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bookViews>
    <workbookView xWindow="65416" yWindow="65416" windowWidth="19440" windowHeight="15150" activeTab="0"/>
  </bookViews>
  <sheets>
    <sheet name="Rekapitulace stavby" sheetId="1" r:id="rId1"/>
    <sheet name="00 - Vedlejší a ostatní n..." sheetId="2" r:id="rId2"/>
    <sheet name="01 - Architektonicko - st..." sheetId="3" r:id="rId3"/>
    <sheet name="Pokyny pro vyplnění" sheetId="4" r:id="rId4"/>
  </sheets>
  <definedNames>
    <definedName name="_xlnm._FilterDatabase" localSheetId="1" hidden="1">'00 - Vedlejší a ostatní n...'!$C$79:$K$91</definedName>
    <definedName name="_xlnm._FilterDatabase" localSheetId="2" hidden="1">'01 - Architektonicko - st...'!$C$93:$K$402</definedName>
    <definedName name="_xlnm.Print_Area" localSheetId="1">'00 - Vedlejší a ostatní n...'!$C$4:$J$39,'00 - Vedlejší a ostatní n...'!$C$45:$J$61,'00 - Vedlejší a ostatní n...'!$C$67:$K$91</definedName>
    <definedName name="_xlnm.Print_Area" localSheetId="2">'01 - Architektonicko - st...'!$C$4:$J$39,'01 - Architektonicko - st...'!$C$45:$J$75,'01 - Architektonicko - st...'!$C$81:$K$402</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'00 - Vedlejší a ostatní n...'!$79:$79</definedName>
    <definedName name="_xlnm.Print_Titles" localSheetId="2">'01 - Architektonicko - st...'!$93:$93</definedName>
  </definedNames>
  <calcPr calcId="181029"/>
</workbook>
</file>

<file path=xl/sharedStrings.xml><?xml version="1.0" encoding="utf-8"?>
<sst xmlns="http://schemas.openxmlformats.org/spreadsheetml/2006/main" count="3631" uniqueCount="829">
  <si>
    <t>Export Komplet</t>
  </si>
  <si>
    <t>VZ</t>
  </si>
  <si>
    <t>2.0</t>
  </si>
  <si>
    <t>ZAMOK</t>
  </si>
  <si>
    <t>False</t>
  </si>
  <si>
    <t>{32f4df15-66b4-405e-bc72-39e623b8cb2d}</t>
  </si>
  <si>
    <t>0,1</t>
  </si>
  <si>
    <t>21</t>
  </si>
  <si>
    <t>15</t>
  </si>
  <si>
    <t>REKAPITULACE STAVBY</t>
  </si>
  <si>
    <t>v ---  níže se nacházejí doplnkové a pomocné údaje k sestavám  --- v</t>
  </si>
  <si>
    <t>Návod na vyplnění</t>
  </si>
  <si>
    <t>0,01</t>
  </si>
  <si>
    <t>Kód:</t>
  </si>
  <si>
    <t>267</t>
  </si>
  <si>
    <t>Měnit lze pouze buňky se žlutým podbarvením!
1) v Rekapitulaci stavby vyplňte údaje o Uchazeči (přenesou se do ostatních sestav i v jiných listech)
2) na vybraných listech vyplňte v sestavě Soupis prací ceny u položek</t>
  </si>
  <si>
    <t>Stavba:</t>
  </si>
  <si>
    <t>Stavební úpravy Gymnázia v Domažlicích</t>
  </si>
  <si>
    <t>KSO:</t>
  </si>
  <si>
    <t/>
  </si>
  <si>
    <t>CC-CZ:</t>
  </si>
  <si>
    <t>Místo:</t>
  </si>
  <si>
    <t>Domažlice</t>
  </si>
  <si>
    <t>Datum:</t>
  </si>
  <si>
    <t>2. 1. 2019</t>
  </si>
  <si>
    <t>Zadavatel:</t>
  </si>
  <si>
    <t>IČ:</t>
  </si>
  <si>
    <t>Gymnázium J.Š.Bara</t>
  </si>
  <si>
    <t>DIČ:</t>
  </si>
  <si>
    <t>Uchazeč:</t>
  </si>
  <si>
    <t>Vyplň údaj</t>
  </si>
  <si>
    <t>Projektant:</t>
  </si>
  <si>
    <t>Ing. Arch. Mastný</t>
  </si>
  <si>
    <t>True</t>
  </si>
  <si>
    <t>Zpracovatel:</t>
  </si>
  <si>
    <t>Tomáš Chlumecký</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</si>
  <si>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</si>
  <si>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Položky neoznačené popisem  'CS ÚRS' pocházejí z vlastní databáze zpracovatele rozpočtu.
Součástí jednotlivých položek soupisu prací jsou i veškeré údaje a souvislosti uvedené v přiložené projektové (zadávací) dokumentaci vč. výkresů - bez nich nelze stanovit cenu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</si>
  <si>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</si>
  <si>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</si>
  <si>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</si>
  <si>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</si>
  <si>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</si>
  <si>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</si>
  <si>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</si>
  <si>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</si>
  <si>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</si>
  <si>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</si>
  <si>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</si>
  <si>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</si>
  <si>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</si>
  <si>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</si>
  <si>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</si>
  <si>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</si>
  <si>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</si>
  <si>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</si>
  <si>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</si>
  <si>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</si>
  <si>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</si>
  <si>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</si>
  <si>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</si>
  <si>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</si>
  <si>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</si>
  <si>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</si>
  <si>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</si>
  <si>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</si>
  <si>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</si>
  <si>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</si>
  <si>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</si>
  <si>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</si>
  <si>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</si>
  <si>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</si>
  <si>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</si>
  <si>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</si>
  <si>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</si>
  <si>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</si>
  <si>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</si>
  <si>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</si>
  <si>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</si>
  <si>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STA</t>
  </si>
  <si>
    <t>1</t>
  </si>
  <si>
    <t>{ce35c961-98b3-40a6-93e6-1a177c6b80a3}</t>
  </si>
  <si>
    <t>2</t>
  </si>
  <si>
    <t>01</t>
  </si>
  <si>
    <t>Architektonicko - stavební řešení</t>
  </si>
  <si>
    <t>{5050fff6-8311-4604-b5bd-934d8117c311}</t>
  </si>
  <si>
    <t>KRYCÍ LIST SOUPISU PRACÍ</t>
  </si>
  <si>
    <t>Objekt:</t>
  </si>
  <si>
    <t>00 - Vedlejší a ostatní náklady</t>
  </si>
  <si>
    <t xml:space="preserve"> </t>
  </si>
  <si>
    <t>REKAPITULACE ČLENĚNÍ SOUPISU PRACÍ</t>
  </si>
  <si>
    <t>Kód dílu - Popis</t>
  </si>
  <si>
    <t>Cena celkem [CZK]</t>
  </si>
  <si>
    <t>-1</t>
  </si>
  <si>
    <t>VN - VEDLEJŠÍ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</si>
  <si>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</si>
  <si>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</si>
  <si>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</si>
  <si>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</si>
  <si>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</si>
  <si>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</si>
  <si>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</si>
  <si>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</si>
  <si>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</si>
  <si>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</si>
  <si>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</si>
  <si>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</si>
  <si>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</si>
  <si>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</si>
  <si>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</si>
  <si>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</si>
  <si>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</si>
  <si>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</si>
  <si>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Zařízení staveniště</t>
  </si>
  <si>
    <t>Kč</t>
  </si>
  <si>
    <t>CS ÚRS 2019 01</t>
  </si>
  <si>
    <t>1024</t>
  </si>
  <si>
    <t>1441573293</t>
  </si>
  <si>
    <t>PP</t>
  </si>
  <si>
    <t>013203000</t>
  </si>
  <si>
    <t>Dokumentace stavby bez rozlišení</t>
  </si>
  <si>
    <t>375479180</t>
  </si>
  <si>
    <t>3</t>
  </si>
  <si>
    <t>045002000</t>
  </si>
  <si>
    <t>Kompletační a koordinační činnost</t>
  </si>
  <si>
    <t>-1414050354</t>
  </si>
  <si>
    <t>4</t>
  </si>
  <si>
    <t>070001000</t>
  </si>
  <si>
    <t>Provozní vlivy</t>
  </si>
  <si>
    <t>-241177266</t>
  </si>
  <si>
    <t>5</t>
  </si>
  <si>
    <t>071002000</t>
  </si>
  <si>
    <t>Provoz investora, třetích osob</t>
  </si>
  <si>
    <t>1129607861</t>
  </si>
  <si>
    <t>01 - Architektonicko - stavební řešení</t>
  </si>
  <si>
    <t>HSV - Práce a dodávky HSV</t>
  </si>
  <si>
    <t xml:space="preserve">    9 - Ostatní konstrukce a práce-bourání</t>
  </si>
  <si>
    <t xml:space="preserve">    96 - Bourání konstrukcí</t>
  </si>
  <si>
    <t xml:space="preserve">    997 - Přesun sutě</t>
  </si>
  <si>
    <t xml:space="preserve">    998 - Přesun hmot</t>
  </si>
  <si>
    <t>PSV - Práce a dodávky PSV</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</si>
  <si>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</si>
  <si>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</si>
  <si>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</si>
  <si>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</si>
  <si>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</si>
  <si>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</si>
  <si>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</si>
  <si>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</si>
  <si>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t>
  </si>
  <si>
    <t>HSV</t>
  </si>
  <si>
    <t>Práce a dodávky HSV</t>
  </si>
  <si>
    <t>9</t>
  </si>
  <si>
    <t>Ostatní konstrukce a práce-bourání</t>
  </si>
  <si>
    <t>901</t>
  </si>
  <si>
    <t>Zakrytí stáv kcí a prvků proti poškození - schodiště, okna, dveře, podlahy</t>
  </si>
  <si>
    <t>hod</t>
  </si>
  <si>
    <t>-108977981</t>
  </si>
  <si>
    <t>941111111</t>
  </si>
  <si>
    <t>Montáž lešení řadového trubkového lehkého s podlahami zatížení do 200 kg/m2 š do 0,9 m v do 10 m</t>
  </si>
  <si>
    <t>m2</t>
  </si>
  <si>
    <t>-1893901932</t>
  </si>
  <si>
    <t>Montáž lešení řadového trubkového lehkého pracovního s podlahami s provozním zatížením tř. 3 do 200 kg/m2 šířky tř. W06 od 0,6 do 0,9 m, výšky do 10 m</t>
  </si>
  <si>
    <t>PSC</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</si>
  <si>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</si>
  <si>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VV</t>
  </si>
  <si>
    <t>průchod</t>
  </si>
  <si>
    <t>7,6*13,58*2</t>
  </si>
  <si>
    <t>6,8*2,7*2</t>
  </si>
  <si>
    <t>Součet</t>
  </si>
  <si>
    <t>941111211</t>
  </si>
  <si>
    <t>Příplatek k lešení řadovému trubkovému lehkému s podlahami š 0,9 m v 10 m za první a ZKD den použití</t>
  </si>
  <si>
    <t>1305661129</t>
  </si>
  <si>
    <t>Montáž lešení řadového trubkového lehkého pracovního s podlahami s provozním zatížením tř. 3 do 200 kg/m2 Příplatek za první a každý další den použití lešení k ceně -1111</t>
  </si>
  <si>
    <t>243,14*45 'Přepočtené koeficientem množství</t>
  </si>
  <si>
    <t>941111811</t>
  </si>
  <si>
    <t>Demontáž lešení řadového trubkového lehkého s podlahami zatížení do 200 kg/m2 š do 0,9 m v do 10 m</t>
  </si>
  <si>
    <t>1087536058</t>
  </si>
  <si>
    <t>Demontáž lešení řadového trubkového lehkého pracovního s podlahami s provozním zatížením tř. 3 do 200 kg/m2 šířky tř. W06 od 0,6 do 0,9 m, výšky do 10 m</t>
  </si>
  <si>
    <t xml:space="preserve">Poznámka k souboru cen:
1. Demontáž lešení řadového trubkového lehkého výšky přes 25 m se oceňuje individuálně.
</t>
  </si>
  <si>
    <t>949101112</t>
  </si>
  <si>
    <t>Lešení pomocné pro objekty pozemních staveb s lešeňovou podlahou v do 3,5 m zatížení do 150 kg/m2</t>
  </si>
  <si>
    <t>140463042</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</si>
  <si>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</si>
  <si>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</si>
  <si>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sdk podhled</t>
  </si>
  <si>
    <t>32,66</t>
  </si>
  <si>
    <t>vnější podhled</t>
  </si>
  <si>
    <t>2,75*(13,58+2,7)</t>
  </si>
  <si>
    <t>6</t>
  </si>
  <si>
    <t>952901111</t>
  </si>
  <si>
    <t>Vyčištění budov bytové a občanské výstavby při výšce podlaží do 4 m</t>
  </si>
  <si>
    <t>-422737413</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</si>
  <si>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</si>
  <si>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</si>
  <si>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36,42+32,66+2,1*3,47+6,51+10,5</t>
  </si>
  <si>
    <t>96</t>
  </si>
  <si>
    <t>Bourání konstrukcí</t>
  </si>
  <si>
    <t>7</t>
  </si>
  <si>
    <t>965043331</t>
  </si>
  <si>
    <t>Bourání podkladů pod dlažby betonových s potěrem nebo teracem tl do 100 mm pl do 4 m2</t>
  </si>
  <si>
    <t>m3</t>
  </si>
  <si>
    <t>210762939</t>
  </si>
  <si>
    <t>Bourání mazanin betonových s potěrem nebo teracem tl. do 100 mm, plochy do 4 m2</t>
  </si>
  <si>
    <t>66,38*0,015</t>
  </si>
  <si>
    <t>8</t>
  </si>
  <si>
    <t>965081223</t>
  </si>
  <si>
    <t>Bourání podlah z dlaždic keramických nebo xylolitových tl přes 10 mm plochy přes 1 m2</t>
  </si>
  <si>
    <t>1321564954</t>
  </si>
  <si>
    <t>Bourání podlah z dlaždic bez podkladního lože nebo mazaniny, s jakoukoliv výplní spár keramických nebo xylolitových tl. přes 10 mm plochy přes 1 m2</t>
  </si>
  <si>
    <t xml:space="preserve">Poznámka k souboru cen:
1. Odsekání soklíků se oceňuje cenami souboru cen 965 08.
</t>
  </si>
  <si>
    <t>hala, průchod</t>
  </si>
  <si>
    <t>36,42+29,96</t>
  </si>
  <si>
    <t>968072455</t>
  </si>
  <si>
    <t>Vybourání kovových dveřních zárubní pl do 2 m2</t>
  </si>
  <si>
    <t>-1543172742</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</si>
  <si>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</si>
  <si>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</si>
  <si>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1,14*1,5*5</t>
  </si>
  <si>
    <t>10</t>
  </si>
  <si>
    <t>968072456</t>
  </si>
  <si>
    <t>Vybourání kovových dveřních zárubní pl přes 2 m2</t>
  </si>
  <si>
    <t>1999428464</t>
  </si>
  <si>
    <t>Vybourání kovových rámů oken s křídly, dveřních zárubní, vrat, stěn, ostění nebo obkladů dveřních zárubní, plochy přes 2 m2</t>
  </si>
  <si>
    <t>11</t>
  </si>
  <si>
    <t>976061111</t>
  </si>
  <si>
    <t>Vybourání dřevěných madel a zábradlí</t>
  </si>
  <si>
    <t>m</t>
  </si>
  <si>
    <t>1894835928</t>
  </si>
  <si>
    <t>Vybourání dřevěných konstrukcí zábradlí a madel</t>
  </si>
  <si>
    <t>13,58*2</t>
  </si>
  <si>
    <t>997</t>
  </si>
  <si>
    <t>Přesun sutě</t>
  </si>
  <si>
    <t>12</t>
  </si>
  <si>
    <t>997013112</t>
  </si>
  <si>
    <t>Vnitrostaveništní doprava suti a vybouraných hmot pro budovy v do 9 m s použitím mechanizace</t>
  </si>
  <si>
    <t>t</t>
  </si>
  <si>
    <t>1037657423</t>
  </si>
  <si>
    <t>Vnitrostaveništní doprava suti a vybouraných hmot vodorovně do 50 m svisle s použitím mechanizace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</si>
  <si>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</si>
  <si>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13</t>
  </si>
  <si>
    <t>997013501</t>
  </si>
  <si>
    <t>Odvoz suti a vybouraných hmot na skládku nebo meziskládku do 1 km se složením</t>
  </si>
  <si>
    <t>1464935715</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</si>
  <si>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</si>
  <si>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</si>
  <si>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14</t>
  </si>
  <si>
    <t>997013509</t>
  </si>
  <si>
    <t>Příplatek k odvozu suti a vybouraných hmot na skládku ZKD 1 km přes 1 km</t>
  </si>
  <si>
    <t>2100555781</t>
  </si>
  <si>
    <t>Odvoz suti a vybouraných hmot na skládku nebo meziskládku se složením, na vzdálenost Příplatek k ceně za každý další i započatý 1 km přes 1 km</t>
  </si>
  <si>
    <t>12,88*14 'Přepočtené koeficientem množství</t>
  </si>
  <si>
    <t>997013801</t>
  </si>
  <si>
    <t>Poplatek za uložení na skládce (skládkovné) stavebního odpadu betonového kód odpadu 170 101</t>
  </si>
  <si>
    <t>-1420908474</t>
  </si>
  <si>
    <t>Poplatek za uložení stavebního odpadu na skládce (skládkovné) z prostého betonu zatříděného do Katalogu odpadů pod kódem 170 101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</si>
  <si>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</si>
  <si>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16</t>
  </si>
  <si>
    <t>997013803</t>
  </si>
  <si>
    <t>Poplatek za uložení na skládce (skládkovné) stavebního odpadu cihelného kód odpadu 170 102</t>
  </si>
  <si>
    <t>355566979</t>
  </si>
  <si>
    <t>Poplatek za uložení stavebního odpadu na skládce (skládkovné) cihelného zatříděného do Katalogu odpadů pod kódem 170 102</t>
  </si>
  <si>
    <t>17</t>
  </si>
  <si>
    <t>997013831</t>
  </si>
  <si>
    <t>Poplatek za uložení na skládce (skládkovné) stavebního odpadu směsného kód odpadu 170 904</t>
  </si>
  <si>
    <t>1080317677</t>
  </si>
  <si>
    <t>Poplatek za uložení stavebního odpadu na skládce (skládkovné) směsného stavebního a demoličního zatříděného do Katalogu odpadů pod kódem 170 904</t>
  </si>
  <si>
    <t>998</t>
  </si>
  <si>
    <t>Přesun hmot</t>
  </si>
  <si>
    <t>18</t>
  </si>
  <si>
    <t>998011002</t>
  </si>
  <si>
    <t>Přesun hmot pro budovy zděné v do 12 m</t>
  </si>
  <si>
    <t>1323231471</t>
  </si>
  <si>
    <t>Přesun hmot pro budovy občanské výstavby, bydlení, výrobu a služby s nosnou svislou konstrukcí zděnou z cihel, tvárnic nebo kamene vodorovná dopravní vzdálenost do 100 m pro budovy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</si>
  <si>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</si>
  <si>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</si>
  <si>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</si>
  <si>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</si>
  <si>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</si>
  <si>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19</t>
  </si>
  <si>
    <t>712361701</t>
  </si>
  <si>
    <t>Provedení povlakové krytiny střech do 10° fólií položenou volně s přilepením spojů</t>
  </si>
  <si>
    <t>146175476</t>
  </si>
  <si>
    <t>Provedení povlakové krytiny střech plochých do 10° fólií položenou volně s přilepením spojů</t>
  </si>
  <si>
    <t xml:space="preserve">Poznámka k souboru cen:
1. Povlakové krytiny střech jednotlivě do 10 m2 se oceňují skladebně cenou příslušné izolace a cenou 712 39-9097 Příplatek za plochu do 10 m2.
</t>
  </si>
  <si>
    <t>průchod - střecha</t>
  </si>
  <si>
    <t>2,75*13,58</t>
  </si>
  <si>
    <t>20</t>
  </si>
  <si>
    <t>M</t>
  </si>
  <si>
    <t>28329223</t>
  </si>
  <si>
    <t>fólie difuzně propustné s nakašírovanou strukturovanou rohoží pod hladkou plechovou krytinu</t>
  </si>
  <si>
    <t>32</t>
  </si>
  <si>
    <t>-141756793</t>
  </si>
  <si>
    <t>37,35*1,15 'Přepočtené koeficientem množství</t>
  </si>
  <si>
    <t>998712202</t>
  </si>
  <si>
    <t>Přesun hmot procentní pro krytiny povlakové v objektech v do 12 m</t>
  </si>
  <si>
    <t>%</t>
  </si>
  <si>
    <t>-1484604830</t>
  </si>
  <si>
    <t>Přesun hmot pro povlakové krytiny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</si>
  <si>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</si>
  <si>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</si>
  <si>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</si>
  <si>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22</t>
  </si>
  <si>
    <t>713110813</t>
  </si>
  <si>
    <t>Odstranění tepelné izolace stropů volně kladené z vláknitých materiálů tl přes 100 mm</t>
  </si>
  <si>
    <t>1503399797</t>
  </si>
  <si>
    <t>Odstranění tepelné izolace běžných stavebních konstrukcí z rohoží, pásů, dílců, desek, bloků stropů nebo podhledů volně kladených z vláknitých materiálů, tloušťka izolace přes 100 mm</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</si>
  <si>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</si>
  <si>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29,96</t>
  </si>
  <si>
    <t>23</t>
  </si>
  <si>
    <t>713130813</t>
  </si>
  <si>
    <t>Odstranění tepelné izolace stěn volně kladené z vláknitých materiálů tl přes 100 mm</t>
  </si>
  <si>
    <t>-1445332495</t>
  </si>
  <si>
    <t>Odstranění tepelné izolace běžných stavebních konstrukcí z rohoží, pásů, dílců, desek, bloků stěn a příček volně kladených z vláknitých materiálů, tloušťka izolace přes 100 mm</t>
  </si>
  <si>
    <t>2,8*13,58*2</t>
  </si>
  <si>
    <t>763</t>
  </si>
  <si>
    <t>Konstrukce suché výstavby</t>
  </si>
  <si>
    <t>24</t>
  </si>
  <si>
    <t>763121811</t>
  </si>
  <si>
    <t>Demontáž SDK předsazené/šachtové stěny s jednoduchou nosnou kcí opláštění jednoduché</t>
  </si>
  <si>
    <t>1259246243</t>
  </si>
  <si>
    <t>Demontáž předsazených nebo šachtových stěn ze sádrokartonových desek s nosnou konstrukcí z ocelových profilů jednoduchých, opláštění jednoduché</t>
  </si>
  <si>
    <t xml:space="preserve">Poznámka k souboru cen:
1. Ceny -1811 a -1823 jsou určeny pro kompletní demontáž předsazené nebo šachtové stěny, tj. nosné konstrukce, desek i tepelné izolace.
</t>
  </si>
  <si>
    <t>25</t>
  </si>
  <si>
    <t>763131431</t>
  </si>
  <si>
    <t>SDK podhled deska 1xDF 12,5 bez TI dvouvrstvá spodní kce profil CD+UD</t>
  </si>
  <si>
    <t>1211495815</t>
  </si>
  <si>
    <t>Podhled ze sádrokartonových desek dvouvrstvá zavěšená spodní konstrukce z ocelových profilů CD, UD jednoduše opláštěná deskou protipožární DF, tl. 12,5 mm, bez TI</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</si>
  <si>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</si>
  <si>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26</t>
  </si>
  <si>
    <t>763131713</t>
  </si>
  <si>
    <t>SDK podhled napojení na obvodové konstrukce profilem</t>
  </si>
  <si>
    <t>-1335839322</t>
  </si>
  <si>
    <t>Podhled ze sádrokartonových desek ostatní práce a konstrukce na podhledech ze sádrokartonových desek napojení na obvodové konstrukce profilem</t>
  </si>
  <si>
    <t>27</t>
  </si>
  <si>
    <t>763131751</t>
  </si>
  <si>
    <t>Montáž parotěsné zábrany do SDK podhledu</t>
  </si>
  <si>
    <t>117457890</t>
  </si>
  <si>
    <t>Podhled ze sádrokartonových desek ostatní práce a konstrukce na podhledech ze sádrokartonových desek montáž parotěsné zábrany</t>
  </si>
  <si>
    <t>28</t>
  </si>
  <si>
    <t>28329276</t>
  </si>
  <si>
    <t>fólie PE vyztužená pro parotěsnou vrstvu (reakce na oheň - třída E) 140g/m2</t>
  </si>
  <si>
    <t>1224558110</t>
  </si>
  <si>
    <t>32,66*1,1 'Přepočtené koeficientem množství</t>
  </si>
  <si>
    <t>29</t>
  </si>
  <si>
    <t>763131752</t>
  </si>
  <si>
    <t>Montáž jedné vrstvy tepelné izolace do SDK podhledu</t>
  </si>
  <si>
    <t>1099815252</t>
  </si>
  <si>
    <t>Podhled ze sádrokartonových desek ostatní práce a konstrukce na podhledech ze sádrokartonových desek montáž jedné vrstvy tepelné izolace</t>
  </si>
  <si>
    <t>32,66*2 'Přepočtené koeficientem množství</t>
  </si>
  <si>
    <t>30</t>
  </si>
  <si>
    <t>63152116</t>
  </si>
  <si>
    <t>pás tepelně izolační suchá výstavba λ=0,040 tl 140mm</t>
  </si>
  <si>
    <t>1450057019</t>
  </si>
  <si>
    <t>32,66*2,1 'Přepočtené koeficientem množství</t>
  </si>
  <si>
    <t>31</t>
  </si>
  <si>
    <t>763131821</t>
  </si>
  <si>
    <t>Demontáž SDK podhledu s dvouvrstvou nosnou kcí z ocelových profilů opláštění jednoduché</t>
  </si>
  <si>
    <t>941324097</t>
  </si>
  <si>
    <t>Demontáž podhledu nebo samostatného požárního předělu ze sádrokartonových desek s nosnou konstrukcí dvouvrstvou z ocelových profilů, opláštění jednoduché</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</si>
  <si>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</si>
  <si>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76391</t>
  </si>
  <si>
    <t>D+M fasádní obklad z desek z vysokotlakého laminátu, vč podklad roštu, difůzní folie a příslušenství</t>
  </si>
  <si>
    <t>1472122738</t>
  </si>
  <si>
    <t>stěny</t>
  </si>
  <si>
    <t>(3,5-2,85)*13,58</t>
  </si>
  <si>
    <t>(3,34-2,8)*13,58</t>
  </si>
  <si>
    <t>33</t>
  </si>
  <si>
    <t>76392</t>
  </si>
  <si>
    <t>D+M fasádní obklad z desek z vysokotlakého laminátu, vč podklad roštu, TI PUR desky tl. 20+40mm a příslušenství</t>
  </si>
  <si>
    <t>1414182611</t>
  </si>
  <si>
    <t>průchod - podhled</t>
  </si>
  <si>
    <t>34</t>
  </si>
  <si>
    <t>76393</t>
  </si>
  <si>
    <t>D+M fasádní obklad z desek vláknocementových, vč podklad roštu a příslušenství</t>
  </si>
  <si>
    <t>-1737248761</t>
  </si>
  <si>
    <t>průchod menší</t>
  </si>
  <si>
    <t>(5,3-1,88)*2,7*2</t>
  </si>
  <si>
    <t>-1,14*1,5</t>
  </si>
  <si>
    <t>podhled</t>
  </si>
  <si>
    <t>2,75*2,7</t>
  </si>
  <si>
    <t>35</t>
  </si>
  <si>
    <t>998763402</t>
  </si>
  <si>
    <t>Přesun hmot procentní pro sádrokartonové konstrukce v objektech v do 12 m</t>
  </si>
  <si>
    <t>-335469273</t>
  </si>
  <si>
    <t>Přesun hmot pro konstrukce montované z desek stanovený procentní sazbou (%) z ceny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</si>
  <si>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</si>
  <si>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</si>
  <si>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</si>
  <si>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36</t>
  </si>
  <si>
    <t>764002851</t>
  </si>
  <si>
    <t>Demontáž oplechování parapetů do suti</t>
  </si>
  <si>
    <t>-401510193</t>
  </si>
  <si>
    <t>Demontáž klempířských konstrukcí oplechování parapetů do suti</t>
  </si>
  <si>
    <t>1,14*5</t>
  </si>
  <si>
    <t>37</t>
  </si>
  <si>
    <t>764004803</t>
  </si>
  <si>
    <t>Demontáž podokapního žlabu k dalšímu použití</t>
  </si>
  <si>
    <t>80777487</t>
  </si>
  <si>
    <t>Demontáž klempířských konstrukcí žlabu podokapního k dalšímu použití</t>
  </si>
  <si>
    <t>13,58+2,7</t>
  </si>
  <si>
    <t>38</t>
  </si>
  <si>
    <t>764004863</t>
  </si>
  <si>
    <t>Demontáž svodu k dalšímu použití</t>
  </si>
  <si>
    <t>-2040414721</t>
  </si>
  <si>
    <t>Demontáž klempířských konstrukcí svodu k dalšímu použití</t>
  </si>
  <si>
    <t>8,1+6,8</t>
  </si>
  <si>
    <t>39</t>
  </si>
  <si>
    <t>764111641</t>
  </si>
  <si>
    <t>Krytina střechy rovné drážkováním ze svitků z Pz plechu s povrchovou úpravou do rš 670 mm sklonu do 30°</t>
  </si>
  <si>
    <t>1158574218</t>
  </si>
  <si>
    <t>Krytina ze svitků nebo z taškových tabulí z pozinkovaného plechu s povrchovou úpravou s úpravou u okapů, prostupů a výčnělků střechy rovné drážkováním ze svitků do rš 670 mm, sklon střechy do 30°</t>
  </si>
  <si>
    <t>40</t>
  </si>
  <si>
    <t>764212634</t>
  </si>
  <si>
    <t>Oplechování štítu závětrnou lištou z Pz s povrchovou úpravou rš 330 mm</t>
  </si>
  <si>
    <t>-235166794</t>
  </si>
  <si>
    <t>Oplechování střešních prvků z pozinkovaného plechu s povrchovou úpravou štítu závětrnou lištou rš 330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</si>
  <si>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</si>
  <si>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41</t>
  </si>
  <si>
    <t>764212664</t>
  </si>
  <si>
    <t>Oplechování rovné okapové hrany z Pz s povrchovou úpravou rš 330 mm</t>
  </si>
  <si>
    <t>-589648319</t>
  </si>
  <si>
    <t>Oplechování střešních prvků z pozinkovaného plechu s povrchovou úpravou okapu okapovým plechem střechy rovné rš 330 mm</t>
  </si>
  <si>
    <t>42</t>
  </si>
  <si>
    <t>764218624</t>
  </si>
  <si>
    <t>Oplechování rovné římsy celoplošně lepené z Pz s upraveným povrchem rš 330 mm</t>
  </si>
  <si>
    <t>-313024802</t>
  </si>
  <si>
    <t>Oplechování říms a ozdobných prvků z pozinkovaného plechu s povrchovou úpravou rovných, bez rohů celoplošně lepené rš 330 mm</t>
  </si>
  <si>
    <t xml:space="preserve">Poznámka k souboru cen:
1. Ceny lze použít pro ocenění oplechování římsy pod nadřímsovým žlabem.
</t>
  </si>
  <si>
    <t>43</t>
  </si>
  <si>
    <t>764311605</t>
  </si>
  <si>
    <t>Lemování rovných zdí střech s krytinou prejzovou nebo vlnitou z Pz s povrchovou úpravou rš 400 mm</t>
  </si>
  <si>
    <t>691990960</t>
  </si>
  <si>
    <t>Lemování zdí z pozinkovaného plechu s povrchovou úpravou boční nebo horní rovné, střech s krytinou prejzovou nebo vlnitou rš 400 mm</t>
  </si>
  <si>
    <t>2,75*2</t>
  </si>
  <si>
    <t>44</t>
  </si>
  <si>
    <t>764501103</t>
  </si>
  <si>
    <t>Montáž žlabu podokapního půlkulatého</t>
  </si>
  <si>
    <t>11645658</t>
  </si>
  <si>
    <t>Montáž žlabu podokapního půlkruhového žlabu</t>
  </si>
  <si>
    <t>průchod - stáv žlab</t>
  </si>
  <si>
    <t>45</t>
  </si>
  <si>
    <t>764508131</t>
  </si>
  <si>
    <t>Montáž kruhového svodu</t>
  </si>
  <si>
    <t>980329769</t>
  </si>
  <si>
    <t>Montáž svodu kruhového, průměru svodu</t>
  </si>
  <si>
    <t>průchod - stáv svod</t>
  </si>
  <si>
    <t>46</t>
  </si>
  <si>
    <t>998764202</t>
  </si>
  <si>
    <t>Přesun hmot procentní pro konstrukce klempířské v objektech v do 12 m</t>
  </si>
  <si>
    <t>1199649057</t>
  </si>
  <si>
    <t>Přesun hmot pro konstrukce klempířské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</si>
  <si>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</si>
  <si>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</si>
  <si>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</si>
  <si>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47</t>
  </si>
  <si>
    <t>766441821</t>
  </si>
  <si>
    <t>Demontáž parapetních desek dřevěných nebo plastových šířky do 30 cm délky přes 1,0 m</t>
  </si>
  <si>
    <t>kus</t>
  </si>
  <si>
    <t>-1024321988</t>
  </si>
  <si>
    <t>Demontáž parapetních desek dřevěných nebo plastových šířky do 300 mm délky přes 1m</t>
  </si>
  <si>
    <t>48</t>
  </si>
  <si>
    <t>TR01</t>
  </si>
  <si>
    <t>D+M dřev vnitřní dveře, plné, s požární odolností, vč ocel zárubně, kování, zámek, samozavírač, vel.2000/1970</t>
  </si>
  <si>
    <t>1204733969</t>
  </si>
  <si>
    <t>hala</t>
  </si>
  <si>
    <t>49</t>
  </si>
  <si>
    <t>TR02</t>
  </si>
  <si>
    <t>D+M skleněné výplně fixní, vč svěrných profilů, těsnících lišt, nosného TI profilu pro předsazenou montáž</t>
  </si>
  <si>
    <t>902805890</t>
  </si>
  <si>
    <t>2,85*13,58*2</t>
  </si>
  <si>
    <t>50</t>
  </si>
  <si>
    <t>TR27</t>
  </si>
  <si>
    <t>D+M vnitřní ocelodřev zábradlí</t>
  </si>
  <si>
    <t>-1760345715</t>
  </si>
  <si>
    <t>51</t>
  </si>
  <si>
    <t>998766202</t>
  </si>
  <si>
    <t>Přesun hmot procentní pro konstrukce truhlářské v objektech v do 12 m</t>
  </si>
  <si>
    <t>1211531835</t>
  </si>
  <si>
    <t>Přesun hmot pro konstrukce truhlářské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</si>
  <si>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</si>
  <si>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</si>
  <si>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</si>
  <si>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52</t>
  </si>
  <si>
    <t>767416822.1</t>
  </si>
  <si>
    <t>Demontáž modulové fasády LOP pro budovu výšky do 12 m, včetně roštu</t>
  </si>
  <si>
    <t>-822920180</t>
  </si>
  <si>
    <t>Demontáž lehkých obvodových plášťů panelová (modulová) konstrukce výšky budovy přes 6 do 12 m, včetně roštu</t>
  </si>
  <si>
    <t>3,36*13,58+3,215*13,58</t>
  </si>
  <si>
    <t>-1,14*1,5*5</t>
  </si>
  <si>
    <t>53</t>
  </si>
  <si>
    <t>767584801</t>
  </si>
  <si>
    <t>Demontáž podhledu těles zářivkových</t>
  </si>
  <si>
    <t>2088266931</t>
  </si>
  <si>
    <t>Demontáž podhledů doplňků podhledů těles zářivkových</t>
  </si>
  <si>
    <t>54</t>
  </si>
  <si>
    <t>76791</t>
  </si>
  <si>
    <t>Dmtž krycích lišt stáv opláštění - menší průchod</t>
  </si>
  <si>
    <t>-1226993589</t>
  </si>
  <si>
    <t>55</t>
  </si>
  <si>
    <t>76792</t>
  </si>
  <si>
    <t>D+M ocel nosný profil pro kotvení skleněné výplně - Jackl 100/40/5-13580, vč nátěru, přivaření k nosné kci průchodu</t>
  </si>
  <si>
    <t>-544221683</t>
  </si>
  <si>
    <t>56</t>
  </si>
  <si>
    <t>1593536618</t>
  </si>
  <si>
    <t>771</t>
  </si>
  <si>
    <t>Podlahy z dlaždic</t>
  </si>
  <si>
    <t>57</t>
  </si>
  <si>
    <t>771473810</t>
  </si>
  <si>
    <t>Demontáž soklíků z dlaždic keramických lepených rovných</t>
  </si>
  <si>
    <t>785710057</t>
  </si>
  <si>
    <t>3,8+2,3*2+6,25*2+4,55*2</t>
  </si>
  <si>
    <t>58</t>
  </si>
  <si>
    <t>771474113</t>
  </si>
  <si>
    <t>Montáž soklů z dlaždic keramických rovných flexibilní lepidlo v do 120 mm</t>
  </si>
  <si>
    <t>1526574367</t>
  </si>
  <si>
    <t>Montáž soklů z dlaždic keramických lepených flexibilním lepidlem rovných, výšky přes 90 do 120 mm</t>
  </si>
  <si>
    <t>59</t>
  </si>
  <si>
    <t>59761409.2</t>
  </si>
  <si>
    <t>dlažba keramická slinutá protiskluzná do interiéru i exteriéru pro vysoké mechanické namáhání, vel.30/30, černá - dodávka investor</t>
  </si>
  <si>
    <t>-2063700341</t>
  </si>
  <si>
    <t>30*0,11 'Přepočtené koeficientem množství</t>
  </si>
  <si>
    <t>60</t>
  </si>
  <si>
    <t>771574263</t>
  </si>
  <si>
    <t>Montáž podlah keramických pro mechanické zatížení protiskluzných lepených flexibilním lepidlem do 12 ks/m2</t>
  </si>
  <si>
    <t>1768147402</t>
  </si>
  <si>
    <t>Montáž podlah z dlaždic keramických lepených flexibilním lepidlem maloformátových pro vysoké mechanické zatížení protiskluzných nebo reliéfních (bezbariérových) přes 9 do 12 ks/m2</t>
  </si>
  <si>
    <t xml:space="preserve">Poznámka k souboru cen:
1. Položky jsou učeny pro všechy druhy povrchových úprav.
</t>
  </si>
  <si>
    <t>36,42+32,66</t>
  </si>
  <si>
    <t>61</t>
  </si>
  <si>
    <t>59761409.1</t>
  </si>
  <si>
    <t>dlažba keramická slinutá protiskluzná do interiéru i exteriéru pro vysoké mechanické namáhání, vel.30/30, šachovnicově bílá-černá - dodávka investor</t>
  </si>
  <si>
    <t>-1579950855</t>
  </si>
  <si>
    <t>69,08*1,1 'Přepočtené koeficientem množství</t>
  </si>
  <si>
    <t>62</t>
  </si>
  <si>
    <t>771591111</t>
  </si>
  <si>
    <t>Nátěr penetrační na podlahu</t>
  </si>
  <si>
    <t>-821499536</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</si>
  <si>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</si>
  <si>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</si>
  <si>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63</t>
  </si>
  <si>
    <t>771591115</t>
  </si>
  <si>
    <t>Podlahy spárování silikonem</t>
  </si>
  <si>
    <t>-412665361</t>
  </si>
  <si>
    <t>Podlahy - dokončovací práce spárování silikonem</t>
  </si>
  <si>
    <t xml:space="preserve">Poznámka k souboru cen:
1. Množství měrných jednotek u ceny -1185 se stanoví podle počtu řezaných dlaždic, nezávisle na jejich velikosti.
2. Položku -1185 lze použít při nuceném použítí jiného nástroje než řezačky.
</t>
  </si>
  <si>
    <t>64</t>
  </si>
  <si>
    <t>771599</t>
  </si>
  <si>
    <t>Přípl za přechodové podlahové lišty</t>
  </si>
  <si>
    <t>7975966</t>
  </si>
  <si>
    <t>65</t>
  </si>
  <si>
    <t>771151016</t>
  </si>
  <si>
    <t>Samonivelační stěrka podlah pevnosti 20 tl do 15 mm</t>
  </si>
  <si>
    <t>865487543</t>
  </si>
  <si>
    <t>Příprava podkladu před provedením dlažby samonivelační stěrka min.pevnosti 20 MPa, tloušťky přes 12 do 15 mm</t>
  </si>
  <si>
    <t>66</t>
  </si>
  <si>
    <t>998771202</t>
  </si>
  <si>
    <t>Přesun hmot procentní pro podlahy z dlaždic v objektech v do 12 m</t>
  </si>
  <si>
    <t>-1292566564</t>
  </si>
  <si>
    <t>Přesun hmot pro podlahy z dlaždic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</si>
  <si>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</si>
  <si>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783</t>
  </si>
  <si>
    <t>Dokončovací práce - nátěry</t>
  </si>
  <si>
    <t>67</t>
  </si>
  <si>
    <t>783301311</t>
  </si>
  <si>
    <t>Odmaštění zámečnických konstrukcí vodou ředitelným odmašťovačem</t>
  </si>
  <si>
    <t>-280198733</t>
  </si>
  <si>
    <t>Příprava podkladu zámečnických konstrukcí před provedením nátěru odmaštění odmašťovačem vodou ředitelným</t>
  </si>
  <si>
    <t>68</t>
  </si>
  <si>
    <t>783306811</t>
  </si>
  <si>
    <t>Odstranění nátěru ze zámečnických konstrukcí oškrábáním</t>
  </si>
  <si>
    <t>-1506003075</t>
  </si>
  <si>
    <t>Odstranění nátěrů ze zámečnických konstrukcí oškrábáním</t>
  </si>
  <si>
    <t>záruben</t>
  </si>
  <si>
    <t>4,8*0,25</t>
  </si>
  <si>
    <t>ocel kce příhradová - stěny, strop</t>
  </si>
  <si>
    <t>(3,36+3,215+2,605*2)*13,58</t>
  </si>
  <si>
    <t>69</t>
  </si>
  <si>
    <t>783314201</t>
  </si>
  <si>
    <t>Základní antikorozní jednonásobný syntetický standardní nátěr zámečnických konstrukcí</t>
  </si>
  <si>
    <t>1110000124</t>
  </si>
  <si>
    <t>Základní antikorozní nátěr zámečnických konstrukcí jednonásobný syntetický standardní</t>
  </si>
  <si>
    <t>70</t>
  </si>
  <si>
    <t>783317101</t>
  </si>
  <si>
    <t>Krycí jednonásobný syntetický standardní nátěr zámečnických konstrukcí</t>
  </si>
  <si>
    <t>567401185</t>
  </si>
  <si>
    <t>Krycí nátěr (email) zámečnických konstrukcí jednonásobný syntetický standardní</t>
  </si>
  <si>
    <t>80,62*2 'Přepočtené koeficientem množství</t>
  </si>
  <si>
    <t>71</t>
  </si>
  <si>
    <t>783401311</t>
  </si>
  <si>
    <t>Odmaštění klempířských konstrukcí vodou ředitelným odmašťovačem před provedením nátěru</t>
  </si>
  <si>
    <t>755691534</t>
  </si>
  <si>
    <t>Příprava podkladu klempířských konstrukcí před provedením nátěru odmaštěním odmašťovačem vodou ředitelným</t>
  </si>
  <si>
    <t>72</t>
  </si>
  <si>
    <t>783406801</t>
  </si>
  <si>
    <t>Odstranění nátěrů z klempířských konstrukcí obroušením</t>
  </si>
  <si>
    <t>-1396004507</t>
  </si>
  <si>
    <t>průchod - stáv žlab, svod</t>
  </si>
  <si>
    <t>(13,58+2,7)*3,14*0,1*1/2*2</t>
  </si>
  <si>
    <t>(8,1+6,8)*3,14*0,1</t>
  </si>
  <si>
    <t>73</t>
  </si>
  <si>
    <t>783414201</t>
  </si>
  <si>
    <t>Základní antikorozní jednonásobný syntetický nátěr klempířských konstrukcí</t>
  </si>
  <si>
    <t>643775968</t>
  </si>
  <si>
    <t>Základní antikorozní nátěr klempířských konstrukcí jednonásobný syntetický standardní</t>
  </si>
  <si>
    <t>74</t>
  </si>
  <si>
    <t>783415101</t>
  </si>
  <si>
    <t>Mezinátěr syntetický jednonásobný mezinátěr klempířských konstrukcí</t>
  </si>
  <si>
    <t>639884795</t>
  </si>
  <si>
    <t>Mezinátěr klempířských konstrukcí jednonásobný syntetický standardní</t>
  </si>
  <si>
    <t>75</t>
  </si>
  <si>
    <t>783417101</t>
  </si>
  <si>
    <t>Krycí jednonásobný syntetický nátěr klempířských konstrukcí</t>
  </si>
  <si>
    <t>566319228</t>
  </si>
  <si>
    <t>Krycí nátěr (email) klempířských konstrukcí jednonásobný syntetický standardní</t>
  </si>
  <si>
    <t>784</t>
  </si>
  <si>
    <t>Dokončovací práce - malby</t>
  </si>
  <si>
    <t>76</t>
  </si>
  <si>
    <t>784121001</t>
  </si>
  <si>
    <t>Oškrabání malby v mísnostech výšky do 3,80 m</t>
  </si>
  <si>
    <t>-502300497</t>
  </si>
  <si>
    <t>Oškrabání malby v místnostech výšky do 3,80 m</t>
  </si>
  <si>
    <t xml:space="preserve">Poznámka k souboru cen:
1. Cenami souboru cen se oceňuje jakýkoli počet současně škrabaných vrstev barvy.
</t>
  </si>
  <si>
    <t>hala, schodiště, menší průchod</t>
  </si>
  <si>
    <t>stropy</t>
  </si>
  <si>
    <t>36,42+2,1*3,47+6,51</t>
  </si>
  <si>
    <t>3,5*(2,3*2+3,8+(6,25+4,55)*2)</t>
  </si>
  <si>
    <t>2,7*(3,47*2+2,7*2+2,1)</t>
  </si>
  <si>
    <t>77</t>
  </si>
  <si>
    <t>784121011</t>
  </si>
  <si>
    <t>Rozmývání podkladu po oškrabání malby v místnostech výšky do 3,80 m</t>
  </si>
  <si>
    <t>-263464723</t>
  </si>
  <si>
    <t>78</t>
  </si>
  <si>
    <t>784181121</t>
  </si>
  <si>
    <t>Hloubková jednonásobná penetrace podkladu v místnostech výšky do 3,80 m</t>
  </si>
  <si>
    <t>-1735344740</t>
  </si>
  <si>
    <t>Penetrace podkladu jednonásobná hloubková v místnostech výšky do 3,80 m</t>
  </si>
  <si>
    <t>79</t>
  </si>
  <si>
    <t>784221101</t>
  </si>
  <si>
    <t>Dvojnásobné bílé malby ze směsí za sucha dobře otěruvzdorných v místnostech do 3,80 m</t>
  </si>
  <si>
    <t>-202421428</t>
  </si>
  <si>
    <t>Malby z malířských směsí otěruvzdorných za sucha dvojnásobné, bílé za sucha otěruvzdorné dobře v místnostech výšky do 3,80 m</t>
  </si>
  <si>
    <t>stávající</t>
  </si>
  <si>
    <t>194,21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</si>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</sst>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dd\.mm\.yyyy"/>
    <numFmt numFmtId="166" formatCode="#,##0.0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6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18" fillId="0" borderId="0" xfId="0" applyNumberFormat="1" applyFont="1" applyAlignment="1">
      <alignment vertical="center"/>
    </xf>
    <xf numFmtId="0" fontId="7" fillId="0" borderId="3"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3" xfId="0" applyFont="1" applyBorder="1" applyAlignment="1">
      <alignment/>
    </xf>
    <xf numFmtId="0" fontId="7" fillId="0" borderId="18"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2"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4"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2" fillId="0" borderId="0" xfId="0" applyFont="1" applyAlignment="1" applyProtection="1">
      <alignment vertical="center" wrapText="1"/>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4"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0" fontId="33" fillId="0" borderId="3" xfId="0" applyFont="1" applyBorder="1" applyAlignment="1">
      <alignment vertical="center"/>
    </xf>
    <xf numFmtId="0" fontId="33" fillId="2" borderId="18"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vertical="center" wrapText="1"/>
    </xf>
    <xf numFmtId="0" fontId="34" fillId="0" borderId="28" xfId="0" applyFont="1" applyBorder="1" applyAlignment="1">
      <alignment vertical="center" wrapText="1"/>
    </xf>
    <xf numFmtId="0" fontId="38" fillId="0" borderId="29" xfId="0" applyFont="1" applyBorder="1" applyAlignment="1">
      <alignment vertical="center" wrapText="1"/>
    </xf>
    <xf numFmtId="0" fontId="34" fillId="0" borderId="30" xfId="0" applyFont="1" applyBorder="1" applyAlignment="1">
      <alignment vertical="center" wrapText="1"/>
    </xf>
    <xf numFmtId="0" fontId="34" fillId="0" borderId="0" xfId="0" applyFont="1" applyBorder="1" applyAlignment="1">
      <alignment vertical="top"/>
    </xf>
    <xf numFmtId="0" fontId="34" fillId="0" borderId="0" xfId="0" applyFont="1" applyAlignment="1">
      <alignment vertical="top"/>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4" fillId="0" borderId="28" xfId="0" applyFont="1" applyBorder="1" applyAlignment="1">
      <alignment horizontal="left" vertical="center"/>
    </xf>
    <xf numFmtId="0" fontId="38" fillId="0" borderId="29" xfId="0" applyFont="1" applyBorder="1" applyAlignment="1">
      <alignment horizontal="left" vertical="center"/>
    </xf>
    <xf numFmtId="0" fontId="34" fillId="0" borderId="30" xfId="0" applyFont="1" applyBorder="1" applyAlignment="1">
      <alignment horizontal="left" vertical="center"/>
    </xf>
    <xf numFmtId="0" fontId="34"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9" xfId="0" applyFont="1" applyBorder="1" applyAlignment="1">
      <alignment horizontal="left" vertical="center"/>
    </xf>
    <xf numFmtId="0" fontId="34" fillId="0" borderId="0" xfId="0" applyFont="1" applyBorder="1" applyAlignment="1">
      <alignment horizontal="left" vertical="center" wrapText="1"/>
    </xf>
    <xf numFmtId="0" fontId="37" fillId="0" borderId="0"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8"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alignment/>
    </xf>
    <xf numFmtId="0" fontId="34" fillId="0" borderId="26" xfId="0" applyFont="1" applyBorder="1" applyAlignment="1">
      <alignment vertical="top"/>
    </xf>
    <xf numFmtId="0" fontId="34" fillId="0" borderId="27" xfId="0" applyFont="1" applyBorder="1" applyAlignment="1">
      <alignment vertical="top"/>
    </xf>
    <xf numFmtId="0" fontId="34" fillId="0" borderId="0" xfId="0" applyFont="1" applyBorder="1" applyAlignment="1">
      <alignment horizontal="center" vertical="center"/>
    </xf>
    <xf numFmtId="0" fontId="34" fillId="0" borderId="0" xfId="0" applyFont="1" applyBorder="1" applyAlignment="1">
      <alignment horizontal="left" vertical="top"/>
    </xf>
    <xf numFmtId="0" fontId="34" fillId="0" borderId="28" xfId="0" applyFont="1" applyBorder="1" applyAlignment="1">
      <alignment vertical="top"/>
    </xf>
    <xf numFmtId="0" fontId="34" fillId="0" borderId="29" xfId="0" applyFont="1" applyBorder="1" applyAlignment="1">
      <alignment vertical="top"/>
    </xf>
    <xf numFmtId="0" fontId="34" fillId="0" borderId="30" xfId="0" applyFont="1" applyBorder="1" applyAlignment="1">
      <alignment vertical="top"/>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7" fillId="0" borderId="0" xfId="0" applyFont="1" applyBorder="1" applyAlignment="1">
      <alignment horizontal="left" vertical="top"/>
    </xf>
    <xf numFmtId="0" fontId="37" fillId="0" borderId="0" xfId="0" applyFont="1" applyBorder="1" applyAlignment="1">
      <alignment horizontal="left" vertical="center"/>
    </xf>
    <xf numFmtId="0" fontId="36" fillId="0" borderId="29" xfId="0" applyFont="1" applyBorder="1" applyAlignment="1">
      <alignment horizontal="left"/>
    </xf>
    <xf numFmtId="0" fontId="35" fillId="0" borderId="0" xfId="0" applyFont="1" applyBorder="1" applyAlignment="1">
      <alignment horizontal="center" vertical="center" wrapText="1"/>
    </xf>
    <xf numFmtId="0" fontId="37" fillId="0" borderId="0" xfId="0" applyFont="1" applyBorder="1" applyAlignment="1">
      <alignment horizontal="left" vertical="center" wrapText="1"/>
    </xf>
    <xf numFmtId="0" fontId="35" fillId="0" borderId="0" xfId="0" applyFont="1" applyBorder="1" applyAlignment="1">
      <alignment horizontal="center" vertical="center"/>
    </xf>
    <xf numFmtId="0" fontId="36" fillId="0" borderId="29" xfId="0" applyFont="1" applyBorder="1" applyAlignment="1">
      <alignment horizontal="left" wrapText="1"/>
    </xf>
    <xf numFmtId="49" fontId="37"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topLeftCell="A1"/>
  </sheetViews>
  <sheetFormatPr defaultColWidth="9.140625" defaultRowHeight="12"/>
  <cols>
    <col min="1" max="1" width="7.140625" style="0" customWidth="1"/>
    <col min="2" max="2" width="1.421875" style="0" customWidth="1"/>
    <col min="3" max="3" width="3.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421875" style="0" customWidth="1"/>
    <col min="43" max="43" width="13.421875" style="0" customWidth="1"/>
    <col min="44" max="44" width="11.7109375" style="0" customWidth="1"/>
    <col min="45" max="47" width="22.140625" style="0" hidden="1" customWidth="1"/>
    <col min="48" max="49" width="18.421875" style="0" hidden="1" customWidth="1"/>
    <col min="50" max="51" width="21.421875" style="0" hidden="1" customWidth="1"/>
    <col min="52" max="52" width="18.421875" style="0" hidden="1" customWidth="1"/>
    <col min="53" max="53" width="16.421875" style="0" hidden="1" customWidth="1"/>
    <col min="54" max="54" width="21.421875" style="0" hidden="1" customWidth="1"/>
    <col min="55" max="55" width="18.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5" customHeight="1">
      <c r="AR2" s="323"/>
      <c r="AS2" s="323"/>
      <c r="AT2" s="323"/>
      <c r="AU2" s="323"/>
      <c r="AV2" s="323"/>
      <c r="AW2" s="323"/>
      <c r="AX2" s="323"/>
      <c r="AY2" s="323"/>
      <c r="AZ2" s="323"/>
      <c r="BA2" s="323"/>
      <c r="BB2" s="323"/>
      <c r="BC2" s="323"/>
      <c r="BD2" s="323"/>
      <c r="BE2" s="323"/>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35" t="s">
        <v>14</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1"/>
      <c r="AQ5" s="21"/>
      <c r="AR5" s="19"/>
      <c r="BE5" s="315" t="s">
        <v>15</v>
      </c>
      <c r="BS5" s="16" t="s">
        <v>6</v>
      </c>
    </row>
    <row r="6" spans="2:71" ht="36.95" customHeight="1">
      <c r="B6" s="20"/>
      <c r="C6" s="21"/>
      <c r="D6" s="27" t="s">
        <v>16</v>
      </c>
      <c r="E6" s="21"/>
      <c r="F6" s="21"/>
      <c r="G6" s="21"/>
      <c r="H6" s="21"/>
      <c r="I6" s="21"/>
      <c r="J6" s="21"/>
      <c r="K6" s="337" t="s">
        <v>17</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1"/>
      <c r="AQ6" s="21"/>
      <c r="AR6" s="19"/>
      <c r="BE6" s="316"/>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16"/>
      <c r="BS7" s="16" t="s">
        <v>6</v>
      </c>
    </row>
    <row r="8" spans="2:7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316"/>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16"/>
      <c r="BS9" s="16" t="s">
        <v>6</v>
      </c>
    </row>
    <row r="10" spans="2:7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19</v>
      </c>
      <c r="AO10" s="21"/>
      <c r="AP10" s="21"/>
      <c r="AQ10" s="21"/>
      <c r="AR10" s="19"/>
      <c r="BE10" s="316"/>
      <c r="BS10" s="16" t="s">
        <v>6</v>
      </c>
    </row>
    <row r="11" spans="2:71" ht="18.4"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19</v>
      </c>
      <c r="AO11" s="21"/>
      <c r="AP11" s="21"/>
      <c r="AQ11" s="21"/>
      <c r="AR11" s="19"/>
      <c r="BE11" s="316"/>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16"/>
      <c r="BS12" s="16" t="s">
        <v>6</v>
      </c>
    </row>
    <row r="13" spans="2:71"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316"/>
      <c r="BS13" s="16" t="s">
        <v>6</v>
      </c>
    </row>
    <row r="14" spans="2:71" ht="11.25">
      <c r="B14" s="20"/>
      <c r="C14" s="21"/>
      <c r="D14" s="21"/>
      <c r="E14" s="338" t="s">
        <v>30</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28" t="s">
        <v>28</v>
      </c>
      <c r="AL14" s="21"/>
      <c r="AM14" s="21"/>
      <c r="AN14" s="30" t="s">
        <v>30</v>
      </c>
      <c r="AO14" s="21"/>
      <c r="AP14" s="21"/>
      <c r="AQ14" s="21"/>
      <c r="AR14" s="19"/>
      <c r="BE14" s="316"/>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16"/>
      <c r="BS15" s="16" t="s">
        <v>4</v>
      </c>
    </row>
    <row r="16" spans="2:71"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316"/>
      <c r="BS16" s="16" t="s">
        <v>4</v>
      </c>
    </row>
    <row r="17" spans="2:71" ht="18.4"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19</v>
      </c>
      <c r="AO17" s="21"/>
      <c r="AP17" s="21"/>
      <c r="AQ17" s="21"/>
      <c r="AR17" s="19"/>
      <c r="BE17" s="316"/>
      <c r="BS17" s="16" t="s">
        <v>33</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16"/>
      <c r="BS18" s="16" t="s">
        <v>6</v>
      </c>
    </row>
    <row r="19" spans="2:71" ht="12" customHeight="1">
      <c r="B19" s="20"/>
      <c r="C19" s="21"/>
      <c r="D19" s="28"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19</v>
      </c>
      <c r="AO19" s="21"/>
      <c r="AP19" s="21"/>
      <c r="AQ19" s="21"/>
      <c r="AR19" s="19"/>
      <c r="BE19" s="316"/>
      <c r="BS19" s="16" t="s">
        <v>12</v>
      </c>
    </row>
    <row r="20" spans="2:71" ht="18.4"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19</v>
      </c>
      <c r="AO20" s="21"/>
      <c r="AP20" s="21"/>
      <c r="AQ20" s="21"/>
      <c r="AR20" s="19"/>
      <c r="BE20" s="316"/>
      <c r="BS20" s="16" t="s">
        <v>33</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16"/>
    </row>
    <row r="22" spans="2:57" ht="12" customHeight="1">
      <c r="B22" s="20"/>
      <c r="C22" s="21"/>
      <c r="D22" s="28"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16"/>
    </row>
    <row r="23" spans="2:57" ht="81.6" customHeight="1">
      <c r="B23" s="20"/>
      <c r="C23" s="21"/>
      <c r="D23" s="21"/>
      <c r="E23" s="340" t="s">
        <v>37</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21"/>
      <c r="AP23" s="21"/>
      <c r="AQ23" s="21"/>
      <c r="AR23" s="19"/>
      <c r="BE23" s="316"/>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16"/>
    </row>
    <row r="25" spans="2:57"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16"/>
    </row>
    <row r="26" spans="2:57" s="1" customFormat="1" ht="25.9" customHeight="1">
      <c r="B26" s="33"/>
      <c r="C26" s="34"/>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17">
        <f>ROUND(AG54,1)</f>
        <v>0</v>
      </c>
      <c r="AL26" s="318"/>
      <c r="AM26" s="318"/>
      <c r="AN26" s="318"/>
      <c r="AO26" s="318"/>
      <c r="AP26" s="34"/>
      <c r="AQ26" s="34"/>
      <c r="AR26" s="37"/>
      <c r="BE26" s="316"/>
    </row>
    <row r="27" spans="2:57"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16"/>
    </row>
    <row r="28" spans="2:57" s="1" customFormat="1" ht="11.25">
      <c r="B28" s="33"/>
      <c r="C28" s="34"/>
      <c r="D28" s="34"/>
      <c r="E28" s="34"/>
      <c r="F28" s="34"/>
      <c r="G28" s="34"/>
      <c r="H28" s="34"/>
      <c r="I28" s="34"/>
      <c r="J28" s="34"/>
      <c r="K28" s="34"/>
      <c r="L28" s="341" t="s">
        <v>39</v>
      </c>
      <c r="M28" s="341"/>
      <c r="N28" s="341"/>
      <c r="O28" s="341"/>
      <c r="P28" s="341"/>
      <c r="Q28" s="34"/>
      <c r="R28" s="34"/>
      <c r="S28" s="34"/>
      <c r="T28" s="34"/>
      <c r="U28" s="34"/>
      <c r="V28" s="34"/>
      <c r="W28" s="341" t="s">
        <v>40</v>
      </c>
      <c r="X28" s="341"/>
      <c r="Y28" s="341"/>
      <c r="Z28" s="341"/>
      <c r="AA28" s="341"/>
      <c r="AB28" s="341"/>
      <c r="AC28" s="341"/>
      <c r="AD28" s="341"/>
      <c r="AE28" s="341"/>
      <c r="AF28" s="34"/>
      <c r="AG28" s="34"/>
      <c r="AH28" s="34"/>
      <c r="AI28" s="34"/>
      <c r="AJ28" s="34"/>
      <c r="AK28" s="341" t="s">
        <v>41</v>
      </c>
      <c r="AL28" s="341"/>
      <c r="AM28" s="341"/>
      <c r="AN28" s="341"/>
      <c r="AO28" s="341"/>
      <c r="AP28" s="34"/>
      <c r="AQ28" s="34"/>
      <c r="AR28" s="37"/>
      <c r="BE28" s="316"/>
    </row>
    <row r="29" spans="2:57" s="2" customFormat="1" ht="14.45" customHeight="1">
      <c r="B29" s="38"/>
      <c r="C29" s="39"/>
      <c r="D29" s="28" t="s">
        <v>42</v>
      </c>
      <c r="E29" s="39"/>
      <c r="F29" s="28" t="s">
        <v>43</v>
      </c>
      <c r="G29" s="39"/>
      <c r="H29" s="39"/>
      <c r="I29" s="39"/>
      <c r="J29" s="39"/>
      <c r="K29" s="39"/>
      <c r="L29" s="342">
        <v>0.21</v>
      </c>
      <c r="M29" s="314"/>
      <c r="N29" s="314"/>
      <c r="O29" s="314"/>
      <c r="P29" s="314"/>
      <c r="Q29" s="39"/>
      <c r="R29" s="39"/>
      <c r="S29" s="39"/>
      <c r="T29" s="39"/>
      <c r="U29" s="39"/>
      <c r="V29" s="39"/>
      <c r="W29" s="313">
        <f>ROUND(AZ54,1)</f>
        <v>0</v>
      </c>
      <c r="X29" s="314"/>
      <c r="Y29" s="314"/>
      <c r="Z29" s="314"/>
      <c r="AA29" s="314"/>
      <c r="AB29" s="314"/>
      <c r="AC29" s="314"/>
      <c r="AD29" s="314"/>
      <c r="AE29" s="314"/>
      <c r="AF29" s="39"/>
      <c r="AG29" s="39"/>
      <c r="AH29" s="39"/>
      <c r="AI29" s="39"/>
      <c r="AJ29" s="39"/>
      <c r="AK29" s="313">
        <f>ROUND(AV54,1)</f>
        <v>0</v>
      </c>
      <c r="AL29" s="314"/>
      <c r="AM29" s="314"/>
      <c r="AN29" s="314"/>
      <c r="AO29" s="314"/>
      <c r="AP29" s="39"/>
      <c r="AQ29" s="39"/>
      <c r="AR29" s="40"/>
      <c r="BE29" s="316"/>
    </row>
    <row r="30" spans="2:57" s="2" customFormat="1" ht="14.45" customHeight="1">
      <c r="B30" s="38"/>
      <c r="C30" s="39"/>
      <c r="D30" s="39"/>
      <c r="E30" s="39"/>
      <c r="F30" s="28" t="s">
        <v>44</v>
      </c>
      <c r="G30" s="39"/>
      <c r="H30" s="39"/>
      <c r="I30" s="39"/>
      <c r="J30" s="39"/>
      <c r="K30" s="39"/>
      <c r="L30" s="342">
        <v>0.15</v>
      </c>
      <c r="M30" s="314"/>
      <c r="N30" s="314"/>
      <c r="O30" s="314"/>
      <c r="P30" s="314"/>
      <c r="Q30" s="39"/>
      <c r="R30" s="39"/>
      <c r="S30" s="39"/>
      <c r="T30" s="39"/>
      <c r="U30" s="39"/>
      <c r="V30" s="39"/>
      <c r="W30" s="313">
        <f>ROUND(BA54,1)</f>
        <v>0</v>
      </c>
      <c r="X30" s="314"/>
      <c r="Y30" s="314"/>
      <c r="Z30" s="314"/>
      <c r="AA30" s="314"/>
      <c r="AB30" s="314"/>
      <c r="AC30" s="314"/>
      <c r="AD30" s="314"/>
      <c r="AE30" s="314"/>
      <c r="AF30" s="39"/>
      <c r="AG30" s="39"/>
      <c r="AH30" s="39"/>
      <c r="AI30" s="39"/>
      <c r="AJ30" s="39"/>
      <c r="AK30" s="313">
        <f>ROUND(AW54,1)</f>
        <v>0</v>
      </c>
      <c r="AL30" s="314"/>
      <c r="AM30" s="314"/>
      <c r="AN30" s="314"/>
      <c r="AO30" s="314"/>
      <c r="AP30" s="39"/>
      <c r="AQ30" s="39"/>
      <c r="AR30" s="40"/>
      <c r="BE30" s="316"/>
    </row>
    <row r="31" spans="2:57" s="2" customFormat="1" ht="14.45" customHeight="1" hidden="1">
      <c r="B31" s="38"/>
      <c r="C31" s="39"/>
      <c r="D31" s="39"/>
      <c r="E31" s="39"/>
      <c r="F31" s="28" t="s">
        <v>45</v>
      </c>
      <c r="G31" s="39"/>
      <c r="H31" s="39"/>
      <c r="I31" s="39"/>
      <c r="J31" s="39"/>
      <c r="K31" s="39"/>
      <c r="L31" s="342">
        <v>0.21</v>
      </c>
      <c r="M31" s="314"/>
      <c r="N31" s="314"/>
      <c r="O31" s="314"/>
      <c r="P31" s="314"/>
      <c r="Q31" s="39"/>
      <c r="R31" s="39"/>
      <c r="S31" s="39"/>
      <c r="T31" s="39"/>
      <c r="U31" s="39"/>
      <c r="V31" s="39"/>
      <c r="W31" s="313">
        <f>ROUND(BB54,1)</f>
        <v>0</v>
      </c>
      <c r="X31" s="314"/>
      <c r="Y31" s="314"/>
      <c r="Z31" s="314"/>
      <c r="AA31" s="314"/>
      <c r="AB31" s="314"/>
      <c r="AC31" s="314"/>
      <c r="AD31" s="314"/>
      <c r="AE31" s="314"/>
      <c r="AF31" s="39"/>
      <c r="AG31" s="39"/>
      <c r="AH31" s="39"/>
      <c r="AI31" s="39"/>
      <c r="AJ31" s="39"/>
      <c r="AK31" s="313">
        <v>0</v>
      </c>
      <c r="AL31" s="314"/>
      <c r="AM31" s="314"/>
      <c r="AN31" s="314"/>
      <c r="AO31" s="314"/>
      <c r="AP31" s="39"/>
      <c r="AQ31" s="39"/>
      <c r="AR31" s="40"/>
      <c r="BE31" s="316"/>
    </row>
    <row r="32" spans="2:57" s="2" customFormat="1" ht="14.45" customHeight="1" hidden="1">
      <c r="B32" s="38"/>
      <c r="C32" s="39"/>
      <c r="D32" s="39"/>
      <c r="E32" s="39"/>
      <c r="F32" s="28" t="s">
        <v>46</v>
      </c>
      <c r="G32" s="39"/>
      <c r="H32" s="39"/>
      <c r="I32" s="39"/>
      <c r="J32" s="39"/>
      <c r="K32" s="39"/>
      <c r="L32" s="342">
        <v>0.15</v>
      </c>
      <c r="M32" s="314"/>
      <c r="N32" s="314"/>
      <c r="O32" s="314"/>
      <c r="P32" s="314"/>
      <c r="Q32" s="39"/>
      <c r="R32" s="39"/>
      <c r="S32" s="39"/>
      <c r="T32" s="39"/>
      <c r="U32" s="39"/>
      <c r="V32" s="39"/>
      <c r="W32" s="313">
        <f>ROUND(BC54,1)</f>
        <v>0</v>
      </c>
      <c r="X32" s="314"/>
      <c r="Y32" s="314"/>
      <c r="Z32" s="314"/>
      <c r="AA32" s="314"/>
      <c r="AB32" s="314"/>
      <c r="AC32" s="314"/>
      <c r="AD32" s="314"/>
      <c r="AE32" s="314"/>
      <c r="AF32" s="39"/>
      <c r="AG32" s="39"/>
      <c r="AH32" s="39"/>
      <c r="AI32" s="39"/>
      <c r="AJ32" s="39"/>
      <c r="AK32" s="313">
        <v>0</v>
      </c>
      <c r="AL32" s="314"/>
      <c r="AM32" s="314"/>
      <c r="AN32" s="314"/>
      <c r="AO32" s="314"/>
      <c r="AP32" s="39"/>
      <c r="AQ32" s="39"/>
      <c r="AR32" s="40"/>
      <c r="BE32" s="316"/>
    </row>
    <row r="33" spans="2:44" s="2" customFormat="1" ht="14.45" customHeight="1" hidden="1">
      <c r="B33" s="38"/>
      <c r="C33" s="39"/>
      <c r="D33" s="39"/>
      <c r="E33" s="39"/>
      <c r="F33" s="28" t="s">
        <v>47</v>
      </c>
      <c r="G33" s="39"/>
      <c r="H33" s="39"/>
      <c r="I33" s="39"/>
      <c r="J33" s="39"/>
      <c r="K33" s="39"/>
      <c r="L33" s="342">
        <v>0</v>
      </c>
      <c r="M33" s="314"/>
      <c r="N33" s="314"/>
      <c r="O33" s="314"/>
      <c r="P33" s="314"/>
      <c r="Q33" s="39"/>
      <c r="R33" s="39"/>
      <c r="S33" s="39"/>
      <c r="T33" s="39"/>
      <c r="U33" s="39"/>
      <c r="V33" s="39"/>
      <c r="W33" s="313">
        <f>ROUND(BD54,1)</f>
        <v>0</v>
      </c>
      <c r="X33" s="314"/>
      <c r="Y33" s="314"/>
      <c r="Z33" s="314"/>
      <c r="AA33" s="314"/>
      <c r="AB33" s="314"/>
      <c r="AC33" s="314"/>
      <c r="AD33" s="314"/>
      <c r="AE33" s="314"/>
      <c r="AF33" s="39"/>
      <c r="AG33" s="39"/>
      <c r="AH33" s="39"/>
      <c r="AI33" s="39"/>
      <c r="AJ33" s="39"/>
      <c r="AK33" s="313">
        <v>0</v>
      </c>
      <c r="AL33" s="314"/>
      <c r="AM33" s="314"/>
      <c r="AN33" s="314"/>
      <c r="AO33" s="314"/>
      <c r="AP33" s="39"/>
      <c r="AQ33" s="39"/>
      <c r="AR33" s="40"/>
    </row>
    <row r="34" spans="2:44"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 customHeight="1">
      <c r="B35" s="33"/>
      <c r="C35" s="41"/>
      <c r="D35" s="42" t="s">
        <v>48</v>
      </c>
      <c r="E35" s="43"/>
      <c r="F35" s="43"/>
      <c r="G35" s="43"/>
      <c r="H35" s="43"/>
      <c r="I35" s="43"/>
      <c r="J35" s="43"/>
      <c r="K35" s="43"/>
      <c r="L35" s="43"/>
      <c r="M35" s="43"/>
      <c r="N35" s="43"/>
      <c r="O35" s="43"/>
      <c r="P35" s="43"/>
      <c r="Q35" s="43"/>
      <c r="R35" s="43"/>
      <c r="S35" s="43"/>
      <c r="T35" s="44" t="s">
        <v>49</v>
      </c>
      <c r="U35" s="43"/>
      <c r="V35" s="43"/>
      <c r="W35" s="43"/>
      <c r="X35" s="319" t="s">
        <v>50</v>
      </c>
      <c r="Y35" s="320"/>
      <c r="Z35" s="320"/>
      <c r="AA35" s="320"/>
      <c r="AB35" s="320"/>
      <c r="AC35" s="43"/>
      <c r="AD35" s="43"/>
      <c r="AE35" s="43"/>
      <c r="AF35" s="43"/>
      <c r="AG35" s="43"/>
      <c r="AH35" s="43"/>
      <c r="AI35" s="43"/>
      <c r="AJ35" s="43"/>
      <c r="AK35" s="321">
        <f>SUM(AK26:AK33)</f>
        <v>0</v>
      </c>
      <c r="AL35" s="320"/>
      <c r="AM35" s="320"/>
      <c r="AN35" s="320"/>
      <c r="AO35" s="322"/>
      <c r="AP35" s="41"/>
      <c r="AQ35" s="41"/>
      <c r="AR35" s="37"/>
    </row>
    <row r="36" spans="2:44"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5"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5" customHeight="1">
      <c r="B42" s="33"/>
      <c r="C42" s="22"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1" customFormat="1" ht="12" customHeight="1">
      <c r="B44" s="33"/>
      <c r="C44" s="28" t="s">
        <v>13</v>
      </c>
      <c r="D44" s="34"/>
      <c r="E44" s="34"/>
      <c r="F44" s="34"/>
      <c r="G44" s="34"/>
      <c r="H44" s="34"/>
      <c r="I44" s="34"/>
      <c r="J44" s="34"/>
      <c r="K44" s="34"/>
      <c r="L44" s="34" t="str">
        <f>K5</f>
        <v>267</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7"/>
    </row>
    <row r="45" spans="2:44" s="3" customFormat="1" ht="36.95" customHeight="1">
      <c r="B45" s="49"/>
      <c r="C45" s="50" t="s">
        <v>16</v>
      </c>
      <c r="D45" s="51"/>
      <c r="E45" s="51"/>
      <c r="F45" s="51"/>
      <c r="G45" s="51"/>
      <c r="H45" s="51"/>
      <c r="I45" s="51"/>
      <c r="J45" s="51"/>
      <c r="K45" s="51"/>
      <c r="L45" s="332" t="str">
        <f>K6</f>
        <v>Stavební úpravy Gymnázia v Domažlicích</v>
      </c>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51"/>
      <c r="AQ45" s="51"/>
      <c r="AR45" s="52"/>
    </row>
    <row r="46" spans="2:44" s="1" customFormat="1" ht="6.95"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21</v>
      </c>
      <c r="D47" s="34"/>
      <c r="E47" s="34"/>
      <c r="F47" s="34"/>
      <c r="G47" s="34"/>
      <c r="H47" s="34"/>
      <c r="I47" s="34"/>
      <c r="J47" s="34"/>
      <c r="K47" s="34"/>
      <c r="L47" s="53" t="str">
        <f>IF(K8="","",K8)</f>
        <v>Domažlice</v>
      </c>
      <c r="M47" s="34"/>
      <c r="N47" s="34"/>
      <c r="O47" s="34"/>
      <c r="P47" s="34"/>
      <c r="Q47" s="34"/>
      <c r="R47" s="34"/>
      <c r="S47" s="34"/>
      <c r="T47" s="34"/>
      <c r="U47" s="34"/>
      <c r="V47" s="34"/>
      <c r="W47" s="34"/>
      <c r="X47" s="34"/>
      <c r="Y47" s="34"/>
      <c r="Z47" s="34"/>
      <c r="AA47" s="34"/>
      <c r="AB47" s="34"/>
      <c r="AC47" s="34"/>
      <c r="AD47" s="34"/>
      <c r="AE47" s="34"/>
      <c r="AF47" s="34"/>
      <c r="AG47" s="34"/>
      <c r="AH47" s="34"/>
      <c r="AI47" s="28" t="s">
        <v>23</v>
      </c>
      <c r="AJ47" s="34"/>
      <c r="AK47" s="34"/>
      <c r="AL47" s="34"/>
      <c r="AM47" s="334" t="str">
        <f>IF(AN8="","",AN8)</f>
        <v>2. 1. 2019</v>
      </c>
      <c r="AN47" s="334"/>
      <c r="AO47" s="34"/>
      <c r="AP47" s="34"/>
      <c r="AQ47" s="34"/>
      <c r="AR47" s="37"/>
    </row>
    <row r="48" spans="2:44" s="1" customFormat="1" ht="6.95"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12.6" customHeight="1">
      <c r="B49" s="33"/>
      <c r="C49" s="28" t="s">
        <v>25</v>
      </c>
      <c r="D49" s="34"/>
      <c r="E49" s="34"/>
      <c r="F49" s="34"/>
      <c r="G49" s="34"/>
      <c r="H49" s="34"/>
      <c r="I49" s="34"/>
      <c r="J49" s="34"/>
      <c r="K49" s="34"/>
      <c r="L49" s="34" t="str">
        <f>IF(E11="","",E11)</f>
        <v>Gymnázium J.Š.Bara</v>
      </c>
      <c r="M49" s="34"/>
      <c r="N49" s="34"/>
      <c r="O49" s="34"/>
      <c r="P49" s="34"/>
      <c r="Q49" s="34"/>
      <c r="R49" s="34"/>
      <c r="S49" s="34"/>
      <c r="T49" s="34"/>
      <c r="U49" s="34"/>
      <c r="V49" s="34"/>
      <c r="W49" s="34"/>
      <c r="X49" s="34"/>
      <c r="Y49" s="34"/>
      <c r="Z49" s="34"/>
      <c r="AA49" s="34"/>
      <c r="AB49" s="34"/>
      <c r="AC49" s="34"/>
      <c r="AD49" s="34"/>
      <c r="AE49" s="34"/>
      <c r="AF49" s="34"/>
      <c r="AG49" s="34"/>
      <c r="AH49" s="34"/>
      <c r="AI49" s="28" t="s">
        <v>31</v>
      </c>
      <c r="AJ49" s="34"/>
      <c r="AK49" s="34"/>
      <c r="AL49" s="34"/>
      <c r="AM49" s="330" t="str">
        <f>IF(E17="","",E17)</f>
        <v>Ing. Arch. Mastný</v>
      </c>
      <c r="AN49" s="331"/>
      <c r="AO49" s="331"/>
      <c r="AP49" s="331"/>
      <c r="AQ49" s="34"/>
      <c r="AR49" s="37"/>
      <c r="AS49" s="324" t="s">
        <v>52</v>
      </c>
      <c r="AT49" s="325"/>
      <c r="AU49" s="55"/>
      <c r="AV49" s="55"/>
      <c r="AW49" s="55"/>
      <c r="AX49" s="55"/>
      <c r="AY49" s="55"/>
      <c r="AZ49" s="55"/>
      <c r="BA49" s="55"/>
      <c r="BB49" s="55"/>
      <c r="BC49" s="55"/>
      <c r="BD49" s="56"/>
    </row>
    <row r="50" spans="2:56" s="1" customFormat="1" ht="12.6" customHeight="1">
      <c r="B50" s="33"/>
      <c r="C50" s="28" t="s">
        <v>29</v>
      </c>
      <c r="D50" s="34"/>
      <c r="E50" s="34"/>
      <c r="F50" s="34"/>
      <c r="G50" s="34"/>
      <c r="H50" s="34"/>
      <c r="I50" s="34"/>
      <c r="J50" s="34"/>
      <c r="K50" s="34"/>
      <c r="L50" s="3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34</v>
      </c>
      <c r="AJ50" s="34"/>
      <c r="AK50" s="34"/>
      <c r="AL50" s="34"/>
      <c r="AM50" s="330" t="str">
        <f>IF(E20="","",E20)</f>
        <v>Tomáš Chlumecký</v>
      </c>
      <c r="AN50" s="331"/>
      <c r="AO50" s="331"/>
      <c r="AP50" s="331"/>
      <c r="AQ50" s="34"/>
      <c r="AR50" s="37"/>
      <c r="AS50" s="326"/>
      <c r="AT50" s="327"/>
      <c r="AU50" s="57"/>
      <c r="AV50" s="57"/>
      <c r="AW50" s="57"/>
      <c r="AX50" s="57"/>
      <c r="AY50" s="57"/>
      <c r="AZ50" s="57"/>
      <c r="BA50" s="57"/>
      <c r="BB50" s="57"/>
      <c r="BC50" s="57"/>
      <c r="BD50" s="58"/>
    </row>
    <row r="51" spans="2:56" s="1" customFormat="1" ht="10.9"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28"/>
      <c r="AT51" s="329"/>
      <c r="AU51" s="59"/>
      <c r="AV51" s="59"/>
      <c r="AW51" s="59"/>
      <c r="AX51" s="59"/>
      <c r="AY51" s="59"/>
      <c r="AZ51" s="59"/>
      <c r="BA51" s="59"/>
      <c r="BB51" s="59"/>
      <c r="BC51" s="59"/>
      <c r="BD51" s="60"/>
    </row>
    <row r="52" spans="2:56" s="1" customFormat="1" ht="29.25" customHeight="1">
      <c r="B52" s="33"/>
      <c r="C52" s="343" t="s">
        <v>53</v>
      </c>
      <c r="D52" s="344"/>
      <c r="E52" s="344"/>
      <c r="F52" s="344"/>
      <c r="G52" s="344"/>
      <c r="H52" s="61"/>
      <c r="I52" s="345" t="s">
        <v>54</v>
      </c>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6" t="s">
        <v>55</v>
      </c>
      <c r="AH52" s="344"/>
      <c r="AI52" s="344"/>
      <c r="AJ52" s="344"/>
      <c r="AK52" s="344"/>
      <c r="AL52" s="344"/>
      <c r="AM52" s="344"/>
      <c r="AN52" s="345" t="s">
        <v>56</v>
      </c>
      <c r="AO52" s="344"/>
      <c r="AP52" s="344"/>
      <c r="AQ52" s="62" t="s">
        <v>57</v>
      </c>
      <c r="AR52" s="37"/>
      <c r="AS52" s="63" t="s">
        <v>58</v>
      </c>
      <c r="AT52" s="64" t="s">
        <v>59</v>
      </c>
      <c r="AU52" s="64" t="s">
        <v>60</v>
      </c>
      <c r="AV52" s="64" t="s">
        <v>61</v>
      </c>
      <c r="AW52" s="64" t="s">
        <v>62</v>
      </c>
      <c r="AX52" s="64" t="s">
        <v>63</v>
      </c>
      <c r="AY52" s="64" t="s">
        <v>64</v>
      </c>
      <c r="AZ52" s="64" t="s">
        <v>65</v>
      </c>
      <c r="BA52" s="64" t="s">
        <v>66</v>
      </c>
      <c r="BB52" s="64" t="s">
        <v>67</v>
      </c>
      <c r="BC52" s="64" t="s">
        <v>68</v>
      </c>
      <c r="BD52" s="65" t="s">
        <v>69</v>
      </c>
    </row>
    <row r="53" spans="2:56" s="1" customFormat="1" ht="10.9"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6"/>
      <c r="AT53" s="67"/>
      <c r="AU53" s="67"/>
      <c r="AV53" s="67"/>
      <c r="AW53" s="67"/>
      <c r="AX53" s="67"/>
      <c r="AY53" s="67"/>
      <c r="AZ53" s="67"/>
      <c r="BA53" s="67"/>
      <c r="BB53" s="67"/>
      <c r="BC53" s="67"/>
      <c r="BD53" s="68"/>
    </row>
    <row r="54" spans="2:90" s="4" customFormat="1" ht="32.45" customHeight="1">
      <c r="B54" s="69"/>
      <c r="C54" s="70" t="s">
        <v>70</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350">
        <f>ROUND(SUM(AG55:AG56),1)</f>
        <v>0</v>
      </c>
      <c r="AH54" s="350"/>
      <c r="AI54" s="350"/>
      <c r="AJ54" s="350"/>
      <c r="AK54" s="350"/>
      <c r="AL54" s="350"/>
      <c r="AM54" s="350"/>
      <c r="AN54" s="351">
        <f>SUM(AG54,AT54)</f>
        <v>0</v>
      </c>
      <c r="AO54" s="351"/>
      <c r="AP54" s="351"/>
      <c r="AQ54" s="73" t="s">
        <v>19</v>
      </c>
      <c r="AR54" s="74"/>
      <c r="AS54" s="75">
        <f>ROUND(SUM(AS55:AS56),1)</f>
        <v>0</v>
      </c>
      <c r="AT54" s="76">
        <f>ROUND(SUM(AV54:AW54),2)</f>
        <v>0</v>
      </c>
      <c r="AU54" s="77">
        <f>ROUND(SUM(AU55:AU56),5)</f>
        <v>0</v>
      </c>
      <c r="AV54" s="76">
        <f>ROUND(AZ54*L29,2)</f>
        <v>0</v>
      </c>
      <c r="AW54" s="76">
        <f>ROUND(BA54*L30,2)</f>
        <v>0</v>
      </c>
      <c r="AX54" s="76">
        <f>ROUND(BB54*L29,2)</f>
        <v>0</v>
      </c>
      <c r="AY54" s="76">
        <f>ROUND(BC54*L30,2)</f>
        <v>0</v>
      </c>
      <c r="AZ54" s="76">
        <f>ROUND(SUM(AZ55:AZ56),1)</f>
        <v>0</v>
      </c>
      <c r="BA54" s="76">
        <f>ROUND(SUM(BA55:BA56),1)</f>
        <v>0</v>
      </c>
      <c r="BB54" s="76">
        <f>ROUND(SUM(BB55:BB56),1)</f>
        <v>0</v>
      </c>
      <c r="BC54" s="76">
        <f>ROUND(SUM(BC55:BC56),1)</f>
        <v>0</v>
      </c>
      <c r="BD54" s="78">
        <f>ROUND(SUM(BD55:BD56),1)</f>
        <v>0</v>
      </c>
      <c r="BS54" s="79" t="s">
        <v>71</v>
      </c>
      <c r="BT54" s="79" t="s">
        <v>72</v>
      </c>
      <c r="BU54" s="80" t="s">
        <v>73</v>
      </c>
      <c r="BV54" s="79" t="s">
        <v>74</v>
      </c>
      <c r="BW54" s="79" t="s">
        <v>5</v>
      </c>
      <c r="BX54" s="79" t="s">
        <v>75</v>
      </c>
      <c r="CL54" s="79" t="s">
        <v>19</v>
      </c>
    </row>
    <row r="55" spans="1:91" s="5" customFormat="1" ht="14.45" customHeight="1">
      <c r="A55" s="81" t="s">
        <v>76</v>
      </c>
      <c r="B55" s="82"/>
      <c r="C55" s="83"/>
      <c r="D55" s="349" t="s">
        <v>77</v>
      </c>
      <c r="E55" s="349"/>
      <c r="F55" s="349"/>
      <c r="G55" s="349"/>
      <c r="H55" s="349"/>
      <c r="I55" s="84"/>
      <c r="J55" s="349" t="s">
        <v>78</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7">
        <f>'00 - Vedlejší a ostatní n...'!J30</f>
        <v>0</v>
      </c>
      <c r="AH55" s="348"/>
      <c r="AI55" s="348"/>
      <c r="AJ55" s="348"/>
      <c r="AK55" s="348"/>
      <c r="AL55" s="348"/>
      <c r="AM55" s="348"/>
      <c r="AN55" s="347">
        <f>SUM(AG55,AT55)</f>
        <v>0</v>
      </c>
      <c r="AO55" s="348"/>
      <c r="AP55" s="348"/>
      <c r="AQ55" s="85" t="s">
        <v>79</v>
      </c>
      <c r="AR55" s="86"/>
      <c r="AS55" s="87">
        <v>0</v>
      </c>
      <c r="AT55" s="88">
        <f>ROUND(SUM(AV55:AW55),2)</f>
        <v>0</v>
      </c>
      <c r="AU55" s="89">
        <f>'00 - Vedlejší a ostatní n...'!P80</f>
        <v>0</v>
      </c>
      <c r="AV55" s="88">
        <f>'00 - Vedlejší a ostatní n...'!J33</f>
        <v>0</v>
      </c>
      <c r="AW55" s="88">
        <f>'00 - Vedlejší a ostatní n...'!J34</f>
        <v>0</v>
      </c>
      <c r="AX55" s="88">
        <f>'00 - Vedlejší a ostatní n...'!J35</f>
        <v>0</v>
      </c>
      <c r="AY55" s="88">
        <f>'00 - Vedlejší a ostatní n...'!J36</f>
        <v>0</v>
      </c>
      <c r="AZ55" s="88">
        <f>'00 - Vedlejší a ostatní n...'!F33</f>
        <v>0</v>
      </c>
      <c r="BA55" s="88">
        <f>'00 - Vedlejší a ostatní n...'!F34</f>
        <v>0</v>
      </c>
      <c r="BB55" s="88">
        <f>'00 - Vedlejší a ostatní n...'!F35</f>
        <v>0</v>
      </c>
      <c r="BC55" s="88">
        <f>'00 - Vedlejší a ostatní n...'!F36</f>
        <v>0</v>
      </c>
      <c r="BD55" s="90">
        <f>'00 - Vedlejší a ostatní n...'!F37</f>
        <v>0</v>
      </c>
      <c r="BT55" s="91" t="s">
        <v>80</v>
      </c>
      <c r="BV55" s="91" t="s">
        <v>74</v>
      </c>
      <c r="BW55" s="91" t="s">
        <v>81</v>
      </c>
      <c r="BX55" s="91" t="s">
        <v>5</v>
      </c>
      <c r="CL55" s="91" t="s">
        <v>19</v>
      </c>
      <c r="CM55" s="91" t="s">
        <v>82</v>
      </c>
    </row>
    <row r="56" spans="1:91" s="5" customFormat="1" ht="14.45" customHeight="1">
      <c r="A56" s="81" t="s">
        <v>76</v>
      </c>
      <c r="B56" s="82"/>
      <c r="C56" s="83"/>
      <c r="D56" s="349" t="s">
        <v>83</v>
      </c>
      <c r="E56" s="349"/>
      <c r="F56" s="349"/>
      <c r="G56" s="349"/>
      <c r="H56" s="349"/>
      <c r="I56" s="84"/>
      <c r="J56" s="349" t="s">
        <v>84</v>
      </c>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7">
        <f>'01 - Architektonicko - st...'!J30</f>
        <v>0</v>
      </c>
      <c r="AH56" s="348"/>
      <c r="AI56" s="348"/>
      <c r="AJ56" s="348"/>
      <c r="AK56" s="348"/>
      <c r="AL56" s="348"/>
      <c r="AM56" s="348"/>
      <c r="AN56" s="347">
        <f>SUM(AG56,AT56)</f>
        <v>0</v>
      </c>
      <c r="AO56" s="348"/>
      <c r="AP56" s="348"/>
      <c r="AQ56" s="85" t="s">
        <v>79</v>
      </c>
      <c r="AR56" s="86"/>
      <c r="AS56" s="92">
        <v>0</v>
      </c>
      <c r="AT56" s="93">
        <f>ROUND(SUM(AV56:AW56),2)</f>
        <v>0</v>
      </c>
      <c r="AU56" s="94">
        <f>'01 - Architektonicko - st...'!P94</f>
        <v>0</v>
      </c>
      <c r="AV56" s="93">
        <f>'01 - Architektonicko - st...'!J33</f>
        <v>0</v>
      </c>
      <c r="AW56" s="93">
        <f>'01 - Architektonicko - st...'!J34</f>
        <v>0</v>
      </c>
      <c r="AX56" s="93">
        <f>'01 - Architektonicko - st...'!J35</f>
        <v>0</v>
      </c>
      <c r="AY56" s="93">
        <f>'01 - Architektonicko - st...'!J36</f>
        <v>0</v>
      </c>
      <c r="AZ56" s="93">
        <f>'01 - Architektonicko - st...'!F33</f>
        <v>0</v>
      </c>
      <c r="BA56" s="93">
        <f>'01 - Architektonicko - st...'!F34</f>
        <v>0</v>
      </c>
      <c r="BB56" s="93">
        <f>'01 - Architektonicko - st...'!F35</f>
        <v>0</v>
      </c>
      <c r="BC56" s="93">
        <f>'01 - Architektonicko - st...'!F36</f>
        <v>0</v>
      </c>
      <c r="BD56" s="95">
        <f>'01 - Architektonicko - st...'!F37</f>
        <v>0</v>
      </c>
      <c r="BT56" s="91" t="s">
        <v>80</v>
      </c>
      <c r="BV56" s="91" t="s">
        <v>74</v>
      </c>
      <c r="BW56" s="91" t="s">
        <v>85</v>
      </c>
      <c r="BX56" s="91" t="s">
        <v>5</v>
      </c>
      <c r="CL56" s="91" t="s">
        <v>19</v>
      </c>
      <c r="CM56" s="91" t="s">
        <v>82</v>
      </c>
    </row>
    <row r="57" spans="2:44" s="1" customFormat="1" ht="30" customHeight="1">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7"/>
    </row>
    <row r="58" spans="2:44" s="1" customFormat="1" ht="6.95" customHeight="1">
      <c r="B58" s="4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37"/>
    </row>
  </sheetData>
  <sheetProtection algorithmName="SHA-512" hashValue="91Yv+3JsyWmMbaS4IgXpylo8MCpV6j8NoDVFKXCD4dAmg4u+Ro39jxGMxv7iaAze+8+YRBtzDn6yxxNJREIUng==" saltValue="5vDsxyn8+CBxfqnz4UvBqNtQOoICgWa5Bs3lcTv3SnhGi6+dfECgjyTOCOWZqFKWlUp/7Y3fTsFfs4yFt5okow==" spinCount="100000" sheet="1" objects="1" scenarios="1" formatColumns="0" formatRows="0"/>
  <mergeCells count="46">
    <mergeCell ref="AG54:AM54"/>
    <mergeCell ref="AN54:AP54"/>
    <mergeCell ref="AN55:AP55"/>
    <mergeCell ref="AG55:AM55"/>
    <mergeCell ref="D55:H55"/>
    <mergeCell ref="J55:AF55"/>
    <mergeCell ref="AN56:AP56"/>
    <mergeCell ref="AG56:AM56"/>
    <mergeCell ref="D56:H56"/>
    <mergeCell ref="J56:AF56"/>
    <mergeCell ref="L33:P33"/>
    <mergeCell ref="C52:G52"/>
    <mergeCell ref="I52:AF52"/>
    <mergeCell ref="AG52:AM52"/>
    <mergeCell ref="AN52:AP52"/>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00 - Vedlejší a ostatní n...'!C2" display="/"/>
    <hyperlink ref="A56" location="'01 - Architektonicko - st...'!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92"/>
  <sheetViews>
    <sheetView showGridLines="0" workbookViewId="0" topLeftCell="A1"/>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81</v>
      </c>
    </row>
    <row r="3" spans="2:46" ht="6.95" customHeight="1">
      <c r="B3" s="97"/>
      <c r="C3" s="98"/>
      <c r="D3" s="98"/>
      <c r="E3" s="98"/>
      <c r="F3" s="98"/>
      <c r="G3" s="98"/>
      <c r="H3" s="98"/>
      <c r="I3" s="99"/>
      <c r="J3" s="98"/>
      <c r="K3" s="98"/>
      <c r="L3" s="19"/>
      <c r="AT3" s="16" t="s">
        <v>82</v>
      </c>
    </row>
    <row r="4" spans="2:46" ht="24.95" customHeight="1">
      <c r="B4" s="19"/>
      <c r="D4" s="100" t="s">
        <v>86</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Stavební úpravy Gymnázia v Domažlicích</v>
      </c>
      <c r="F7" s="353"/>
      <c r="G7" s="353"/>
      <c r="H7" s="353"/>
      <c r="L7" s="19"/>
    </row>
    <row r="8" spans="2:12" s="1" customFormat="1" ht="12" customHeight="1">
      <c r="B8" s="37"/>
      <c r="D8" s="101" t="s">
        <v>87</v>
      </c>
      <c r="I8" s="102"/>
      <c r="L8" s="37"/>
    </row>
    <row r="9" spans="2:12" s="1" customFormat="1" ht="36.95" customHeight="1">
      <c r="B9" s="37"/>
      <c r="E9" s="354" t="s">
        <v>88</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89</v>
      </c>
      <c r="I12" s="103" t="s">
        <v>23</v>
      </c>
      <c r="J12" s="104" t="str">
        <f>'Rekapitulace stavby'!AN8</f>
        <v>2. 1. 2019</v>
      </c>
      <c r="L12" s="37"/>
    </row>
    <row r="13" spans="2:12" s="1" customFormat="1" ht="10.9" customHeight="1">
      <c r="B13" s="37"/>
      <c r="I13" s="102"/>
      <c r="L13" s="37"/>
    </row>
    <row r="14" spans="2:12" s="1" customFormat="1" ht="12" customHeight="1">
      <c r="B14" s="37"/>
      <c r="D14" s="101" t="s">
        <v>25</v>
      </c>
      <c r="I14" s="103" t="s">
        <v>26</v>
      </c>
      <c r="J14" s="16" t="str">
        <f>IF('Rekapitulace stavby'!AN10="","",'Rekapitulace stavby'!AN10)</f>
        <v/>
      </c>
      <c r="L14" s="37"/>
    </row>
    <row r="15" spans="2:12" s="1" customFormat="1" ht="18" customHeight="1">
      <c r="B15" s="37"/>
      <c r="E15" s="16" t="str">
        <f>IF('Rekapitulace stavby'!E11="","",'Rekapitulace stavby'!E11)</f>
        <v>Gymnázium J.Š.Bara</v>
      </c>
      <c r="I15" s="103" t="s">
        <v>28</v>
      </c>
      <c r="J15" s="16" t="str">
        <f>IF('Rekapitulace stavby'!AN11="","",'Rekapitulace stavby'!AN11)</f>
        <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Ing. Arch. Mastný</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tr">
        <f>IF('Rekapitulace stavby'!AN19="","",'Rekapitulace stavby'!AN19)</f>
        <v/>
      </c>
      <c r="L23" s="37"/>
    </row>
    <row r="24" spans="2:12" s="1" customFormat="1" ht="18" customHeight="1">
      <c r="B24" s="37"/>
      <c r="E24" s="16" t="str">
        <f>IF('Rekapitulace stavby'!E20="","",'Rekapitulace stavby'!E20)</f>
        <v>Tomáš Chlumecký</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ROUND(J80,1)</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ROUND((SUM(BE80:BE91)),1)</f>
        <v>0</v>
      </c>
      <c r="I33" s="113">
        <v>0.21</v>
      </c>
      <c r="J33" s="112">
        <f>ROUND(((SUM(BE80:BE91))*I33),1)</f>
        <v>0</v>
      </c>
      <c r="L33" s="37"/>
    </row>
    <row r="34" spans="2:12" s="1" customFormat="1" ht="14.45" customHeight="1">
      <c r="B34" s="37"/>
      <c r="E34" s="101" t="s">
        <v>44</v>
      </c>
      <c r="F34" s="112">
        <f>ROUND((SUM(BF80:BF91)),1)</f>
        <v>0</v>
      </c>
      <c r="I34" s="113">
        <v>0.15</v>
      </c>
      <c r="J34" s="112">
        <f>ROUND(((SUM(BF80:BF91))*I34),1)</f>
        <v>0</v>
      </c>
      <c r="L34" s="37"/>
    </row>
    <row r="35" spans="2:12" s="1" customFormat="1" ht="14.45" customHeight="1" hidden="1">
      <c r="B35" s="37"/>
      <c r="E35" s="101" t="s">
        <v>45</v>
      </c>
      <c r="F35" s="112">
        <f>ROUND((SUM(BG80:BG91)),1)</f>
        <v>0</v>
      </c>
      <c r="I35" s="113">
        <v>0.21</v>
      </c>
      <c r="J35" s="112">
        <f>0</f>
        <v>0</v>
      </c>
      <c r="L35" s="37"/>
    </row>
    <row r="36" spans="2:12" s="1" customFormat="1" ht="14.45" customHeight="1" hidden="1">
      <c r="B36" s="37"/>
      <c r="E36" s="101" t="s">
        <v>46</v>
      </c>
      <c r="F36" s="112">
        <f>ROUND((SUM(BH80:BH91)),1)</f>
        <v>0</v>
      </c>
      <c r="I36" s="113">
        <v>0.15</v>
      </c>
      <c r="J36" s="112">
        <f>0</f>
        <v>0</v>
      </c>
      <c r="L36" s="37"/>
    </row>
    <row r="37" spans="2:12" s="1" customFormat="1" ht="14.45" customHeight="1" hidden="1">
      <c r="B37" s="37"/>
      <c r="E37" s="101" t="s">
        <v>47</v>
      </c>
      <c r="F37" s="112">
        <f>ROUND((SUM(BI80:BI91)),1)</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90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Stavební úpravy Gymnázia v Domažlicích</v>
      </c>
      <c r="F48" s="360"/>
      <c r="G48" s="360"/>
      <c r="H48" s="360"/>
      <c r="I48" s="102"/>
      <c r="J48" s="34"/>
      <c r="K48" s="34"/>
      <c r="L48" s="37"/>
    </row>
    <row r="49" spans="2:12" s="1" customFormat="1" ht="12" customHeight="1">
      <c r="B49" s="33"/>
      <c r="C49" s="28" t="s">
        <v>87</v>
      </c>
      <c r="D49" s="34"/>
      <c r="E49" s="34"/>
      <c r="F49" s="34"/>
      <c r="G49" s="34"/>
      <c r="H49" s="34"/>
      <c r="I49" s="102"/>
      <c r="J49" s="34"/>
      <c r="K49" s="34"/>
      <c r="L49" s="37"/>
    </row>
    <row r="50" spans="2:12" s="1" customFormat="1" ht="14.45" customHeight="1">
      <c r="B50" s="33"/>
      <c r="C50" s="34"/>
      <c r="D50" s="34"/>
      <c r="E50" s="332" t="str">
        <f>E9</f>
        <v>00 - Vedlejší a ostatní náklady</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 xml:space="preserve"> </v>
      </c>
      <c r="G52" s="34"/>
      <c r="H52" s="34"/>
      <c r="I52" s="103" t="s">
        <v>23</v>
      </c>
      <c r="J52" s="54" t="str">
        <f>IF(J12="","",J12)</f>
        <v>2. 1. 2019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Gymnázium J.Š.Bara</v>
      </c>
      <c r="G54" s="34"/>
      <c r="H54" s="34"/>
      <c r="I54" s="103" t="s">
        <v>31</v>
      </c>
      <c r="J54" s="31" t="str">
        <f>E21</f>
        <v>Ing. Arch. Mastný</v>
      </c>
      <c r="K54" s="34"/>
      <c r="L54" s="37"/>
    </row>
    <row r="55" spans="2:12" s="1" customFormat="1" ht="12.6" customHeight="1">
      <c r="B55" s="33"/>
      <c r="C55" s="28" t="s">
        <v>29</v>
      </c>
      <c r="D55" s="34"/>
      <c r="E55" s="34"/>
      <c r="F55" s="26" t="str">
        <f>IF(E18="","",E18)</f>
        <v>Vyplň údaj</v>
      </c>
      <c r="G55" s="34"/>
      <c r="H55" s="34"/>
      <c r="I55" s="103" t="s">
        <v>34</v>
      </c>
      <c r="J55" s="31" t="str">
        <f>E24</f>
        <v>Tomáš Chlumecký</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91</v>
      </c>
      <c r="D57" s="129"/>
      <c r="E57" s="129"/>
      <c r="F57" s="129"/>
      <c r="G57" s="129"/>
      <c r="H57" s="129"/>
      <c r="I57" s="130"/>
      <c r="J57" s="131" t="s">
        <v>92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J80</f>
        <v>0</v>
      </c>
      <c r="K59" s="34"/>
      <c r="L59" s="37"/>
      <c r="AU59" s="16" t="s">
        <v>93</v>
      </c>
    </row>
    <row r="60" spans="2:12" s="7" customFormat="1" ht="24.95" customHeight="1">
      <c r="B60" s="133"/>
      <c r="C60" s="134"/>
      <c r="D60" s="135" t="s">
        <v>94</v>
      </c>
      <c r="E60" s="136"/>
      <c r="F60" s="136"/>
      <c r="G60" s="136"/>
      <c r="H60" s="136"/>
      <c r="I60" s="137"/>
      <c r="J60" s="138">
        <f>J81</f>
        <v>0</v>
      </c>
      <c r="K60" s="134"/>
      <c r="L60" s="139"/>
    </row>
    <row r="61" spans="2:12" s="1" customFormat="1" ht="21.75" customHeight="1">
      <c r="B61" s="33"/>
      <c r="C61" s="34"/>
      <c r="D61" s="34"/>
      <c r="E61" s="34"/>
      <c r="F61" s="34"/>
      <c r="G61" s="34"/>
      <c r="H61" s="34"/>
      <c r="I61" s="102"/>
      <c r="J61" s="34"/>
      <c r="K61" s="34"/>
      <c r="L61" s="37"/>
    </row>
    <row r="62" spans="2:12" s="1" customFormat="1" ht="6.95" customHeight="1">
      <c r="B62" s="45"/>
      <c r="C62" s="46"/>
      <c r="D62" s="46"/>
      <c r="E62" s="46"/>
      <c r="F62" s="46"/>
      <c r="G62" s="46"/>
      <c r="H62" s="46"/>
      <c r="I62" s="124"/>
      <c r="J62" s="46"/>
      <c r="K62" s="46"/>
      <c r="L62" s="37"/>
    </row>
    <row r="66" spans="2:12" s="1" customFormat="1" ht="6.95" customHeight="1">
      <c r="B66" s="47"/>
      <c r="C66" s="48"/>
      <c r="D66" s="48"/>
      <c r="E66" s="48"/>
      <c r="F66" s="48"/>
      <c r="G66" s="48"/>
      <c r="H66" s="48"/>
      <c r="I66" s="127"/>
      <c r="J66" s="48"/>
      <c r="K66" s="48"/>
      <c r="L66" s="37"/>
    </row>
    <row r="67" spans="2:12" s="1" customFormat="1" ht="24.95" customHeight="1">
      <c r="B67" s="33"/>
      <c r="C67" s="22" t="s">
        <v>95</v>
      </c>
      <c r="D67" s="34"/>
      <c r="E67" s="34"/>
      <c r="F67" s="34"/>
      <c r="G67" s="34"/>
      <c r="H67" s="34"/>
      <c r="I67" s="102"/>
      <c r="J67" s="34"/>
      <c r="K67" s="34"/>
      <c r="L67" s="37"/>
    </row>
    <row r="68" spans="2:12" s="1" customFormat="1" ht="6.95" customHeight="1">
      <c r="B68" s="33"/>
      <c r="C68" s="34"/>
      <c r="D68" s="34"/>
      <c r="E68" s="34"/>
      <c r="F68" s="34"/>
      <c r="G68" s="34"/>
      <c r="H68" s="34"/>
      <c r="I68" s="102"/>
      <c r="J68" s="34"/>
      <c r="K68" s="34"/>
      <c r="L68" s="37"/>
    </row>
    <row r="69" spans="2:12" s="1" customFormat="1" ht="12" customHeight="1">
      <c r="B69" s="33"/>
      <c r="C69" s="28" t="s">
        <v>16</v>
      </c>
      <c r="D69" s="34"/>
      <c r="E69" s="34"/>
      <c r="F69" s="34"/>
      <c r="G69" s="34"/>
      <c r="H69" s="34"/>
      <c r="I69" s="102"/>
      <c r="J69" s="34"/>
      <c r="K69" s="34"/>
      <c r="L69" s="37"/>
    </row>
    <row r="70" spans="2:12" s="1" customFormat="1" ht="14.45" customHeight="1">
      <c r="B70" s="33"/>
      <c r="C70" s="34"/>
      <c r="D70" s="34"/>
      <c r="E70" s="359" t="str">
        <f>E7</f>
        <v>Stavební úpravy Gymnázia v Domažlicích</v>
      </c>
      <c r="F70" s="360"/>
      <c r="G70" s="360"/>
      <c r="H70" s="360"/>
      <c r="I70" s="102"/>
      <c r="J70" s="34"/>
      <c r="K70" s="34"/>
      <c r="L70" s="37"/>
    </row>
    <row r="71" spans="2:12" s="1" customFormat="1" ht="12" customHeight="1">
      <c r="B71" s="33"/>
      <c r="C71" s="28" t="s">
        <v>87</v>
      </c>
      <c r="D71" s="34"/>
      <c r="E71" s="34"/>
      <c r="F71" s="34"/>
      <c r="G71" s="34"/>
      <c r="H71" s="34"/>
      <c r="I71" s="102"/>
      <c r="J71" s="34"/>
      <c r="K71" s="34"/>
      <c r="L71" s="37"/>
    </row>
    <row r="72" spans="2:12" s="1" customFormat="1" ht="14.45" customHeight="1">
      <c r="B72" s="33"/>
      <c r="C72" s="34"/>
      <c r="D72" s="34"/>
      <c r="E72" s="332" t="str">
        <f>E9</f>
        <v>00 - Vedlejší a ostatní náklady</v>
      </c>
      <c r="F72" s="331"/>
      <c r="G72" s="331"/>
      <c r="H72" s="331"/>
      <c r="I72" s="102"/>
      <c r="J72" s="34"/>
      <c r="K72" s="34"/>
      <c r="L72" s="37"/>
    </row>
    <row r="73" spans="2:12" s="1" customFormat="1" ht="6.95" customHeight="1">
      <c r="B73" s="33"/>
      <c r="C73" s="34"/>
      <c r="D73" s="34"/>
      <c r="E73" s="34"/>
      <c r="F73" s="34"/>
      <c r="G73" s="34"/>
      <c r="H73" s="34"/>
      <c r="I73" s="102"/>
      <c r="J73" s="34"/>
      <c r="K73" s="34"/>
      <c r="L73" s="37"/>
    </row>
    <row r="74" spans="2:12" s="1" customFormat="1" ht="12" customHeight="1">
      <c r="B74" s="33"/>
      <c r="C74" s="28" t="s">
        <v>21</v>
      </c>
      <c r="D74" s="34"/>
      <c r="E74" s="34"/>
      <c r="F74" s="26" t="str">
        <f>F12</f>
        <v xml:space="preserve"> </v>
      </c>
      <c r="G74" s="34"/>
      <c r="H74" s="34"/>
      <c r="I74" s="103" t="s">
        <v>23</v>
      </c>
      <c r="J74" s="54" t="str">
        <f>IF(J12="","",J12)</f>
        <v>2. 1. 2019</v>
      </c>
      <c r="K74" s="34"/>
      <c r="L74" s="37"/>
    </row>
    <row r="75" spans="2:12" s="1" customFormat="1" ht="6.95" customHeight="1">
      <c r="B75" s="33"/>
      <c r="C75" s="34"/>
      <c r="D75" s="34"/>
      <c r="E75" s="34"/>
      <c r="F75" s="34"/>
      <c r="G75" s="34"/>
      <c r="H75" s="34"/>
      <c r="I75" s="102"/>
      <c r="J75" s="34"/>
      <c r="K75" s="34"/>
      <c r="L75" s="37"/>
    </row>
    <row r="76" spans="2:12" s="1" customFormat="1" ht="12.6" customHeight="1">
      <c r="B76" s="33"/>
      <c r="C76" s="28" t="s">
        <v>25</v>
      </c>
      <c r="D76" s="34"/>
      <c r="E76" s="34"/>
      <c r="F76" s="26" t="str">
        <f>E15</f>
        <v>Gymnázium J.Š.Bara</v>
      </c>
      <c r="G76" s="34"/>
      <c r="H76" s="34"/>
      <c r="I76" s="103" t="s">
        <v>31</v>
      </c>
      <c r="J76" s="31" t="str">
        <f>E21</f>
        <v>Ing. Arch. Mastný</v>
      </c>
      <c r="K76" s="34"/>
      <c r="L76" s="37"/>
    </row>
    <row r="77" spans="2:12" s="1" customFormat="1" ht="12.6" customHeight="1">
      <c r="B77" s="33"/>
      <c r="C77" s="28" t="s">
        <v>29</v>
      </c>
      <c r="D77" s="34"/>
      <c r="E77" s="34"/>
      <c r="F77" s="26" t="str">
        <f>IF(E18="","",E18)</f>
        <v>Vyplň údaj</v>
      </c>
      <c r="G77" s="34"/>
      <c r="H77" s="34"/>
      <c r="I77" s="103" t="s">
        <v>34</v>
      </c>
      <c r="J77" s="31" t="str">
        <f>E24</f>
        <v>Tomáš Chlumecký</v>
      </c>
      <c r="K77" s="34"/>
      <c r="L77" s="37"/>
    </row>
    <row r="78" spans="2:12" s="1" customFormat="1" ht="10.35" customHeight="1">
      <c r="B78" s="33"/>
      <c r="C78" s="34"/>
      <c r="D78" s="34"/>
      <c r="E78" s="34"/>
      <c r="F78" s="34"/>
      <c r="G78" s="34"/>
      <c r="H78" s="34"/>
      <c r="I78" s="102"/>
      <c r="J78" s="34"/>
      <c r="K78" s="34"/>
      <c r="L78" s="37"/>
    </row>
    <row r="79" spans="2:20" s="8" customFormat="1" ht="29.25" customHeight="1">
      <c r="B79" s="140"/>
      <c r="C79" s="141" t="s">
        <v>96</v>
      </c>
      <c r="D79" s="142" t="s">
        <v>57</v>
      </c>
      <c r="E79" s="142" t="s">
        <v>53</v>
      </c>
      <c r="F79" s="142" t="s">
        <v>54</v>
      </c>
      <c r="G79" s="142" t="s">
        <v>97</v>
      </c>
      <c r="H79" s="142" t="s">
        <v>98</v>
      </c>
      <c r="I79" s="143" t="s">
        <v>99</v>
      </c>
      <c r="J79" s="142" t="s">
        <v>92</v>
      </c>
      <c r="K79" s="144" t="s">
        <v>100</v>
      </c>
      <c r="L79" s="145"/>
      <c r="M79" s="63" t="s">
        <v>19</v>
      </c>
      <c r="N79" s="64" t="s">
        <v>42</v>
      </c>
      <c r="O79" s="64" t="s">
        <v>101</v>
      </c>
      <c r="P79" s="64" t="s">
        <v>102</v>
      </c>
      <c r="Q79" s="64" t="s">
        <v>103</v>
      </c>
      <c r="R79" s="64" t="s">
        <v>104</v>
      </c>
      <c r="S79" s="64" t="s">
        <v>105</v>
      </c>
      <c r="T79" s="65" t="s">
        <v>106</v>
      </c>
    </row>
    <row r="80" spans="2:63" s="1" customFormat="1" ht="22.9" customHeight="1">
      <c r="B80" s="33"/>
      <c r="C80" s="70" t="s">
        <v>107</v>
      </c>
      <c r="D80" s="34"/>
      <c r="E80" s="34"/>
      <c r="F80" s="34"/>
      <c r="G80" s="34"/>
      <c r="H80" s="34"/>
      <c r="I80" s="102"/>
      <c r="J80" s="146">
        <f>BK80</f>
        <v>0</v>
      </c>
      <c r="K80" s="34"/>
      <c r="L80" s="37"/>
      <c r="M80" s="66"/>
      <c r="N80" s="67"/>
      <c r="O80" s="67"/>
      <c r="P80" s="147">
        <f>P81</f>
        <v>0</v>
      </c>
      <c r="Q80" s="67"/>
      <c r="R80" s="147">
        <f>R81</f>
        <v>0</v>
      </c>
      <c r="S80" s="67"/>
      <c r="T80" s="148">
        <f>T81</f>
        <v>0</v>
      </c>
      <c r="AT80" s="16" t="s">
        <v>71</v>
      </c>
      <c r="AU80" s="16" t="s">
        <v>93</v>
      </c>
      <c r="BK80" s="149">
        <f>BK81</f>
        <v>0</v>
      </c>
    </row>
    <row r="81" spans="2:63" s="9" customFormat="1" ht="25.9" customHeight="1">
      <c r="B81" s="150"/>
      <c r="C81" s="151"/>
      <c r="D81" s="152" t="s">
        <v>71</v>
      </c>
      <c r="E81" s="153" t="s">
        <v>108</v>
      </c>
      <c r="F81" s="153" t="s">
        <v>109</v>
      </c>
      <c r="G81" s="151"/>
      <c r="H81" s="151"/>
      <c r="I81" s="154"/>
      <c r="J81" s="155">
        <f>BK81</f>
        <v>0</v>
      </c>
      <c r="K81" s="151"/>
      <c r="L81" s="156"/>
      <c r="M81" s="157"/>
      <c r="N81" s="158"/>
      <c r="O81" s="158"/>
      <c r="P81" s="159">
        <f>SUM(P82:P91)</f>
        <v>0</v>
      </c>
      <c r="Q81" s="158"/>
      <c r="R81" s="159">
        <f>SUM(R82:R91)</f>
        <v>0</v>
      </c>
      <c r="S81" s="158"/>
      <c r="T81" s="160">
        <f>SUM(T82:T91)</f>
        <v>0</v>
      </c>
      <c r="AR81" s="161" t="s">
        <v>80</v>
      </c>
      <c r="AT81" s="162" t="s">
        <v>71</v>
      </c>
      <c r="AU81" s="162" t="s">
        <v>72</v>
      </c>
      <c r="AY81" s="161" t="s">
        <v>110</v>
      </c>
      <c r="BK81" s="163">
        <f>SUM(BK82:BK91)</f>
        <v>0</v>
      </c>
    </row>
    <row r="82" spans="2:65" s="1" customFormat="1" ht="20.45" customHeight="1">
      <c r="B82" s="33"/>
      <c r="C82" s="164" t="s">
        <v>80</v>
      </c>
      <c r="D82" s="164" t="s">
        <v>111</v>
      </c>
      <c r="E82" s="165" t="s">
        <v>112</v>
      </c>
      <c r="F82" s="166" t="s">
        <v>113</v>
      </c>
      <c r="G82" s="167" t="s">
        <v>114</v>
      </c>
      <c r="H82" s="168">
        <v>1</v>
      </c>
      <c r="I82" s="169"/>
      <c r="J82" s="168">
        <f>ROUND(I82*H82,1)</f>
        <v>0</v>
      </c>
      <c r="K82" s="166" t="s">
        <v>115</v>
      </c>
      <c r="L82" s="37"/>
      <c r="M82" s="170" t="s">
        <v>19</v>
      </c>
      <c r="N82" s="171" t="s">
        <v>43</v>
      </c>
      <c r="O82" s="59"/>
      <c r="P82" s="172">
        <f>O82*H82</f>
        <v>0</v>
      </c>
      <c r="Q82" s="172">
        <v>0</v>
      </c>
      <c r="R82" s="172">
        <f>Q82*H82</f>
        <v>0</v>
      </c>
      <c r="S82" s="172">
        <v>0</v>
      </c>
      <c r="T82" s="173">
        <f>S82*H82</f>
        <v>0</v>
      </c>
      <c r="AR82" s="16" t="s">
        <v>116</v>
      </c>
      <c r="AT82" s="16" t="s">
        <v>111</v>
      </c>
      <c r="AU82" s="16" t="s">
        <v>80</v>
      </c>
      <c r="AY82" s="16" t="s">
        <v>110</v>
      </c>
      <c r="BE82" s="174">
        <f>IF(N82="základní",J82,0)</f>
        <v>0</v>
      </c>
      <c r="BF82" s="174">
        <f>IF(N82="snížená",J82,0)</f>
        <v>0</v>
      </c>
      <c r="BG82" s="174">
        <f>IF(N82="zákl. přenesená",J82,0)</f>
        <v>0</v>
      </c>
      <c r="BH82" s="174">
        <f>IF(N82="sníž. přenesená",J82,0)</f>
        <v>0</v>
      </c>
      <c r="BI82" s="174">
        <f>IF(N82="nulová",J82,0)</f>
        <v>0</v>
      </c>
      <c r="BJ82" s="16" t="s">
        <v>80</v>
      </c>
      <c r="BK82" s="174">
        <f>ROUND(I82*H82,1)</f>
        <v>0</v>
      </c>
      <c r="BL82" s="16" t="s">
        <v>116</v>
      </c>
      <c r="BM82" s="16" t="s">
        <v>117</v>
      </c>
    </row>
    <row r="83" spans="2:47" s="1" customFormat="1" ht="11.25">
      <c r="B83" s="33"/>
      <c r="C83" s="34"/>
      <c r="D83" s="175" t="s">
        <v>118</v>
      </c>
      <c r="E83" s="34"/>
      <c r="F83" s="176" t="s">
        <v>113</v>
      </c>
      <c r="G83" s="34"/>
      <c r="H83" s="34"/>
      <c r="I83" s="102"/>
      <c r="J83" s="34"/>
      <c r="K83" s="34"/>
      <c r="L83" s="37"/>
      <c r="M83" s="177"/>
      <c r="N83" s="59"/>
      <c r="O83" s="59"/>
      <c r="P83" s="59"/>
      <c r="Q83" s="59"/>
      <c r="R83" s="59"/>
      <c r="S83" s="59"/>
      <c r="T83" s="60"/>
      <c r="AT83" s="16" t="s">
        <v>118</v>
      </c>
      <c r="AU83" s="16" t="s">
        <v>80</v>
      </c>
    </row>
    <row r="84" spans="2:65" s="1" customFormat="1" ht="20.45" customHeight="1">
      <c r="B84" s="33"/>
      <c r="C84" s="164" t="s">
        <v>82</v>
      </c>
      <c r="D84" s="164" t="s">
        <v>111</v>
      </c>
      <c r="E84" s="165" t="s">
        <v>119</v>
      </c>
      <c r="F84" s="166" t="s">
        <v>120</v>
      </c>
      <c r="G84" s="167" t="s">
        <v>114</v>
      </c>
      <c r="H84" s="168">
        <v>1</v>
      </c>
      <c r="I84" s="169"/>
      <c r="J84" s="168">
        <f>ROUND(I84*H84,1)</f>
        <v>0</v>
      </c>
      <c r="K84" s="166" t="s">
        <v>115</v>
      </c>
      <c r="L84" s="37"/>
      <c r="M84" s="170" t="s">
        <v>19</v>
      </c>
      <c r="N84" s="171" t="s">
        <v>43</v>
      </c>
      <c r="O84" s="59"/>
      <c r="P84" s="172">
        <f>O84*H84</f>
        <v>0</v>
      </c>
      <c r="Q84" s="172">
        <v>0</v>
      </c>
      <c r="R84" s="172">
        <f>Q84*H84</f>
        <v>0</v>
      </c>
      <c r="S84" s="172">
        <v>0</v>
      </c>
      <c r="T84" s="173">
        <f>S84*H84</f>
        <v>0</v>
      </c>
      <c r="AR84" s="16" t="s">
        <v>116</v>
      </c>
      <c r="AT84" s="16" t="s">
        <v>111</v>
      </c>
      <c r="AU84" s="16" t="s">
        <v>80</v>
      </c>
      <c r="AY84" s="16" t="s">
        <v>110</v>
      </c>
      <c r="BE84" s="174">
        <f>IF(N84="základní",J84,0)</f>
        <v>0</v>
      </c>
      <c r="BF84" s="174">
        <f>IF(N84="snížená",J84,0)</f>
        <v>0</v>
      </c>
      <c r="BG84" s="174">
        <f>IF(N84="zákl. přenesená",J84,0)</f>
        <v>0</v>
      </c>
      <c r="BH84" s="174">
        <f>IF(N84="sníž. přenesená",J84,0)</f>
        <v>0</v>
      </c>
      <c r="BI84" s="174">
        <f>IF(N84="nulová",J84,0)</f>
        <v>0</v>
      </c>
      <c r="BJ84" s="16" t="s">
        <v>80</v>
      </c>
      <c r="BK84" s="174">
        <f>ROUND(I84*H84,1)</f>
        <v>0</v>
      </c>
      <c r="BL84" s="16" t="s">
        <v>116</v>
      </c>
      <c r="BM84" s="16" t="s">
        <v>121</v>
      </c>
    </row>
    <row r="85" spans="2:47" s="1" customFormat="1" ht="11.25">
      <c r="B85" s="33"/>
      <c r="C85" s="34"/>
      <c r="D85" s="175" t="s">
        <v>118</v>
      </c>
      <c r="E85" s="34"/>
      <c r="F85" s="176" t="s">
        <v>120</v>
      </c>
      <c r="G85" s="34"/>
      <c r="H85" s="34"/>
      <c r="I85" s="102"/>
      <c r="J85" s="34"/>
      <c r="K85" s="34"/>
      <c r="L85" s="37"/>
      <c r="M85" s="177"/>
      <c r="N85" s="59"/>
      <c r="O85" s="59"/>
      <c r="P85" s="59"/>
      <c r="Q85" s="59"/>
      <c r="R85" s="59"/>
      <c r="S85" s="59"/>
      <c r="T85" s="60"/>
      <c r="AT85" s="16" t="s">
        <v>118</v>
      </c>
      <c r="AU85" s="16" t="s">
        <v>80</v>
      </c>
    </row>
    <row r="86" spans="2:65" s="1" customFormat="1" ht="20.45" customHeight="1">
      <c r="B86" s="33"/>
      <c r="C86" s="164" t="s">
        <v>122</v>
      </c>
      <c r="D86" s="164" t="s">
        <v>111</v>
      </c>
      <c r="E86" s="165" t="s">
        <v>123</v>
      </c>
      <c r="F86" s="166" t="s">
        <v>124</v>
      </c>
      <c r="G86" s="167" t="s">
        <v>114</v>
      </c>
      <c r="H86" s="168">
        <v>1</v>
      </c>
      <c r="I86" s="169"/>
      <c r="J86" s="168">
        <f>ROUND(I86*H86,1)</f>
        <v>0</v>
      </c>
      <c r="K86" s="166" t="s">
        <v>115</v>
      </c>
      <c r="L86" s="37"/>
      <c r="M86" s="170" t="s">
        <v>19</v>
      </c>
      <c r="N86" s="171" t="s">
        <v>43</v>
      </c>
      <c r="O86" s="59"/>
      <c r="P86" s="172">
        <f>O86*H86</f>
        <v>0</v>
      </c>
      <c r="Q86" s="172">
        <v>0</v>
      </c>
      <c r="R86" s="172">
        <f>Q86*H86</f>
        <v>0</v>
      </c>
      <c r="S86" s="172">
        <v>0</v>
      </c>
      <c r="T86" s="173">
        <f>S86*H86</f>
        <v>0</v>
      </c>
      <c r="AR86" s="16" t="s">
        <v>116</v>
      </c>
      <c r="AT86" s="16" t="s">
        <v>111</v>
      </c>
      <c r="AU86" s="16" t="s">
        <v>80</v>
      </c>
      <c r="AY86" s="16" t="s">
        <v>110</v>
      </c>
      <c r="BE86" s="174">
        <f>IF(N86="základní",J86,0)</f>
        <v>0</v>
      </c>
      <c r="BF86" s="174">
        <f>IF(N86="snížená",J86,0)</f>
        <v>0</v>
      </c>
      <c r="BG86" s="174">
        <f>IF(N86="zákl. přenesená",J86,0)</f>
        <v>0</v>
      </c>
      <c r="BH86" s="174">
        <f>IF(N86="sníž. přenesená",J86,0)</f>
        <v>0</v>
      </c>
      <c r="BI86" s="174">
        <f>IF(N86="nulová",J86,0)</f>
        <v>0</v>
      </c>
      <c r="BJ86" s="16" t="s">
        <v>80</v>
      </c>
      <c r="BK86" s="174">
        <f>ROUND(I86*H86,1)</f>
        <v>0</v>
      </c>
      <c r="BL86" s="16" t="s">
        <v>116</v>
      </c>
      <c r="BM86" s="16" t="s">
        <v>125</v>
      </c>
    </row>
    <row r="87" spans="2:47" s="1" customFormat="1" ht="11.25">
      <c r="B87" s="33"/>
      <c r="C87" s="34"/>
      <c r="D87" s="175" t="s">
        <v>118</v>
      </c>
      <c r="E87" s="34"/>
      <c r="F87" s="176" t="s">
        <v>124</v>
      </c>
      <c r="G87" s="34"/>
      <c r="H87" s="34"/>
      <c r="I87" s="102"/>
      <c r="J87" s="34"/>
      <c r="K87" s="34"/>
      <c r="L87" s="37"/>
      <c r="M87" s="177"/>
      <c r="N87" s="59"/>
      <c r="O87" s="59"/>
      <c r="P87" s="59"/>
      <c r="Q87" s="59"/>
      <c r="R87" s="59"/>
      <c r="S87" s="59"/>
      <c r="T87" s="60"/>
      <c r="AT87" s="16" t="s">
        <v>118</v>
      </c>
      <c r="AU87" s="16" t="s">
        <v>80</v>
      </c>
    </row>
    <row r="88" spans="2:65" s="1" customFormat="1" ht="20.45" customHeight="1">
      <c r="B88" s="33"/>
      <c r="C88" s="164" t="s">
        <v>126</v>
      </c>
      <c r="D88" s="164" t="s">
        <v>111</v>
      </c>
      <c r="E88" s="165" t="s">
        <v>127</v>
      </c>
      <c r="F88" s="166" t="s">
        <v>128</v>
      </c>
      <c r="G88" s="167" t="s">
        <v>114</v>
      </c>
      <c r="H88" s="168">
        <v>1</v>
      </c>
      <c r="I88" s="169"/>
      <c r="J88" s="168">
        <f>ROUND(I88*H88,1)</f>
        <v>0</v>
      </c>
      <c r="K88" s="166" t="s">
        <v>115</v>
      </c>
      <c r="L88" s="37"/>
      <c r="M88" s="170" t="s">
        <v>19</v>
      </c>
      <c r="N88" s="171" t="s">
        <v>43</v>
      </c>
      <c r="O88" s="59"/>
      <c r="P88" s="172">
        <f>O88*H88</f>
        <v>0</v>
      </c>
      <c r="Q88" s="172">
        <v>0</v>
      </c>
      <c r="R88" s="172">
        <f>Q88*H88</f>
        <v>0</v>
      </c>
      <c r="S88" s="172">
        <v>0</v>
      </c>
      <c r="T88" s="173">
        <f>S88*H88</f>
        <v>0</v>
      </c>
      <c r="AR88" s="16" t="s">
        <v>116</v>
      </c>
      <c r="AT88" s="16" t="s">
        <v>111</v>
      </c>
      <c r="AU88" s="16" t="s">
        <v>80</v>
      </c>
      <c r="AY88" s="16" t="s">
        <v>110</v>
      </c>
      <c r="BE88" s="174">
        <f>IF(N88="základní",J88,0)</f>
        <v>0</v>
      </c>
      <c r="BF88" s="174">
        <f>IF(N88="snížená",J88,0)</f>
        <v>0</v>
      </c>
      <c r="BG88" s="174">
        <f>IF(N88="zákl. přenesená",J88,0)</f>
        <v>0</v>
      </c>
      <c r="BH88" s="174">
        <f>IF(N88="sníž. přenesená",J88,0)</f>
        <v>0</v>
      </c>
      <c r="BI88" s="174">
        <f>IF(N88="nulová",J88,0)</f>
        <v>0</v>
      </c>
      <c r="BJ88" s="16" t="s">
        <v>80</v>
      </c>
      <c r="BK88" s="174">
        <f>ROUND(I88*H88,1)</f>
        <v>0</v>
      </c>
      <c r="BL88" s="16" t="s">
        <v>116</v>
      </c>
      <c r="BM88" s="16" t="s">
        <v>129</v>
      </c>
    </row>
    <row r="89" spans="2:47" s="1" customFormat="1" ht="11.25">
      <c r="B89" s="33"/>
      <c r="C89" s="34"/>
      <c r="D89" s="175" t="s">
        <v>118</v>
      </c>
      <c r="E89" s="34"/>
      <c r="F89" s="176" t="s">
        <v>128</v>
      </c>
      <c r="G89" s="34"/>
      <c r="H89" s="34"/>
      <c r="I89" s="102"/>
      <c r="J89" s="34"/>
      <c r="K89" s="34"/>
      <c r="L89" s="37"/>
      <c r="M89" s="177"/>
      <c r="N89" s="59"/>
      <c r="O89" s="59"/>
      <c r="P89" s="59"/>
      <c r="Q89" s="59"/>
      <c r="R89" s="59"/>
      <c r="S89" s="59"/>
      <c r="T89" s="60"/>
      <c r="AT89" s="16" t="s">
        <v>118</v>
      </c>
      <c r="AU89" s="16" t="s">
        <v>80</v>
      </c>
    </row>
    <row r="90" spans="2:65" s="1" customFormat="1" ht="20.45" customHeight="1">
      <c r="B90" s="33"/>
      <c r="C90" s="164" t="s">
        <v>130</v>
      </c>
      <c r="D90" s="164" t="s">
        <v>111</v>
      </c>
      <c r="E90" s="165" t="s">
        <v>131</v>
      </c>
      <c r="F90" s="166" t="s">
        <v>132</v>
      </c>
      <c r="G90" s="167" t="s">
        <v>114</v>
      </c>
      <c r="H90" s="168">
        <v>1</v>
      </c>
      <c r="I90" s="169"/>
      <c r="J90" s="168">
        <f>ROUND(I90*H90,1)</f>
        <v>0</v>
      </c>
      <c r="K90" s="166" t="s">
        <v>115</v>
      </c>
      <c r="L90" s="37"/>
      <c r="M90" s="170" t="s">
        <v>19</v>
      </c>
      <c r="N90" s="171" t="s">
        <v>43</v>
      </c>
      <c r="O90" s="59"/>
      <c r="P90" s="172">
        <f>O90*H90</f>
        <v>0</v>
      </c>
      <c r="Q90" s="172">
        <v>0</v>
      </c>
      <c r="R90" s="172">
        <f>Q90*H90</f>
        <v>0</v>
      </c>
      <c r="S90" s="172">
        <v>0</v>
      </c>
      <c r="T90" s="173">
        <f>S90*H90</f>
        <v>0</v>
      </c>
      <c r="AR90" s="16" t="s">
        <v>116</v>
      </c>
      <c r="AT90" s="16" t="s">
        <v>111</v>
      </c>
      <c r="AU90" s="16" t="s">
        <v>80</v>
      </c>
      <c r="AY90" s="16" t="s">
        <v>110</v>
      </c>
      <c r="BE90" s="174">
        <f>IF(N90="základní",J90,0)</f>
        <v>0</v>
      </c>
      <c r="BF90" s="174">
        <f>IF(N90="snížená",J90,0)</f>
        <v>0</v>
      </c>
      <c r="BG90" s="174">
        <f>IF(N90="zákl. přenesená",J90,0)</f>
        <v>0</v>
      </c>
      <c r="BH90" s="174">
        <f>IF(N90="sníž. přenesená",J90,0)</f>
        <v>0</v>
      </c>
      <c r="BI90" s="174">
        <f>IF(N90="nulová",J90,0)</f>
        <v>0</v>
      </c>
      <c r="BJ90" s="16" t="s">
        <v>80</v>
      </c>
      <c r="BK90" s="174">
        <f>ROUND(I90*H90,1)</f>
        <v>0</v>
      </c>
      <c r="BL90" s="16" t="s">
        <v>116</v>
      </c>
      <c r="BM90" s="16" t="s">
        <v>133</v>
      </c>
    </row>
    <row r="91" spans="2:47" s="1" customFormat="1" ht="11.25">
      <c r="B91" s="33"/>
      <c r="C91" s="34"/>
      <c r="D91" s="175" t="s">
        <v>118</v>
      </c>
      <c r="E91" s="34"/>
      <c r="F91" s="176" t="s">
        <v>132</v>
      </c>
      <c r="G91" s="34"/>
      <c r="H91" s="34"/>
      <c r="I91" s="102"/>
      <c r="J91" s="34"/>
      <c r="K91" s="34"/>
      <c r="L91" s="37"/>
      <c r="M91" s="178"/>
      <c r="N91" s="179"/>
      <c r="O91" s="179"/>
      <c r="P91" s="179"/>
      <c r="Q91" s="179"/>
      <c r="R91" s="179"/>
      <c r="S91" s="179"/>
      <c r="T91" s="180"/>
      <c r="AT91" s="16" t="s">
        <v>118</v>
      </c>
      <c r="AU91" s="16" t="s">
        <v>80</v>
      </c>
    </row>
    <row r="92" spans="2:12" s="1" customFormat="1" ht="6.95" customHeight="1">
      <c r="B92" s="45"/>
      <c r="C92" s="46"/>
      <c r="D92" s="46"/>
      <c r="E92" s="46"/>
      <c r="F92" s="46"/>
      <c r="G92" s="46"/>
      <c r="H92" s="46"/>
      <c r="I92" s="124"/>
      <c r="J92" s="46"/>
      <c r="K92" s="46"/>
      <c r="L92" s="37"/>
    </row>
  </sheetData>
  <sheetProtection algorithmName="SHA-512" hashValue="c+GFRX77Kg84NzODGfw2fXGr7aY3iqs1h0SHIH0FEripm39Gah3vfPaKof7p5ldgiR631iOdPLMVWgzKwyRU9A==" saltValue="xzcO8oiQZbtP2cE1vtxbcP3skUyebtvGmT0TeKAcu3LdWoxIYyFgeiYb42Bb0uIHZzFkemTK89oWLA0N0xpZLQ==" spinCount="100000" sheet="1" objects="1" scenarios="1" formatColumns="0" formatRows="0" autoFilter="0"/>
  <autoFilter ref="C79:K91"/>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403"/>
  <sheetViews>
    <sheetView showGridLines="0" workbookViewId="0" topLeftCell="A1"/>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7.421875" style="0" customWidth="1"/>
    <col min="8" max="8" width="9.421875" style="0" customWidth="1"/>
    <col min="9" max="9" width="12.140625" style="96"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23"/>
      <c r="M2" s="323"/>
      <c r="N2" s="323"/>
      <c r="O2" s="323"/>
      <c r="P2" s="323"/>
      <c r="Q2" s="323"/>
      <c r="R2" s="323"/>
      <c r="S2" s="323"/>
      <c r="T2" s="323"/>
      <c r="U2" s="323"/>
      <c r="V2" s="323"/>
      <c r="AT2" s="16" t="s">
        <v>85</v>
      </c>
    </row>
    <row r="3" spans="2:46" ht="6.95" customHeight="1">
      <c r="B3" s="97"/>
      <c r="C3" s="98"/>
      <c r="D3" s="98"/>
      <c r="E3" s="98"/>
      <c r="F3" s="98"/>
      <c r="G3" s="98"/>
      <c r="H3" s="98"/>
      <c r="I3" s="99"/>
      <c r="J3" s="98"/>
      <c r="K3" s="98"/>
      <c r="L3" s="19"/>
      <c r="AT3" s="16" t="s">
        <v>82</v>
      </c>
    </row>
    <row r="4" spans="2:46" ht="24.95" customHeight="1">
      <c r="B4" s="19"/>
      <c r="D4" s="100" t="s">
        <v>86</v>
      </c>
      <c r="L4" s="19"/>
      <c r="M4" s="23" t="s">
        <v>10</v>
      </c>
      <c r="AT4" s="16" t="s">
        <v>4</v>
      </c>
    </row>
    <row r="5" spans="2:12" ht="6.95" customHeight="1">
      <c r="B5" s="19"/>
      <c r="L5" s="19"/>
    </row>
    <row r="6" spans="2:12" ht="12" customHeight="1">
      <c r="B6" s="19"/>
      <c r="D6" s="101" t="s">
        <v>16</v>
      </c>
      <c r="L6" s="19"/>
    </row>
    <row r="7" spans="2:12" ht="14.45" customHeight="1">
      <c r="B7" s="19"/>
      <c r="E7" s="352" t="str">
        <f>'Rekapitulace stavby'!K6</f>
        <v>Stavební úpravy Gymnázia v Domažlicích</v>
      </c>
      <c r="F7" s="353"/>
      <c r="G7" s="353"/>
      <c r="H7" s="353"/>
      <c r="L7" s="19"/>
    </row>
    <row r="8" spans="2:12" s="1" customFormat="1" ht="12" customHeight="1">
      <c r="B8" s="37"/>
      <c r="D8" s="101" t="s">
        <v>87</v>
      </c>
      <c r="I8" s="102"/>
      <c r="L8" s="37"/>
    </row>
    <row r="9" spans="2:12" s="1" customFormat="1" ht="36.95" customHeight="1">
      <c r="B9" s="37"/>
      <c r="E9" s="354" t="s">
        <v>134</v>
      </c>
      <c r="F9" s="355"/>
      <c r="G9" s="355"/>
      <c r="H9" s="355"/>
      <c r="I9" s="102"/>
      <c r="L9" s="37"/>
    </row>
    <row r="10" spans="2:12" s="1" customFormat="1" ht="11.25">
      <c r="B10" s="37"/>
      <c r="I10" s="102"/>
      <c r="L10" s="37"/>
    </row>
    <row r="11" spans="2:12" s="1" customFormat="1" ht="12" customHeight="1">
      <c r="B11" s="37"/>
      <c r="D11" s="101" t="s">
        <v>18</v>
      </c>
      <c r="F11" s="16" t="s">
        <v>19</v>
      </c>
      <c r="I11" s="103" t="s">
        <v>20</v>
      </c>
      <c r="J11" s="16" t="s">
        <v>19</v>
      </c>
      <c r="L11" s="37"/>
    </row>
    <row r="12" spans="2:12" s="1" customFormat="1" ht="12" customHeight="1">
      <c r="B12" s="37"/>
      <c r="D12" s="101" t="s">
        <v>21</v>
      </c>
      <c r="F12" s="16" t="s">
        <v>89</v>
      </c>
      <c r="I12" s="103" t="s">
        <v>23</v>
      </c>
      <c r="J12" s="104" t="str">
        <f>'Rekapitulace stavby'!AN8</f>
        <v>2. 1. 2019</v>
      </c>
      <c r="L12" s="37"/>
    </row>
    <row r="13" spans="2:12" s="1" customFormat="1" ht="10.9" customHeight="1">
      <c r="B13" s="37"/>
      <c r="I13" s="102"/>
      <c r="L13" s="37"/>
    </row>
    <row r="14" spans="2:12" s="1" customFormat="1" ht="12" customHeight="1">
      <c r="B14" s="37"/>
      <c r="D14" s="101" t="s">
        <v>25</v>
      </c>
      <c r="I14" s="103" t="s">
        <v>26</v>
      </c>
      <c r="J14" s="16" t="str">
        <f>IF('Rekapitulace stavby'!AN10="","",'Rekapitulace stavby'!AN10)</f>
        <v/>
      </c>
      <c r="L14" s="37"/>
    </row>
    <row r="15" spans="2:12" s="1" customFormat="1" ht="18" customHeight="1">
      <c r="B15" s="37"/>
      <c r="E15" s="16" t="str">
        <f>IF('Rekapitulace stavby'!E11="","",'Rekapitulace stavby'!E11)</f>
        <v>Gymnázium J.Š.Bara</v>
      </c>
      <c r="I15" s="103" t="s">
        <v>28</v>
      </c>
      <c r="J15" s="16" t="str">
        <f>IF('Rekapitulace stavby'!AN11="","",'Rekapitulace stavby'!AN11)</f>
        <v/>
      </c>
      <c r="L15" s="37"/>
    </row>
    <row r="16" spans="2:12" s="1" customFormat="1" ht="6.95" customHeight="1">
      <c r="B16" s="37"/>
      <c r="I16" s="102"/>
      <c r="L16" s="37"/>
    </row>
    <row r="17" spans="2:12" s="1" customFormat="1" ht="12" customHeight="1">
      <c r="B17" s="37"/>
      <c r="D17" s="101" t="s">
        <v>29</v>
      </c>
      <c r="I17" s="103" t="s">
        <v>26</v>
      </c>
      <c r="J17" s="29" t="str">
        <f>'Rekapitulace stavby'!AN13</f>
        <v>Vyplň údaj</v>
      </c>
      <c r="L17" s="37"/>
    </row>
    <row r="18" spans="2:12" s="1" customFormat="1" ht="18" customHeight="1">
      <c r="B18" s="37"/>
      <c r="E18" s="356" t="str">
        <f>'Rekapitulace stavby'!E14</f>
        <v>Vyplň údaj</v>
      </c>
      <c r="F18" s="357"/>
      <c r="G18" s="357"/>
      <c r="H18" s="357"/>
      <c r="I18" s="103" t="s">
        <v>28</v>
      </c>
      <c r="J18" s="29" t="str">
        <f>'Rekapitulace stavby'!AN14</f>
        <v>Vyplň údaj</v>
      </c>
      <c r="L18" s="37"/>
    </row>
    <row r="19" spans="2:12" s="1" customFormat="1" ht="6.95" customHeight="1">
      <c r="B19" s="37"/>
      <c r="I19" s="102"/>
      <c r="L19" s="37"/>
    </row>
    <row r="20" spans="2:12" s="1" customFormat="1" ht="12" customHeight="1">
      <c r="B20" s="37"/>
      <c r="D20" s="101" t="s">
        <v>31</v>
      </c>
      <c r="I20" s="103" t="s">
        <v>26</v>
      </c>
      <c r="J20" s="16" t="str">
        <f>IF('Rekapitulace stavby'!AN16="","",'Rekapitulace stavby'!AN16)</f>
        <v/>
      </c>
      <c r="L20" s="37"/>
    </row>
    <row r="21" spans="2:12" s="1" customFormat="1" ht="18" customHeight="1">
      <c r="B21" s="37"/>
      <c r="E21" s="16" t="str">
        <f>IF('Rekapitulace stavby'!E17="","",'Rekapitulace stavby'!E17)</f>
        <v>Ing. Arch. Mastný</v>
      </c>
      <c r="I21" s="103" t="s">
        <v>28</v>
      </c>
      <c r="J21" s="16" t="str">
        <f>IF('Rekapitulace stavby'!AN17="","",'Rekapitulace stavby'!AN17)</f>
        <v/>
      </c>
      <c r="L21" s="37"/>
    </row>
    <row r="22" spans="2:12" s="1" customFormat="1" ht="6.95" customHeight="1">
      <c r="B22" s="37"/>
      <c r="I22" s="102"/>
      <c r="L22" s="37"/>
    </row>
    <row r="23" spans="2:12" s="1" customFormat="1" ht="12" customHeight="1">
      <c r="B23" s="37"/>
      <c r="D23" s="101" t="s">
        <v>34</v>
      </c>
      <c r="I23" s="103" t="s">
        <v>26</v>
      </c>
      <c r="J23" s="16" t="str">
        <f>IF('Rekapitulace stavby'!AN19="","",'Rekapitulace stavby'!AN19)</f>
        <v/>
      </c>
      <c r="L23" s="37"/>
    </row>
    <row r="24" spans="2:12" s="1" customFormat="1" ht="18" customHeight="1">
      <c r="B24" s="37"/>
      <c r="E24" s="16" t="str">
        <f>IF('Rekapitulace stavby'!E20="","",'Rekapitulace stavby'!E20)</f>
        <v>Tomáš Chlumecký</v>
      </c>
      <c r="I24" s="103" t="s">
        <v>28</v>
      </c>
      <c r="J24" s="16" t="str">
        <f>IF('Rekapitulace stavby'!AN20="","",'Rekapitulace stavby'!AN20)</f>
        <v/>
      </c>
      <c r="L24" s="37"/>
    </row>
    <row r="25" spans="2:12" s="1" customFormat="1" ht="6.95" customHeight="1">
      <c r="B25" s="37"/>
      <c r="I25" s="102"/>
      <c r="L25" s="37"/>
    </row>
    <row r="26" spans="2:12" s="1" customFormat="1" ht="12" customHeight="1">
      <c r="B26" s="37"/>
      <c r="D26" s="101" t="s">
        <v>36</v>
      </c>
      <c r="I26" s="102"/>
      <c r="L26" s="37"/>
    </row>
    <row r="27" spans="2:12" s="6" customFormat="1" ht="14.45" customHeight="1">
      <c r="B27" s="105"/>
      <c r="E27" s="358" t="s">
        <v>19</v>
      </c>
      <c r="F27" s="358"/>
      <c r="G27" s="358"/>
      <c r="H27" s="358"/>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38</v>
      </c>
      <c r="I30" s="102"/>
      <c r="J30" s="109">
        <f>ROUND(J94,1)</f>
        <v>0</v>
      </c>
      <c r="L30" s="37"/>
    </row>
    <row r="31" spans="2:12" s="1" customFormat="1" ht="6.95" customHeight="1">
      <c r="B31" s="37"/>
      <c r="D31" s="55"/>
      <c r="E31" s="55"/>
      <c r="F31" s="55"/>
      <c r="G31" s="55"/>
      <c r="H31" s="55"/>
      <c r="I31" s="107"/>
      <c r="J31" s="55"/>
      <c r="K31" s="55"/>
      <c r="L31" s="37"/>
    </row>
    <row r="32" spans="2:12" s="1" customFormat="1" ht="14.45" customHeight="1">
      <c r="B32" s="37"/>
      <c r="F32" s="110" t="s">
        <v>40</v>
      </c>
      <c r="I32" s="111" t="s">
        <v>39</v>
      </c>
      <c r="J32" s="110" t="s">
        <v>41</v>
      </c>
      <c r="L32" s="37"/>
    </row>
    <row r="33" spans="2:12" s="1" customFormat="1" ht="14.45" customHeight="1">
      <c r="B33" s="37"/>
      <c r="D33" s="101" t="s">
        <v>42</v>
      </c>
      <c r="E33" s="101" t="s">
        <v>43</v>
      </c>
      <c r="F33" s="112">
        <f>ROUND((SUM(BE94:BE402)),1)</f>
        <v>0</v>
      </c>
      <c r="I33" s="113">
        <v>0.21</v>
      </c>
      <c r="J33" s="112">
        <f>ROUND(((SUM(BE94:BE402))*I33),1)</f>
        <v>0</v>
      </c>
      <c r="L33" s="37"/>
    </row>
    <row r="34" spans="2:12" s="1" customFormat="1" ht="14.45" customHeight="1">
      <c r="B34" s="37"/>
      <c r="E34" s="101" t="s">
        <v>44</v>
      </c>
      <c r="F34" s="112">
        <f>ROUND((SUM(BF94:BF402)),1)</f>
        <v>0</v>
      </c>
      <c r="I34" s="113">
        <v>0.15</v>
      </c>
      <c r="J34" s="112">
        <f>ROUND(((SUM(BF94:BF402))*I34),1)</f>
        <v>0</v>
      </c>
      <c r="L34" s="37"/>
    </row>
    <row r="35" spans="2:12" s="1" customFormat="1" ht="14.45" customHeight="1" hidden="1">
      <c r="B35" s="37"/>
      <c r="E35" s="101" t="s">
        <v>45</v>
      </c>
      <c r="F35" s="112">
        <f>ROUND((SUM(BG94:BG402)),1)</f>
        <v>0</v>
      </c>
      <c r="I35" s="113">
        <v>0.21</v>
      </c>
      <c r="J35" s="112">
        <f>0</f>
        <v>0</v>
      </c>
      <c r="L35" s="37"/>
    </row>
    <row r="36" spans="2:12" s="1" customFormat="1" ht="14.45" customHeight="1" hidden="1">
      <c r="B36" s="37"/>
      <c r="E36" s="101" t="s">
        <v>46</v>
      </c>
      <c r="F36" s="112">
        <f>ROUND((SUM(BH94:BH402)),1)</f>
        <v>0</v>
      </c>
      <c r="I36" s="113">
        <v>0.15</v>
      </c>
      <c r="J36" s="112">
        <f>0</f>
        <v>0</v>
      </c>
      <c r="L36" s="37"/>
    </row>
    <row r="37" spans="2:12" s="1" customFormat="1" ht="14.45" customHeight="1" hidden="1">
      <c r="B37" s="37"/>
      <c r="E37" s="101" t="s">
        <v>47</v>
      </c>
      <c r="F37" s="112">
        <f>ROUND((SUM(BI94:BI402)),1)</f>
        <v>0</v>
      </c>
      <c r="I37" s="113">
        <v>0</v>
      </c>
      <c r="J37" s="112">
        <f>0</f>
        <v>0</v>
      </c>
      <c r="L37" s="37"/>
    </row>
    <row r="38" spans="2:12" s="1" customFormat="1" ht="6.95" customHeight="1">
      <c r="B38" s="37"/>
      <c r="I38" s="102"/>
      <c r="L38" s="37"/>
    </row>
    <row r="39" spans="2:12" s="1" customFormat="1" ht="25.35" customHeight="1">
      <c r="B39" s="37"/>
      <c r="C39" s="114"/>
      <c r="D39" s="115" t="s">
        <v>48</v>
      </c>
      <c r="E39" s="116"/>
      <c r="F39" s="116"/>
      <c r="G39" s="117" t="s">
        <v>49</v>
      </c>
      <c r="H39" s="118" t="s">
        <v>50</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90</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59" t="str">
        <f>E7</f>
        <v>Stavební úpravy Gymnázia v Domažlicích</v>
      </c>
      <c r="F48" s="360"/>
      <c r="G48" s="360"/>
      <c r="H48" s="360"/>
      <c r="I48" s="102"/>
      <c r="J48" s="34"/>
      <c r="K48" s="34"/>
      <c r="L48" s="37"/>
    </row>
    <row r="49" spans="2:12" s="1" customFormat="1" ht="12" customHeight="1">
      <c r="B49" s="33"/>
      <c r="C49" s="28" t="s">
        <v>87</v>
      </c>
      <c r="D49" s="34"/>
      <c r="E49" s="34"/>
      <c r="F49" s="34"/>
      <c r="G49" s="34"/>
      <c r="H49" s="34"/>
      <c r="I49" s="102"/>
      <c r="J49" s="34"/>
      <c r="K49" s="34"/>
      <c r="L49" s="37"/>
    </row>
    <row r="50" spans="2:12" s="1" customFormat="1" ht="14.45" customHeight="1">
      <c r="B50" s="33"/>
      <c r="C50" s="34"/>
      <c r="D50" s="34"/>
      <c r="E50" s="332" t="str">
        <f>E9</f>
        <v>01 - Architektonicko - stavební řešení</v>
      </c>
      <c r="F50" s="331"/>
      <c r="G50" s="331"/>
      <c r="H50" s="331"/>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 xml:space="preserve"> </v>
      </c>
      <c r="G52" s="34"/>
      <c r="H52" s="34"/>
      <c r="I52" s="103" t="s">
        <v>23</v>
      </c>
      <c r="J52" s="54" t="str">
        <f>IF(J12="","",J12)</f>
        <v>2. 1. 2019</v>
      </c>
      <c r="K52" s="34"/>
      <c r="L52" s="37"/>
    </row>
    <row r="53" spans="2:12" s="1" customFormat="1" ht="6.95" customHeight="1">
      <c r="B53" s="33"/>
      <c r="C53" s="34"/>
      <c r="D53" s="34"/>
      <c r="E53" s="34"/>
      <c r="F53" s="34"/>
      <c r="G53" s="34"/>
      <c r="H53" s="34"/>
      <c r="I53" s="102"/>
      <c r="J53" s="34"/>
      <c r="K53" s="34"/>
      <c r="L53" s="37"/>
    </row>
    <row r="54" spans="2:12" s="1" customFormat="1" ht="12.6" customHeight="1">
      <c r="B54" s="33"/>
      <c r="C54" s="28" t="s">
        <v>25</v>
      </c>
      <c r="D54" s="34"/>
      <c r="E54" s="34"/>
      <c r="F54" s="26" t="str">
        <f>E15</f>
        <v>Gymnázium J.Š.Bara</v>
      </c>
      <c r="G54" s="34"/>
      <c r="H54" s="34"/>
      <c r="I54" s="103" t="s">
        <v>31</v>
      </c>
      <c r="J54" s="31" t="str">
        <f>E21</f>
        <v>Ing. Arch. Mastný</v>
      </c>
      <c r="K54" s="34"/>
      <c r="L54" s="37"/>
    </row>
    <row r="55" spans="2:12" s="1" customFormat="1" ht="12.6" customHeight="1">
      <c r="B55" s="33"/>
      <c r="C55" s="28" t="s">
        <v>29</v>
      </c>
      <c r="D55" s="34"/>
      <c r="E55" s="34"/>
      <c r="F55" s="26" t="str">
        <f>IF(E18="","",E18)</f>
        <v>Vyplň údaj</v>
      </c>
      <c r="G55" s="34"/>
      <c r="H55" s="34"/>
      <c r="I55" s="103" t="s">
        <v>34</v>
      </c>
      <c r="J55" s="31" t="str">
        <f>E24</f>
        <v>Tomáš Chlumecký</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91</v>
      </c>
      <c r="D57" s="129"/>
      <c r="E57" s="129"/>
      <c r="F57" s="129"/>
      <c r="G57" s="129"/>
      <c r="H57" s="129"/>
      <c r="I57" s="130"/>
      <c r="J57" s="131" t="s">
        <v>92</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70</v>
      </c>
      <c r="D59" s="34"/>
      <c r="E59" s="34"/>
      <c r="F59" s="34"/>
      <c r="G59" s="34"/>
      <c r="H59" s="34"/>
      <c r="I59" s="102"/>
      <c r="J59" s="72">
        <f>J94</f>
        <v>0</v>
      </c>
      <c r="K59" s="34"/>
      <c r="L59" s="37"/>
      <c r="AU59" s="16" t="s">
        <v>93</v>
      </c>
    </row>
    <row r="60" spans="2:12" s="7" customFormat="1" ht="24.95" customHeight="1">
      <c r="B60" s="133"/>
      <c r="C60" s="134"/>
      <c r="D60" s="135" t="s">
        <v>135</v>
      </c>
      <c r="E60" s="136"/>
      <c r="F60" s="136"/>
      <c r="G60" s="136"/>
      <c r="H60" s="136"/>
      <c r="I60" s="137"/>
      <c r="J60" s="138">
        <f>J95</f>
        <v>0</v>
      </c>
      <c r="K60" s="134"/>
      <c r="L60" s="139"/>
    </row>
    <row r="61" spans="2:12" s="10" customFormat="1" ht="19.9" customHeight="1">
      <c r="B61" s="181"/>
      <c r="C61" s="182"/>
      <c r="D61" s="183" t="s">
        <v>136</v>
      </c>
      <c r="E61" s="184"/>
      <c r="F61" s="184"/>
      <c r="G61" s="184"/>
      <c r="H61" s="184"/>
      <c r="I61" s="185"/>
      <c r="J61" s="186">
        <f>J96</f>
        <v>0</v>
      </c>
      <c r="K61" s="182"/>
      <c r="L61" s="187"/>
    </row>
    <row r="62" spans="2:12" s="10" customFormat="1" ht="19.9" customHeight="1">
      <c r="B62" s="181"/>
      <c r="C62" s="182"/>
      <c r="D62" s="183" t="s">
        <v>137</v>
      </c>
      <c r="E62" s="184"/>
      <c r="F62" s="184"/>
      <c r="G62" s="184"/>
      <c r="H62" s="184"/>
      <c r="I62" s="185"/>
      <c r="J62" s="186">
        <f>J125</f>
        <v>0</v>
      </c>
      <c r="K62" s="182"/>
      <c r="L62" s="187"/>
    </row>
    <row r="63" spans="2:12" s="10" customFormat="1" ht="19.9" customHeight="1">
      <c r="B63" s="181"/>
      <c r="C63" s="182"/>
      <c r="D63" s="183" t="s">
        <v>138</v>
      </c>
      <c r="E63" s="184"/>
      <c r="F63" s="184"/>
      <c r="G63" s="184"/>
      <c r="H63" s="184"/>
      <c r="I63" s="185"/>
      <c r="J63" s="186">
        <f>J145</f>
        <v>0</v>
      </c>
      <c r="K63" s="182"/>
      <c r="L63" s="187"/>
    </row>
    <row r="64" spans="2:12" s="10" customFormat="1" ht="19.9" customHeight="1">
      <c r="B64" s="181"/>
      <c r="C64" s="182"/>
      <c r="D64" s="183" t="s">
        <v>139</v>
      </c>
      <c r="E64" s="184"/>
      <c r="F64" s="184"/>
      <c r="G64" s="184"/>
      <c r="H64" s="184"/>
      <c r="I64" s="185"/>
      <c r="J64" s="186">
        <f>J165</f>
        <v>0</v>
      </c>
      <c r="K64" s="182"/>
      <c r="L64" s="187"/>
    </row>
    <row r="65" spans="2:12" s="7" customFormat="1" ht="24.95" customHeight="1">
      <c r="B65" s="133"/>
      <c r="C65" s="134"/>
      <c r="D65" s="135" t="s">
        <v>140</v>
      </c>
      <c r="E65" s="136"/>
      <c r="F65" s="136"/>
      <c r="G65" s="136"/>
      <c r="H65" s="136"/>
      <c r="I65" s="137"/>
      <c r="J65" s="138">
        <f>J169</f>
        <v>0</v>
      </c>
      <c r="K65" s="134"/>
      <c r="L65" s="139"/>
    </row>
    <row r="66" spans="2:12" s="10" customFormat="1" ht="19.9" customHeight="1">
      <c r="B66" s="181"/>
      <c r="C66" s="182"/>
      <c r="D66" s="183" t="s">
        <v>141</v>
      </c>
      <c r="E66" s="184"/>
      <c r="F66" s="184"/>
      <c r="G66" s="184"/>
      <c r="H66" s="184"/>
      <c r="I66" s="185"/>
      <c r="J66" s="186">
        <f>J170</f>
        <v>0</v>
      </c>
      <c r="K66" s="182"/>
      <c r="L66" s="187"/>
    </row>
    <row r="67" spans="2:12" s="10" customFormat="1" ht="19.9" customHeight="1">
      <c r="B67" s="181"/>
      <c r="C67" s="182"/>
      <c r="D67" s="183" t="s">
        <v>142</v>
      </c>
      <c r="E67" s="184"/>
      <c r="F67" s="184"/>
      <c r="G67" s="184"/>
      <c r="H67" s="184"/>
      <c r="I67" s="185"/>
      <c r="J67" s="186">
        <f>J182</f>
        <v>0</v>
      </c>
      <c r="K67" s="182"/>
      <c r="L67" s="187"/>
    </row>
    <row r="68" spans="2:12" s="10" customFormat="1" ht="19.9" customHeight="1">
      <c r="B68" s="181"/>
      <c r="C68" s="182"/>
      <c r="D68" s="183" t="s">
        <v>143</v>
      </c>
      <c r="E68" s="184"/>
      <c r="F68" s="184"/>
      <c r="G68" s="184"/>
      <c r="H68" s="184"/>
      <c r="I68" s="185"/>
      <c r="J68" s="186">
        <f>J193</f>
        <v>0</v>
      </c>
      <c r="K68" s="182"/>
      <c r="L68" s="187"/>
    </row>
    <row r="69" spans="2:12" s="10" customFormat="1" ht="19.9" customHeight="1">
      <c r="B69" s="181"/>
      <c r="C69" s="182"/>
      <c r="D69" s="183" t="s">
        <v>144</v>
      </c>
      <c r="E69" s="184"/>
      <c r="F69" s="184"/>
      <c r="G69" s="184"/>
      <c r="H69" s="184"/>
      <c r="I69" s="185"/>
      <c r="J69" s="186">
        <f>J246</f>
        <v>0</v>
      </c>
      <c r="K69" s="182"/>
      <c r="L69" s="187"/>
    </row>
    <row r="70" spans="2:12" s="10" customFormat="1" ht="19.9" customHeight="1">
      <c r="B70" s="181"/>
      <c r="C70" s="182"/>
      <c r="D70" s="183" t="s">
        <v>145</v>
      </c>
      <c r="E70" s="184"/>
      <c r="F70" s="184"/>
      <c r="G70" s="184"/>
      <c r="H70" s="184"/>
      <c r="I70" s="185"/>
      <c r="J70" s="186">
        <f>J291</f>
        <v>0</v>
      </c>
      <c r="K70" s="182"/>
      <c r="L70" s="187"/>
    </row>
    <row r="71" spans="2:12" s="10" customFormat="1" ht="19.9" customHeight="1">
      <c r="B71" s="181"/>
      <c r="C71" s="182"/>
      <c r="D71" s="183" t="s">
        <v>146</v>
      </c>
      <c r="E71" s="184"/>
      <c r="F71" s="184"/>
      <c r="G71" s="184"/>
      <c r="H71" s="184"/>
      <c r="I71" s="185"/>
      <c r="J71" s="186">
        <f>J308</f>
        <v>0</v>
      </c>
      <c r="K71" s="182"/>
      <c r="L71" s="187"/>
    </row>
    <row r="72" spans="2:12" s="10" customFormat="1" ht="19.9" customHeight="1">
      <c r="B72" s="181"/>
      <c r="C72" s="182"/>
      <c r="D72" s="183" t="s">
        <v>147</v>
      </c>
      <c r="E72" s="184"/>
      <c r="F72" s="184"/>
      <c r="G72" s="184"/>
      <c r="H72" s="184"/>
      <c r="I72" s="185"/>
      <c r="J72" s="186">
        <f>J323</f>
        <v>0</v>
      </c>
      <c r="K72" s="182"/>
      <c r="L72" s="187"/>
    </row>
    <row r="73" spans="2:12" s="10" customFormat="1" ht="19.9" customHeight="1">
      <c r="B73" s="181"/>
      <c r="C73" s="182"/>
      <c r="D73" s="183" t="s">
        <v>148</v>
      </c>
      <c r="E73" s="184"/>
      <c r="F73" s="184"/>
      <c r="G73" s="184"/>
      <c r="H73" s="184"/>
      <c r="I73" s="185"/>
      <c r="J73" s="186">
        <f>J353</f>
        <v>0</v>
      </c>
      <c r="K73" s="182"/>
      <c r="L73" s="187"/>
    </row>
    <row r="74" spans="2:12" s="10" customFormat="1" ht="19.9" customHeight="1">
      <c r="B74" s="181"/>
      <c r="C74" s="182"/>
      <c r="D74" s="183" t="s">
        <v>149</v>
      </c>
      <c r="E74" s="184"/>
      <c r="F74" s="184"/>
      <c r="G74" s="184"/>
      <c r="H74" s="184"/>
      <c r="I74" s="185"/>
      <c r="J74" s="186">
        <f>J382</f>
        <v>0</v>
      </c>
      <c r="K74" s="182"/>
      <c r="L74" s="187"/>
    </row>
    <row r="75" spans="2:12" s="1" customFormat="1" ht="21.75" customHeight="1">
      <c r="B75" s="33"/>
      <c r="C75" s="34"/>
      <c r="D75" s="34"/>
      <c r="E75" s="34"/>
      <c r="F75" s="34"/>
      <c r="G75" s="34"/>
      <c r="H75" s="34"/>
      <c r="I75" s="102"/>
      <c r="J75" s="34"/>
      <c r="K75" s="34"/>
      <c r="L75" s="37"/>
    </row>
    <row r="76" spans="2:12" s="1" customFormat="1" ht="6.95" customHeight="1">
      <c r="B76" s="45"/>
      <c r="C76" s="46"/>
      <c r="D76" s="46"/>
      <c r="E76" s="46"/>
      <c r="F76" s="46"/>
      <c r="G76" s="46"/>
      <c r="H76" s="46"/>
      <c r="I76" s="124"/>
      <c r="J76" s="46"/>
      <c r="K76" s="46"/>
      <c r="L76" s="37"/>
    </row>
    <row r="80" spans="2:12" s="1" customFormat="1" ht="6.95" customHeight="1">
      <c r="B80" s="47"/>
      <c r="C80" s="48"/>
      <c r="D80" s="48"/>
      <c r="E80" s="48"/>
      <c r="F80" s="48"/>
      <c r="G80" s="48"/>
      <c r="H80" s="48"/>
      <c r="I80" s="127"/>
      <c r="J80" s="48"/>
      <c r="K80" s="48"/>
      <c r="L80" s="37"/>
    </row>
    <row r="81" spans="2:12" s="1" customFormat="1" ht="24.95" customHeight="1">
      <c r="B81" s="33"/>
      <c r="C81" s="22" t="s">
        <v>95</v>
      </c>
      <c r="D81" s="34"/>
      <c r="E81" s="34"/>
      <c r="F81" s="34"/>
      <c r="G81" s="34"/>
      <c r="H81" s="34"/>
      <c r="I81" s="102"/>
      <c r="J81" s="34"/>
      <c r="K81" s="34"/>
      <c r="L81" s="37"/>
    </row>
    <row r="82" spans="2:12" s="1" customFormat="1" ht="6.95" customHeight="1">
      <c r="B82" s="33"/>
      <c r="C82" s="34"/>
      <c r="D82" s="34"/>
      <c r="E82" s="34"/>
      <c r="F82" s="34"/>
      <c r="G82" s="34"/>
      <c r="H82" s="34"/>
      <c r="I82" s="102"/>
      <c r="J82" s="34"/>
      <c r="K82" s="34"/>
      <c r="L82" s="37"/>
    </row>
    <row r="83" spans="2:12" s="1" customFormat="1" ht="12" customHeight="1">
      <c r="B83" s="33"/>
      <c r="C83" s="28" t="s">
        <v>16</v>
      </c>
      <c r="D83" s="34"/>
      <c r="E83" s="34"/>
      <c r="F83" s="34"/>
      <c r="G83" s="34"/>
      <c r="H83" s="34"/>
      <c r="I83" s="102"/>
      <c r="J83" s="34"/>
      <c r="K83" s="34"/>
      <c r="L83" s="37"/>
    </row>
    <row r="84" spans="2:12" s="1" customFormat="1" ht="14.45" customHeight="1">
      <c r="B84" s="33"/>
      <c r="C84" s="34"/>
      <c r="D84" s="34"/>
      <c r="E84" s="359" t="str">
        <f>E7</f>
        <v>Stavební úpravy Gymnázia v Domažlicích</v>
      </c>
      <c r="F84" s="360"/>
      <c r="G84" s="360"/>
      <c r="H84" s="360"/>
      <c r="I84" s="102"/>
      <c r="J84" s="34"/>
      <c r="K84" s="34"/>
      <c r="L84" s="37"/>
    </row>
    <row r="85" spans="2:12" s="1" customFormat="1" ht="12" customHeight="1">
      <c r="B85" s="33"/>
      <c r="C85" s="28" t="s">
        <v>87</v>
      </c>
      <c r="D85" s="34"/>
      <c r="E85" s="34"/>
      <c r="F85" s="34"/>
      <c r="G85" s="34"/>
      <c r="H85" s="34"/>
      <c r="I85" s="102"/>
      <c r="J85" s="34"/>
      <c r="K85" s="34"/>
      <c r="L85" s="37"/>
    </row>
    <row r="86" spans="2:12" s="1" customFormat="1" ht="14.45" customHeight="1">
      <c r="B86" s="33"/>
      <c r="C86" s="34"/>
      <c r="D86" s="34"/>
      <c r="E86" s="332" t="str">
        <f>E9</f>
        <v>01 - Architektonicko - stavební řešení</v>
      </c>
      <c r="F86" s="331"/>
      <c r="G86" s="331"/>
      <c r="H86" s="331"/>
      <c r="I86" s="102"/>
      <c r="J86" s="34"/>
      <c r="K86" s="34"/>
      <c r="L86" s="37"/>
    </row>
    <row r="87" spans="2:12" s="1" customFormat="1" ht="6.95" customHeight="1">
      <c r="B87" s="33"/>
      <c r="C87" s="34"/>
      <c r="D87" s="34"/>
      <c r="E87" s="34"/>
      <c r="F87" s="34"/>
      <c r="G87" s="34"/>
      <c r="H87" s="34"/>
      <c r="I87" s="102"/>
      <c r="J87" s="34"/>
      <c r="K87" s="34"/>
      <c r="L87" s="37"/>
    </row>
    <row r="88" spans="2:12" s="1" customFormat="1" ht="12" customHeight="1">
      <c r="B88" s="33"/>
      <c r="C88" s="28" t="s">
        <v>21</v>
      </c>
      <c r="D88" s="34"/>
      <c r="E88" s="34"/>
      <c r="F88" s="26" t="str">
        <f>F12</f>
        <v xml:space="preserve"> </v>
      </c>
      <c r="G88" s="34"/>
      <c r="H88" s="34"/>
      <c r="I88" s="103" t="s">
        <v>23</v>
      </c>
      <c r="J88" s="54" t="str">
        <f>IF(J12="","",J12)</f>
        <v>2. 1. 2019</v>
      </c>
      <c r="K88" s="34"/>
      <c r="L88" s="37"/>
    </row>
    <row r="89" spans="2:12" s="1" customFormat="1" ht="6.95" customHeight="1">
      <c r="B89" s="33"/>
      <c r="C89" s="34"/>
      <c r="D89" s="34"/>
      <c r="E89" s="34"/>
      <c r="F89" s="34"/>
      <c r="G89" s="34"/>
      <c r="H89" s="34"/>
      <c r="I89" s="102"/>
      <c r="J89" s="34"/>
      <c r="K89" s="34"/>
      <c r="L89" s="37"/>
    </row>
    <row r="90" spans="2:12" s="1" customFormat="1" ht="12.6" customHeight="1">
      <c r="B90" s="33"/>
      <c r="C90" s="28" t="s">
        <v>25</v>
      </c>
      <c r="D90" s="34"/>
      <c r="E90" s="34"/>
      <c r="F90" s="26" t="str">
        <f>E15</f>
        <v>Gymnázium J.Š.Bara</v>
      </c>
      <c r="G90" s="34"/>
      <c r="H90" s="34"/>
      <c r="I90" s="103" t="s">
        <v>31</v>
      </c>
      <c r="J90" s="31" t="str">
        <f>E21</f>
        <v>Ing. Arch. Mastný</v>
      </c>
      <c r="K90" s="34"/>
      <c r="L90" s="37"/>
    </row>
    <row r="91" spans="2:12" s="1" customFormat="1" ht="12.6" customHeight="1">
      <c r="B91" s="33"/>
      <c r="C91" s="28" t="s">
        <v>29</v>
      </c>
      <c r="D91" s="34"/>
      <c r="E91" s="34"/>
      <c r="F91" s="26" t="str">
        <f>IF(E18="","",E18)</f>
        <v>Vyplň údaj</v>
      </c>
      <c r="G91" s="34"/>
      <c r="H91" s="34"/>
      <c r="I91" s="103" t="s">
        <v>34</v>
      </c>
      <c r="J91" s="31" t="str">
        <f>E24</f>
        <v>Tomáš Chlumecký</v>
      </c>
      <c r="K91" s="34"/>
      <c r="L91" s="37"/>
    </row>
    <row r="92" spans="2:12" s="1" customFormat="1" ht="10.35" customHeight="1">
      <c r="B92" s="33"/>
      <c r="C92" s="34"/>
      <c r="D92" s="34"/>
      <c r="E92" s="34"/>
      <c r="F92" s="34"/>
      <c r="G92" s="34"/>
      <c r="H92" s="34"/>
      <c r="I92" s="102"/>
      <c r="J92" s="34"/>
      <c r="K92" s="34"/>
      <c r="L92" s="37"/>
    </row>
    <row r="93" spans="2:20" s="8" customFormat="1" ht="29.25" customHeight="1">
      <c r="B93" s="140"/>
      <c r="C93" s="141" t="s">
        <v>96</v>
      </c>
      <c r="D93" s="142" t="s">
        <v>57</v>
      </c>
      <c r="E93" s="142" t="s">
        <v>53</v>
      </c>
      <c r="F93" s="142" t="s">
        <v>54</v>
      </c>
      <c r="G93" s="142" t="s">
        <v>97</v>
      </c>
      <c r="H93" s="142" t="s">
        <v>98</v>
      </c>
      <c r="I93" s="143" t="s">
        <v>99</v>
      </c>
      <c r="J93" s="142" t="s">
        <v>92</v>
      </c>
      <c r="K93" s="144" t="s">
        <v>100</v>
      </c>
      <c r="L93" s="145"/>
      <c r="M93" s="63" t="s">
        <v>19</v>
      </c>
      <c r="N93" s="64" t="s">
        <v>42</v>
      </c>
      <c r="O93" s="64" t="s">
        <v>101</v>
      </c>
      <c r="P93" s="64" t="s">
        <v>102</v>
      </c>
      <c r="Q93" s="64" t="s">
        <v>103</v>
      </c>
      <c r="R93" s="64" t="s">
        <v>104</v>
      </c>
      <c r="S93" s="64" t="s">
        <v>105</v>
      </c>
      <c r="T93" s="65" t="s">
        <v>106</v>
      </c>
    </row>
    <row r="94" spans="2:63" s="1" customFormat="1" ht="22.9" customHeight="1">
      <c r="B94" s="33"/>
      <c r="C94" s="70" t="s">
        <v>107</v>
      </c>
      <c r="D94" s="34"/>
      <c r="E94" s="34"/>
      <c r="F94" s="34"/>
      <c r="G94" s="34"/>
      <c r="H94" s="34"/>
      <c r="I94" s="102"/>
      <c r="J94" s="146">
        <f>BK94</f>
        <v>0</v>
      </c>
      <c r="K94" s="34"/>
      <c r="L94" s="37"/>
      <c r="M94" s="66"/>
      <c r="N94" s="67"/>
      <c r="O94" s="67"/>
      <c r="P94" s="147">
        <f>P95+P169</f>
        <v>0</v>
      </c>
      <c r="Q94" s="67"/>
      <c r="R94" s="147">
        <f>R95+R169</f>
        <v>5.3484911</v>
      </c>
      <c r="S94" s="67"/>
      <c r="T94" s="148">
        <f>T95+T169</f>
        <v>12.8768697</v>
      </c>
      <c r="AT94" s="16" t="s">
        <v>71</v>
      </c>
      <c r="AU94" s="16" t="s">
        <v>93</v>
      </c>
      <c r="BK94" s="149">
        <f>BK95+BK169</f>
        <v>0</v>
      </c>
    </row>
    <row r="95" spans="2:63" s="9" customFormat="1" ht="25.9" customHeight="1">
      <c r="B95" s="150"/>
      <c r="C95" s="151"/>
      <c r="D95" s="152" t="s">
        <v>71</v>
      </c>
      <c r="E95" s="153" t="s">
        <v>150</v>
      </c>
      <c r="F95" s="153" t="s">
        <v>151</v>
      </c>
      <c r="G95" s="151"/>
      <c r="H95" s="151"/>
      <c r="I95" s="154"/>
      <c r="J95" s="155">
        <f>BK95</f>
        <v>0</v>
      </c>
      <c r="K95" s="151"/>
      <c r="L95" s="156"/>
      <c r="M95" s="157"/>
      <c r="N95" s="158"/>
      <c r="O95" s="158"/>
      <c r="P95" s="159">
        <f>P96+P125+P145+P165</f>
        <v>0</v>
      </c>
      <c r="Q95" s="158"/>
      <c r="R95" s="159">
        <f>R96+R125+R145+R165</f>
        <v>0.019995500000000003</v>
      </c>
      <c r="S95" s="158"/>
      <c r="T95" s="160">
        <f>T96+T125+T145+T165</f>
        <v>7.32002</v>
      </c>
      <c r="AR95" s="161" t="s">
        <v>80</v>
      </c>
      <c r="AT95" s="162" t="s">
        <v>71</v>
      </c>
      <c r="AU95" s="162" t="s">
        <v>72</v>
      </c>
      <c r="AY95" s="161" t="s">
        <v>110</v>
      </c>
      <c r="BK95" s="163">
        <f>BK96+BK125+BK145+BK165</f>
        <v>0</v>
      </c>
    </row>
    <row r="96" spans="2:63" s="9" customFormat="1" ht="22.9" customHeight="1">
      <c r="B96" s="150"/>
      <c r="C96" s="151"/>
      <c r="D96" s="152" t="s">
        <v>71</v>
      </c>
      <c r="E96" s="188" t="s">
        <v>152</v>
      </c>
      <c r="F96" s="188" t="s">
        <v>153</v>
      </c>
      <c r="G96" s="151"/>
      <c r="H96" s="151"/>
      <c r="I96" s="154"/>
      <c r="J96" s="189">
        <f>BK96</f>
        <v>0</v>
      </c>
      <c r="K96" s="151"/>
      <c r="L96" s="156"/>
      <c r="M96" s="157"/>
      <c r="N96" s="158"/>
      <c r="O96" s="158"/>
      <c r="P96" s="159">
        <f>SUM(P97:P124)</f>
        <v>0</v>
      </c>
      <c r="Q96" s="158"/>
      <c r="R96" s="159">
        <f>SUM(R97:R124)</f>
        <v>0.019995500000000003</v>
      </c>
      <c r="S96" s="158"/>
      <c r="T96" s="160">
        <f>SUM(T97:T124)</f>
        <v>0</v>
      </c>
      <c r="AR96" s="161" t="s">
        <v>80</v>
      </c>
      <c r="AT96" s="162" t="s">
        <v>71</v>
      </c>
      <c r="AU96" s="162" t="s">
        <v>80</v>
      </c>
      <c r="AY96" s="161" t="s">
        <v>110</v>
      </c>
      <c r="BK96" s="163">
        <f>SUM(BK97:BK124)</f>
        <v>0</v>
      </c>
    </row>
    <row r="97" spans="2:65" s="1" customFormat="1" ht="14.45" customHeight="1">
      <c r="B97" s="33"/>
      <c r="C97" s="164" t="s">
        <v>80</v>
      </c>
      <c r="D97" s="164" t="s">
        <v>111</v>
      </c>
      <c r="E97" s="165" t="s">
        <v>154</v>
      </c>
      <c r="F97" s="166" t="s">
        <v>155</v>
      </c>
      <c r="G97" s="167" t="s">
        <v>156</v>
      </c>
      <c r="H97" s="168">
        <v>40</v>
      </c>
      <c r="I97" s="169"/>
      <c r="J97" s="168">
        <f>ROUND(I97*H97,1)</f>
        <v>0</v>
      </c>
      <c r="K97" s="166" t="s">
        <v>19</v>
      </c>
      <c r="L97" s="37"/>
      <c r="M97" s="170" t="s">
        <v>19</v>
      </c>
      <c r="N97" s="171" t="s">
        <v>43</v>
      </c>
      <c r="O97" s="59"/>
      <c r="P97" s="172">
        <f>O97*H97</f>
        <v>0</v>
      </c>
      <c r="Q97" s="172">
        <v>0</v>
      </c>
      <c r="R97" s="172">
        <f>Q97*H97</f>
        <v>0</v>
      </c>
      <c r="S97" s="172">
        <v>0</v>
      </c>
      <c r="T97" s="173">
        <f>S97*H97</f>
        <v>0</v>
      </c>
      <c r="AR97" s="16" t="s">
        <v>126</v>
      </c>
      <c r="AT97" s="16" t="s">
        <v>111</v>
      </c>
      <c r="AU97" s="16" t="s">
        <v>82</v>
      </c>
      <c r="AY97" s="16" t="s">
        <v>110</v>
      </c>
      <c r="BE97" s="174">
        <f>IF(N97="základní",J97,0)</f>
        <v>0</v>
      </c>
      <c r="BF97" s="174">
        <f>IF(N97="snížená",J97,0)</f>
        <v>0</v>
      </c>
      <c r="BG97" s="174">
        <f>IF(N97="zákl. přenesená",J97,0)</f>
        <v>0</v>
      </c>
      <c r="BH97" s="174">
        <f>IF(N97="sníž. přenesená",J97,0)</f>
        <v>0</v>
      </c>
      <c r="BI97" s="174">
        <f>IF(N97="nulová",J97,0)</f>
        <v>0</v>
      </c>
      <c r="BJ97" s="16" t="s">
        <v>80</v>
      </c>
      <c r="BK97" s="174">
        <f>ROUND(I97*H97,1)</f>
        <v>0</v>
      </c>
      <c r="BL97" s="16" t="s">
        <v>126</v>
      </c>
      <c r="BM97" s="16" t="s">
        <v>157</v>
      </c>
    </row>
    <row r="98" spans="2:65" s="1" customFormat="1" ht="20.45" customHeight="1">
      <c r="B98" s="33"/>
      <c r="C98" s="164" t="s">
        <v>82</v>
      </c>
      <c r="D98" s="164" t="s">
        <v>111</v>
      </c>
      <c r="E98" s="165" t="s">
        <v>158</v>
      </c>
      <c r="F98" s="166" t="s">
        <v>159</v>
      </c>
      <c r="G98" s="167" t="s">
        <v>160</v>
      </c>
      <c r="H98" s="168">
        <v>243.14</v>
      </c>
      <c r="I98" s="169"/>
      <c r="J98" s="168">
        <f>ROUND(I98*H98,1)</f>
        <v>0</v>
      </c>
      <c r="K98" s="166" t="s">
        <v>115</v>
      </c>
      <c r="L98" s="37"/>
      <c r="M98" s="170" t="s">
        <v>19</v>
      </c>
      <c r="N98" s="171" t="s">
        <v>43</v>
      </c>
      <c r="O98" s="59"/>
      <c r="P98" s="172">
        <f>O98*H98</f>
        <v>0</v>
      </c>
      <c r="Q98" s="172">
        <v>0</v>
      </c>
      <c r="R98" s="172">
        <f>Q98*H98</f>
        <v>0</v>
      </c>
      <c r="S98" s="172">
        <v>0</v>
      </c>
      <c r="T98" s="173">
        <f>S98*H98</f>
        <v>0</v>
      </c>
      <c r="AR98" s="16" t="s">
        <v>126</v>
      </c>
      <c r="AT98" s="16" t="s">
        <v>111</v>
      </c>
      <c r="AU98" s="16" t="s">
        <v>82</v>
      </c>
      <c r="AY98" s="16" t="s">
        <v>110</v>
      </c>
      <c r="BE98" s="174">
        <f>IF(N98="základní",J98,0)</f>
        <v>0</v>
      </c>
      <c r="BF98" s="174">
        <f>IF(N98="snížená",J98,0)</f>
        <v>0</v>
      </c>
      <c r="BG98" s="174">
        <f>IF(N98="zákl. přenesená",J98,0)</f>
        <v>0</v>
      </c>
      <c r="BH98" s="174">
        <f>IF(N98="sníž. přenesená",J98,0)</f>
        <v>0</v>
      </c>
      <c r="BI98" s="174">
        <f>IF(N98="nulová",J98,0)</f>
        <v>0</v>
      </c>
      <c r="BJ98" s="16" t="s">
        <v>80</v>
      </c>
      <c r="BK98" s="174">
        <f>ROUND(I98*H98,1)</f>
        <v>0</v>
      </c>
      <c r="BL98" s="16" t="s">
        <v>126</v>
      </c>
      <c r="BM98" s="16" t="s">
        <v>161</v>
      </c>
    </row>
    <row r="99" spans="2:47" s="1" customFormat="1" ht="19.5">
      <c r="B99" s="33"/>
      <c r="C99" s="34"/>
      <c r="D99" s="175" t="s">
        <v>118</v>
      </c>
      <c r="E99" s="34"/>
      <c r="F99" s="176" t="s">
        <v>162</v>
      </c>
      <c r="G99" s="34"/>
      <c r="H99" s="34"/>
      <c r="I99" s="102"/>
      <c r="J99" s="34"/>
      <c r="K99" s="34"/>
      <c r="L99" s="37"/>
      <c r="M99" s="177"/>
      <c r="N99" s="59"/>
      <c r="O99" s="59"/>
      <c r="P99" s="59"/>
      <c r="Q99" s="59"/>
      <c r="R99" s="59"/>
      <c r="S99" s="59"/>
      <c r="T99" s="60"/>
      <c r="AT99" s="16" t="s">
        <v>118</v>
      </c>
      <c r="AU99" s="16" t="s">
        <v>82</v>
      </c>
    </row>
    <row r="100" spans="2:47" s="1" customFormat="1" ht="58.5">
      <c r="B100" s="33"/>
      <c r="C100" s="34"/>
      <c r="D100" s="175" t="s">
        <v>163</v>
      </c>
      <c r="E100" s="34"/>
      <c r="F100" s="190" t="s">
        <v>164</v>
      </c>
      <c r="G100" s="34"/>
      <c r="H100" s="34"/>
      <c r="I100" s="102"/>
      <c r="J100" s="34"/>
      <c r="K100" s="34"/>
      <c r="L100" s="37"/>
      <c r="M100" s="177"/>
      <c r="N100" s="59"/>
      <c r="O100" s="59"/>
      <c r="P100" s="59"/>
      <c r="Q100" s="59"/>
      <c r="R100" s="59"/>
      <c r="S100" s="59"/>
      <c r="T100" s="60"/>
      <c r="AT100" s="16" t="s">
        <v>163</v>
      </c>
      <c r="AU100" s="16" t="s">
        <v>82</v>
      </c>
    </row>
    <row r="101" spans="2:51" s="11" customFormat="1" ht="11.25">
      <c r="B101" s="191"/>
      <c r="C101" s="192"/>
      <c r="D101" s="175" t="s">
        <v>165</v>
      </c>
      <c r="E101" s="193" t="s">
        <v>19</v>
      </c>
      <c r="F101" s="194" t="s">
        <v>166</v>
      </c>
      <c r="G101" s="192"/>
      <c r="H101" s="193" t="s">
        <v>19</v>
      </c>
      <c r="I101" s="195"/>
      <c r="J101" s="192"/>
      <c r="K101" s="192"/>
      <c r="L101" s="196"/>
      <c r="M101" s="197"/>
      <c r="N101" s="198"/>
      <c r="O101" s="198"/>
      <c r="P101" s="198"/>
      <c r="Q101" s="198"/>
      <c r="R101" s="198"/>
      <c r="S101" s="198"/>
      <c r="T101" s="199"/>
      <c r="AT101" s="200" t="s">
        <v>165</v>
      </c>
      <c r="AU101" s="200" t="s">
        <v>82</v>
      </c>
      <c r="AV101" s="11" t="s">
        <v>80</v>
      </c>
      <c r="AW101" s="11" t="s">
        <v>33</v>
      </c>
      <c r="AX101" s="11" t="s">
        <v>72</v>
      </c>
      <c r="AY101" s="200" t="s">
        <v>110</v>
      </c>
    </row>
    <row r="102" spans="2:51" s="12" customFormat="1" ht="11.25">
      <c r="B102" s="201"/>
      <c r="C102" s="202"/>
      <c r="D102" s="175" t="s">
        <v>165</v>
      </c>
      <c r="E102" s="203" t="s">
        <v>19</v>
      </c>
      <c r="F102" s="204" t="s">
        <v>167</v>
      </c>
      <c r="G102" s="202"/>
      <c r="H102" s="205">
        <v>206.42</v>
      </c>
      <c r="I102" s="206"/>
      <c r="J102" s="202"/>
      <c r="K102" s="202"/>
      <c r="L102" s="207"/>
      <c r="M102" s="208"/>
      <c r="N102" s="209"/>
      <c r="O102" s="209"/>
      <c r="P102" s="209"/>
      <c r="Q102" s="209"/>
      <c r="R102" s="209"/>
      <c r="S102" s="209"/>
      <c r="T102" s="210"/>
      <c r="AT102" s="211" t="s">
        <v>165</v>
      </c>
      <c r="AU102" s="211" t="s">
        <v>82</v>
      </c>
      <c r="AV102" s="12" t="s">
        <v>82</v>
      </c>
      <c r="AW102" s="12" t="s">
        <v>33</v>
      </c>
      <c r="AX102" s="12" t="s">
        <v>72</v>
      </c>
      <c r="AY102" s="211" t="s">
        <v>110</v>
      </c>
    </row>
    <row r="103" spans="2:51" s="12" customFormat="1" ht="11.25">
      <c r="B103" s="201"/>
      <c r="C103" s="202"/>
      <c r="D103" s="175" t="s">
        <v>165</v>
      </c>
      <c r="E103" s="203" t="s">
        <v>19</v>
      </c>
      <c r="F103" s="204" t="s">
        <v>168</v>
      </c>
      <c r="G103" s="202"/>
      <c r="H103" s="205">
        <v>36.72</v>
      </c>
      <c r="I103" s="206"/>
      <c r="J103" s="202"/>
      <c r="K103" s="202"/>
      <c r="L103" s="207"/>
      <c r="M103" s="208"/>
      <c r="N103" s="209"/>
      <c r="O103" s="209"/>
      <c r="P103" s="209"/>
      <c r="Q103" s="209"/>
      <c r="R103" s="209"/>
      <c r="S103" s="209"/>
      <c r="T103" s="210"/>
      <c r="AT103" s="211" t="s">
        <v>165</v>
      </c>
      <c r="AU103" s="211" t="s">
        <v>82</v>
      </c>
      <c r="AV103" s="12" t="s">
        <v>82</v>
      </c>
      <c r="AW103" s="12" t="s">
        <v>33</v>
      </c>
      <c r="AX103" s="12" t="s">
        <v>72</v>
      </c>
      <c r="AY103" s="211" t="s">
        <v>110</v>
      </c>
    </row>
    <row r="104" spans="2:51" s="13" customFormat="1" ht="11.25">
      <c r="B104" s="212"/>
      <c r="C104" s="213"/>
      <c r="D104" s="175" t="s">
        <v>165</v>
      </c>
      <c r="E104" s="214" t="s">
        <v>19</v>
      </c>
      <c r="F104" s="215" t="s">
        <v>169</v>
      </c>
      <c r="G104" s="213"/>
      <c r="H104" s="216">
        <v>243.14</v>
      </c>
      <c r="I104" s="217"/>
      <c r="J104" s="213"/>
      <c r="K104" s="213"/>
      <c r="L104" s="218"/>
      <c r="M104" s="219"/>
      <c r="N104" s="220"/>
      <c r="O104" s="220"/>
      <c r="P104" s="220"/>
      <c r="Q104" s="220"/>
      <c r="R104" s="220"/>
      <c r="S104" s="220"/>
      <c r="T104" s="221"/>
      <c r="AT104" s="222" t="s">
        <v>165</v>
      </c>
      <c r="AU104" s="222" t="s">
        <v>82</v>
      </c>
      <c r="AV104" s="13" t="s">
        <v>126</v>
      </c>
      <c r="AW104" s="13" t="s">
        <v>33</v>
      </c>
      <c r="AX104" s="13" t="s">
        <v>80</v>
      </c>
      <c r="AY104" s="222" t="s">
        <v>110</v>
      </c>
    </row>
    <row r="105" spans="2:65" s="1" customFormat="1" ht="20.45" customHeight="1">
      <c r="B105" s="33"/>
      <c r="C105" s="164" t="s">
        <v>122</v>
      </c>
      <c r="D105" s="164" t="s">
        <v>111</v>
      </c>
      <c r="E105" s="165" t="s">
        <v>170</v>
      </c>
      <c r="F105" s="166" t="s">
        <v>171</v>
      </c>
      <c r="G105" s="167" t="s">
        <v>160</v>
      </c>
      <c r="H105" s="168">
        <v>10941.3</v>
      </c>
      <c r="I105" s="169"/>
      <c r="J105" s="168">
        <f>ROUND(I105*H105,1)</f>
        <v>0</v>
      </c>
      <c r="K105" s="166" t="s">
        <v>115</v>
      </c>
      <c r="L105" s="37"/>
      <c r="M105" s="170" t="s">
        <v>19</v>
      </c>
      <c r="N105" s="171" t="s">
        <v>43</v>
      </c>
      <c r="O105" s="59"/>
      <c r="P105" s="172">
        <f>O105*H105</f>
        <v>0</v>
      </c>
      <c r="Q105" s="172">
        <v>0</v>
      </c>
      <c r="R105" s="172">
        <f>Q105*H105</f>
        <v>0</v>
      </c>
      <c r="S105" s="172">
        <v>0</v>
      </c>
      <c r="T105" s="173">
        <f>S105*H105</f>
        <v>0</v>
      </c>
      <c r="AR105" s="16" t="s">
        <v>126</v>
      </c>
      <c r="AT105" s="16" t="s">
        <v>111</v>
      </c>
      <c r="AU105" s="16" t="s">
        <v>82</v>
      </c>
      <c r="AY105" s="16" t="s">
        <v>110</v>
      </c>
      <c r="BE105" s="174">
        <f>IF(N105="základní",J105,0)</f>
        <v>0</v>
      </c>
      <c r="BF105" s="174">
        <f>IF(N105="snížená",J105,0)</f>
        <v>0</v>
      </c>
      <c r="BG105" s="174">
        <f>IF(N105="zákl. přenesená",J105,0)</f>
        <v>0</v>
      </c>
      <c r="BH105" s="174">
        <f>IF(N105="sníž. přenesená",J105,0)</f>
        <v>0</v>
      </c>
      <c r="BI105" s="174">
        <f>IF(N105="nulová",J105,0)</f>
        <v>0</v>
      </c>
      <c r="BJ105" s="16" t="s">
        <v>80</v>
      </c>
      <c r="BK105" s="174">
        <f>ROUND(I105*H105,1)</f>
        <v>0</v>
      </c>
      <c r="BL105" s="16" t="s">
        <v>126</v>
      </c>
      <c r="BM105" s="16" t="s">
        <v>172</v>
      </c>
    </row>
    <row r="106" spans="2:47" s="1" customFormat="1" ht="19.5">
      <c r="B106" s="33"/>
      <c r="C106" s="34"/>
      <c r="D106" s="175" t="s">
        <v>118</v>
      </c>
      <c r="E106" s="34"/>
      <c r="F106" s="176" t="s">
        <v>173</v>
      </c>
      <c r="G106" s="34"/>
      <c r="H106" s="34"/>
      <c r="I106" s="102"/>
      <c r="J106" s="34"/>
      <c r="K106" s="34"/>
      <c r="L106" s="37"/>
      <c r="M106" s="177"/>
      <c r="N106" s="59"/>
      <c r="O106" s="59"/>
      <c r="P106" s="59"/>
      <c r="Q106" s="59"/>
      <c r="R106" s="59"/>
      <c r="S106" s="59"/>
      <c r="T106" s="60"/>
      <c r="AT106" s="16" t="s">
        <v>118</v>
      </c>
      <c r="AU106" s="16" t="s">
        <v>82</v>
      </c>
    </row>
    <row r="107" spans="2:47" s="1" customFormat="1" ht="58.5">
      <c r="B107" s="33"/>
      <c r="C107" s="34"/>
      <c r="D107" s="175" t="s">
        <v>163</v>
      </c>
      <c r="E107" s="34"/>
      <c r="F107" s="190" t="s">
        <v>164</v>
      </c>
      <c r="G107" s="34"/>
      <c r="H107" s="34"/>
      <c r="I107" s="102"/>
      <c r="J107" s="34"/>
      <c r="K107" s="34"/>
      <c r="L107" s="37"/>
      <c r="M107" s="177"/>
      <c r="N107" s="59"/>
      <c r="O107" s="59"/>
      <c r="P107" s="59"/>
      <c r="Q107" s="59"/>
      <c r="R107" s="59"/>
      <c r="S107" s="59"/>
      <c r="T107" s="60"/>
      <c r="AT107" s="16" t="s">
        <v>163</v>
      </c>
      <c r="AU107" s="16" t="s">
        <v>82</v>
      </c>
    </row>
    <row r="108" spans="2:51" s="12" customFormat="1" ht="11.25">
      <c r="B108" s="201"/>
      <c r="C108" s="202"/>
      <c r="D108" s="175" t="s">
        <v>165</v>
      </c>
      <c r="E108" s="202"/>
      <c r="F108" s="204" t="s">
        <v>174</v>
      </c>
      <c r="G108" s="202"/>
      <c r="H108" s="205">
        <v>10941.3</v>
      </c>
      <c r="I108" s="206"/>
      <c r="J108" s="202"/>
      <c r="K108" s="202"/>
      <c r="L108" s="207"/>
      <c r="M108" s="208"/>
      <c r="N108" s="209"/>
      <c r="O108" s="209"/>
      <c r="P108" s="209"/>
      <c r="Q108" s="209"/>
      <c r="R108" s="209"/>
      <c r="S108" s="209"/>
      <c r="T108" s="210"/>
      <c r="AT108" s="211" t="s">
        <v>165</v>
      </c>
      <c r="AU108" s="211" t="s">
        <v>82</v>
      </c>
      <c r="AV108" s="12" t="s">
        <v>82</v>
      </c>
      <c r="AW108" s="12" t="s">
        <v>4</v>
      </c>
      <c r="AX108" s="12" t="s">
        <v>80</v>
      </c>
      <c r="AY108" s="211" t="s">
        <v>110</v>
      </c>
    </row>
    <row r="109" spans="2:65" s="1" customFormat="1" ht="20.45" customHeight="1">
      <c r="B109" s="33"/>
      <c r="C109" s="164" t="s">
        <v>126</v>
      </c>
      <c r="D109" s="164" t="s">
        <v>111</v>
      </c>
      <c r="E109" s="165" t="s">
        <v>175</v>
      </c>
      <c r="F109" s="166" t="s">
        <v>176</v>
      </c>
      <c r="G109" s="167" t="s">
        <v>160</v>
      </c>
      <c r="H109" s="168">
        <v>243.14</v>
      </c>
      <c r="I109" s="169"/>
      <c r="J109" s="168">
        <f>ROUND(I109*H109,1)</f>
        <v>0</v>
      </c>
      <c r="K109" s="166" t="s">
        <v>115</v>
      </c>
      <c r="L109" s="37"/>
      <c r="M109" s="170" t="s">
        <v>19</v>
      </c>
      <c r="N109" s="171" t="s">
        <v>43</v>
      </c>
      <c r="O109" s="59"/>
      <c r="P109" s="172">
        <f>O109*H109</f>
        <v>0</v>
      </c>
      <c r="Q109" s="172">
        <v>0</v>
      </c>
      <c r="R109" s="172">
        <f>Q109*H109</f>
        <v>0</v>
      </c>
      <c r="S109" s="172">
        <v>0</v>
      </c>
      <c r="T109" s="173">
        <f>S109*H109</f>
        <v>0</v>
      </c>
      <c r="AR109" s="16" t="s">
        <v>126</v>
      </c>
      <c r="AT109" s="16" t="s">
        <v>111</v>
      </c>
      <c r="AU109" s="16" t="s">
        <v>82</v>
      </c>
      <c r="AY109" s="16" t="s">
        <v>110</v>
      </c>
      <c r="BE109" s="174">
        <f>IF(N109="základní",J109,0)</f>
        <v>0</v>
      </c>
      <c r="BF109" s="174">
        <f>IF(N109="snížená",J109,0)</f>
        <v>0</v>
      </c>
      <c r="BG109" s="174">
        <f>IF(N109="zákl. přenesená",J109,0)</f>
        <v>0</v>
      </c>
      <c r="BH109" s="174">
        <f>IF(N109="sníž. přenesená",J109,0)</f>
        <v>0</v>
      </c>
      <c r="BI109" s="174">
        <f>IF(N109="nulová",J109,0)</f>
        <v>0</v>
      </c>
      <c r="BJ109" s="16" t="s">
        <v>80</v>
      </c>
      <c r="BK109" s="174">
        <f>ROUND(I109*H109,1)</f>
        <v>0</v>
      </c>
      <c r="BL109" s="16" t="s">
        <v>126</v>
      </c>
      <c r="BM109" s="16" t="s">
        <v>177</v>
      </c>
    </row>
    <row r="110" spans="2:47" s="1" customFormat="1" ht="19.5">
      <c r="B110" s="33"/>
      <c r="C110" s="34"/>
      <c r="D110" s="175" t="s">
        <v>118</v>
      </c>
      <c r="E110" s="34"/>
      <c r="F110" s="176" t="s">
        <v>178</v>
      </c>
      <c r="G110" s="34"/>
      <c r="H110" s="34"/>
      <c r="I110" s="102"/>
      <c r="J110" s="34"/>
      <c r="K110" s="34"/>
      <c r="L110" s="37"/>
      <c r="M110" s="177"/>
      <c r="N110" s="59"/>
      <c r="O110" s="59"/>
      <c r="P110" s="59"/>
      <c r="Q110" s="59"/>
      <c r="R110" s="59"/>
      <c r="S110" s="59"/>
      <c r="T110" s="60"/>
      <c r="AT110" s="16" t="s">
        <v>118</v>
      </c>
      <c r="AU110" s="16" t="s">
        <v>82</v>
      </c>
    </row>
    <row r="111" spans="2:47" s="1" customFormat="1" ht="29.25">
      <c r="B111" s="33"/>
      <c r="C111" s="34"/>
      <c r="D111" s="175" t="s">
        <v>163</v>
      </c>
      <c r="E111" s="34"/>
      <c r="F111" s="190" t="s">
        <v>179</v>
      </c>
      <c r="G111" s="34"/>
      <c r="H111" s="34"/>
      <c r="I111" s="102"/>
      <c r="J111" s="34"/>
      <c r="K111" s="34"/>
      <c r="L111" s="37"/>
      <c r="M111" s="177"/>
      <c r="N111" s="59"/>
      <c r="O111" s="59"/>
      <c r="P111" s="59"/>
      <c r="Q111" s="59"/>
      <c r="R111" s="59"/>
      <c r="S111" s="59"/>
      <c r="T111" s="60"/>
      <c r="AT111" s="16" t="s">
        <v>163</v>
      </c>
      <c r="AU111" s="16" t="s">
        <v>82</v>
      </c>
    </row>
    <row r="112" spans="2:65" s="1" customFormat="1" ht="20.45" customHeight="1">
      <c r="B112" s="33"/>
      <c r="C112" s="164" t="s">
        <v>130</v>
      </c>
      <c r="D112" s="164" t="s">
        <v>111</v>
      </c>
      <c r="E112" s="165" t="s">
        <v>180</v>
      </c>
      <c r="F112" s="166" t="s">
        <v>181</v>
      </c>
      <c r="G112" s="167" t="s">
        <v>160</v>
      </c>
      <c r="H112" s="168">
        <v>77.43</v>
      </c>
      <c r="I112" s="169"/>
      <c r="J112" s="168">
        <f>ROUND(I112*H112,1)</f>
        <v>0</v>
      </c>
      <c r="K112" s="166" t="s">
        <v>115</v>
      </c>
      <c r="L112" s="37"/>
      <c r="M112" s="170" t="s">
        <v>19</v>
      </c>
      <c r="N112" s="171" t="s">
        <v>43</v>
      </c>
      <c r="O112" s="59"/>
      <c r="P112" s="172">
        <f>O112*H112</f>
        <v>0</v>
      </c>
      <c r="Q112" s="172">
        <v>0.00021</v>
      </c>
      <c r="R112" s="172">
        <f>Q112*H112</f>
        <v>0.016260300000000002</v>
      </c>
      <c r="S112" s="172">
        <v>0</v>
      </c>
      <c r="T112" s="173">
        <f>S112*H112</f>
        <v>0</v>
      </c>
      <c r="AR112" s="16" t="s">
        <v>126</v>
      </c>
      <c r="AT112" s="16" t="s">
        <v>111</v>
      </c>
      <c r="AU112" s="16" t="s">
        <v>82</v>
      </c>
      <c r="AY112" s="16" t="s">
        <v>110</v>
      </c>
      <c r="BE112" s="174">
        <f>IF(N112="základní",J112,0)</f>
        <v>0</v>
      </c>
      <c r="BF112" s="174">
        <f>IF(N112="snížená",J112,0)</f>
        <v>0</v>
      </c>
      <c r="BG112" s="174">
        <f>IF(N112="zákl. přenesená",J112,0)</f>
        <v>0</v>
      </c>
      <c r="BH112" s="174">
        <f>IF(N112="sníž. přenesená",J112,0)</f>
        <v>0</v>
      </c>
      <c r="BI112" s="174">
        <f>IF(N112="nulová",J112,0)</f>
        <v>0</v>
      </c>
      <c r="BJ112" s="16" t="s">
        <v>80</v>
      </c>
      <c r="BK112" s="174">
        <f>ROUND(I112*H112,1)</f>
        <v>0</v>
      </c>
      <c r="BL112" s="16" t="s">
        <v>126</v>
      </c>
      <c r="BM112" s="16" t="s">
        <v>182</v>
      </c>
    </row>
    <row r="113" spans="2:47" s="1" customFormat="1" ht="19.5">
      <c r="B113" s="33"/>
      <c r="C113" s="34"/>
      <c r="D113" s="175" t="s">
        <v>118</v>
      </c>
      <c r="E113" s="34"/>
      <c r="F113" s="176" t="s">
        <v>183</v>
      </c>
      <c r="G113" s="34"/>
      <c r="H113" s="34"/>
      <c r="I113" s="102"/>
      <c r="J113" s="34"/>
      <c r="K113" s="34"/>
      <c r="L113" s="37"/>
      <c r="M113" s="177"/>
      <c r="N113" s="59"/>
      <c r="O113" s="59"/>
      <c r="P113" s="59"/>
      <c r="Q113" s="59"/>
      <c r="R113" s="59"/>
      <c r="S113" s="59"/>
      <c r="T113" s="60"/>
      <c r="AT113" s="16" t="s">
        <v>118</v>
      </c>
      <c r="AU113" s="16" t="s">
        <v>82</v>
      </c>
    </row>
    <row r="114" spans="2:47" s="1" customFormat="1" ht="58.5">
      <c r="B114" s="33"/>
      <c r="C114" s="34"/>
      <c r="D114" s="175" t="s">
        <v>163</v>
      </c>
      <c r="E114" s="34"/>
      <c r="F114" s="190" t="s">
        <v>184</v>
      </c>
      <c r="G114" s="34"/>
      <c r="H114" s="34"/>
      <c r="I114" s="102"/>
      <c r="J114" s="34"/>
      <c r="K114" s="34"/>
      <c r="L114" s="37"/>
      <c r="M114" s="177"/>
      <c r="N114" s="59"/>
      <c r="O114" s="59"/>
      <c r="P114" s="59"/>
      <c r="Q114" s="59"/>
      <c r="R114" s="59"/>
      <c r="S114" s="59"/>
      <c r="T114" s="60"/>
      <c r="AT114" s="16" t="s">
        <v>163</v>
      </c>
      <c r="AU114" s="16" t="s">
        <v>82</v>
      </c>
    </row>
    <row r="115" spans="2:51" s="11" customFormat="1" ht="11.25">
      <c r="B115" s="191"/>
      <c r="C115" s="192"/>
      <c r="D115" s="175" t="s">
        <v>165</v>
      </c>
      <c r="E115" s="193" t="s">
        <v>19</v>
      </c>
      <c r="F115" s="194" t="s">
        <v>166</v>
      </c>
      <c r="G115" s="192"/>
      <c r="H115" s="193" t="s">
        <v>19</v>
      </c>
      <c r="I115" s="195"/>
      <c r="J115" s="192"/>
      <c r="K115" s="192"/>
      <c r="L115" s="196"/>
      <c r="M115" s="197"/>
      <c r="N115" s="198"/>
      <c r="O115" s="198"/>
      <c r="P115" s="198"/>
      <c r="Q115" s="198"/>
      <c r="R115" s="198"/>
      <c r="S115" s="198"/>
      <c r="T115" s="199"/>
      <c r="AT115" s="200" t="s">
        <v>165</v>
      </c>
      <c r="AU115" s="200" t="s">
        <v>82</v>
      </c>
      <c r="AV115" s="11" t="s">
        <v>80</v>
      </c>
      <c r="AW115" s="11" t="s">
        <v>33</v>
      </c>
      <c r="AX115" s="11" t="s">
        <v>72</v>
      </c>
      <c r="AY115" s="200" t="s">
        <v>110</v>
      </c>
    </row>
    <row r="116" spans="2:51" s="11" customFormat="1" ht="11.25">
      <c r="B116" s="191"/>
      <c r="C116" s="192"/>
      <c r="D116" s="175" t="s">
        <v>165</v>
      </c>
      <c r="E116" s="193" t="s">
        <v>19</v>
      </c>
      <c r="F116" s="194" t="s">
        <v>185</v>
      </c>
      <c r="G116" s="192"/>
      <c r="H116" s="193" t="s">
        <v>19</v>
      </c>
      <c r="I116" s="195"/>
      <c r="J116" s="192"/>
      <c r="K116" s="192"/>
      <c r="L116" s="196"/>
      <c r="M116" s="197"/>
      <c r="N116" s="198"/>
      <c r="O116" s="198"/>
      <c r="P116" s="198"/>
      <c r="Q116" s="198"/>
      <c r="R116" s="198"/>
      <c r="S116" s="198"/>
      <c r="T116" s="199"/>
      <c r="AT116" s="200" t="s">
        <v>165</v>
      </c>
      <c r="AU116" s="200" t="s">
        <v>82</v>
      </c>
      <c r="AV116" s="11" t="s">
        <v>80</v>
      </c>
      <c r="AW116" s="11" t="s">
        <v>33</v>
      </c>
      <c r="AX116" s="11" t="s">
        <v>72</v>
      </c>
      <c r="AY116" s="200" t="s">
        <v>110</v>
      </c>
    </row>
    <row r="117" spans="2:51" s="12" customFormat="1" ht="11.25">
      <c r="B117" s="201"/>
      <c r="C117" s="202"/>
      <c r="D117" s="175" t="s">
        <v>165</v>
      </c>
      <c r="E117" s="203" t="s">
        <v>19</v>
      </c>
      <c r="F117" s="204" t="s">
        <v>186</v>
      </c>
      <c r="G117" s="202"/>
      <c r="H117" s="205">
        <v>32.66</v>
      </c>
      <c r="I117" s="206"/>
      <c r="J117" s="202"/>
      <c r="K117" s="202"/>
      <c r="L117" s="207"/>
      <c r="M117" s="208"/>
      <c r="N117" s="209"/>
      <c r="O117" s="209"/>
      <c r="P117" s="209"/>
      <c r="Q117" s="209"/>
      <c r="R117" s="209"/>
      <c r="S117" s="209"/>
      <c r="T117" s="210"/>
      <c r="AT117" s="211" t="s">
        <v>165</v>
      </c>
      <c r="AU117" s="211" t="s">
        <v>82</v>
      </c>
      <c r="AV117" s="12" t="s">
        <v>82</v>
      </c>
      <c r="AW117" s="12" t="s">
        <v>33</v>
      </c>
      <c r="AX117" s="12" t="s">
        <v>72</v>
      </c>
      <c r="AY117" s="211" t="s">
        <v>110</v>
      </c>
    </row>
    <row r="118" spans="2:51" s="11" customFormat="1" ht="11.25">
      <c r="B118" s="191"/>
      <c r="C118" s="192"/>
      <c r="D118" s="175" t="s">
        <v>165</v>
      </c>
      <c r="E118" s="193" t="s">
        <v>19</v>
      </c>
      <c r="F118" s="194" t="s">
        <v>187</v>
      </c>
      <c r="G118" s="192"/>
      <c r="H118" s="193" t="s">
        <v>19</v>
      </c>
      <c r="I118" s="195"/>
      <c r="J118" s="192"/>
      <c r="K118" s="192"/>
      <c r="L118" s="196"/>
      <c r="M118" s="197"/>
      <c r="N118" s="198"/>
      <c r="O118" s="198"/>
      <c r="P118" s="198"/>
      <c r="Q118" s="198"/>
      <c r="R118" s="198"/>
      <c r="S118" s="198"/>
      <c r="T118" s="199"/>
      <c r="AT118" s="200" t="s">
        <v>165</v>
      </c>
      <c r="AU118" s="200" t="s">
        <v>82</v>
      </c>
      <c r="AV118" s="11" t="s">
        <v>80</v>
      </c>
      <c r="AW118" s="11" t="s">
        <v>33</v>
      </c>
      <c r="AX118" s="11" t="s">
        <v>72</v>
      </c>
      <c r="AY118" s="200" t="s">
        <v>110</v>
      </c>
    </row>
    <row r="119" spans="2:51" s="12" customFormat="1" ht="11.25">
      <c r="B119" s="201"/>
      <c r="C119" s="202"/>
      <c r="D119" s="175" t="s">
        <v>165</v>
      </c>
      <c r="E119" s="203" t="s">
        <v>19</v>
      </c>
      <c r="F119" s="204" t="s">
        <v>188</v>
      </c>
      <c r="G119" s="202"/>
      <c r="H119" s="205">
        <v>44.77</v>
      </c>
      <c r="I119" s="206"/>
      <c r="J119" s="202"/>
      <c r="K119" s="202"/>
      <c r="L119" s="207"/>
      <c r="M119" s="208"/>
      <c r="N119" s="209"/>
      <c r="O119" s="209"/>
      <c r="P119" s="209"/>
      <c r="Q119" s="209"/>
      <c r="R119" s="209"/>
      <c r="S119" s="209"/>
      <c r="T119" s="210"/>
      <c r="AT119" s="211" t="s">
        <v>165</v>
      </c>
      <c r="AU119" s="211" t="s">
        <v>82</v>
      </c>
      <c r="AV119" s="12" t="s">
        <v>82</v>
      </c>
      <c r="AW119" s="12" t="s">
        <v>33</v>
      </c>
      <c r="AX119" s="12" t="s">
        <v>72</v>
      </c>
      <c r="AY119" s="211" t="s">
        <v>110</v>
      </c>
    </row>
    <row r="120" spans="2:51" s="13" customFormat="1" ht="11.25">
      <c r="B120" s="212"/>
      <c r="C120" s="213"/>
      <c r="D120" s="175" t="s">
        <v>165</v>
      </c>
      <c r="E120" s="214" t="s">
        <v>19</v>
      </c>
      <c r="F120" s="215" t="s">
        <v>169</v>
      </c>
      <c r="G120" s="213"/>
      <c r="H120" s="216">
        <v>77.43</v>
      </c>
      <c r="I120" s="217"/>
      <c r="J120" s="213"/>
      <c r="K120" s="213"/>
      <c r="L120" s="218"/>
      <c r="M120" s="219"/>
      <c r="N120" s="220"/>
      <c r="O120" s="220"/>
      <c r="P120" s="220"/>
      <c r="Q120" s="220"/>
      <c r="R120" s="220"/>
      <c r="S120" s="220"/>
      <c r="T120" s="221"/>
      <c r="AT120" s="222" t="s">
        <v>165</v>
      </c>
      <c r="AU120" s="222" t="s">
        <v>82</v>
      </c>
      <c r="AV120" s="13" t="s">
        <v>126</v>
      </c>
      <c r="AW120" s="13" t="s">
        <v>33</v>
      </c>
      <c r="AX120" s="13" t="s">
        <v>80</v>
      </c>
      <c r="AY120" s="222" t="s">
        <v>110</v>
      </c>
    </row>
    <row r="121" spans="2:65" s="1" customFormat="1" ht="20.45" customHeight="1">
      <c r="B121" s="33"/>
      <c r="C121" s="164" t="s">
        <v>189</v>
      </c>
      <c r="D121" s="164" t="s">
        <v>111</v>
      </c>
      <c r="E121" s="165" t="s">
        <v>190</v>
      </c>
      <c r="F121" s="166" t="s">
        <v>191</v>
      </c>
      <c r="G121" s="167" t="s">
        <v>160</v>
      </c>
      <c r="H121" s="168">
        <v>93.38</v>
      </c>
      <c r="I121" s="169"/>
      <c r="J121" s="168">
        <f>ROUND(I121*H121,1)</f>
        <v>0</v>
      </c>
      <c r="K121" s="166" t="s">
        <v>115</v>
      </c>
      <c r="L121" s="37"/>
      <c r="M121" s="170" t="s">
        <v>19</v>
      </c>
      <c r="N121" s="171" t="s">
        <v>43</v>
      </c>
      <c r="O121" s="59"/>
      <c r="P121" s="172">
        <f>O121*H121</f>
        <v>0</v>
      </c>
      <c r="Q121" s="172">
        <v>4E-05</v>
      </c>
      <c r="R121" s="172">
        <f>Q121*H121</f>
        <v>0.0037352</v>
      </c>
      <c r="S121" s="172">
        <v>0</v>
      </c>
      <c r="T121" s="173">
        <f>S121*H121</f>
        <v>0</v>
      </c>
      <c r="AR121" s="16" t="s">
        <v>126</v>
      </c>
      <c r="AT121" s="16" t="s">
        <v>111</v>
      </c>
      <c r="AU121" s="16" t="s">
        <v>82</v>
      </c>
      <c r="AY121" s="16" t="s">
        <v>110</v>
      </c>
      <c r="BE121" s="174">
        <f>IF(N121="základní",J121,0)</f>
        <v>0</v>
      </c>
      <c r="BF121" s="174">
        <f>IF(N121="snížená",J121,0)</f>
        <v>0</v>
      </c>
      <c r="BG121" s="174">
        <f>IF(N121="zákl. přenesená",J121,0)</f>
        <v>0</v>
      </c>
      <c r="BH121" s="174">
        <f>IF(N121="sníž. přenesená",J121,0)</f>
        <v>0</v>
      </c>
      <c r="BI121" s="174">
        <f>IF(N121="nulová",J121,0)</f>
        <v>0</v>
      </c>
      <c r="BJ121" s="16" t="s">
        <v>80</v>
      </c>
      <c r="BK121" s="174">
        <f>ROUND(I121*H121,1)</f>
        <v>0</v>
      </c>
      <c r="BL121" s="16" t="s">
        <v>126</v>
      </c>
      <c r="BM121" s="16" t="s">
        <v>192</v>
      </c>
    </row>
    <row r="122" spans="2:47" s="1" customFormat="1" ht="19.5">
      <c r="B122" s="33"/>
      <c r="C122" s="34"/>
      <c r="D122" s="175" t="s">
        <v>118</v>
      </c>
      <c r="E122" s="34"/>
      <c r="F122" s="176" t="s">
        <v>193</v>
      </c>
      <c r="G122" s="34"/>
      <c r="H122" s="34"/>
      <c r="I122" s="102"/>
      <c r="J122" s="34"/>
      <c r="K122" s="34"/>
      <c r="L122" s="37"/>
      <c r="M122" s="177"/>
      <c r="N122" s="59"/>
      <c r="O122" s="59"/>
      <c r="P122" s="59"/>
      <c r="Q122" s="59"/>
      <c r="R122" s="59"/>
      <c r="S122" s="59"/>
      <c r="T122" s="60"/>
      <c r="AT122" s="16" t="s">
        <v>118</v>
      </c>
      <c r="AU122" s="16" t="s">
        <v>82</v>
      </c>
    </row>
    <row r="123" spans="2:47" s="1" customFormat="1" ht="175.5">
      <c r="B123" s="33"/>
      <c r="C123" s="34"/>
      <c r="D123" s="175" t="s">
        <v>163</v>
      </c>
      <c r="E123" s="34"/>
      <c r="F123" s="190" t="s">
        <v>194</v>
      </c>
      <c r="G123" s="34"/>
      <c r="H123" s="34"/>
      <c r="I123" s="102"/>
      <c r="J123" s="34"/>
      <c r="K123" s="34"/>
      <c r="L123" s="37"/>
      <c r="M123" s="177"/>
      <c r="N123" s="59"/>
      <c r="O123" s="59"/>
      <c r="P123" s="59"/>
      <c r="Q123" s="59"/>
      <c r="R123" s="59"/>
      <c r="S123" s="59"/>
      <c r="T123" s="60"/>
      <c r="AT123" s="16" t="s">
        <v>163</v>
      </c>
      <c r="AU123" s="16" t="s">
        <v>82</v>
      </c>
    </row>
    <row r="124" spans="2:51" s="12" customFormat="1" ht="11.25">
      <c r="B124" s="201"/>
      <c r="C124" s="202"/>
      <c r="D124" s="175" t="s">
        <v>165</v>
      </c>
      <c r="E124" s="203" t="s">
        <v>19</v>
      </c>
      <c r="F124" s="204" t="s">
        <v>195</v>
      </c>
      <c r="G124" s="202"/>
      <c r="H124" s="205">
        <v>93.38</v>
      </c>
      <c r="I124" s="206"/>
      <c r="J124" s="202"/>
      <c r="K124" s="202"/>
      <c r="L124" s="207"/>
      <c r="M124" s="208"/>
      <c r="N124" s="209"/>
      <c r="O124" s="209"/>
      <c r="P124" s="209"/>
      <c r="Q124" s="209"/>
      <c r="R124" s="209"/>
      <c r="S124" s="209"/>
      <c r="T124" s="210"/>
      <c r="AT124" s="211" t="s">
        <v>165</v>
      </c>
      <c r="AU124" s="211" t="s">
        <v>82</v>
      </c>
      <c r="AV124" s="12" t="s">
        <v>82</v>
      </c>
      <c r="AW124" s="12" t="s">
        <v>33</v>
      </c>
      <c r="AX124" s="12" t="s">
        <v>72</v>
      </c>
      <c r="AY124" s="211" t="s">
        <v>110</v>
      </c>
    </row>
    <row r="125" spans="2:63" s="9" customFormat="1" ht="22.9" customHeight="1">
      <c r="B125" s="150"/>
      <c r="C125" s="151"/>
      <c r="D125" s="152" t="s">
        <v>71</v>
      </c>
      <c r="E125" s="188" t="s">
        <v>196</v>
      </c>
      <c r="F125" s="188" t="s">
        <v>197</v>
      </c>
      <c r="G125" s="151"/>
      <c r="H125" s="151"/>
      <c r="I125" s="154"/>
      <c r="J125" s="189">
        <f>BK125</f>
        <v>0</v>
      </c>
      <c r="K125" s="151"/>
      <c r="L125" s="156"/>
      <c r="M125" s="157"/>
      <c r="N125" s="158"/>
      <c r="O125" s="158"/>
      <c r="P125" s="159">
        <f>SUM(P126:P144)</f>
        <v>0</v>
      </c>
      <c r="Q125" s="158"/>
      <c r="R125" s="159">
        <f>SUM(R126:R144)</f>
        <v>0</v>
      </c>
      <c r="S125" s="158"/>
      <c r="T125" s="160">
        <f>SUM(T126:T144)</f>
        <v>7.32002</v>
      </c>
      <c r="AR125" s="161" t="s">
        <v>80</v>
      </c>
      <c r="AT125" s="162" t="s">
        <v>71</v>
      </c>
      <c r="AU125" s="162" t="s">
        <v>80</v>
      </c>
      <c r="AY125" s="161" t="s">
        <v>110</v>
      </c>
      <c r="BK125" s="163">
        <f>SUM(BK126:BK144)</f>
        <v>0</v>
      </c>
    </row>
    <row r="126" spans="2:65" s="1" customFormat="1" ht="20.45" customHeight="1">
      <c r="B126" s="33"/>
      <c r="C126" s="164" t="s">
        <v>198</v>
      </c>
      <c r="D126" s="164" t="s">
        <v>111</v>
      </c>
      <c r="E126" s="165" t="s">
        <v>199</v>
      </c>
      <c r="F126" s="166" t="s">
        <v>200</v>
      </c>
      <c r="G126" s="167" t="s">
        <v>201</v>
      </c>
      <c r="H126" s="168">
        <v>1</v>
      </c>
      <c r="I126" s="169"/>
      <c r="J126" s="168">
        <f>ROUND(I126*H126,1)</f>
        <v>0</v>
      </c>
      <c r="K126" s="166" t="s">
        <v>115</v>
      </c>
      <c r="L126" s="37"/>
      <c r="M126" s="170" t="s">
        <v>19</v>
      </c>
      <c r="N126" s="171" t="s">
        <v>43</v>
      </c>
      <c r="O126" s="59"/>
      <c r="P126" s="172">
        <f>O126*H126</f>
        <v>0</v>
      </c>
      <c r="Q126" s="172">
        <v>0</v>
      </c>
      <c r="R126" s="172">
        <f>Q126*H126</f>
        <v>0</v>
      </c>
      <c r="S126" s="172">
        <v>2.2</v>
      </c>
      <c r="T126" s="173">
        <f>S126*H126</f>
        <v>2.2</v>
      </c>
      <c r="AR126" s="16" t="s">
        <v>126</v>
      </c>
      <c r="AT126" s="16" t="s">
        <v>111</v>
      </c>
      <c r="AU126" s="16" t="s">
        <v>82</v>
      </c>
      <c r="AY126" s="16" t="s">
        <v>110</v>
      </c>
      <c r="BE126" s="174">
        <f>IF(N126="základní",J126,0)</f>
        <v>0</v>
      </c>
      <c r="BF126" s="174">
        <f>IF(N126="snížená",J126,0)</f>
        <v>0</v>
      </c>
      <c r="BG126" s="174">
        <f>IF(N126="zákl. přenesená",J126,0)</f>
        <v>0</v>
      </c>
      <c r="BH126" s="174">
        <f>IF(N126="sníž. přenesená",J126,0)</f>
        <v>0</v>
      </c>
      <c r="BI126" s="174">
        <f>IF(N126="nulová",J126,0)</f>
        <v>0</v>
      </c>
      <c r="BJ126" s="16" t="s">
        <v>80</v>
      </c>
      <c r="BK126" s="174">
        <f>ROUND(I126*H126,1)</f>
        <v>0</v>
      </c>
      <c r="BL126" s="16" t="s">
        <v>126</v>
      </c>
      <c r="BM126" s="16" t="s">
        <v>202</v>
      </c>
    </row>
    <row r="127" spans="2:47" s="1" customFormat="1" ht="11.25">
      <c r="B127" s="33"/>
      <c r="C127" s="34"/>
      <c r="D127" s="175" t="s">
        <v>118</v>
      </c>
      <c r="E127" s="34"/>
      <c r="F127" s="176" t="s">
        <v>203</v>
      </c>
      <c r="G127" s="34"/>
      <c r="H127" s="34"/>
      <c r="I127" s="102"/>
      <c r="J127" s="34"/>
      <c r="K127" s="34"/>
      <c r="L127" s="37"/>
      <c r="M127" s="177"/>
      <c r="N127" s="59"/>
      <c r="O127" s="59"/>
      <c r="P127" s="59"/>
      <c r="Q127" s="59"/>
      <c r="R127" s="59"/>
      <c r="S127" s="59"/>
      <c r="T127" s="60"/>
      <c r="AT127" s="16" t="s">
        <v>118</v>
      </c>
      <c r="AU127" s="16" t="s">
        <v>82</v>
      </c>
    </row>
    <row r="128" spans="2:51" s="12" customFormat="1" ht="11.25">
      <c r="B128" s="201"/>
      <c r="C128" s="202"/>
      <c r="D128" s="175" t="s">
        <v>165</v>
      </c>
      <c r="E128" s="203" t="s">
        <v>19</v>
      </c>
      <c r="F128" s="204" t="s">
        <v>204</v>
      </c>
      <c r="G128" s="202"/>
      <c r="H128" s="205">
        <v>1</v>
      </c>
      <c r="I128" s="206"/>
      <c r="J128" s="202"/>
      <c r="K128" s="202"/>
      <c r="L128" s="207"/>
      <c r="M128" s="208"/>
      <c r="N128" s="209"/>
      <c r="O128" s="209"/>
      <c r="P128" s="209"/>
      <c r="Q128" s="209"/>
      <c r="R128" s="209"/>
      <c r="S128" s="209"/>
      <c r="T128" s="210"/>
      <c r="AT128" s="211" t="s">
        <v>165</v>
      </c>
      <c r="AU128" s="211" t="s">
        <v>82</v>
      </c>
      <c r="AV128" s="12" t="s">
        <v>82</v>
      </c>
      <c r="AW128" s="12" t="s">
        <v>33</v>
      </c>
      <c r="AX128" s="12" t="s">
        <v>80</v>
      </c>
      <c r="AY128" s="211" t="s">
        <v>110</v>
      </c>
    </row>
    <row r="129" spans="2:65" s="1" customFormat="1" ht="20.45" customHeight="1">
      <c r="B129" s="33"/>
      <c r="C129" s="164" t="s">
        <v>205</v>
      </c>
      <c r="D129" s="164" t="s">
        <v>111</v>
      </c>
      <c r="E129" s="165" t="s">
        <v>206</v>
      </c>
      <c r="F129" s="166" t="s">
        <v>207</v>
      </c>
      <c r="G129" s="167" t="s">
        <v>160</v>
      </c>
      <c r="H129" s="168">
        <v>66.38</v>
      </c>
      <c r="I129" s="169"/>
      <c r="J129" s="168">
        <f>ROUND(I129*H129,1)</f>
        <v>0</v>
      </c>
      <c r="K129" s="166" t="s">
        <v>115</v>
      </c>
      <c r="L129" s="37"/>
      <c r="M129" s="170" t="s">
        <v>19</v>
      </c>
      <c r="N129" s="171" t="s">
        <v>43</v>
      </c>
      <c r="O129" s="59"/>
      <c r="P129" s="172">
        <f>O129*H129</f>
        <v>0</v>
      </c>
      <c r="Q129" s="172">
        <v>0</v>
      </c>
      <c r="R129" s="172">
        <f>Q129*H129</f>
        <v>0</v>
      </c>
      <c r="S129" s="172">
        <v>0.057</v>
      </c>
      <c r="T129" s="173">
        <f>S129*H129</f>
        <v>3.78366</v>
      </c>
      <c r="AR129" s="16" t="s">
        <v>126</v>
      </c>
      <c r="AT129" s="16" t="s">
        <v>111</v>
      </c>
      <c r="AU129" s="16" t="s">
        <v>82</v>
      </c>
      <c r="AY129" s="16" t="s">
        <v>110</v>
      </c>
      <c r="BE129" s="174">
        <f>IF(N129="základní",J129,0)</f>
        <v>0</v>
      </c>
      <c r="BF129" s="174">
        <f>IF(N129="snížená",J129,0)</f>
        <v>0</v>
      </c>
      <c r="BG129" s="174">
        <f>IF(N129="zákl. přenesená",J129,0)</f>
        <v>0</v>
      </c>
      <c r="BH129" s="174">
        <f>IF(N129="sníž. přenesená",J129,0)</f>
        <v>0</v>
      </c>
      <c r="BI129" s="174">
        <f>IF(N129="nulová",J129,0)</f>
        <v>0</v>
      </c>
      <c r="BJ129" s="16" t="s">
        <v>80</v>
      </c>
      <c r="BK129" s="174">
        <f>ROUND(I129*H129,1)</f>
        <v>0</v>
      </c>
      <c r="BL129" s="16" t="s">
        <v>126</v>
      </c>
      <c r="BM129" s="16" t="s">
        <v>208</v>
      </c>
    </row>
    <row r="130" spans="2:47" s="1" customFormat="1" ht="19.5">
      <c r="B130" s="33"/>
      <c r="C130" s="34"/>
      <c r="D130" s="175" t="s">
        <v>118</v>
      </c>
      <c r="E130" s="34"/>
      <c r="F130" s="176" t="s">
        <v>209</v>
      </c>
      <c r="G130" s="34"/>
      <c r="H130" s="34"/>
      <c r="I130" s="102"/>
      <c r="J130" s="34"/>
      <c r="K130" s="34"/>
      <c r="L130" s="37"/>
      <c r="M130" s="177"/>
      <c r="N130" s="59"/>
      <c r="O130" s="59"/>
      <c r="P130" s="59"/>
      <c r="Q130" s="59"/>
      <c r="R130" s="59"/>
      <c r="S130" s="59"/>
      <c r="T130" s="60"/>
      <c r="AT130" s="16" t="s">
        <v>118</v>
      </c>
      <c r="AU130" s="16" t="s">
        <v>82</v>
      </c>
    </row>
    <row r="131" spans="2:47" s="1" customFormat="1" ht="29.25">
      <c r="B131" s="33"/>
      <c r="C131" s="34"/>
      <c r="D131" s="175" t="s">
        <v>163</v>
      </c>
      <c r="E131" s="34"/>
      <c r="F131" s="190" t="s">
        <v>210</v>
      </c>
      <c r="G131" s="34"/>
      <c r="H131" s="34"/>
      <c r="I131" s="102"/>
      <c r="J131" s="34"/>
      <c r="K131" s="34"/>
      <c r="L131" s="37"/>
      <c r="M131" s="177"/>
      <c r="N131" s="59"/>
      <c r="O131" s="59"/>
      <c r="P131" s="59"/>
      <c r="Q131" s="59"/>
      <c r="R131" s="59"/>
      <c r="S131" s="59"/>
      <c r="T131" s="60"/>
      <c r="AT131" s="16" t="s">
        <v>163</v>
      </c>
      <c r="AU131" s="16" t="s">
        <v>82</v>
      </c>
    </row>
    <row r="132" spans="2:51" s="11" customFormat="1" ht="11.25">
      <c r="B132" s="191"/>
      <c r="C132" s="192"/>
      <c r="D132" s="175" t="s">
        <v>165</v>
      </c>
      <c r="E132" s="193" t="s">
        <v>19</v>
      </c>
      <c r="F132" s="194" t="s">
        <v>211</v>
      </c>
      <c r="G132" s="192"/>
      <c r="H132" s="193" t="s">
        <v>19</v>
      </c>
      <c r="I132" s="195"/>
      <c r="J132" s="192"/>
      <c r="K132" s="192"/>
      <c r="L132" s="196"/>
      <c r="M132" s="197"/>
      <c r="N132" s="198"/>
      <c r="O132" s="198"/>
      <c r="P132" s="198"/>
      <c r="Q132" s="198"/>
      <c r="R132" s="198"/>
      <c r="S132" s="198"/>
      <c r="T132" s="199"/>
      <c r="AT132" s="200" t="s">
        <v>165</v>
      </c>
      <c r="AU132" s="200" t="s">
        <v>82</v>
      </c>
      <c r="AV132" s="11" t="s">
        <v>80</v>
      </c>
      <c r="AW132" s="11" t="s">
        <v>33</v>
      </c>
      <c r="AX132" s="11" t="s">
        <v>72</v>
      </c>
      <c r="AY132" s="200" t="s">
        <v>110</v>
      </c>
    </row>
    <row r="133" spans="2:51" s="12" customFormat="1" ht="11.25">
      <c r="B133" s="201"/>
      <c r="C133" s="202"/>
      <c r="D133" s="175" t="s">
        <v>165</v>
      </c>
      <c r="E133" s="203" t="s">
        <v>19</v>
      </c>
      <c r="F133" s="204" t="s">
        <v>212</v>
      </c>
      <c r="G133" s="202"/>
      <c r="H133" s="205">
        <v>66.38</v>
      </c>
      <c r="I133" s="206"/>
      <c r="J133" s="202"/>
      <c r="K133" s="202"/>
      <c r="L133" s="207"/>
      <c r="M133" s="208"/>
      <c r="N133" s="209"/>
      <c r="O133" s="209"/>
      <c r="P133" s="209"/>
      <c r="Q133" s="209"/>
      <c r="R133" s="209"/>
      <c r="S133" s="209"/>
      <c r="T133" s="210"/>
      <c r="AT133" s="211" t="s">
        <v>165</v>
      </c>
      <c r="AU133" s="211" t="s">
        <v>82</v>
      </c>
      <c r="AV133" s="12" t="s">
        <v>82</v>
      </c>
      <c r="AW133" s="12" t="s">
        <v>33</v>
      </c>
      <c r="AX133" s="12" t="s">
        <v>80</v>
      </c>
      <c r="AY133" s="211" t="s">
        <v>110</v>
      </c>
    </row>
    <row r="134" spans="2:65" s="1" customFormat="1" ht="20.45" customHeight="1">
      <c r="B134" s="33"/>
      <c r="C134" s="164" t="s">
        <v>152</v>
      </c>
      <c r="D134" s="164" t="s">
        <v>111</v>
      </c>
      <c r="E134" s="165" t="s">
        <v>213</v>
      </c>
      <c r="F134" s="166" t="s">
        <v>214</v>
      </c>
      <c r="G134" s="167" t="s">
        <v>160</v>
      </c>
      <c r="H134" s="168">
        <v>8.55</v>
      </c>
      <c r="I134" s="169"/>
      <c r="J134" s="168">
        <f>ROUND(I134*H134,1)</f>
        <v>0</v>
      </c>
      <c r="K134" s="166" t="s">
        <v>115</v>
      </c>
      <c r="L134" s="37"/>
      <c r="M134" s="170" t="s">
        <v>19</v>
      </c>
      <c r="N134" s="171" t="s">
        <v>43</v>
      </c>
      <c r="O134" s="59"/>
      <c r="P134" s="172">
        <f>O134*H134</f>
        <v>0</v>
      </c>
      <c r="Q134" s="172">
        <v>0</v>
      </c>
      <c r="R134" s="172">
        <f>Q134*H134</f>
        <v>0</v>
      </c>
      <c r="S134" s="172">
        <v>0.076</v>
      </c>
      <c r="T134" s="173">
        <f>S134*H134</f>
        <v>0.6498</v>
      </c>
      <c r="AR134" s="16" t="s">
        <v>126</v>
      </c>
      <c r="AT134" s="16" t="s">
        <v>111</v>
      </c>
      <c r="AU134" s="16" t="s">
        <v>82</v>
      </c>
      <c r="AY134" s="16" t="s">
        <v>110</v>
      </c>
      <c r="BE134" s="174">
        <f>IF(N134="základní",J134,0)</f>
        <v>0</v>
      </c>
      <c r="BF134" s="174">
        <f>IF(N134="snížená",J134,0)</f>
        <v>0</v>
      </c>
      <c r="BG134" s="174">
        <f>IF(N134="zákl. přenesená",J134,0)</f>
        <v>0</v>
      </c>
      <c r="BH134" s="174">
        <f>IF(N134="sníž. přenesená",J134,0)</f>
        <v>0</v>
      </c>
      <c r="BI134" s="174">
        <f>IF(N134="nulová",J134,0)</f>
        <v>0</v>
      </c>
      <c r="BJ134" s="16" t="s">
        <v>80</v>
      </c>
      <c r="BK134" s="174">
        <f>ROUND(I134*H134,1)</f>
        <v>0</v>
      </c>
      <c r="BL134" s="16" t="s">
        <v>126</v>
      </c>
      <c r="BM134" s="16" t="s">
        <v>215</v>
      </c>
    </row>
    <row r="135" spans="2:47" s="1" customFormat="1" ht="19.5">
      <c r="B135" s="33"/>
      <c r="C135" s="34"/>
      <c r="D135" s="175" t="s">
        <v>118</v>
      </c>
      <c r="E135" s="34"/>
      <c r="F135" s="176" t="s">
        <v>216</v>
      </c>
      <c r="G135" s="34"/>
      <c r="H135" s="34"/>
      <c r="I135" s="102"/>
      <c r="J135" s="34"/>
      <c r="K135" s="34"/>
      <c r="L135" s="37"/>
      <c r="M135" s="177"/>
      <c r="N135" s="59"/>
      <c r="O135" s="59"/>
      <c r="P135" s="59"/>
      <c r="Q135" s="59"/>
      <c r="R135" s="59"/>
      <c r="S135" s="59"/>
      <c r="T135" s="60"/>
      <c r="AT135" s="16" t="s">
        <v>118</v>
      </c>
      <c r="AU135" s="16" t="s">
        <v>82</v>
      </c>
    </row>
    <row r="136" spans="2:47" s="1" customFormat="1" ht="39">
      <c r="B136" s="33"/>
      <c r="C136" s="34"/>
      <c r="D136" s="175" t="s">
        <v>163</v>
      </c>
      <c r="E136" s="34"/>
      <c r="F136" s="190" t="s">
        <v>217</v>
      </c>
      <c r="G136" s="34"/>
      <c r="H136" s="34"/>
      <c r="I136" s="102"/>
      <c r="J136" s="34"/>
      <c r="K136" s="34"/>
      <c r="L136" s="37"/>
      <c r="M136" s="177"/>
      <c r="N136" s="59"/>
      <c r="O136" s="59"/>
      <c r="P136" s="59"/>
      <c r="Q136" s="59"/>
      <c r="R136" s="59"/>
      <c r="S136" s="59"/>
      <c r="T136" s="60"/>
      <c r="AT136" s="16" t="s">
        <v>163</v>
      </c>
      <c r="AU136" s="16" t="s">
        <v>82</v>
      </c>
    </row>
    <row r="137" spans="2:51" s="12" customFormat="1" ht="11.25">
      <c r="B137" s="201"/>
      <c r="C137" s="202"/>
      <c r="D137" s="175" t="s">
        <v>165</v>
      </c>
      <c r="E137" s="203" t="s">
        <v>19</v>
      </c>
      <c r="F137" s="204" t="s">
        <v>218</v>
      </c>
      <c r="G137" s="202"/>
      <c r="H137" s="205">
        <v>8.55</v>
      </c>
      <c r="I137" s="206"/>
      <c r="J137" s="202"/>
      <c r="K137" s="202"/>
      <c r="L137" s="207"/>
      <c r="M137" s="208"/>
      <c r="N137" s="209"/>
      <c r="O137" s="209"/>
      <c r="P137" s="209"/>
      <c r="Q137" s="209"/>
      <c r="R137" s="209"/>
      <c r="S137" s="209"/>
      <c r="T137" s="210"/>
      <c r="AT137" s="211" t="s">
        <v>165</v>
      </c>
      <c r="AU137" s="211" t="s">
        <v>82</v>
      </c>
      <c r="AV137" s="12" t="s">
        <v>82</v>
      </c>
      <c r="AW137" s="12" t="s">
        <v>33</v>
      </c>
      <c r="AX137" s="12" t="s">
        <v>80</v>
      </c>
      <c r="AY137" s="211" t="s">
        <v>110</v>
      </c>
    </row>
    <row r="138" spans="2:65" s="1" customFormat="1" ht="20.45" customHeight="1">
      <c r="B138" s="33"/>
      <c r="C138" s="164" t="s">
        <v>219</v>
      </c>
      <c r="D138" s="164" t="s">
        <v>111</v>
      </c>
      <c r="E138" s="165" t="s">
        <v>220</v>
      </c>
      <c r="F138" s="166" t="s">
        <v>221</v>
      </c>
      <c r="G138" s="167" t="s">
        <v>160</v>
      </c>
      <c r="H138" s="168">
        <v>4</v>
      </c>
      <c r="I138" s="169"/>
      <c r="J138" s="168">
        <f>ROUND(I138*H138,1)</f>
        <v>0</v>
      </c>
      <c r="K138" s="166" t="s">
        <v>115</v>
      </c>
      <c r="L138" s="37"/>
      <c r="M138" s="170" t="s">
        <v>19</v>
      </c>
      <c r="N138" s="171" t="s">
        <v>43</v>
      </c>
      <c r="O138" s="59"/>
      <c r="P138" s="172">
        <f>O138*H138</f>
        <v>0</v>
      </c>
      <c r="Q138" s="172">
        <v>0</v>
      </c>
      <c r="R138" s="172">
        <f>Q138*H138</f>
        <v>0</v>
      </c>
      <c r="S138" s="172">
        <v>0.063</v>
      </c>
      <c r="T138" s="173">
        <f>S138*H138</f>
        <v>0.252</v>
      </c>
      <c r="AR138" s="16" t="s">
        <v>126</v>
      </c>
      <c r="AT138" s="16" t="s">
        <v>111</v>
      </c>
      <c r="AU138" s="16" t="s">
        <v>82</v>
      </c>
      <c r="AY138" s="16" t="s">
        <v>110</v>
      </c>
      <c r="BE138" s="174">
        <f>IF(N138="základní",J138,0)</f>
        <v>0</v>
      </c>
      <c r="BF138" s="174">
        <f>IF(N138="snížená",J138,0)</f>
        <v>0</v>
      </c>
      <c r="BG138" s="174">
        <f>IF(N138="zákl. přenesená",J138,0)</f>
        <v>0</v>
      </c>
      <c r="BH138" s="174">
        <f>IF(N138="sníž. přenesená",J138,0)</f>
        <v>0</v>
      </c>
      <c r="BI138" s="174">
        <f>IF(N138="nulová",J138,0)</f>
        <v>0</v>
      </c>
      <c r="BJ138" s="16" t="s">
        <v>80</v>
      </c>
      <c r="BK138" s="174">
        <f>ROUND(I138*H138,1)</f>
        <v>0</v>
      </c>
      <c r="BL138" s="16" t="s">
        <v>126</v>
      </c>
      <c r="BM138" s="16" t="s">
        <v>222</v>
      </c>
    </row>
    <row r="139" spans="2:47" s="1" customFormat="1" ht="19.5">
      <c r="B139" s="33"/>
      <c r="C139" s="34"/>
      <c r="D139" s="175" t="s">
        <v>118</v>
      </c>
      <c r="E139" s="34"/>
      <c r="F139" s="176" t="s">
        <v>223</v>
      </c>
      <c r="G139" s="34"/>
      <c r="H139" s="34"/>
      <c r="I139" s="102"/>
      <c r="J139" s="34"/>
      <c r="K139" s="34"/>
      <c r="L139" s="37"/>
      <c r="M139" s="177"/>
      <c r="N139" s="59"/>
      <c r="O139" s="59"/>
      <c r="P139" s="59"/>
      <c r="Q139" s="59"/>
      <c r="R139" s="59"/>
      <c r="S139" s="59"/>
      <c r="T139" s="60"/>
      <c r="AT139" s="16" t="s">
        <v>118</v>
      </c>
      <c r="AU139" s="16" t="s">
        <v>82</v>
      </c>
    </row>
    <row r="140" spans="2:47" s="1" customFormat="1" ht="39">
      <c r="B140" s="33"/>
      <c r="C140" s="34"/>
      <c r="D140" s="175" t="s">
        <v>163</v>
      </c>
      <c r="E140" s="34"/>
      <c r="F140" s="190" t="s">
        <v>217</v>
      </c>
      <c r="G140" s="34"/>
      <c r="H140" s="34"/>
      <c r="I140" s="102"/>
      <c r="J140" s="34"/>
      <c r="K140" s="34"/>
      <c r="L140" s="37"/>
      <c r="M140" s="177"/>
      <c r="N140" s="59"/>
      <c r="O140" s="59"/>
      <c r="P140" s="59"/>
      <c r="Q140" s="59"/>
      <c r="R140" s="59"/>
      <c r="S140" s="59"/>
      <c r="T140" s="60"/>
      <c r="AT140" s="16" t="s">
        <v>163</v>
      </c>
      <c r="AU140" s="16" t="s">
        <v>82</v>
      </c>
    </row>
    <row r="141" spans="2:51" s="12" customFormat="1" ht="11.25">
      <c r="B141" s="201"/>
      <c r="C141" s="202"/>
      <c r="D141" s="175" t="s">
        <v>165</v>
      </c>
      <c r="E141" s="203" t="s">
        <v>19</v>
      </c>
      <c r="F141" s="204" t="s">
        <v>126</v>
      </c>
      <c r="G141" s="202"/>
      <c r="H141" s="205">
        <v>4</v>
      </c>
      <c r="I141" s="206"/>
      <c r="J141" s="202"/>
      <c r="K141" s="202"/>
      <c r="L141" s="207"/>
      <c r="M141" s="208"/>
      <c r="N141" s="209"/>
      <c r="O141" s="209"/>
      <c r="P141" s="209"/>
      <c r="Q141" s="209"/>
      <c r="R141" s="209"/>
      <c r="S141" s="209"/>
      <c r="T141" s="210"/>
      <c r="AT141" s="211" t="s">
        <v>165</v>
      </c>
      <c r="AU141" s="211" t="s">
        <v>82</v>
      </c>
      <c r="AV141" s="12" t="s">
        <v>82</v>
      </c>
      <c r="AW141" s="12" t="s">
        <v>33</v>
      </c>
      <c r="AX141" s="12" t="s">
        <v>80</v>
      </c>
      <c r="AY141" s="211" t="s">
        <v>110</v>
      </c>
    </row>
    <row r="142" spans="2:65" s="1" customFormat="1" ht="20.45" customHeight="1">
      <c r="B142" s="33"/>
      <c r="C142" s="164" t="s">
        <v>224</v>
      </c>
      <c r="D142" s="164" t="s">
        <v>111</v>
      </c>
      <c r="E142" s="165" t="s">
        <v>225</v>
      </c>
      <c r="F142" s="166" t="s">
        <v>226</v>
      </c>
      <c r="G142" s="167" t="s">
        <v>227</v>
      </c>
      <c r="H142" s="168">
        <v>27.16</v>
      </c>
      <c r="I142" s="169"/>
      <c r="J142" s="168">
        <f>ROUND(I142*H142,1)</f>
        <v>0</v>
      </c>
      <c r="K142" s="166" t="s">
        <v>115</v>
      </c>
      <c r="L142" s="37"/>
      <c r="M142" s="170" t="s">
        <v>19</v>
      </c>
      <c r="N142" s="171" t="s">
        <v>43</v>
      </c>
      <c r="O142" s="59"/>
      <c r="P142" s="172">
        <f>O142*H142</f>
        <v>0</v>
      </c>
      <c r="Q142" s="172">
        <v>0</v>
      </c>
      <c r="R142" s="172">
        <f>Q142*H142</f>
        <v>0</v>
      </c>
      <c r="S142" s="172">
        <v>0.016</v>
      </c>
      <c r="T142" s="173">
        <f>S142*H142</f>
        <v>0.43456</v>
      </c>
      <c r="AR142" s="16" t="s">
        <v>126</v>
      </c>
      <c r="AT142" s="16" t="s">
        <v>111</v>
      </c>
      <c r="AU142" s="16" t="s">
        <v>82</v>
      </c>
      <c r="AY142" s="16" t="s">
        <v>110</v>
      </c>
      <c r="BE142" s="174">
        <f>IF(N142="základní",J142,0)</f>
        <v>0</v>
      </c>
      <c r="BF142" s="174">
        <f>IF(N142="snížená",J142,0)</f>
        <v>0</v>
      </c>
      <c r="BG142" s="174">
        <f>IF(N142="zákl. přenesená",J142,0)</f>
        <v>0</v>
      </c>
      <c r="BH142" s="174">
        <f>IF(N142="sníž. přenesená",J142,0)</f>
        <v>0</v>
      </c>
      <c r="BI142" s="174">
        <f>IF(N142="nulová",J142,0)</f>
        <v>0</v>
      </c>
      <c r="BJ142" s="16" t="s">
        <v>80</v>
      </c>
      <c r="BK142" s="174">
        <f>ROUND(I142*H142,1)</f>
        <v>0</v>
      </c>
      <c r="BL142" s="16" t="s">
        <v>126</v>
      </c>
      <c r="BM142" s="16" t="s">
        <v>228</v>
      </c>
    </row>
    <row r="143" spans="2:47" s="1" customFormat="1" ht="11.25">
      <c r="B143" s="33"/>
      <c r="C143" s="34"/>
      <c r="D143" s="175" t="s">
        <v>118</v>
      </c>
      <c r="E143" s="34"/>
      <c r="F143" s="176" t="s">
        <v>229</v>
      </c>
      <c r="G143" s="34"/>
      <c r="H143" s="34"/>
      <c r="I143" s="102"/>
      <c r="J143" s="34"/>
      <c r="K143" s="34"/>
      <c r="L143" s="37"/>
      <c r="M143" s="177"/>
      <c r="N143" s="59"/>
      <c r="O143" s="59"/>
      <c r="P143" s="59"/>
      <c r="Q143" s="59"/>
      <c r="R143" s="59"/>
      <c r="S143" s="59"/>
      <c r="T143" s="60"/>
      <c r="AT143" s="16" t="s">
        <v>118</v>
      </c>
      <c r="AU143" s="16" t="s">
        <v>82</v>
      </c>
    </row>
    <row r="144" spans="2:51" s="12" customFormat="1" ht="11.25">
      <c r="B144" s="201"/>
      <c r="C144" s="202"/>
      <c r="D144" s="175" t="s">
        <v>165</v>
      </c>
      <c r="E144" s="203" t="s">
        <v>19</v>
      </c>
      <c r="F144" s="204" t="s">
        <v>230</v>
      </c>
      <c r="G144" s="202"/>
      <c r="H144" s="205">
        <v>27.16</v>
      </c>
      <c r="I144" s="206"/>
      <c r="J144" s="202"/>
      <c r="K144" s="202"/>
      <c r="L144" s="207"/>
      <c r="M144" s="208"/>
      <c r="N144" s="209"/>
      <c r="O144" s="209"/>
      <c r="P144" s="209"/>
      <c r="Q144" s="209"/>
      <c r="R144" s="209"/>
      <c r="S144" s="209"/>
      <c r="T144" s="210"/>
      <c r="AT144" s="211" t="s">
        <v>165</v>
      </c>
      <c r="AU144" s="211" t="s">
        <v>82</v>
      </c>
      <c r="AV144" s="12" t="s">
        <v>82</v>
      </c>
      <c r="AW144" s="12" t="s">
        <v>33</v>
      </c>
      <c r="AX144" s="12" t="s">
        <v>80</v>
      </c>
      <c r="AY144" s="211" t="s">
        <v>110</v>
      </c>
    </row>
    <row r="145" spans="2:63" s="9" customFormat="1" ht="22.9" customHeight="1">
      <c r="B145" s="150"/>
      <c r="C145" s="151"/>
      <c r="D145" s="152" t="s">
        <v>71</v>
      </c>
      <c r="E145" s="188" t="s">
        <v>231</v>
      </c>
      <c r="F145" s="188" t="s">
        <v>232</v>
      </c>
      <c r="G145" s="151"/>
      <c r="H145" s="151"/>
      <c r="I145" s="154"/>
      <c r="J145" s="189">
        <f>BK145</f>
        <v>0</v>
      </c>
      <c r="K145" s="151"/>
      <c r="L145" s="156"/>
      <c r="M145" s="157"/>
      <c r="N145" s="158"/>
      <c r="O145" s="158"/>
      <c r="P145" s="159">
        <f>SUM(P146:P164)</f>
        <v>0</v>
      </c>
      <c r="Q145" s="158"/>
      <c r="R145" s="159">
        <f>SUM(R146:R164)</f>
        <v>0</v>
      </c>
      <c r="S145" s="158"/>
      <c r="T145" s="160">
        <f>SUM(T146:T164)</f>
        <v>0</v>
      </c>
      <c r="AR145" s="161" t="s">
        <v>80</v>
      </c>
      <c r="AT145" s="162" t="s">
        <v>71</v>
      </c>
      <c r="AU145" s="162" t="s">
        <v>80</v>
      </c>
      <c r="AY145" s="161" t="s">
        <v>110</v>
      </c>
      <c r="BK145" s="163">
        <f>SUM(BK146:BK164)</f>
        <v>0</v>
      </c>
    </row>
    <row r="146" spans="2:65" s="1" customFormat="1" ht="20.45" customHeight="1">
      <c r="B146" s="33"/>
      <c r="C146" s="164" t="s">
        <v>233</v>
      </c>
      <c r="D146" s="164" t="s">
        <v>111</v>
      </c>
      <c r="E146" s="165" t="s">
        <v>234</v>
      </c>
      <c r="F146" s="166" t="s">
        <v>235</v>
      </c>
      <c r="G146" s="167" t="s">
        <v>236</v>
      </c>
      <c r="H146" s="168">
        <v>12.88</v>
      </c>
      <c r="I146" s="169"/>
      <c r="J146" s="168">
        <f>ROUND(I146*H146,1)</f>
        <v>0</v>
      </c>
      <c r="K146" s="166" t="s">
        <v>115</v>
      </c>
      <c r="L146" s="37"/>
      <c r="M146" s="170" t="s">
        <v>19</v>
      </c>
      <c r="N146" s="171" t="s">
        <v>43</v>
      </c>
      <c r="O146" s="59"/>
      <c r="P146" s="172">
        <f>O146*H146</f>
        <v>0</v>
      </c>
      <c r="Q146" s="172">
        <v>0</v>
      </c>
      <c r="R146" s="172">
        <f>Q146*H146</f>
        <v>0</v>
      </c>
      <c r="S146" s="172">
        <v>0</v>
      </c>
      <c r="T146" s="173">
        <f>S146*H146</f>
        <v>0</v>
      </c>
      <c r="AR146" s="16" t="s">
        <v>126</v>
      </c>
      <c r="AT146" s="16" t="s">
        <v>111</v>
      </c>
      <c r="AU146" s="16" t="s">
        <v>82</v>
      </c>
      <c r="AY146" s="16" t="s">
        <v>110</v>
      </c>
      <c r="BE146" s="174">
        <f>IF(N146="základní",J146,0)</f>
        <v>0</v>
      </c>
      <c r="BF146" s="174">
        <f>IF(N146="snížená",J146,0)</f>
        <v>0</v>
      </c>
      <c r="BG146" s="174">
        <f>IF(N146="zákl. přenesená",J146,0)</f>
        <v>0</v>
      </c>
      <c r="BH146" s="174">
        <f>IF(N146="sníž. přenesená",J146,0)</f>
        <v>0</v>
      </c>
      <c r="BI146" s="174">
        <f>IF(N146="nulová",J146,0)</f>
        <v>0</v>
      </c>
      <c r="BJ146" s="16" t="s">
        <v>80</v>
      </c>
      <c r="BK146" s="174">
        <f>ROUND(I146*H146,1)</f>
        <v>0</v>
      </c>
      <c r="BL146" s="16" t="s">
        <v>126</v>
      </c>
      <c r="BM146" s="16" t="s">
        <v>237</v>
      </c>
    </row>
    <row r="147" spans="2:47" s="1" customFormat="1" ht="19.5">
      <c r="B147" s="33"/>
      <c r="C147" s="34"/>
      <c r="D147" s="175" t="s">
        <v>118</v>
      </c>
      <c r="E147" s="34"/>
      <c r="F147" s="176" t="s">
        <v>238</v>
      </c>
      <c r="G147" s="34"/>
      <c r="H147" s="34"/>
      <c r="I147" s="102"/>
      <c r="J147" s="34"/>
      <c r="K147" s="34"/>
      <c r="L147" s="37"/>
      <c r="M147" s="177"/>
      <c r="N147" s="59"/>
      <c r="O147" s="59"/>
      <c r="P147" s="59"/>
      <c r="Q147" s="59"/>
      <c r="R147" s="59"/>
      <c r="S147" s="59"/>
      <c r="T147" s="60"/>
      <c r="AT147" s="16" t="s">
        <v>118</v>
      </c>
      <c r="AU147" s="16" t="s">
        <v>82</v>
      </c>
    </row>
    <row r="148" spans="2:47" s="1" customFormat="1" ht="117">
      <c r="B148" s="33"/>
      <c r="C148" s="34"/>
      <c r="D148" s="175" t="s">
        <v>163</v>
      </c>
      <c r="E148" s="34"/>
      <c r="F148" s="190" t="s">
        <v>239</v>
      </c>
      <c r="G148" s="34"/>
      <c r="H148" s="34"/>
      <c r="I148" s="102"/>
      <c r="J148" s="34"/>
      <c r="K148" s="34"/>
      <c r="L148" s="37"/>
      <c r="M148" s="177"/>
      <c r="N148" s="59"/>
      <c r="O148" s="59"/>
      <c r="P148" s="59"/>
      <c r="Q148" s="59"/>
      <c r="R148" s="59"/>
      <c r="S148" s="59"/>
      <c r="T148" s="60"/>
      <c r="AT148" s="16" t="s">
        <v>163</v>
      </c>
      <c r="AU148" s="16" t="s">
        <v>82</v>
      </c>
    </row>
    <row r="149" spans="2:65" s="1" customFormat="1" ht="20.45" customHeight="1">
      <c r="B149" s="33"/>
      <c r="C149" s="164" t="s">
        <v>240</v>
      </c>
      <c r="D149" s="164" t="s">
        <v>111</v>
      </c>
      <c r="E149" s="165" t="s">
        <v>241</v>
      </c>
      <c r="F149" s="166" t="s">
        <v>242</v>
      </c>
      <c r="G149" s="167" t="s">
        <v>236</v>
      </c>
      <c r="H149" s="168">
        <v>12.88</v>
      </c>
      <c r="I149" s="169"/>
      <c r="J149" s="168">
        <f>ROUND(I149*H149,1)</f>
        <v>0</v>
      </c>
      <c r="K149" s="166" t="s">
        <v>115</v>
      </c>
      <c r="L149" s="37"/>
      <c r="M149" s="170" t="s">
        <v>19</v>
      </c>
      <c r="N149" s="171" t="s">
        <v>43</v>
      </c>
      <c r="O149" s="59"/>
      <c r="P149" s="172">
        <f>O149*H149</f>
        <v>0</v>
      </c>
      <c r="Q149" s="172">
        <v>0</v>
      </c>
      <c r="R149" s="172">
        <f>Q149*H149</f>
        <v>0</v>
      </c>
      <c r="S149" s="172">
        <v>0</v>
      </c>
      <c r="T149" s="173">
        <f>S149*H149</f>
        <v>0</v>
      </c>
      <c r="AR149" s="16" t="s">
        <v>126</v>
      </c>
      <c r="AT149" s="16" t="s">
        <v>111</v>
      </c>
      <c r="AU149" s="16" t="s">
        <v>82</v>
      </c>
      <c r="AY149" s="16" t="s">
        <v>110</v>
      </c>
      <c r="BE149" s="174">
        <f>IF(N149="základní",J149,0)</f>
        <v>0</v>
      </c>
      <c r="BF149" s="174">
        <f>IF(N149="snížená",J149,0)</f>
        <v>0</v>
      </c>
      <c r="BG149" s="174">
        <f>IF(N149="zákl. přenesená",J149,0)</f>
        <v>0</v>
      </c>
      <c r="BH149" s="174">
        <f>IF(N149="sníž. přenesená",J149,0)</f>
        <v>0</v>
      </c>
      <c r="BI149" s="174">
        <f>IF(N149="nulová",J149,0)</f>
        <v>0</v>
      </c>
      <c r="BJ149" s="16" t="s">
        <v>80</v>
      </c>
      <c r="BK149" s="174">
        <f>ROUND(I149*H149,1)</f>
        <v>0</v>
      </c>
      <c r="BL149" s="16" t="s">
        <v>126</v>
      </c>
      <c r="BM149" s="16" t="s">
        <v>243</v>
      </c>
    </row>
    <row r="150" spans="2:47" s="1" customFormat="1" ht="11.25">
      <c r="B150" s="33"/>
      <c r="C150" s="34"/>
      <c r="D150" s="175" t="s">
        <v>118</v>
      </c>
      <c r="E150" s="34"/>
      <c r="F150" s="176" t="s">
        <v>244</v>
      </c>
      <c r="G150" s="34"/>
      <c r="H150" s="34"/>
      <c r="I150" s="102"/>
      <c r="J150" s="34"/>
      <c r="K150" s="34"/>
      <c r="L150" s="37"/>
      <c r="M150" s="177"/>
      <c r="N150" s="59"/>
      <c r="O150" s="59"/>
      <c r="P150" s="59"/>
      <c r="Q150" s="59"/>
      <c r="R150" s="59"/>
      <c r="S150" s="59"/>
      <c r="T150" s="60"/>
      <c r="AT150" s="16" t="s">
        <v>118</v>
      </c>
      <c r="AU150" s="16" t="s">
        <v>82</v>
      </c>
    </row>
    <row r="151" spans="2:47" s="1" customFormat="1" ht="78">
      <c r="B151" s="33"/>
      <c r="C151" s="34"/>
      <c r="D151" s="175" t="s">
        <v>163</v>
      </c>
      <c r="E151" s="34"/>
      <c r="F151" s="190" t="s">
        <v>245</v>
      </c>
      <c r="G151" s="34"/>
      <c r="H151" s="34"/>
      <c r="I151" s="102"/>
      <c r="J151" s="34"/>
      <c r="K151" s="34"/>
      <c r="L151" s="37"/>
      <c r="M151" s="177"/>
      <c r="N151" s="59"/>
      <c r="O151" s="59"/>
      <c r="P151" s="59"/>
      <c r="Q151" s="59"/>
      <c r="R151" s="59"/>
      <c r="S151" s="59"/>
      <c r="T151" s="60"/>
      <c r="AT151" s="16" t="s">
        <v>163</v>
      </c>
      <c r="AU151" s="16" t="s">
        <v>82</v>
      </c>
    </row>
    <row r="152" spans="2:65" s="1" customFormat="1" ht="20.45" customHeight="1">
      <c r="B152" s="33"/>
      <c r="C152" s="164" t="s">
        <v>246</v>
      </c>
      <c r="D152" s="164" t="s">
        <v>111</v>
      </c>
      <c r="E152" s="165" t="s">
        <v>247</v>
      </c>
      <c r="F152" s="166" t="s">
        <v>248</v>
      </c>
      <c r="G152" s="167" t="s">
        <v>236</v>
      </c>
      <c r="H152" s="168">
        <v>180.32</v>
      </c>
      <c r="I152" s="169"/>
      <c r="J152" s="168">
        <f>ROUND(I152*H152,1)</f>
        <v>0</v>
      </c>
      <c r="K152" s="166" t="s">
        <v>115</v>
      </c>
      <c r="L152" s="37"/>
      <c r="M152" s="170" t="s">
        <v>19</v>
      </c>
      <c r="N152" s="171" t="s">
        <v>43</v>
      </c>
      <c r="O152" s="59"/>
      <c r="P152" s="172">
        <f>O152*H152</f>
        <v>0</v>
      </c>
      <c r="Q152" s="172">
        <v>0</v>
      </c>
      <c r="R152" s="172">
        <f>Q152*H152</f>
        <v>0</v>
      </c>
      <c r="S152" s="172">
        <v>0</v>
      </c>
      <c r="T152" s="173">
        <f>S152*H152</f>
        <v>0</v>
      </c>
      <c r="AR152" s="16" t="s">
        <v>126</v>
      </c>
      <c r="AT152" s="16" t="s">
        <v>111</v>
      </c>
      <c r="AU152" s="16" t="s">
        <v>82</v>
      </c>
      <c r="AY152" s="16" t="s">
        <v>110</v>
      </c>
      <c r="BE152" s="174">
        <f>IF(N152="základní",J152,0)</f>
        <v>0</v>
      </c>
      <c r="BF152" s="174">
        <f>IF(N152="snížená",J152,0)</f>
        <v>0</v>
      </c>
      <c r="BG152" s="174">
        <f>IF(N152="zákl. přenesená",J152,0)</f>
        <v>0</v>
      </c>
      <c r="BH152" s="174">
        <f>IF(N152="sníž. přenesená",J152,0)</f>
        <v>0</v>
      </c>
      <c r="BI152" s="174">
        <f>IF(N152="nulová",J152,0)</f>
        <v>0</v>
      </c>
      <c r="BJ152" s="16" t="s">
        <v>80</v>
      </c>
      <c r="BK152" s="174">
        <f>ROUND(I152*H152,1)</f>
        <v>0</v>
      </c>
      <c r="BL152" s="16" t="s">
        <v>126</v>
      </c>
      <c r="BM152" s="16" t="s">
        <v>249</v>
      </c>
    </row>
    <row r="153" spans="2:47" s="1" customFormat="1" ht="19.5">
      <c r="B153" s="33"/>
      <c r="C153" s="34"/>
      <c r="D153" s="175" t="s">
        <v>118</v>
      </c>
      <c r="E153" s="34"/>
      <c r="F153" s="176" t="s">
        <v>250</v>
      </c>
      <c r="G153" s="34"/>
      <c r="H153" s="34"/>
      <c r="I153" s="102"/>
      <c r="J153" s="34"/>
      <c r="K153" s="34"/>
      <c r="L153" s="37"/>
      <c r="M153" s="177"/>
      <c r="N153" s="59"/>
      <c r="O153" s="59"/>
      <c r="P153" s="59"/>
      <c r="Q153" s="59"/>
      <c r="R153" s="59"/>
      <c r="S153" s="59"/>
      <c r="T153" s="60"/>
      <c r="AT153" s="16" t="s">
        <v>118</v>
      </c>
      <c r="AU153" s="16" t="s">
        <v>82</v>
      </c>
    </row>
    <row r="154" spans="2:47" s="1" customFormat="1" ht="78">
      <c r="B154" s="33"/>
      <c r="C154" s="34"/>
      <c r="D154" s="175" t="s">
        <v>163</v>
      </c>
      <c r="E154" s="34"/>
      <c r="F154" s="190" t="s">
        <v>245</v>
      </c>
      <c r="G154" s="34"/>
      <c r="H154" s="34"/>
      <c r="I154" s="102"/>
      <c r="J154" s="34"/>
      <c r="K154" s="34"/>
      <c r="L154" s="37"/>
      <c r="M154" s="177"/>
      <c r="N154" s="59"/>
      <c r="O154" s="59"/>
      <c r="P154" s="59"/>
      <c r="Q154" s="59"/>
      <c r="R154" s="59"/>
      <c r="S154" s="59"/>
      <c r="T154" s="60"/>
      <c r="AT154" s="16" t="s">
        <v>163</v>
      </c>
      <c r="AU154" s="16" t="s">
        <v>82</v>
      </c>
    </row>
    <row r="155" spans="2:51" s="12" customFormat="1" ht="11.25">
      <c r="B155" s="201"/>
      <c r="C155" s="202"/>
      <c r="D155" s="175" t="s">
        <v>165</v>
      </c>
      <c r="E155" s="202"/>
      <c r="F155" s="204" t="s">
        <v>251</v>
      </c>
      <c r="G155" s="202"/>
      <c r="H155" s="205">
        <v>180.32</v>
      </c>
      <c r="I155" s="206"/>
      <c r="J155" s="202"/>
      <c r="K155" s="202"/>
      <c r="L155" s="207"/>
      <c r="M155" s="208"/>
      <c r="N155" s="209"/>
      <c r="O155" s="209"/>
      <c r="P155" s="209"/>
      <c r="Q155" s="209"/>
      <c r="R155" s="209"/>
      <c r="S155" s="209"/>
      <c r="T155" s="210"/>
      <c r="AT155" s="211" t="s">
        <v>165</v>
      </c>
      <c r="AU155" s="211" t="s">
        <v>82</v>
      </c>
      <c r="AV155" s="12" t="s">
        <v>82</v>
      </c>
      <c r="AW155" s="12" t="s">
        <v>4</v>
      </c>
      <c r="AX155" s="12" t="s">
        <v>80</v>
      </c>
      <c r="AY155" s="211" t="s">
        <v>110</v>
      </c>
    </row>
    <row r="156" spans="2:65" s="1" customFormat="1" ht="20.45" customHeight="1">
      <c r="B156" s="33"/>
      <c r="C156" s="164" t="s">
        <v>8</v>
      </c>
      <c r="D156" s="164" t="s">
        <v>111</v>
      </c>
      <c r="E156" s="165" t="s">
        <v>252</v>
      </c>
      <c r="F156" s="166" t="s">
        <v>253</v>
      </c>
      <c r="G156" s="167" t="s">
        <v>236</v>
      </c>
      <c r="H156" s="168">
        <v>2.2</v>
      </c>
      <c r="I156" s="169"/>
      <c r="J156" s="168">
        <f>ROUND(I156*H156,1)</f>
        <v>0</v>
      </c>
      <c r="K156" s="166" t="s">
        <v>115</v>
      </c>
      <c r="L156" s="37"/>
      <c r="M156" s="170" t="s">
        <v>19</v>
      </c>
      <c r="N156" s="171" t="s">
        <v>43</v>
      </c>
      <c r="O156" s="59"/>
      <c r="P156" s="172">
        <f>O156*H156</f>
        <v>0</v>
      </c>
      <c r="Q156" s="172">
        <v>0</v>
      </c>
      <c r="R156" s="172">
        <f>Q156*H156</f>
        <v>0</v>
      </c>
      <c r="S156" s="172">
        <v>0</v>
      </c>
      <c r="T156" s="173">
        <f>S156*H156</f>
        <v>0</v>
      </c>
      <c r="AR156" s="16" t="s">
        <v>126</v>
      </c>
      <c r="AT156" s="16" t="s">
        <v>111</v>
      </c>
      <c r="AU156" s="16" t="s">
        <v>82</v>
      </c>
      <c r="AY156" s="16" t="s">
        <v>110</v>
      </c>
      <c r="BE156" s="174">
        <f>IF(N156="základní",J156,0)</f>
        <v>0</v>
      </c>
      <c r="BF156" s="174">
        <f>IF(N156="snížená",J156,0)</f>
        <v>0</v>
      </c>
      <c r="BG156" s="174">
        <f>IF(N156="zákl. přenesená",J156,0)</f>
        <v>0</v>
      </c>
      <c r="BH156" s="174">
        <f>IF(N156="sníž. přenesená",J156,0)</f>
        <v>0</v>
      </c>
      <c r="BI156" s="174">
        <f>IF(N156="nulová",J156,0)</f>
        <v>0</v>
      </c>
      <c r="BJ156" s="16" t="s">
        <v>80</v>
      </c>
      <c r="BK156" s="174">
        <f>ROUND(I156*H156,1)</f>
        <v>0</v>
      </c>
      <c r="BL156" s="16" t="s">
        <v>126</v>
      </c>
      <c r="BM156" s="16" t="s">
        <v>254</v>
      </c>
    </row>
    <row r="157" spans="2:47" s="1" customFormat="1" ht="19.5">
      <c r="B157" s="33"/>
      <c r="C157" s="34"/>
      <c r="D157" s="175" t="s">
        <v>118</v>
      </c>
      <c r="E157" s="34"/>
      <c r="F157" s="176" t="s">
        <v>255</v>
      </c>
      <c r="G157" s="34"/>
      <c r="H157" s="34"/>
      <c r="I157" s="102"/>
      <c r="J157" s="34"/>
      <c r="K157" s="34"/>
      <c r="L157" s="37"/>
      <c r="M157" s="177"/>
      <c r="N157" s="59"/>
      <c r="O157" s="59"/>
      <c r="P157" s="59"/>
      <c r="Q157" s="59"/>
      <c r="R157" s="59"/>
      <c r="S157" s="59"/>
      <c r="T157" s="60"/>
      <c r="AT157" s="16" t="s">
        <v>118</v>
      </c>
      <c r="AU157" s="16" t="s">
        <v>82</v>
      </c>
    </row>
    <row r="158" spans="2:47" s="1" customFormat="1" ht="68.25">
      <c r="B158" s="33"/>
      <c r="C158" s="34"/>
      <c r="D158" s="175" t="s">
        <v>163</v>
      </c>
      <c r="E158" s="34"/>
      <c r="F158" s="190" t="s">
        <v>256</v>
      </c>
      <c r="G158" s="34"/>
      <c r="H158" s="34"/>
      <c r="I158" s="102"/>
      <c r="J158" s="34"/>
      <c r="K158" s="34"/>
      <c r="L158" s="37"/>
      <c r="M158" s="177"/>
      <c r="N158" s="59"/>
      <c r="O158" s="59"/>
      <c r="P158" s="59"/>
      <c r="Q158" s="59"/>
      <c r="R158" s="59"/>
      <c r="S158" s="59"/>
      <c r="T158" s="60"/>
      <c r="AT158" s="16" t="s">
        <v>163</v>
      </c>
      <c r="AU158" s="16" t="s">
        <v>82</v>
      </c>
    </row>
    <row r="159" spans="2:65" s="1" customFormat="1" ht="20.45" customHeight="1">
      <c r="B159" s="33"/>
      <c r="C159" s="164" t="s">
        <v>257</v>
      </c>
      <c r="D159" s="164" t="s">
        <v>111</v>
      </c>
      <c r="E159" s="165" t="s">
        <v>258</v>
      </c>
      <c r="F159" s="166" t="s">
        <v>259</v>
      </c>
      <c r="G159" s="167" t="s">
        <v>236</v>
      </c>
      <c r="H159" s="168">
        <v>3.78</v>
      </c>
      <c r="I159" s="169"/>
      <c r="J159" s="168">
        <f>ROUND(I159*H159,1)</f>
        <v>0</v>
      </c>
      <c r="K159" s="166" t="s">
        <v>115</v>
      </c>
      <c r="L159" s="37"/>
      <c r="M159" s="170" t="s">
        <v>19</v>
      </c>
      <c r="N159" s="171" t="s">
        <v>43</v>
      </c>
      <c r="O159" s="59"/>
      <c r="P159" s="172">
        <f>O159*H159</f>
        <v>0</v>
      </c>
      <c r="Q159" s="172">
        <v>0</v>
      </c>
      <c r="R159" s="172">
        <f>Q159*H159</f>
        <v>0</v>
      </c>
      <c r="S159" s="172">
        <v>0</v>
      </c>
      <c r="T159" s="173">
        <f>S159*H159</f>
        <v>0</v>
      </c>
      <c r="AR159" s="16" t="s">
        <v>126</v>
      </c>
      <c r="AT159" s="16" t="s">
        <v>111</v>
      </c>
      <c r="AU159" s="16" t="s">
        <v>82</v>
      </c>
      <c r="AY159" s="16" t="s">
        <v>110</v>
      </c>
      <c r="BE159" s="174">
        <f>IF(N159="základní",J159,0)</f>
        <v>0</v>
      </c>
      <c r="BF159" s="174">
        <f>IF(N159="snížená",J159,0)</f>
        <v>0</v>
      </c>
      <c r="BG159" s="174">
        <f>IF(N159="zákl. přenesená",J159,0)</f>
        <v>0</v>
      </c>
      <c r="BH159" s="174">
        <f>IF(N159="sníž. přenesená",J159,0)</f>
        <v>0</v>
      </c>
      <c r="BI159" s="174">
        <f>IF(N159="nulová",J159,0)</f>
        <v>0</v>
      </c>
      <c r="BJ159" s="16" t="s">
        <v>80</v>
      </c>
      <c r="BK159" s="174">
        <f>ROUND(I159*H159,1)</f>
        <v>0</v>
      </c>
      <c r="BL159" s="16" t="s">
        <v>126</v>
      </c>
      <c r="BM159" s="16" t="s">
        <v>260</v>
      </c>
    </row>
    <row r="160" spans="2:47" s="1" customFormat="1" ht="19.5">
      <c r="B160" s="33"/>
      <c r="C160" s="34"/>
      <c r="D160" s="175" t="s">
        <v>118</v>
      </c>
      <c r="E160" s="34"/>
      <c r="F160" s="176" t="s">
        <v>261</v>
      </c>
      <c r="G160" s="34"/>
      <c r="H160" s="34"/>
      <c r="I160" s="102"/>
      <c r="J160" s="34"/>
      <c r="K160" s="34"/>
      <c r="L160" s="37"/>
      <c r="M160" s="177"/>
      <c r="N160" s="59"/>
      <c r="O160" s="59"/>
      <c r="P160" s="59"/>
      <c r="Q160" s="59"/>
      <c r="R160" s="59"/>
      <c r="S160" s="59"/>
      <c r="T160" s="60"/>
      <c r="AT160" s="16" t="s">
        <v>118</v>
      </c>
      <c r="AU160" s="16" t="s">
        <v>82</v>
      </c>
    </row>
    <row r="161" spans="2:47" s="1" customFormat="1" ht="68.25">
      <c r="B161" s="33"/>
      <c r="C161" s="34"/>
      <c r="D161" s="175" t="s">
        <v>163</v>
      </c>
      <c r="E161" s="34"/>
      <c r="F161" s="190" t="s">
        <v>256</v>
      </c>
      <c r="G161" s="34"/>
      <c r="H161" s="34"/>
      <c r="I161" s="102"/>
      <c r="J161" s="34"/>
      <c r="K161" s="34"/>
      <c r="L161" s="37"/>
      <c r="M161" s="177"/>
      <c r="N161" s="59"/>
      <c r="O161" s="59"/>
      <c r="P161" s="59"/>
      <c r="Q161" s="59"/>
      <c r="R161" s="59"/>
      <c r="S161" s="59"/>
      <c r="T161" s="60"/>
      <c r="AT161" s="16" t="s">
        <v>163</v>
      </c>
      <c r="AU161" s="16" t="s">
        <v>82</v>
      </c>
    </row>
    <row r="162" spans="2:65" s="1" customFormat="1" ht="20.45" customHeight="1">
      <c r="B162" s="33"/>
      <c r="C162" s="164" t="s">
        <v>262</v>
      </c>
      <c r="D162" s="164" t="s">
        <v>111</v>
      </c>
      <c r="E162" s="165" t="s">
        <v>263</v>
      </c>
      <c r="F162" s="166" t="s">
        <v>264</v>
      </c>
      <c r="G162" s="167" t="s">
        <v>236</v>
      </c>
      <c r="H162" s="168">
        <v>6.9</v>
      </c>
      <c r="I162" s="169"/>
      <c r="J162" s="168">
        <f>ROUND(I162*H162,1)</f>
        <v>0</v>
      </c>
      <c r="K162" s="166" t="s">
        <v>115</v>
      </c>
      <c r="L162" s="37"/>
      <c r="M162" s="170" t="s">
        <v>19</v>
      </c>
      <c r="N162" s="171" t="s">
        <v>43</v>
      </c>
      <c r="O162" s="59"/>
      <c r="P162" s="172">
        <f>O162*H162</f>
        <v>0</v>
      </c>
      <c r="Q162" s="172">
        <v>0</v>
      </c>
      <c r="R162" s="172">
        <f>Q162*H162</f>
        <v>0</v>
      </c>
      <c r="S162" s="172">
        <v>0</v>
      </c>
      <c r="T162" s="173">
        <f>S162*H162</f>
        <v>0</v>
      </c>
      <c r="AR162" s="16" t="s">
        <v>126</v>
      </c>
      <c r="AT162" s="16" t="s">
        <v>111</v>
      </c>
      <c r="AU162" s="16" t="s">
        <v>82</v>
      </c>
      <c r="AY162" s="16" t="s">
        <v>110</v>
      </c>
      <c r="BE162" s="174">
        <f>IF(N162="základní",J162,0)</f>
        <v>0</v>
      </c>
      <c r="BF162" s="174">
        <f>IF(N162="snížená",J162,0)</f>
        <v>0</v>
      </c>
      <c r="BG162" s="174">
        <f>IF(N162="zákl. přenesená",J162,0)</f>
        <v>0</v>
      </c>
      <c r="BH162" s="174">
        <f>IF(N162="sníž. přenesená",J162,0)</f>
        <v>0</v>
      </c>
      <c r="BI162" s="174">
        <f>IF(N162="nulová",J162,0)</f>
        <v>0</v>
      </c>
      <c r="BJ162" s="16" t="s">
        <v>80</v>
      </c>
      <c r="BK162" s="174">
        <f>ROUND(I162*H162,1)</f>
        <v>0</v>
      </c>
      <c r="BL162" s="16" t="s">
        <v>126</v>
      </c>
      <c r="BM162" s="16" t="s">
        <v>265</v>
      </c>
    </row>
    <row r="163" spans="2:47" s="1" customFormat="1" ht="19.5">
      <c r="B163" s="33"/>
      <c r="C163" s="34"/>
      <c r="D163" s="175" t="s">
        <v>118</v>
      </c>
      <c r="E163" s="34"/>
      <c r="F163" s="176" t="s">
        <v>266</v>
      </c>
      <c r="G163" s="34"/>
      <c r="H163" s="34"/>
      <c r="I163" s="102"/>
      <c r="J163" s="34"/>
      <c r="K163" s="34"/>
      <c r="L163" s="37"/>
      <c r="M163" s="177"/>
      <c r="N163" s="59"/>
      <c r="O163" s="59"/>
      <c r="P163" s="59"/>
      <c r="Q163" s="59"/>
      <c r="R163" s="59"/>
      <c r="S163" s="59"/>
      <c r="T163" s="60"/>
      <c r="AT163" s="16" t="s">
        <v>118</v>
      </c>
      <c r="AU163" s="16" t="s">
        <v>82</v>
      </c>
    </row>
    <row r="164" spans="2:47" s="1" customFormat="1" ht="68.25">
      <c r="B164" s="33"/>
      <c r="C164" s="34"/>
      <c r="D164" s="175" t="s">
        <v>163</v>
      </c>
      <c r="E164" s="34"/>
      <c r="F164" s="190" t="s">
        <v>256</v>
      </c>
      <c r="G164" s="34"/>
      <c r="H164" s="34"/>
      <c r="I164" s="102"/>
      <c r="J164" s="34"/>
      <c r="K164" s="34"/>
      <c r="L164" s="37"/>
      <c r="M164" s="177"/>
      <c r="N164" s="59"/>
      <c r="O164" s="59"/>
      <c r="P164" s="59"/>
      <c r="Q164" s="59"/>
      <c r="R164" s="59"/>
      <c r="S164" s="59"/>
      <c r="T164" s="60"/>
      <c r="AT164" s="16" t="s">
        <v>163</v>
      </c>
      <c r="AU164" s="16" t="s">
        <v>82</v>
      </c>
    </row>
    <row r="165" spans="2:63" s="9" customFormat="1" ht="22.9" customHeight="1">
      <c r="B165" s="150"/>
      <c r="C165" s="151"/>
      <c r="D165" s="152" t="s">
        <v>71</v>
      </c>
      <c r="E165" s="188" t="s">
        <v>267</v>
      </c>
      <c r="F165" s="188" t="s">
        <v>268</v>
      </c>
      <c r="G165" s="151"/>
      <c r="H165" s="151"/>
      <c r="I165" s="154"/>
      <c r="J165" s="189">
        <f>BK165</f>
        <v>0</v>
      </c>
      <c r="K165" s="151"/>
      <c r="L165" s="156"/>
      <c r="M165" s="157"/>
      <c r="N165" s="158"/>
      <c r="O165" s="158"/>
      <c r="P165" s="159">
        <f>SUM(P166:P168)</f>
        <v>0</v>
      </c>
      <c r="Q165" s="158"/>
      <c r="R165" s="159">
        <f>SUM(R166:R168)</f>
        <v>0</v>
      </c>
      <c r="S165" s="158"/>
      <c r="T165" s="160">
        <f>SUM(T166:T168)</f>
        <v>0</v>
      </c>
      <c r="AR165" s="161" t="s">
        <v>80</v>
      </c>
      <c r="AT165" s="162" t="s">
        <v>71</v>
      </c>
      <c r="AU165" s="162" t="s">
        <v>80</v>
      </c>
      <c r="AY165" s="161" t="s">
        <v>110</v>
      </c>
      <c r="BK165" s="163">
        <f>SUM(BK166:BK168)</f>
        <v>0</v>
      </c>
    </row>
    <row r="166" spans="2:65" s="1" customFormat="1" ht="20.45" customHeight="1">
      <c r="B166" s="33"/>
      <c r="C166" s="164" t="s">
        <v>269</v>
      </c>
      <c r="D166" s="164" t="s">
        <v>111</v>
      </c>
      <c r="E166" s="165" t="s">
        <v>270</v>
      </c>
      <c r="F166" s="166" t="s">
        <v>271</v>
      </c>
      <c r="G166" s="167" t="s">
        <v>236</v>
      </c>
      <c r="H166" s="168">
        <v>0.02</v>
      </c>
      <c r="I166" s="169"/>
      <c r="J166" s="168">
        <f>ROUND(I166*H166,1)</f>
        <v>0</v>
      </c>
      <c r="K166" s="166" t="s">
        <v>115</v>
      </c>
      <c r="L166" s="37"/>
      <c r="M166" s="170" t="s">
        <v>19</v>
      </c>
      <c r="N166" s="171" t="s">
        <v>43</v>
      </c>
      <c r="O166" s="59"/>
      <c r="P166" s="172">
        <f>O166*H166</f>
        <v>0</v>
      </c>
      <c r="Q166" s="172">
        <v>0</v>
      </c>
      <c r="R166" s="172">
        <f>Q166*H166</f>
        <v>0</v>
      </c>
      <c r="S166" s="172">
        <v>0</v>
      </c>
      <c r="T166" s="173">
        <f>S166*H166</f>
        <v>0</v>
      </c>
      <c r="AR166" s="16" t="s">
        <v>126</v>
      </c>
      <c r="AT166" s="16" t="s">
        <v>111</v>
      </c>
      <c r="AU166" s="16" t="s">
        <v>82</v>
      </c>
      <c r="AY166" s="16" t="s">
        <v>110</v>
      </c>
      <c r="BE166" s="174">
        <f>IF(N166="základní",J166,0)</f>
        <v>0</v>
      </c>
      <c r="BF166" s="174">
        <f>IF(N166="snížená",J166,0)</f>
        <v>0</v>
      </c>
      <c r="BG166" s="174">
        <f>IF(N166="zákl. přenesená",J166,0)</f>
        <v>0</v>
      </c>
      <c r="BH166" s="174">
        <f>IF(N166="sníž. přenesená",J166,0)</f>
        <v>0</v>
      </c>
      <c r="BI166" s="174">
        <f>IF(N166="nulová",J166,0)</f>
        <v>0</v>
      </c>
      <c r="BJ166" s="16" t="s">
        <v>80</v>
      </c>
      <c r="BK166" s="174">
        <f>ROUND(I166*H166,1)</f>
        <v>0</v>
      </c>
      <c r="BL166" s="16" t="s">
        <v>126</v>
      </c>
      <c r="BM166" s="16" t="s">
        <v>272</v>
      </c>
    </row>
    <row r="167" spans="2:47" s="1" customFormat="1" ht="19.5">
      <c r="B167" s="33"/>
      <c r="C167" s="34"/>
      <c r="D167" s="175" t="s">
        <v>118</v>
      </c>
      <c r="E167" s="34"/>
      <c r="F167" s="176" t="s">
        <v>273</v>
      </c>
      <c r="G167" s="34"/>
      <c r="H167" s="34"/>
      <c r="I167" s="102"/>
      <c r="J167" s="34"/>
      <c r="K167" s="34"/>
      <c r="L167" s="37"/>
      <c r="M167" s="177"/>
      <c r="N167" s="59"/>
      <c r="O167" s="59"/>
      <c r="P167" s="59"/>
      <c r="Q167" s="59"/>
      <c r="R167" s="59"/>
      <c r="S167" s="59"/>
      <c r="T167" s="60"/>
      <c r="AT167" s="16" t="s">
        <v>118</v>
      </c>
      <c r="AU167" s="16" t="s">
        <v>82</v>
      </c>
    </row>
    <row r="168" spans="2:47" s="1" customFormat="1" ht="58.5">
      <c r="B168" s="33"/>
      <c r="C168" s="34"/>
      <c r="D168" s="175" t="s">
        <v>163</v>
      </c>
      <c r="E168" s="34"/>
      <c r="F168" s="190" t="s">
        <v>274</v>
      </c>
      <c r="G168" s="34"/>
      <c r="H168" s="34"/>
      <c r="I168" s="102"/>
      <c r="J168" s="34"/>
      <c r="K168" s="34"/>
      <c r="L168" s="37"/>
      <c r="M168" s="177"/>
      <c r="N168" s="59"/>
      <c r="O168" s="59"/>
      <c r="P168" s="59"/>
      <c r="Q168" s="59"/>
      <c r="R168" s="59"/>
      <c r="S168" s="59"/>
      <c r="T168" s="60"/>
      <c r="AT168" s="16" t="s">
        <v>163</v>
      </c>
      <c r="AU168" s="16" t="s">
        <v>82</v>
      </c>
    </row>
    <row r="169" spans="2:63" s="9" customFormat="1" ht="25.9" customHeight="1">
      <c r="B169" s="150"/>
      <c r="C169" s="151"/>
      <c r="D169" s="152" t="s">
        <v>71</v>
      </c>
      <c r="E169" s="153" t="s">
        <v>275</v>
      </c>
      <c r="F169" s="153" t="s">
        <v>276</v>
      </c>
      <c r="G169" s="151"/>
      <c r="H169" s="151"/>
      <c r="I169" s="154"/>
      <c r="J169" s="155">
        <f>BK169</f>
        <v>0</v>
      </c>
      <c r="K169" s="151"/>
      <c r="L169" s="156"/>
      <c r="M169" s="157"/>
      <c r="N169" s="158"/>
      <c r="O169" s="158"/>
      <c r="P169" s="159">
        <f>P170+P182+P193+P246+P291+P308+P323+P353+P382</f>
        <v>0</v>
      </c>
      <c r="Q169" s="158"/>
      <c r="R169" s="159">
        <f>R170+R182+R193+R246+R291+R308+R323+R353+R382</f>
        <v>5.3284956</v>
      </c>
      <c r="S169" s="158"/>
      <c r="T169" s="160">
        <f>T170+T182+T193+T246+T291+T308+T323+T353+T382</f>
        <v>5.5568497</v>
      </c>
      <c r="AR169" s="161" t="s">
        <v>82</v>
      </c>
      <c r="AT169" s="162" t="s">
        <v>71</v>
      </c>
      <c r="AU169" s="162" t="s">
        <v>72</v>
      </c>
      <c r="AY169" s="161" t="s">
        <v>110</v>
      </c>
      <c r="BK169" s="163">
        <f>BK170+BK182+BK193+BK246+BK291+BK308+BK323+BK353+BK382</f>
        <v>0</v>
      </c>
    </row>
    <row r="170" spans="2:63" s="9" customFormat="1" ht="22.9" customHeight="1">
      <c r="B170" s="150"/>
      <c r="C170" s="151"/>
      <c r="D170" s="152" t="s">
        <v>71</v>
      </c>
      <c r="E170" s="188" t="s">
        <v>277</v>
      </c>
      <c r="F170" s="188" t="s">
        <v>278</v>
      </c>
      <c r="G170" s="151"/>
      <c r="H170" s="151"/>
      <c r="I170" s="154"/>
      <c r="J170" s="189">
        <f>BK170</f>
        <v>0</v>
      </c>
      <c r="K170" s="151"/>
      <c r="L170" s="156"/>
      <c r="M170" s="157"/>
      <c r="N170" s="158"/>
      <c r="O170" s="158"/>
      <c r="P170" s="159">
        <f>SUM(P171:P181)</f>
        <v>0</v>
      </c>
      <c r="Q170" s="158"/>
      <c r="R170" s="159">
        <f>SUM(R171:R181)</f>
        <v>0.0234175</v>
      </c>
      <c r="S170" s="158"/>
      <c r="T170" s="160">
        <f>SUM(T171:T181)</f>
        <v>0</v>
      </c>
      <c r="AR170" s="161" t="s">
        <v>82</v>
      </c>
      <c r="AT170" s="162" t="s">
        <v>71</v>
      </c>
      <c r="AU170" s="162" t="s">
        <v>80</v>
      </c>
      <c r="AY170" s="161" t="s">
        <v>110</v>
      </c>
      <c r="BK170" s="163">
        <f>SUM(BK171:BK181)</f>
        <v>0</v>
      </c>
    </row>
    <row r="171" spans="2:65" s="1" customFormat="1" ht="20.45" customHeight="1">
      <c r="B171" s="33"/>
      <c r="C171" s="164" t="s">
        <v>279</v>
      </c>
      <c r="D171" s="164" t="s">
        <v>111</v>
      </c>
      <c r="E171" s="165" t="s">
        <v>280</v>
      </c>
      <c r="F171" s="166" t="s">
        <v>281</v>
      </c>
      <c r="G171" s="167" t="s">
        <v>160</v>
      </c>
      <c r="H171" s="168">
        <v>37.35</v>
      </c>
      <c r="I171" s="169"/>
      <c r="J171" s="168">
        <f>ROUND(I171*H171,1)</f>
        <v>0</v>
      </c>
      <c r="K171" s="166" t="s">
        <v>115</v>
      </c>
      <c r="L171" s="37"/>
      <c r="M171" s="170" t="s">
        <v>19</v>
      </c>
      <c r="N171" s="171" t="s">
        <v>43</v>
      </c>
      <c r="O171" s="59"/>
      <c r="P171" s="172">
        <f>O171*H171</f>
        <v>0</v>
      </c>
      <c r="Q171" s="172">
        <v>0.00019</v>
      </c>
      <c r="R171" s="172">
        <f>Q171*H171</f>
        <v>0.0070965</v>
      </c>
      <c r="S171" s="172">
        <v>0</v>
      </c>
      <c r="T171" s="173">
        <f>S171*H171</f>
        <v>0</v>
      </c>
      <c r="AR171" s="16" t="s">
        <v>257</v>
      </c>
      <c r="AT171" s="16" t="s">
        <v>111</v>
      </c>
      <c r="AU171" s="16" t="s">
        <v>82</v>
      </c>
      <c r="AY171" s="16" t="s">
        <v>110</v>
      </c>
      <c r="BE171" s="174">
        <f>IF(N171="základní",J171,0)</f>
        <v>0</v>
      </c>
      <c r="BF171" s="174">
        <f>IF(N171="snížená",J171,0)</f>
        <v>0</v>
      </c>
      <c r="BG171" s="174">
        <f>IF(N171="zákl. přenesená",J171,0)</f>
        <v>0</v>
      </c>
      <c r="BH171" s="174">
        <f>IF(N171="sníž. přenesená",J171,0)</f>
        <v>0</v>
      </c>
      <c r="BI171" s="174">
        <f>IF(N171="nulová",J171,0)</f>
        <v>0</v>
      </c>
      <c r="BJ171" s="16" t="s">
        <v>80</v>
      </c>
      <c r="BK171" s="174">
        <f>ROUND(I171*H171,1)</f>
        <v>0</v>
      </c>
      <c r="BL171" s="16" t="s">
        <v>257</v>
      </c>
      <c r="BM171" s="16" t="s">
        <v>282</v>
      </c>
    </row>
    <row r="172" spans="2:47" s="1" customFormat="1" ht="11.25">
      <c r="B172" s="33"/>
      <c r="C172" s="34"/>
      <c r="D172" s="175" t="s">
        <v>118</v>
      </c>
      <c r="E172" s="34"/>
      <c r="F172" s="176" t="s">
        <v>283</v>
      </c>
      <c r="G172" s="34"/>
      <c r="H172" s="34"/>
      <c r="I172" s="102"/>
      <c r="J172" s="34"/>
      <c r="K172" s="34"/>
      <c r="L172" s="37"/>
      <c r="M172" s="177"/>
      <c r="N172" s="59"/>
      <c r="O172" s="59"/>
      <c r="P172" s="59"/>
      <c r="Q172" s="59"/>
      <c r="R172" s="59"/>
      <c r="S172" s="59"/>
      <c r="T172" s="60"/>
      <c r="AT172" s="16" t="s">
        <v>118</v>
      </c>
      <c r="AU172" s="16" t="s">
        <v>82</v>
      </c>
    </row>
    <row r="173" spans="2:47" s="1" customFormat="1" ht="39">
      <c r="B173" s="33"/>
      <c r="C173" s="34"/>
      <c r="D173" s="175" t="s">
        <v>163</v>
      </c>
      <c r="E173" s="34"/>
      <c r="F173" s="190" t="s">
        <v>284</v>
      </c>
      <c r="G173" s="34"/>
      <c r="H173" s="34"/>
      <c r="I173" s="102"/>
      <c r="J173" s="34"/>
      <c r="K173" s="34"/>
      <c r="L173" s="37"/>
      <c r="M173" s="177"/>
      <c r="N173" s="59"/>
      <c r="O173" s="59"/>
      <c r="P173" s="59"/>
      <c r="Q173" s="59"/>
      <c r="R173" s="59"/>
      <c r="S173" s="59"/>
      <c r="T173" s="60"/>
      <c r="AT173" s="16" t="s">
        <v>163</v>
      </c>
      <c r="AU173" s="16" t="s">
        <v>82</v>
      </c>
    </row>
    <row r="174" spans="2:51" s="11" customFormat="1" ht="11.25">
      <c r="B174" s="191"/>
      <c r="C174" s="192"/>
      <c r="D174" s="175" t="s">
        <v>165</v>
      </c>
      <c r="E174" s="193" t="s">
        <v>19</v>
      </c>
      <c r="F174" s="194" t="s">
        <v>285</v>
      </c>
      <c r="G174" s="192"/>
      <c r="H174" s="193" t="s">
        <v>19</v>
      </c>
      <c r="I174" s="195"/>
      <c r="J174" s="192"/>
      <c r="K174" s="192"/>
      <c r="L174" s="196"/>
      <c r="M174" s="197"/>
      <c r="N174" s="198"/>
      <c r="O174" s="198"/>
      <c r="P174" s="198"/>
      <c r="Q174" s="198"/>
      <c r="R174" s="198"/>
      <c r="S174" s="198"/>
      <c r="T174" s="199"/>
      <c r="AT174" s="200" t="s">
        <v>165</v>
      </c>
      <c r="AU174" s="200" t="s">
        <v>82</v>
      </c>
      <c r="AV174" s="11" t="s">
        <v>80</v>
      </c>
      <c r="AW174" s="11" t="s">
        <v>33</v>
      </c>
      <c r="AX174" s="11" t="s">
        <v>72</v>
      </c>
      <c r="AY174" s="200" t="s">
        <v>110</v>
      </c>
    </row>
    <row r="175" spans="2:51" s="12" customFormat="1" ht="11.25">
      <c r="B175" s="201"/>
      <c r="C175" s="202"/>
      <c r="D175" s="175" t="s">
        <v>165</v>
      </c>
      <c r="E175" s="203" t="s">
        <v>19</v>
      </c>
      <c r="F175" s="204" t="s">
        <v>286</v>
      </c>
      <c r="G175" s="202"/>
      <c r="H175" s="205">
        <v>37.35</v>
      </c>
      <c r="I175" s="206"/>
      <c r="J175" s="202"/>
      <c r="K175" s="202"/>
      <c r="L175" s="207"/>
      <c r="M175" s="208"/>
      <c r="N175" s="209"/>
      <c r="O175" s="209"/>
      <c r="P175" s="209"/>
      <c r="Q175" s="209"/>
      <c r="R175" s="209"/>
      <c r="S175" s="209"/>
      <c r="T175" s="210"/>
      <c r="AT175" s="211" t="s">
        <v>165</v>
      </c>
      <c r="AU175" s="211" t="s">
        <v>82</v>
      </c>
      <c r="AV175" s="12" t="s">
        <v>82</v>
      </c>
      <c r="AW175" s="12" t="s">
        <v>33</v>
      </c>
      <c r="AX175" s="12" t="s">
        <v>80</v>
      </c>
      <c r="AY175" s="211" t="s">
        <v>110</v>
      </c>
    </row>
    <row r="176" spans="2:65" s="1" customFormat="1" ht="20.45" customHeight="1">
      <c r="B176" s="33"/>
      <c r="C176" s="223" t="s">
        <v>287</v>
      </c>
      <c r="D176" s="223" t="s">
        <v>288</v>
      </c>
      <c r="E176" s="224" t="s">
        <v>289</v>
      </c>
      <c r="F176" s="225" t="s">
        <v>290</v>
      </c>
      <c r="G176" s="226" t="s">
        <v>160</v>
      </c>
      <c r="H176" s="227">
        <v>42.95</v>
      </c>
      <c r="I176" s="228"/>
      <c r="J176" s="227">
        <f>ROUND(I176*H176,1)</f>
        <v>0</v>
      </c>
      <c r="K176" s="225" t="s">
        <v>115</v>
      </c>
      <c r="L176" s="229"/>
      <c r="M176" s="230" t="s">
        <v>19</v>
      </c>
      <c r="N176" s="231" t="s">
        <v>43</v>
      </c>
      <c r="O176" s="59"/>
      <c r="P176" s="172">
        <f>O176*H176</f>
        <v>0</v>
      </c>
      <c r="Q176" s="172">
        <v>0.00038</v>
      </c>
      <c r="R176" s="172">
        <f>Q176*H176</f>
        <v>0.016321000000000002</v>
      </c>
      <c r="S176" s="172">
        <v>0</v>
      </c>
      <c r="T176" s="173">
        <f>S176*H176</f>
        <v>0</v>
      </c>
      <c r="AR176" s="16" t="s">
        <v>291</v>
      </c>
      <c r="AT176" s="16" t="s">
        <v>288</v>
      </c>
      <c r="AU176" s="16" t="s">
        <v>82</v>
      </c>
      <c r="AY176" s="16" t="s">
        <v>110</v>
      </c>
      <c r="BE176" s="174">
        <f>IF(N176="základní",J176,0)</f>
        <v>0</v>
      </c>
      <c r="BF176" s="174">
        <f>IF(N176="snížená",J176,0)</f>
        <v>0</v>
      </c>
      <c r="BG176" s="174">
        <f>IF(N176="zákl. přenesená",J176,0)</f>
        <v>0</v>
      </c>
      <c r="BH176" s="174">
        <f>IF(N176="sníž. přenesená",J176,0)</f>
        <v>0</v>
      </c>
      <c r="BI176" s="174">
        <f>IF(N176="nulová",J176,0)</f>
        <v>0</v>
      </c>
      <c r="BJ176" s="16" t="s">
        <v>80</v>
      </c>
      <c r="BK176" s="174">
        <f>ROUND(I176*H176,1)</f>
        <v>0</v>
      </c>
      <c r="BL176" s="16" t="s">
        <v>257</v>
      </c>
      <c r="BM176" s="16" t="s">
        <v>292</v>
      </c>
    </row>
    <row r="177" spans="2:47" s="1" customFormat="1" ht="11.25">
      <c r="B177" s="33"/>
      <c r="C177" s="34"/>
      <c r="D177" s="175" t="s">
        <v>118</v>
      </c>
      <c r="E177" s="34"/>
      <c r="F177" s="176" t="s">
        <v>290</v>
      </c>
      <c r="G177" s="34"/>
      <c r="H177" s="34"/>
      <c r="I177" s="102"/>
      <c r="J177" s="34"/>
      <c r="K177" s="34"/>
      <c r="L177" s="37"/>
      <c r="M177" s="177"/>
      <c r="N177" s="59"/>
      <c r="O177" s="59"/>
      <c r="P177" s="59"/>
      <c r="Q177" s="59"/>
      <c r="R177" s="59"/>
      <c r="S177" s="59"/>
      <c r="T177" s="60"/>
      <c r="AT177" s="16" t="s">
        <v>118</v>
      </c>
      <c r="AU177" s="16" t="s">
        <v>82</v>
      </c>
    </row>
    <row r="178" spans="2:51" s="12" customFormat="1" ht="11.25">
      <c r="B178" s="201"/>
      <c r="C178" s="202"/>
      <c r="D178" s="175" t="s">
        <v>165</v>
      </c>
      <c r="E178" s="202"/>
      <c r="F178" s="204" t="s">
        <v>293</v>
      </c>
      <c r="G178" s="202"/>
      <c r="H178" s="205">
        <v>42.95</v>
      </c>
      <c r="I178" s="206"/>
      <c r="J178" s="202"/>
      <c r="K178" s="202"/>
      <c r="L178" s="207"/>
      <c r="M178" s="208"/>
      <c r="N178" s="209"/>
      <c r="O178" s="209"/>
      <c r="P178" s="209"/>
      <c r="Q178" s="209"/>
      <c r="R178" s="209"/>
      <c r="S178" s="209"/>
      <c r="T178" s="210"/>
      <c r="AT178" s="211" t="s">
        <v>165</v>
      </c>
      <c r="AU178" s="211" t="s">
        <v>82</v>
      </c>
      <c r="AV178" s="12" t="s">
        <v>82</v>
      </c>
      <c r="AW178" s="12" t="s">
        <v>4</v>
      </c>
      <c r="AX178" s="12" t="s">
        <v>80</v>
      </c>
      <c r="AY178" s="211" t="s">
        <v>110</v>
      </c>
    </row>
    <row r="179" spans="2:65" s="1" customFormat="1" ht="20.45" customHeight="1">
      <c r="B179" s="33"/>
      <c r="C179" s="164" t="s">
        <v>7</v>
      </c>
      <c r="D179" s="164" t="s">
        <v>111</v>
      </c>
      <c r="E179" s="165" t="s">
        <v>294</v>
      </c>
      <c r="F179" s="166" t="s">
        <v>295</v>
      </c>
      <c r="G179" s="167" t="s">
        <v>296</v>
      </c>
      <c r="H179" s="169"/>
      <c r="I179" s="169"/>
      <c r="J179" s="168">
        <f>ROUND(I179*H179,1)</f>
        <v>0</v>
      </c>
      <c r="K179" s="166" t="s">
        <v>115</v>
      </c>
      <c r="L179" s="37"/>
      <c r="M179" s="170" t="s">
        <v>19</v>
      </c>
      <c r="N179" s="171" t="s">
        <v>43</v>
      </c>
      <c r="O179" s="59"/>
      <c r="P179" s="172">
        <f>O179*H179</f>
        <v>0</v>
      </c>
      <c r="Q179" s="172">
        <v>0</v>
      </c>
      <c r="R179" s="172">
        <f>Q179*H179</f>
        <v>0</v>
      </c>
      <c r="S179" s="172">
        <v>0</v>
      </c>
      <c r="T179" s="173">
        <f>S179*H179</f>
        <v>0</v>
      </c>
      <c r="AR179" s="16" t="s">
        <v>257</v>
      </c>
      <c r="AT179" s="16" t="s">
        <v>111</v>
      </c>
      <c r="AU179" s="16" t="s">
        <v>82</v>
      </c>
      <c r="AY179" s="16" t="s">
        <v>110</v>
      </c>
      <c r="BE179" s="174">
        <f>IF(N179="základní",J179,0)</f>
        <v>0</v>
      </c>
      <c r="BF179" s="174">
        <f>IF(N179="snížená",J179,0)</f>
        <v>0</v>
      </c>
      <c r="BG179" s="174">
        <f>IF(N179="zákl. přenesená",J179,0)</f>
        <v>0</v>
      </c>
      <c r="BH179" s="174">
        <f>IF(N179="sníž. přenesená",J179,0)</f>
        <v>0</v>
      </c>
      <c r="BI179" s="174">
        <f>IF(N179="nulová",J179,0)</f>
        <v>0</v>
      </c>
      <c r="BJ179" s="16" t="s">
        <v>80</v>
      </c>
      <c r="BK179" s="174">
        <f>ROUND(I179*H179,1)</f>
        <v>0</v>
      </c>
      <c r="BL179" s="16" t="s">
        <v>257</v>
      </c>
      <c r="BM179" s="16" t="s">
        <v>297</v>
      </c>
    </row>
    <row r="180" spans="2:47" s="1" customFormat="1" ht="19.5">
      <c r="B180" s="33"/>
      <c r="C180" s="34"/>
      <c r="D180" s="175" t="s">
        <v>118</v>
      </c>
      <c r="E180" s="34"/>
      <c r="F180" s="176" t="s">
        <v>298</v>
      </c>
      <c r="G180" s="34"/>
      <c r="H180" s="34"/>
      <c r="I180" s="102"/>
      <c r="J180" s="34"/>
      <c r="K180" s="34"/>
      <c r="L180" s="37"/>
      <c r="M180" s="177"/>
      <c r="N180" s="59"/>
      <c r="O180" s="59"/>
      <c r="P180" s="59"/>
      <c r="Q180" s="59"/>
      <c r="R180" s="59"/>
      <c r="S180" s="59"/>
      <c r="T180" s="60"/>
      <c r="AT180" s="16" t="s">
        <v>118</v>
      </c>
      <c r="AU180" s="16" t="s">
        <v>82</v>
      </c>
    </row>
    <row r="181" spans="2:47" s="1" customFormat="1" ht="87.75">
      <c r="B181" s="33"/>
      <c r="C181" s="34"/>
      <c r="D181" s="175" t="s">
        <v>163</v>
      </c>
      <c r="E181" s="34"/>
      <c r="F181" s="190" t="s">
        <v>299</v>
      </c>
      <c r="G181" s="34"/>
      <c r="H181" s="34"/>
      <c r="I181" s="102"/>
      <c r="J181" s="34"/>
      <c r="K181" s="34"/>
      <c r="L181" s="37"/>
      <c r="M181" s="177"/>
      <c r="N181" s="59"/>
      <c r="O181" s="59"/>
      <c r="P181" s="59"/>
      <c r="Q181" s="59"/>
      <c r="R181" s="59"/>
      <c r="S181" s="59"/>
      <c r="T181" s="60"/>
      <c r="AT181" s="16" t="s">
        <v>163</v>
      </c>
      <c r="AU181" s="16" t="s">
        <v>82</v>
      </c>
    </row>
    <row r="182" spans="2:63" s="9" customFormat="1" ht="22.9" customHeight="1">
      <c r="B182" s="150"/>
      <c r="C182" s="151"/>
      <c r="D182" s="152" t="s">
        <v>71</v>
      </c>
      <c r="E182" s="188" t="s">
        <v>300</v>
      </c>
      <c r="F182" s="188" t="s">
        <v>301</v>
      </c>
      <c r="G182" s="151"/>
      <c r="H182" s="151"/>
      <c r="I182" s="154"/>
      <c r="J182" s="189">
        <f>BK182</f>
        <v>0</v>
      </c>
      <c r="K182" s="151"/>
      <c r="L182" s="156"/>
      <c r="M182" s="157"/>
      <c r="N182" s="158"/>
      <c r="O182" s="158"/>
      <c r="P182" s="159">
        <f>SUM(P183:P192)</f>
        <v>0</v>
      </c>
      <c r="Q182" s="158"/>
      <c r="R182" s="159">
        <f>SUM(R183:R192)</f>
        <v>0</v>
      </c>
      <c r="S182" s="158"/>
      <c r="T182" s="160">
        <f>SUM(T183:T192)</f>
        <v>0.1855175</v>
      </c>
      <c r="AR182" s="161" t="s">
        <v>82</v>
      </c>
      <c r="AT182" s="162" t="s">
        <v>71</v>
      </c>
      <c r="AU182" s="162" t="s">
        <v>80</v>
      </c>
      <c r="AY182" s="161" t="s">
        <v>110</v>
      </c>
      <c r="BK182" s="163">
        <f>SUM(BK183:BK192)</f>
        <v>0</v>
      </c>
    </row>
    <row r="183" spans="2:65" s="1" customFormat="1" ht="20.45" customHeight="1">
      <c r="B183" s="33"/>
      <c r="C183" s="164" t="s">
        <v>302</v>
      </c>
      <c r="D183" s="164" t="s">
        <v>111</v>
      </c>
      <c r="E183" s="165" t="s">
        <v>303</v>
      </c>
      <c r="F183" s="166" t="s">
        <v>304</v>
      </c>
      <c r="G183" s="167" t="s">
        <v>160</v>
      </c>
      <c r="H183" s="168">
        <v>29.96</v>
      </c>
      <c r="I183" s="169"/>
      <c r="J183" s="168">
        <f>ROUND(I183*H183,1)</f>
        <v>0</v>
      </c>
      <c r="K183" s="166" t="s">
        <v>115</v>
      </c>
      <c r="L183" s="37"/>
      <c r="M183" s="170" t="s">
        <v>19</v>
      </c>
      <c r="N183" s="171" t="s">
        <v>43</v>
      </c>
      <c r="O183" s="59"/>
      <c r="P183" s="172">
        <f>O183*H183</f>
        <v>0</v>
      </c>
      <c r="Q183" s="172">
        <v>0</v>
      </c>
      <c r="R183" s="172">
        <f>Q183*H183</f>
        <v>0</v>
      </c>
      <c r="S183" s="172">
        <v>0.00175</v>
      </c>
      <c r="T183" s="173">
        <f>S183*H183</f>
        <v>0.052430000000000004</v>
      </c>
      <c r="AR183" s="16" t="s">
        <v>257</v>
      </c>
      <c r="AT183" s="16" t="s">
        <v>111</v>
      </c>
      <c r="AU183" s="16" t="s">
        <v>82</v>
      </c>
      <c r="AY183" s="16" t="s">
        <v>110</v>
      </c>
      <c r="BE183" s="174">
        <f>IF(N183="základní",J183,0)</f>
        <v>0</v>
      </c>
      <c r="BF183" s="174">
        <f>IF(N183="snížená",J183,0)</f>
        <v>0</v>
      </c>
      <c r="BG183" s="174">
        <f>IF(N183="zákl. přenesená",J183,0)</f>
        <v>0</v>
      </c>
      <c r="BH183" s="174">
        <f>IF(N183="sníž. přenesená",J183,0)</f>
        <v>0</v>
      </c>
      <c r="BI183" s="174">
        <f>IF(N183="nulová",J183,0)</f>
        <v>0</v>
      </c>
      <c r="BJ183" s="16" t="s">
        <v>80</v>
      </c>
      <c r="BK183" s="174">
        <f>ROUND(I183*H183,1)</f>
        <v>0</v>
      </c>
      <c r="BL183" s="16" t="s">
        <v>257</v>
      </c>
      <c r="BM183" s="16" t="s">
        <v>305</v>
      </c>
    </row>
    <row r="184" spans="2:47" s="1" customFormat="1" ht="19.5">
      <c r="B184" s="33"/>
      <c r="C184" s="34"/>
      <c r="D184" s="175" t="s">
        <v>118</v>
      </c>
      <c r="E184" s="34"/>
      <c r="F184" s="176" t="s">
        <v>306</v>
      </c>
      <c r="G184" s="34"/>
      <c r="H184" s="34"/>
      <c r="I184" s="102"/>
      <c r="J184" s="34"/>
      <c r="K184" s="34"/>
      <c r="L184" s="37"/>
      <c r="M184" s="177"/>
      <c r="N184" s="59"/>
      <c r="O184" s="59"/>
      <c r="P184" s="59"/>
      <c r="Q184" s="59"/>
      <c r="R184" s="59"/>
      <c r="S184" s="59"/>
      <c r="T184" s="60"/>
      <c r="AT184" s="16" t="s">
        <v>118</v>
      </c>
      <c r="AU184" s="16" t="s">
        <v>82</v>
      </c>
    </row>
    <row r="185" spans="2:47" s="1" customFormat="1" ht="58.5">
      <c r="B185" s="33"/>
      <c r="C185" s="34"/>
      <c r="D185" s="175" t="s">
        <v>163</v>
      </c>
      <c r="E185" s="34"/>
      <c r="F185" s="190" t="s">
        <v>307</v>
      </c>
      <c r="G185" s="34"/>
      <c r="H185" s="34"/>
      <c r="I185" s="102"/>
      <c r="J185" s="34"/>
      <c r="K185" s="34"/>
      <c r="L185" s="37"/>
      <c r="M185" s="177"/>
      <c r="N185" s="59"/>
      <c r="O185" s="59"/>
      <c r="P185" s="59"/>
      <c r="Q185" s="59"/>
      <c r="R185" s="59"/>
      <c r="S185" s="59"/>
      <c r="T185" s="60"/>
      <c r="AT185" s="16" t="s">
        <v>163</v>
      </c>
      <c r="AU185" s="16" t="s">
        <v>82</v>
      </c>
    </row>
    <row r="186" spans="2:51" s="11" customFormat="1" ht="11.25">
      <c r="B186" s="191"/>
      <c r="C186" s="192"/>
      <c r="D186" s="175" t="s">
        <v>165</v>
      </c>
      <c r="E186" s="193" t="s">
        <v>19</v>
      </c>
      <c r="F186" s="194" t="s">
        <v>166</v>
      </c>
      <c r="G186" s="192"/>
      <c r="H186" s="193" t="s">
        <v>19</v>
      </c>
      <c r="I186" s="195"/>
      <c r="J186" s="192"/>
      <c r="K186" s="192"/>
      <c r="L186" s="196"/>
      <c r="M186" s="197"/>
      <c r="N186" s="198"/>
      <c r="O186" s="198"/>
      <c r="P186" s="198"/>
      <c r="Q186" s="198"/>
      <c r="R186" s="198"/>
      <c r="S186" s="198"/>
      <c r="T186" s="199"/>
      <c r="AT186" s="200" t="s">
        <v>165</v>
      </c>
      <c r="AU186" s="200" t="s">
        <v>82</v>
      </c>
      <c r="AV186" s="11" t="s">
        <v>80</v>
      </c>
      <c r="AW186" s="11" t="s">
        <v>33</v>
      </c>
      <c r="AX186" s="11" t="s">
        <v>72</v>
      </c>
      <c r="AY186" s="200" t="s">
        <v>110</v>
      </c>
    </row>
    <row r="187" spans="2:51" s="12" customFormat="1" ht="11.25">
      <c r="B187" s="201"/>
      <c r="C187" s="202"/>
      <c r="D187" s="175" t="s">
        <v>165</v>
      </c>
      <c r="E187" s="203" t="s">
        <v>19</v>
      </c>
      <c r="F187" s="204" t="s">
        <v>308</v>
      </c>
      <c r="G187" s="202"/>
      <c r="H187" s="205">
        <v>29.96</v>
      </c>
      <c r="I187" s="206"/>
      <c r="J187" s="202"/>
      <c r="K187" s="202"/>
      <c r="L187" s="207"/>
      <c r="M187" s="208"/>
      <c r="N187" s="209"/>
      <c r="O187" s="209"/>
      <c r="P187" s="209"/>
      <c r="Q187" s="209"/>
      <c r="R187" s="209"/>
      <c r="S187" s="209"/>
      <c r="T187" s="210"/>
      <c r="AT187" s="211" t="s">
        <v>165</v>
      </c>
      <c r="AU187" s="211" t="s">
        <v>82</v>
      </c>
      <c r="AV187" s="12" t="s">
        <v>82</v>
      </c>
      <c r="AW187" s="12" t="s">
        <v>33</v>
      </c>
      <c r="AX187" s="12" t="s">
        <v>80</v>
      </c>
      <c r="AY187" s="211" t="s">
        <v>110</v>
      </c>
    </row>
    <row r="188" spans="2:65" s="1" customFormat="1" ht="20.45" customHeight="1">
      <c r="B188" s="33"/>
      <c r="C188" s="164" t="s">
        <v>309</v>
      </c>
      <c r="D188" s="164" t="s">
        <v>111</v>
      </c>
      <c r="E188" s="165" t="s">
        <v>310</v>
      </c>
      <c r="F188" s="166" t="s">
        <v>311</v>
      </c>
      <c r="G188" s="167" t="s">
        <v>160</v>
      </c>
      <c r="H188" s="168">
        <v>76.05</v>
      </c>
      <c r="I188" s="169"/>
      <c r="J188" s="168">
        <f>ROUND(I188*H188,1)</f>
        <v>0</v>
      </c>
      <c r="K188" s="166" t="s">
        <v>115</v>
      </c>
      <c r="L188" s="37"/>
      <c r="M188" s="170" t="s">
        <v>19</v>
      </c>
      <c r="N188" s="171" t="s">
        <v>43</v>
      </c>
      <c r="O188" s="59"/>
      <c r="P188" s="172">
        <f>O188*H188</f>
        <v>0</v>
      </c>
      <c r="Q188" s="172">
        <v>0</v>
      </c>
      <c r="R188" s="172">
        <f>Q188*H188</f>
        <v>0</v>
      </c>
      <c r="S188" s="172">
        <v>0.00175</v>
      </c>
      <c r="T188" s="173">
        <f>S188*H188</f>
        <v>0.1330875</v>
      </c>
      <c r="AR188" s="16" t="s">
        <v>257</v>
      </c>
      <c r="AT188" s="16" t="s">
        <v>111</v>
      </c>
      <c r="AU188" s="16" t="s">
        <v>82</v>
      </c>
      <c r="AY188" s="16" t="s">
        <v>110</v>
      </c>
      <c r="BE188" s="174">
        <f>IF(N188="základní",J188,0)</f>
        <v>0</v>
      </c>
      <c r="BF188" s="174">
        <f>IF(N188="snížená",J188,0)</f>
        <v>0</v>
      </c>
      <c r="BG188" s="174">
        <f>IF(N188="zákl. přenesená",J188,0)</f>
        <v>0</v>
      </c>
      <c r="BH188" s="174">
        <f>IF(N188="sníž. přenesená",J188,0)</f>
        <v>0</v>
      </c>
      <c r="BI188" s="174">
        <f>IF(N188="nulová",J188,0)</f>
        <v>0</v>
      </c>
      <c r="BJ188" s="16" t="s">
        <v>80</v>
      </c>
      <c r="BK188" s="174">
        <f>ROUND(I188*H188,1)</f>
        <v>0</v>
      </c>
      <c r="BL188" s="16" t="s">
        <v>257</v>
      </c>
      <c r="BM188" s="16" t="s">
        <v>312</v>
      </c>
    </row>
    <row r="189" spans="2:47" s="1" customFormat="1" ht="19.5">
      <c r="B189" s="33"/>
      <c r="C189" s="34"/>
      <c r="D189" s="175" t="s">
        <v>118</v>
      </c>
      <c r="E189" s="34"/>
      <c r="F189" s="176" t="s">
        <v>313</v>
      </c>
      <c r="G189" s="34"/>
      <c r="H189" s="34"/>
      <c r="I189" s="102"/>
      <c r="J189" s="34"/>
      <c r="K189" s="34"/>
      <c r="L189" s="37"/>
      <c r="M189" s="177"/>
      <c r="N189" s="59"/>
      <c r="O189" s="59"/>
      <c r="P189" s="59"/>
      <c r="Q189" s="59"/>
      <c r="R189" s="59"/>
      <c r="S189" s="59"/>
      <c r="T189" s="60"/>
      <c r="AT189" s="16" t="s">
        <v>118</v>
      </c>
      <c r="AU189" s="16" t="s">
        <v>82</v>
      </c>
    </row>
    <row r="190" spans="2:47" s="1" customFormat="1" ht="58.5">
      <c r="B190" s="33"/>
      <c r="C190" s="34"/>
      <c r="D190" s="175" t="s">
        <v>163</v>
      </c>
      <c r="E190" s="34"/>
      <c r="F190" s="190" t="s">
        <v>307</v>
      </c>
      <c r="G190" s="34"/>
      <c r="H190" s="34"/>
      <c r="I190" s="102"/>
      <c r="J190" s="34"/>
      <c r="K190" s="34"/>
      <c r="L190" s="37"/>
      <c r="M190" s="177"/>
      <c r="N190" s="59"/>
      <c r="O190" s="59"/>
      <c r="P190" s="59"/>
      <c r="Q190" s="59"/>
      <c r="R190" s="59"/>
      <c r="S190" s="59"/>
      <c r="T190" s="60"/>
      <c r="AT190" s="16" t="s">
        <v>163</v>
      </c>
      <c r="AU190" s="16" t="s">
        <v>82</v>
      </c>
    </row>
    <row r="191" spans="2:51" s="11" customFormat="1" ht="11.25">
      <c r="B191" s="191"/>
      <c r="C191" s="192"/>
      <c r="D191" s="175" t="s">
        <v>165</v>
      </c>
      <c r="E191" s="193" t="s">
        <v>19</v>
      </c>
      <c r="F191" s="194" t="s">
        <v>166</v>
      </c>
      <c r="G191" s="192"/>
      <c r="H191" s="193" t="s">
        <v>19</v>
      </c>
      <c r="I191" s="195"/>
      <c r="J191" s="192"/>
      <c r="K191" s="192"/>
      <c r="L191" s="196"/>
      <c r="M191" s="197"/>
      <c r="N191" s="198"/>
      <c r="O191" s="198"/>
      <c r="P191" s="198"/>
      <c r="Q191" s="198"/>
      <c r="R191" s="198"/>
      <c r="S191" s="198"/>
      <c r="T191" s="199"/>
      <c r="AT191" s="200" t="s">
        <v>165</v>
      </c>
      <c r="AU191" s="200" t="s">
        <v>82</v>
      </c>
      <c r="AV191" s="11" t="s">
        <v>80</v>
      </c>
      <c r="AW191" s="11" t="s">
        <v>33</v>
      </c>
      <c r="AX191" s="11" t="s">
        <v>72</v>
      </c>
      <c r="AY191" s="200" t="s">
        <v>110</v>
      </c>
    </row>
    <row r="192" spans="2:51" s="12" customFormat="1" ht="11.25">
      <c r="B192" s="201"/>
      <c r="C192" s="202"/>
      <c r="D192" s="175" t="s">
        <v>165</v>
      </c>
      <c r="E192" s="203" t="s">
        <v>19</v>
      </c>
      <c r="F192" s="204" t="s">
        <v>314</v>
      </c>
      <c r="G192" s="202"/>
      <c r="H192" s="205">
        <v>76.05</v>
      </c>
      <c r="I192" s="206"/>
      <c r="J192" s="202"/>
      <c r="K192" s="202"/>
      <c r="L192" s="207"/>
      <c r="M192" s="208"/>
      <c r="N192" s="209"/>
      <c r="O192" s="209"/>
      <c r="P192" s="209"/>
      <c r="Q192" s="209"/>
      <c r="R192" s="209"/>
      <c r="S192" s="209"/>
      <c r="T192" s="210"/>
      <c r="AT192" s="211" t="s">
        <v>165</v>
      </c>
      <c r="AU192" s="211" t="s">
        <v>82</v>
      </c>
      <c r="AV192" s="12" t="s">
        <v>82</v>
      </c>
      <c r="AW192" s="12" t="s">
        <v>33</v>
      </c>
      <c r="AX192" s="12" t="s">
        <v>80</v>
      </c>
      <c r="AY192" s="211" t="s">
        <v>110</v>
      </c>
    </row>
    <row r="193" spans="2:63" s="9" customFormat="1" ht="22.9" customHeight="1">
      <c r="B193" s="150"/>
      <c r="C193" s="151"/>
      <c r="D193" s="152" t="s">
        <v>71</v>
      </c>
      <c r="E193" s="188" t="s">
        <v>315</v>
      </c>
      <c r="F193" s="188" t="s">
        <v>316</v>
      </c>
      <c r="G193" s="151"/>
      <c r="H193" s="151"/>
      <c r="I193" s="154"/>
      <c r="J193" s="189">
        <f>BK193</f>
        <v>0</v>
      </c>
      <c r="K193" s="151"/>
      <c r="L193" s="156"/>
      <c r="M193" s="157"/>
      <c r="N193" s="158"/>
      <c r="O193" s="158"/>
      <c r="P193" s="159">
        <f>SUM(P194:P245)</f>
        <v>0</v>
      </c>
      <c r="Q193" s="158"/>
      <c r="R193" s="159">
        <f>SUM(R194:R245)</f>
        <v>0.6559552</v>
      </c>
      <c r="S193" s="158"/>
      <c r="T193" s="160">
        <f>SUM(T194:T245)</f>
        <v>1.8274741</v>
      </c>
      <c r="AR193" s="161" t="s">
        <v>82</v>
      </c>
      <c r="AT193" s="162" t="s">
        <v>71</v>
      </c>
      <c r="AU193" s="162" t="s">
        <v>80</v>
      </c>
      <c r="AY193" s="161" t="s">
        <v>110</v>
      </c>
      <c r="BK193" s="163">
        <f>SUM(BK194:BK245)</f>
        <v>0</v>
      </c>
    </row>
    <row r="194" spans="2:65" s="1" customFormat="1" ht="20.45" customHeight="1">
      <c r="B194" s="33"/>
      <c r="C194" s="164" t="s">
        <v>317</v>
      </c>
      <c r="D194" s="164" t="s">
        <v>111</v>
      </c>
      <c r="E194" s="165" t="s">
        <v>318</v>
      </c>
      <c r="F194" s="166" t="s">
        <v>319</v>
      </c>
      <c r="G194" s="167" t="s">
        <v>160</v>
      </c>
      <c r="H194" s="168">
        <v>76.05</v>
      </c>
      <c r="I194" s="169"/>
      <c r="J194" s="168">
        <f>ROUND(I194*H194,1)</f>
        <v>0</v>
      </c>
      <c r="K194" s="166" t="s">
        <v>115</v>
      </c>
      <c r="L194" s="37"/>
      <c r="M194" s="170" t="s">
        <v>19</v>
      </c>
      <c r="N194" s="171" t="s">
        <v>43</v>
      </c>
      <c r="O194" s="59"/>
      <c r="P194" s="172">
        <f>O194*H194</f>
        <v>0</v>
      </c>
      <c r="Q194" s="172">
        <v>0</v>
      </c>
      <c r="R194" s="172">
        <f>Q194*H194</f>
        <v>0</v>
      </c>
      <c r="S194" s="172">
        <v>0.01725</v>
      </c>
      <c r="T194" s="173">
        <f>S194*H194</f>
        <v>1.3118625000000002</v>
      </c>
      <c r="AR194" s="16" t="s">
        <v>257</v>
      </c>
      <c r="AT194" s="16" t="s">
        <v>111</v>
      </c>
      <c r="AU194" s="16" t="s">
        <v>82</v>
      </c>
      <c r="AY194" s="16" t="s">
        <v>110</v>
      </c>
      <c r="BE194" s="174">
        <f>IF(N194="základní",J194,0)</f>
        <v>0</v>
      </c>
      <c r="BF194" s="174">
        <f>IF(N194="snížená",J194,0)</f>
        <v>0</v>
      </c>
      <c r="BG194" s="174">
        <f>IF(N194="zákl. přenesená",J194,0)</f>
        <v>0</v>
      </c>
      <c r="BH194" s="174">
        <f>IF(N194="sníž. přenesená",J194,0)</f>
        <v>0</v>
      </c>
      <c r="BI194" s="174">
        <f>IF(N194="nulová",J194,0)</f>
        <v>0</v>
      </c>
      <c r="BJ194" s="16" t="s">
        <v>80</v>
      </c>
      <c r="BK194" s="174">
        <f>ROUND(I194*H194,1)</f>
        <v>0</v>
      </c>
      <c r="BL194" s="16" t="s">
        <v>257</v>
      </c>
      <c r="BM194" s="16" t="s">
        <v>320</v>
      </c>
    </row>
    <row r="195" spans="2:47" s="1" customFormat="1" ht="19.5">
      <c r="B195" s="33"/>
      <c r="C195" s="34"/>
      <c r="D195" s="175" t="s">
        <v>118</v>
      </c>
      <c r="E195" s="34"/>
      <c r="F195" s="176" t="s">
        <v>321</v>
      </c>
      <c r="G195" s="34"/>
      <c r="H195" s="34"/>
      <c r="I195" s="102"/>
      <c r="J195" s="34"/>
      <c r="K195" s="34"/>
      <c r="L195" s="37"/>
      <c r="M195" s="177"/>
      <c r="N195" s="59"/>
      <c r="O195" s="59"/>
      <c r="P195" s="59"/>
      <c r="Q195" s="59"/>
      <c r="R195" s="59"/>
      <c r="S195" s="59"/>
      <c r="T195" s="60"/>
      <c r="AT195" s="16" t="s">
        <v>118</v>
      </c>
      <c r="AU195" s="16" t="s">
        <v>82</v>
      </c>
    </row>
    <row r="196" spans="2:47" s="1" customFormat="1" ht="39">
      <c r="B196" s="33"/>
      <c r="C196" s="34"/>
      <c r="D196" s="175" t="s">
        <v>163</v>
      </c>
      <c r="E196" s="34"/>
      <c r="F196" s="190" t="s">
        <v>322</v>
      </c>
      <c r="G196" s="34"/>
      <c r="H196" s="34"/>
      <c r="I196" s="102"/>
      <c r="J196" s="34"/>
      <c r="K196" s="34"/>
      <c r="L196" s="37"/>
      <c r="M196" s="177"/>
      <c r="N196" s="59"/>
      <c r="O196" s="59"/>
      <c r="P196" s="59"/>
      <c r="Q196" s="59"/>
      <c r="R196" s="59"/>
      <c r="S196" s="59"/>
      <c r="T196" s="60"/>
      <c r="AT196" s="16" t="s">
        <v>163</v>
      </c>
      <c r="AU196" s="16" t="s">
        <v>82</v>
      </c>
    </row>
    <row r="197" spans="2:51" s="11" customFormat="1" ht="11.25">
      <c r="B197" s="191"/>
      <c r="C197" s="192"/>
      <c r="D197" s="175" t="s">
        <v>165</v>
      </c>
      <c r="E197" s="193" t="s">
        <v>19</v>
      </c>
      <c r="F197" s="194" t="s">
        <v>166</v>
      </c>
      <c r="G197" s="192"/>
      <c r="H197" s="193" t="s">
        <v>19</v>
      </c>
      <c r="I197" s="195"/>
      <c r="J197" s="192"/>
      <c r="K197" s="192"/>
      <c r="L197" s="196"/>
      <c r="M197" s="197"/>
      <c r="N197" s="198"/>
      <c r="O197" s="198"/>
      <c r="P197" s="198"/>
      <c r="Q197" s="198"/>
      <c r="R197" s="198"/>
      <c r="S197" s="198"/>
      <c r="T197" s="199"/>
      <c r="AT197" s="200" t="s">
        <v>165</v>
      </c>
      <c r="AU197" s="200" t="s">
        <v>82</v>
      </c>
      <c r="AV197" s="11" t="s">
        <v>80</v>
      </c>
      <c r="AW197" s="11" t="s">
        <v>33</v>
      </c>
      <c r="AX197" s="11" t="s">
        <v>72</v>
      </c>
      <c r="AY197" s="200" t="s">
        <v>110</v>
      </c>
    </row>
    <row r="198" spans="2:51" s="12" customFormat="1" ht="11.25">
      <c r="B198" s="201"/>
      <c r="C198" s="202"/>
      <c r="D198" s="175" t="s">
        <v>165</v>
      </c>
      <c r="E198" s="203" t="s">
        <v>19</v>
      </c>
      <c r="F198" s="204" t="s">
        <v>314</v>
      </c>
      <c r="G198" s="202"/>
      <c r="H198" s="205">
        <v>76.05</v>
      </c>
      <c r="I198" s="206"/>
      <c r="J198" s="202"/>
      <c r="K198" s="202"/>
      <c r="L198" s="207"/>
      <c r="M198" s="208"/>
      <c r="N198" s="209"/>
      <c r="O198" s="209"/>
      <c r="P198" s="209"/>
      <c r="Q198" s="209"/>
      <c r="R198" s="209"/>
      <c r="S198" s="209"/>
      <c r="T198" s="210"/>
      <c r="AT198" s="211" t="s">
        <v>165</v>
      </c>
      <c r="AU198" s="211" t="s">
        <v>82</v>
      </c>
      <c r="AV198" s="12" t="s">
        <v>82</v>
      </c>
      <c r="AW198" s="12" t="s">
        <v>33</v>
      </c>
      <c r="AX198" s="12" t="s">
        <v>80</v>
      </c>
      <c r="AY198" s="211" t="s">
        <v>110</v>
      </c>
    </row>
    <row r="199" spans="2:65" s="1" customFormat="1" ht="20.45" customHeight="1">
      <c r="B199" s="33"/>
      <c r="C199" s="164" t="s">
        <v>323</v>
      </c>
      <c r="D199" s="164" t="s">
        <v>111</v>
      </c>
      <c r="E199" s="165" t="s">
        <v>324</v>
      </c>
      <c r="F199" s="166" t="s">
        <v>325</v>
      </c>
      <c r="G199" s="167" t="s">
        <v>160</v>
      </c>
      <c r="H199" s="168">
        <v>32.66</v>
      </c>
      <c r="I199" s="169"/>
      <c r="J199" s="168">
        <f>ROUND(I199*H199,1)</f>
        <v>0</v>
      </c>
      <c r="K199" s="166" t="s">
        <v>115</v>
      </c>
      <c r="L199" s="37"/>
      <c r="M199" s="170" t="s">
        <v>19</v>
      </c>
      <c r="N199" s="171" t="s">
        <v>43</v>
      </c>
      <c r="O199" s="59"/>
      <c r="P199" s="172">
        <f>O199*H199</f>
        <v>0</v>
      </c>
      <c r="Q199" s="172">
        <v>0.01379</v>
      </c>
      <c r="R199" s="172">
        <f>Q199*H199</f>
        <v>0.45038139999999993</v>
      </c>
      <c r="S199" s="172">
        <v>0</v>
      </c>
      <c r="T199" s="173">
        <f>S199*H199</f>
        <v>0</v>
      </c>
      <c r="AR199" s="16" t="s">
        <v>257</v>
      </c>
      <c r="AT199" s="16" t="s">
        <v>111</v>
      </c>
      <c r="AU199" s="16" t="s">
        <v>82</v>
      </c>
      <c r="AY199" s="16" t="s">
        <v>110</v>
      </c>
      <c r="BE199" s="174">
        <f>IF(N199="základní",J199,0)</f>
        <v>0</v>
      </c>
      <c r="BF199" s="174">
        <f>IF(N199="snížená",J199,0)</f>
        <v>0</v>
      </c>
      <c r="BG199" s="174">
        <f>IF(N199="zákl. přenesená",J199,0)</f>
        <v>0</v>
      </c>
      <c r="BH199" s="174">
        <f>IF(N199="sníž. přenesená",J199,0)</f>
        <v>0</v>
      </c>
      <c r="BI199" s="174">
        <f>IF(N199="nulová",J199,0)</f>
        <v>0</v>
      </c>
      <c r="BJ199" s="16" t="s">
        <v>80</v>
      </c>
      <c r="BK199" s="174">
        <f>ROUND(I199*H199,1)</f>
        <v>0</v>
      </c>
      <c r="BL199" s="16" t="s">
        <v>257</v>
      </c>
      <c r="BM199" s="16" t="s">
        <v>326</v>
      </c>
    </row>
    <row r="200" spans="2:47" s="1" customFormat="1" ht="19.5">
      <c r="B200" s="33"/>
      <c r="C200" s="34"/>
      <c r="D200" s="175" t="s">
        <v>118</v>
      </c>
      <c r="E200" s="34"/>
      <c r="F200" s="176" t="s">
        <v>327</v>
      </c>
      <c r="G200" s="34"/>
      <c r="H200" s="34"/>
      <c r="I200" s="102"/>
      <c r="J200" s="34"/>
      <c r="K200" s="34"/>
      <c r="L200" s="37"/>
      <c r="M200" s="177"/>
      <c r="N200" s="59"/>
      <c r="O200" s="59"/>
      <c r="P200" s="59"/>
      <c r="Q200" s="59"/>
      <c r="R200" s="59"/>
      <c r="S200" s="59"/>
      <c r="T200" s="60"/>
      <c r="AT200" s="16" t="s">
        <v>118</v>
      </c>
      <c r="AU200" s="16" t="s">
        <v>82</v>
      </c>
    </row>
    <row r="201" spans="2:47" s="1" customFormat="1" ht="126.75">
      <c r="B201" s="33"/>
      <c r="C201" s="34"/>
      <c r="D201" s="175" t="s">
        <v>163</v>
      </c>
      <c r="E201" s="34"/>
      <c r="F201" s="190" t="s">
        <v>328</v>
      </c>
      <c r="G201" s="34"/>
      <c r="H201" s="34"/>
      <c r="I201" s="102"/>
      <c r="J201" s="34"/>
      <c r="K201" s="34"/>
      <c r="L201" s="37"/>
      <c r="M201" s="177"/>
      <c r="N201" s="59"/>
      <c r="O201" s="59"/>
      <c r="P201" s="59"/>
      <c r="Q201" s="59"/>
      <c r="R201" s="59"/>
      <c r="S201" s="59"/>
      <c r="T201" s="60"/>
      <c r="AT201" s="16" t="s">
        <v>163</v>
      </c>
      <c r="AU201" s="16" t="s">
        <v>82</v>
      </c>
    </row>
    <row r="202" spans="2:51" s="11" customFormat="1" ht="11.25">
      <c r="B202" s="191"/>
      <c r="C202" s="192"/>
      <c r="D202" s="175" t="s">
        <v>165</v>
      </c>
      <c r="E202" s="193" t="s">
        <v>19</v>
      </c>
      <c r="F202" s="194" t="s">
        <v>166</v>
      </c>
      <c r="G202" s="192"/>
      <c r="H202" s="193" t="s">
        <v>19</v>
      </c>
      <c r="I202" s="195"/>
      <c r="J202" s="192"/>
      <c r="K202" s="192"/>
      <c r="L202" s="196"/>
      <c r="M202" s="197"/>
      <c r="N202" s="198"/>
      <c r="O202" s="198"/>
      <c r="P202" s="198"/>
      <c r="Q202" s="198"/>
      <c r="R202" s="198"/>
      <c r="S202" s="198"/>
      <c r="T202" s="199"/>
      <c r="AT202" s="200" t="s">
        <v>165</v>
      </c>
      <c r="AU202" s="200" t="s">
        <v>82</v>
      </c>
      <c r="AV202" s="11" t="s">
        <v>80</v>
      </c>
      <c r="AW202" s="11" t="s">
        <v>33</v>
      </c>
      <c r="AX202" s="11" t="s">
        <v>72</v>
      </c>
      <c r="AY202" s="200" t="s">
        <v>110</v>
      </c>
    </row>
    <row r="203" spans="2:51" s="12" customFormat="1" ht="11.25">
      <c r="B203" s="201"/>
      <c r="C203" s="202"/>
      <c r="D203" s="175" t="s">
        <v>165</v>
      </c>
      <c r="E203" s="203" t="s">
        <v>19</v>
      </c>
      <c r="F203" s="204" t="s">
        <v>186</v>
      </c>
      <c r="G203" s="202"/>
      <c r="H203" s="205">
        <v>32.66</v>
      </c>
      <c r="I203" s="206"/>
      <c r="J203" s="202"/>
      <c r="K203" s="202"/>
      <c r="L203" s="207"/>
      <c r="M203" s="208"/>
      <c r="N203" s="209"/>
      <c r="O203" s="209"/>
      <c r="P203" s="209"/>
      <c r="Q203" s="209"/>
      <c r="R203" s="209"/>
      <c r="S203" s="209"/>
      <c r="T203" s="210"/>
      <c r="AT203" s="211" t="s">
        <v>165</v>
      </c>
      <c r="AU203" s="211" t="s">
        <v>82</v>
      </c>
      <c r="AV203" s="12" t="s">
        <v>82</v>
      </c>
      <c r="AW203" s="12" t="s">
        <v>33</v>
      </c>
      <c r="AX203" s="12" t="s">
        <v>80</v>
      </c>
      <c r="AY203" s="211" t="s">
        <v>110</v>
      </c>
    </row>
    <row r="204" spans="2:65" s="1" customFormat="1" ht="20.45" customHeight="1">
      <c r="B204" s="33"/>
      <c r="C204" s="164" t="s">
        <v>329</v>
      </c>
      <c r="D204" s="164" t="s">
        <v>111</v>
      </c>
      <c r="E204" s="165" t="s">
        <v>330</v>
      </c>
      <c r="F204" s="166" t="s">
        <v>331</v>
      </c>
      <c r="G204" s="167" t="s">
        <v>227</v>
      </c>
      <c r="H204" s="168">
        <v>32.66</v>
      </c>
      <c r="I204" s="169"/>
      <c r="J204" s="168">
        <f>ROUND(I204*H204,1)</f>
        <v>0</v>
      </c>
      <c r="K204" s="166" t="s">
        <v>115</v>
      </c>
      <c r="L204" s="37"/>
      <c r="M204" s="170" t="s">
        <v>19</v>
      </c>
      <c r="N204" s="171" t="s">
        <v>43</v>
      </c>
      <c r="O204" s="59"/>
      <c r="P204" s="172">
        <f>O204*H204</f>
        <v>0</v>
      </c>
      <c r="Q204" s="172">
        <v>0.00026</v>
      </c>
      <c r="R204" s="172">
        <f>Q204*H204</f>
        <v>0.008491599999999998</v>
      </c>
      <c r="S204" s="172">
        <v>0</v>
      </c>
      <c r="T204" s="173">
        <f>S204*H204</f>
        <v>0</v>
      </c>
      <c r="AR204" s="16" t="s">
        <v>257</v>
      </c>
      <c r="AT204" s="16" t="s">
        <v>111</v>
      </c>
      <c r="AU204" s="16" t="s">
        <v>82</v>
      </c>
      <c r="AY204" s="16" t="s">
        <v>110</v>
      </c>
      <c r="BE204" s="174">
        <f>IF(N204="základní",J204,0)</f>
        <v>0</v>
      </c>
      <c r="BF204" s="174">
        <f>IF(N204="snížená",J204,0)</f>
        <v>0</v>
      </c>
      <c r="BG204" s="174">
        <f>IF(N204="zákl. přenesená",J204,0)</f>
        <v>0</v>
      </c>
      <c r="BH204" s="174">
        <f>IF(N204="sníž. přenesená",J204,0)</f>
        <v>0</v>
      </c>
      <c r="BI204" s="174">
        <f>IF(N204="nulová",J204,0)</f>
        <v>0</v>
      </c>
      <c r="BJ204" s="16" t="s">
        <v>80</v>
      </c>
      <c r="BK204" s="174">
        <f>ROUND(I204*H204,1)</f>
        <v>0</v>
      </c>
      <c r="BL204" s="16" t="s">
        <v>257</v>
      </c>
      <c r="BM204" s="16" t="s">
        <v>332</v>
      </c>
    </row>
    <row r="205" spans="2:47" s="1" customFormat="1" ht="19.5">
      <c r="B205" s="33"/>
      <c r="C205" s="34"/>
      <c r="D205" s="175" t="s">
        <v>118</v>
      </c>
      <c r="E205" s="34"/>
      <c r="F205" s="176" t="s">
        <v>333</v>
      </c>
      <c r="G205" s="34"/>
      <c r="H205" s="34"/>
      <c r="I205" s="102"/>
      <c r="J205" s="34"/>
      <c r="K205" s="34"/>
      <c r="L205" s="37"/>
      <c r="M205" s="177"/>
      <c r="N205" s="59"/>
      <c r="O205" s="59"/>
      <c r="P205" s="59"/>
      <c r="Q205" s="59"/>
      <c r="R205" s="59"/>
      <c r="S205" s="59"/>
      <c r="T205" s="60"/>
      <c r="AT205" s="16" t="s">
        <v>118</v>
      </c>
      <c r="AU205" s="16" t="s">
        <v>82</v>
      </c>
    </row>
    <row r="206" spans="2:47" s="1" customFormat="1" ht="126.75">
      <c r="B206" s="33"/>
      <c r="C206" s="34"/>
      <c r="D206" s="175" t="s">
        <v>163</v>
      </c>
      <c r="E206" s="34"/>
      <c r="F206" s="190" t="s">
        <v>328</v>
      </c>
      <c r="G206" s="34"/>
      <c r="H206" s="34"/>
      <c r="I206" s="102"/>
      <c r="J206" s="34"/>
      <c r="K206" s="34"/>
      <c r="L206" s="37"/>
      <c r="M206" s="177"/>
      <c r="N206" s="59"/>
      <c r="O206" s="59"/>
      <c r="P206" s="59"/>
      <c r="Q206" s="59"/>
      <c r="R206" s="59"/>
      <c r="S206" s="59"/>
      <c r="T206" s="60"/>
      <c r="AT206" s="16" t="s">
        <v>163</v>
      </c>
      <c r="AU206" s="16" t="s">
        <v>82</v>
      </c>
    </row>
    <row r="207" spans="2:65" s="1" customFormat="1" ht="20.45" customHeight="1">
      <c r="B207" s="33"/>
      <c r="C207" s="164" t="s">
        <v>334</v>
      </c>
      <c r="D207" s="164" t="s">
        <v>111</v>
      </c>
      <c r="E207" s="165" t="s">
        <v>335</v>
      </c>
      <c r="F207" s="166" t="s">
        <v>336</v>
      </c>
      <c r="G207" s="167" t="s">
        <v>160</v>
      </c>
      <c r="H207" s="168">
        <v>32.66</v>
      </c>
      <c r="I207" s="169"/>
      <c r="J207" s="168">
        <f>ROUND(I207*H207,1)</f>
        <v>0</v>
      </c>
      <c r="K207" s="166" t="s">
        <v>115</v>
      </c>
      <c r="L207" s="37"/>
      <c r="M207" s="170" t="s">
        <v>19</v>
      </c>
      <c r="N207" s="171" t="s">
        <v>43</v>
      </c>
      <c r="O207" s="59"/>
      <c r="P207" s="172">
        <f>O207*H207</f>
        <v>0</v>
      </c>
      <c r="Q207" s="172">
        <v>0</v>
      </c>
      <c r="R207" s="172">
        <f>Q207*H207</f>
        <v>0</v>
      </c>
      <c r="S207" s="172">
        <v>0</v>
      </c>
      <c r="T207" s="173">
        <f>S207*H207</f>
        <v>0</v>
      </c>
      <c r="AR207" s="16" t="s">
        <v>257</v>
      </c>
      <c r="AT207" s="16" t="s">
        <v>111</v>
      </c>
      <c r="AU207" s="16" t="s">
        <v>82</v>
      </c>
      <c r="AY207" s="16" t="s">
        <v>110</v>
      </c>
      <c r="BE207" s="174">
        <f>IF(N207="základní",J207,0)</f>
        <v>0</v>
      </c>
      <c r="BF207" s="174">
        <f>IF(N207="snížená",J207,0)</f>
        <v>0</v>
      </c>
      <c r="BG207" s="174">
        <f>IF(N207="zákl. přenesená",J207,0)</f>
        <v>0</v>
      </c>
      <c r="BH207" s="174">
        <f>IF(N207="sníž. přenesená",J207,0)</f>
        <v>0</v>
      </c>
      <c r="BI207" s="174">
        <f>IF(N207="nulová",J207,0)</f>
        <v>0</v>
      </c>
      <c r="BJ207" s="16" t="s">
        <v>80</v>
      </c>
      <c r="BK207" s="174">
        <f>ROUND(I207*H207,1)</f>
        <v>0</v>
      </c>
      <c r="BL207" s="16" t="s">
        <v>257</v>
      </c>
      <c r="BM207" s="16" t="s">
        <v>337</v>
      </c>
    </row>
    <row r="208" spans="2:47" s="1" customFormat="1" ht="19.5">
      <c r="B208" s="33"/>
      <c r="C208" s="34"/>
      <c r="D208" s="175" t="s">
        <v>118</v>
      </c>
      <c r="E208" s="34"/>
      <c r="F208" s="176" t="s">
        <v>338</v>
      </c>
      <c r="G208" s="34"/>
      <c r="H208" s="34"/>
      <c r="I208" s="102"/>
      <c r="J208" s="34"/>
      <c r="K208" s="34"/>
      <c r="L208" s="37"/>
      <c r="M208" s="177"/>
      <c r="N208" s="59"/>
      <c r="O208" s="59"/>
      <c r="P208" s="59"/>
      <c r="Q208" s="59"/>
      <c r="R208" s="59"/>
      <c r="S208" s="59"/>
      <c r="T208" s="60"/>
      <c r="AT208" s="16" t="s">
        <v>118</v>
      </c>
      <c r="AU208" s="16" t="s">
        <v>82</v>
      </c>
    </row>
    <row r="209" spans="2:47" s="1" customFormat="1" ht="126.75">
      <c r="B209" s="33"/>
      <c r="C209" s="34"/>
      <c r="D209" s="175" t="s">
        <v>163</v>
      </c>
      <c r="E209" s="34"/>
      <c r="F209" s="190" t="s">
        <v>328</v>
      </c>
      <c r="G209" s="34"/>
      <c r="H209" s="34"/>
      <c r="I209" s="102"/>
      <c r="J209" s="34"/>
      <c r="K209" s="34"/>
      <c r="L209" s="37"/>
      <c r="M209" s="177"/>
      <c r="N209" s="59"/>
      <c r="O209" s="59"/>
      <c r="P209" s="59"/>
      <c r="Q209" s="59"/>
      <c r="R209" s="59"/>
      <c r="S209" s="59"/>
      <c r="T209" s="60"/>
      <c r="AT209" s="16" t="s">
        <v>163</v>
      </c>
      <c r="AU209" s="16" t="s">
        <v>82</v>
      </c>
    </row>
    <row r="210" spans="2:65" s="1" customFormat="1" ht="20.45" customHeight="1">
      <c r="B210" s="33"/>
      <c r="C210" s="223" t="s">
        <v>339</v>
      </c>
      <c r="D210" s="223" t="s">
        <v>288</v>
      </c>
      <c r="E210" s="224" t="s">
        <v>340</v>
      </c>
      <c r="F210" s="225" t="s">
        <v>341</v>
      </c>
      <c r="G210" s="226" t="s">
        <v>160</v>
      </c>
      <c r="H210" s="227">
        <v>35.93</v>
      </c>
      <c r="I210" s="228"/>
      <c r="J210" s="227">
        <f>ROUND(I210*H210,1)</f>
        <v>0</v>
      </c>
      <c r="K210" s="225" t="s">
        <v>115</v>
      </c>
      <c r="L210" s="229"/>
      <c r="M210" s="230" t="s">
        <v>19</v>
      </c>
      <c r="N210" s="231" t="s">
        <v>43</v>
      </c>
      <c r="O210" s="59"/>
      <c r="P210" s="172">
        <f>O210*H210</f>
        <v>0</v>
      </c>
      <c r="Q210" s="172">
        <v>0.00014</v>
      </c>
      <c r="R210" s="172">
        <f>Q210*H210</f>
        <v>0.005030199999999999</v>
      </c>
      <c r="S210" s="172">
        <v>0</v>
      </c>
      <c r="T210" s="173">
        <f>S210*H210</f>
        <v>0</v>
      </c>
      <c r="AR210" s="16" t="s">
        <v>291</v>
      </c>
      <c r="AT210" s="16" t="s">
        <v>288</v>
      </c>
      <c r="AU210" s="16" t="s">
        <v>82</v>
      </c>
      <c r="AY210" s="16" t="s">
        <v>110</v>
      </c>
      <c r="BE210" s="174">
        <f>IF(N210="základní",J210,0)</f>
        <v>0</v>
      </c>
      <c r="BF210" s="174">
        <f>IF(N210="snížená",J210,0)</f>
        <v>0</v>
      </c>
      <c r="BG210" s="174">
        <f>IF(N210="zákl. přenesená",J210,0)</f>
        <v>0</v>
      </c>
      <c r="BH210" s="174">
        <f>IF(N210="sníž. přenesená",J210,0)</f>
        <v>0</v>
      </c>
      <c r="BI210" s="174">
        <f>IF(N210="nulová",J210,0)</f>
        <v>0</v>
      </c>
      <c r="BJ210" s="16" t="s">
        <v>80</v>
      </c>
      <c r="BK210" s="174">
        <f>ROUND(I210*H210,1)</f>
        <v>0</v>
      </c>
      <c r="BL210" s="16" t="s">
        <v>257</v>
      </c>
      <c r="BM210" s="16" t="s">
        <v>342</v>
      </c>
    </row>
    <row r="211" spans="2:47" s="1" customFormat="1" ht="11.25">
      <c r="B211" s="33"/>
      <c r="C211" s="34"/>
      <c r="D211" s="175" t="s">
        <v>118</v>
      </c>
      <c r="E211" s="34"/>
      <c r="F211" s="176" t="s">
        <v>341</v>
      </c>
      <c r="G211" s="34"/>
      <c r="H211" s="34"/>
      <c r="I211" s="102"/>
      <c r="J211" s="34"/>
      <c r="K211" s="34"/>
      <c r="L211" s="37"/>
      <c r="M211" s="177"/>
      <c r="N211" s="59"/>
      <c r="O211" s="59"/>
      <c r="P211" s="59"/>
      <c r="Q211" s="59"/>
      <c r="R211" s="59"/>
      <c r="S211" s="59"/>
      <c r="T211" s="60"/>
      <c r="AT211" s="16" t="s">
        <v>118</v>
      </c>
      <c r="AU211" s="16" t="s">
        <v>82</v>
      </c>
    </row>
    <row r="212" spans="2:51" s="12" customFormat="1" ht="11.25">
      <c r="B212" s="201"/>
      <c r="C212" s="202"/>
      <c r="D212" s="175" t="s">
        <v>165</v>
      </c>
      <c r="E212" s="202"/>
      <c r="F212" s="204" t="s">
        <v>343</v>
      </c>
      <c r="G212" s="202"/>
      <c r="H212" s="205">
        <v>35.93</v>
      </c>
      <c r="I212" s="206"/>
      <c r="J212" s="202"/>
      <c r="K212" s="202"/>
      <c r="L212" s="207"/>
      <c r="M212" s="208"/>
      <c r="N212" s="209"/>
      <c r="O212" s="209"/>
      <c r="P212" s="209"/>
      <c r="Q212" s="209"/>
      <c r="R212" s="209"/>
      <c r="S212" s="209"/>
      <c r="T212" s="210"/>
      <c r="AT212" s="211" t="s">
        <v>165</v>
      </c>
      <c r="AU212" s="211" t="s">
        <v>82</v>
      </c>
      <c r="AV212" s="12" t="s">
        <v>82</v>
      </c>
      <c r="AW212" s="12" t="s">
        <v>4</v>
      </c>
      <c r="AX212" s="12" t="s">
        <v>80</v>
      </c>
      <c r="AY212" s="211" t="s">
        <v>110</v>
      </c>
    </row>
    <row r="213" spans="2:65" s="1" customFormat="1" ht="20.45" customHeight="1">
      <c r="B213" s="33"/>
      <c r="C213" s="164" t="s">
        <v>344</v>
      </c>
      <c r="D213" s="164" t="s">
        <v>111</v>
      </c>
      <c r="E213" s="165" t="s">
        <v>345</v>
      </c>
      <c r="F213" s="166" t="s">
        <v>346</v>
      </c>
      <c r="G213" s="167" t="s">
        <v>160</v>
      </c>
      <c r="H213" s="168">
        <v>65.32</v>
      </c>
      <c r="I213" s="169"/>
      <c r="J213" s="168">
        <f>ROUND(I213*H213,1)</f>
        <v>0</v>
      </c>
      <c r="K213" s="166" t="s">
        <v>115</v>
      </c>
      <c r="L213" s="37"/>
      <c r="M213" s="170" t="s">
        <v>19</v>
      </c>
      <c r="N213" s="171" t="s">
        <v>43</v>
      </c>
      <c r="O213" s="59"/>
      <c r="P213" s="172">
        <f>O213*H213</f>
        <v>0</v>
      </c>
      <c r="Q213" s="172">
        <v>0</v>
      </c>
      <c r="R213" s="172">
        <f>Q213*H213</f>
        <v>0</v>
      </c>
      <c r="S213" s="172">
        <v>0</v>
      </c>
      <c r="T213" s="173">
        <f>S213*H213</f>
        <v>0</v>
      </c>
      <c r="AR213" s="16" t="s">
        <v>257</v>
      </c>
      <c r="AT213" s="16" t="s">
        <v>111</v>
      </c>
      <c r="AU213" s="16" t="s">
        <v>82</v>
      </c>
      <c r="AY213" s="16" t="s">
        <v>110</v>
      </c>
      <c r="BE213" s="174">
        <f>IF(N213="základní",J213,0)</f>
        <v>0</v>
      </c>
      <c r="BF213" s="174">
        <f>IF(N213="snížená",J213,0)</f>
        <v>0</v>
      </c>
      <c r="BG213" s="174">
        <f>IF(N213="zákl. přenesená",J213,0)</f>
        <v>0</v>
      </c>
      <c r="BH213" s="174">
        <f>IF(N213="sníž. přenesená",J213,0)</f>
        <v>0</v>
      </c>
      <c r="BI213" s="174">
        <f>IF(N213="nulová",J213,0)</f>
        <v>0</v>
      </c>
      <c r="BJ213" s="16" t="s">
        <v>80</v>
      </c>
      <c r="BK213" s="174">
        <f>ROUND(I213*H213,1)</f>
        <v>0</v>
      </c>
      <c r="BL213" s="16" t="s">
        <v>257</v>
      </c>
      <c r="BM213" s="16" t="s">
        <v>347</v>
      </c>
    </row>
    <row r="214" spans="2:47" s="1" customFormat="1" ht="19.5">
      <c r="B214" s="33"/>
      <c r="C214" s="34"/>
      <c r="D214" s="175" t="s">
        <v>118</v>
      </c>
      <c r="E214" s="34"/>
      <c r="F214" s="176" t="s">
        <v>348</v>
      </c>
      <c r="G214" s="34"/>
      <c r="H214" s="34"/>
      <c r="I214" s="102"/>
      <c r="J214" s="34"/>
      <c r="K214" s="34"/>
      <c r="L214" s="37"/>
      <c r="M214" s="177"/>
      <c r="N214" s="59"/>
      <c r="O214" s="59"/>
      <c r="P214" s="59"/>
      <c r="Q214" s="59"/>
      <c r="R214" s="59"/>
      <c r="S214" s="59"/>
      <c r="T214" s="60"/>
      <c r="AT214" s="16" t="s">
        <v>118</v>
      </c>
      <c r="AU214" s="16" t="s">
        <v>82</v>
      </c>
    </row>
    <row r="215" spans="2:47" s="1" customFormat="1" ht="126.75">
      <c r="B215" s="33"/>
      <c r="C215" s="34"/>
      <c r="D215" s="175" t="s">
        <v>163</v>
      </c>
      <c r="E215" s="34"/>
      <c r="F215" s="190" t="s">
        <v>328</v>
      </c>
      <c r="G215" s="34"/>
      <c r="H215" s="34"/>
      <c r="I215" s="102"/>
      <c r="J215" s="34"/>
      <c r="K215" s="34"/>
      <c r="L215" s="37"/>
      <c r="M215" s="177"/>
      <c r="N215" s="59"/>
      <c r="O215" s="59"/>
      <c r="P215" s="59"/>
      <c r="Q215" s="59"/>
      <c r="R215" s="59"/>
      <c r="S215" s="59"/>
      <c r="T215" s="60"/>
      <c r="AT215" s="16" t="s">
        <v>163</v>
      </c>
      <c r="AU215" s="16" t="s">
        <v>82</v>
      </c>
    </row>
    <row r="216" spans="2:51" s="11" customFormat="1" ht="11.25">
      <c r="B216" s="191"/>
      <c r="C216" s="192"/>
      <c r="D216" s="175" t="s">
        <v>165</v>
      </c>
      <c r="E216" s="193" t="s">
        <v>19</v>
      </c>
      <c r="F216" s="194" t="s">
        <v>166</v>
      </c>
      <c r="G216" s="192"/>
      <c r="H216" s="193" t="s">
        <v>19</v>
      </c>
      <c r="I216" s="195"/>
      <c r="J216" s="192"/>
      <c r="K216" s="192"/>
      <c r="L216" s="196"/>
      <c r="M216" s="197"/>
      <c r="N216" s="198"/>
      <c r="O216" s="198"/>
      <c r="P216" s="198"/>
      <c r="Q216" s="198"/>
      <c r="R216" s="198"/>
      <c r="S216" s="198"/>
      <c r="T216" s="199"/>
      <c r="AT216" s="200" t="s">
        <v>165</v>
      </c>
      <c r="AU216" s="200" t="s">
        <v>82</v>
      </c>
      <c r="AV216" s="11" t="s">
        <v>80</v>
      </c>
      <c r="AW216" s="11" t="s">
        <v>33</v>
      </c>
      <c r="AX216" s="11" t="s">
        <v>72</v>
      </c>
      <c r="AY216" s="200" t="s">
        <v>110</v>
      </c>
    </row>
    <row r="217" spans="2:51" s="12" customFormat="1" ht="11.25">
      <c r="B217" s="201"/>
      <c r="C217" s="202"/>
      <c r="D217" s="175" t="s">
        <v>165</v>
      </c>
      <c r="E217" s="203" t="s">
        <v>19</v>
      </c>
      <c r="F217" s="204" t="s">
        <v>186</v>
      </c>
      <c r="G217" s="202"/>
      <c r="H217" s="205">
        <v>32.66</v>
      </c>
      <c r="I217" s="206"/>
      <c r="J217" s="202"/>
      <c r="K217" s="202"/>
      <c r="L217" s="207"/>
      <c r="M217" s="208"/>
      <c r="N217" s="209"/>
      <c r="O217" s="209"/>
      <c r="P217" s="209"/>
      <c r="Q217" s="209"/>
      <c r="R217" s="209"/>
      <c r="S217" s="209"/>
      <c r="T217" s="210"/>
      <c r="AT217" s="211" t="s">
        <v>165</v>
      </c>
      <c r="AU217" s="211" t="s">
        <v>82</v>
      </c>
      <c r="AV217" s="12" t="s">
        <v>82</v>
      </c>
      <c r="AW217" s="12" t="s">
        <v>33</v>
      </c>
      <c r="AX217" s="12" t="s">
        <v>80</v>
      </c>
      <c r="AY217" s="211" t="s">
        <v>110</v>
      </c>
    </row>
    <row r="218" spans="2:51" s="12" customFormat="1" ht="11.25">
      <c r="B218" s="201"/>
      <c r="C218" s="202"/>
      <c r="D218" s="175" t="s">
        <v>165</v>
      </c>
      <c r="E218" s="202"/>
      <c r="F218" s="204" t="s">
        <v>349</v>
      </c>
      <c r="G218" s="202"/>
      <c r="H218" s="205">
        <v>65.32</v>
      </c>
      <c r="I218" s="206"/>
      <c r="J218" s="202"/>
      <c r="K218" s="202"/>
      <c r="L218" s="207"/>
      <c r="M218" s="208"/>
      <c r="N218" s="209"/>
      <c r="O218" s="209"/>
      <c r="P218" s="209"/>
      <c r="Q218" s="209"/>
      <c r="R218" s="209"/>
      <c r="S218" s="209"/>
      <c r="T218" s="210"/>
      <c r="AT218" s="211" t="s">
        <v>165</v>
      </c>
      <c r="AU218" s="211" t="s">
        <v>82</v>
      </c>
      <c r="AV218" s="12" t="s">
        <v>82</v>
      </c>
      <c r="AW218" s="12" t="s">
        <v>4</v>
      </c>
      <c r="AX218" s="12" t="s">
        <v>80</v>
      </c>
      <c r="AY218" s="211" t="s">
        <v>110</v>
      </c>
    </row>
    <row r="219" spans="2:65" s="1" customFormat="1" ht="20.45" customHeight="1">
      <c r="B219" s="33"/>
      <c r="C219" s="223" t="s">
        <v>350</v>
      </c>
      <c r="D219" s="223" t="s">
        <v>288</v>
      </c>
      <c r="E219" s="224" t="s">
        <v>351</v>
      </c>
      <c r="F219" s="225" t="s">
        <v>352</v>
      </c>
      <c r="G219" s="226" t="s">
        <v>160</v>
      </c>
      <c r="H219" s="227">
        <v>68.59</v>
      </c>
      <c r="I219" s="228"/>
      <c r="J219" s="227">
        <f>ROUND(I219*H219,1)</f>
        <v>0</v>
      </c>
      <c r="K219" s="225" t="s">
        <v>115</v>
      </c>
      <c r="L219" s="229"/>
      <c r="M219" s="230" t="s">
        <v>19</v>
      </c>
      <c r="N219" s="231" t="s">
        <v>43</v>
      </c>
      <c r="O219" s="59"/>
      <c r="P219" s="172">
        <f>O219*H219</f>
        <v>0</v>
      </c>
      <c r="Q219" s="172">
        <v>0.0028</v>
      </c>
      <c r="R219" s="172">
        <f>Q219*H219</f>
        <v>0.192052</v>
      </c>
      <c r="S219" s="172">
        <v>0</v>
      </c>
      <c r="T219" s="173">
        <f>S219*H219</f>
        <v>0</v>
      </c>
      <c r="AR219" s="16" t="s">
        <v>291</v>
      </c>
      <c r="AT219" s="16" t="s">
        <v>288</v>
      </c>
      <c r="AU219" s="16" t="s">
        <v>82</v>
      </c>
      <c r="AY219" s="16" t="s">
        <v>110</v>
      </c>
      <c r="BE219" s="174">
        <f>IF(N219="základní",J219,0)</f>
        <v>0</v>
      </c>
      <c r="BF219" s="174">
        <f>IF(N219="snížená",J219,0)</f>
        <v>0</v>
      </c>
      <c r="BG219" s="174">
        <f>IF(N219="zákl. přenesená",J219,0)</f>
        <v>0</v>
      </c>
      <c r="BH219" s="174">
        <f>IF(N219="sníž. přenesená",J219,0)</f>
        <v>0</v>
      </c>
      <c r="BI219" s="174">
        <f>IF(N219="nulová",J219,0)</f>
        <v>0</v>
      </c>
      <c r="BJ219" s="16" t="s">
        <v>80</v>
      </c>
      <c r="BK219" s="174">
        <f>ROUND(I219*H219,1)</f>
        <v>0</v>
      </c>
      <c r="BL219" s="16" t="s">
        <v>257</v>
      </c>
      <c r="BM219" s="16" t="s">
        <v>353</v>
      </c>
    </row>
    <row r="220" spans="2:47" s="1" customFormat="1" ht="11.25">
      <c r="B220" s="33"/>
      <c r="C220" s="34"/>
      <c r="D220" s="175" t="s">
        <v>118</v>
      </c>
      <c r="E220" s="34"/>
      <c r="F220" s="176" t="s">
        <v>352</v>
      </c>
      <c r="G220" s="34"/>
      <c r="H220" s="34"/>
      <c r="I220" s="102"/>
      <c r="J220" s="34"/>
      <c r="K220" s="34"/>
      <c r="L220" s="37"/>
      <c r="M220" s="177"/>
      <c r="N220" s="59"/>
      <c r="O220" s="59"/>
      <c r="P220" s="59"/>
      <c r="Q220" s="59"/>
      <c r="R220" s="59"/>
      <c r="S220" s="59"/>
      <c r="T220" s="60"/>
      <c r="AT220" s="16" t="s">
        <v>118</v>
      </c>
      <c r="AU220" s="16" t="s">
        <v>82</v>
      </c>
    </row>
    <row r="221" spans="2:51" s="12" customFormat="1" ht="11.25">
      <c r="B221" s="201"/>
      <c r="C221" s="202"/>
      <c r="D221" s="175" t="s">
        <v>165</v>
      </c>
      <c r="E221" s="202"/>
      <c r="F221" s="204" t="s">
        <v>354</v>
      </c>
      <c r="G221" s="202"/>
      <c r="H221" s="205">
        <v>68.59</v>
      </c>
      <c r="I221" s="206"/>
      <c r="J221" s="202"/>
      <c r="K221" s="202"/>
      <c r="L221" s="207"/>
      <c r="M221" s="208"/>
      <c r="N221" s="209"/>
      <c r="O221" s="209"/>
      <c r="P221" s="209"/>
      <c r="Q221" s="209"/>
      <c r="R221" s="209"/>
      <c r="S221" s="209"/>
      <c r="T221" s="210"/>
      <c r="AT221" s="211" t="s">
        <v>165</v>
      </c>
      <c r="AU221" s="211" t="s">
        <v>82</v>
      </c>
      <c r="AV221" s="12" t="s">
        <v>82</v>
      </c>
      <c r="AW221" s="12" t="s">
        <v>4</v>
      </c>
      <c r="AX221" s="12" t="s">
        <v>80</v>
      </c>
      <c r="AY221" s="211" t="s">
        <v>110</v>
      </c>
    </row>
    <row r="222" spans="2:65" s="1" customFormat="1" ht="20.45" customHeight="1">
      <c r="B222" s="33"/>
      <c r="C222" s="164" t="s">
        <v>355</v>
      </c>
      <c r="D222" s="164" t="s">
        <v>111</v>
      </c>
      <c r="E222" s="165" t="s">
        <v>356</v>
      </c>
      <c r="F222" s="166" t="s">
        <v>357</v>
      </c>
      <c r="G222" s="167" t="s">
        <v>160</v>
      </c>
      <c r="H222" s="168">
        <v>29.96</v>
      </c>
      <c r="I222" s="169"/>
      <c r="J222" s="168">
        <f>ROUND(I222*H222,1)</f>
        <v>0</v>
      </c>
      <c r="K222" s="166" t="s">
        <v>115</v>
      </c>
      <c r="L222" s="37"/>
      <c r="M222" s="170" t="s">
        <v>19</v>
      </c>
      <c r="N222" s="171" t="s">
        <v>43</v>
      </c>
      <c r="O222" s="59"/>
      <c r="P222" s="172">
        <f>O222*H222</f>
        <v>0</v>
      </c>
      <c r="Q222" s="172">
        <v>0</v>
      </c>
      <c r="R222" s="172">
        <f>Q222*H222</f>
        <v>0</v>
      </c>
      <c r="S222" s="172">
        <v>0.01721</v>
      </c>
      <c r="T222" s="173">
        <f>S222*H222</f>
        <v>0.5156116</v>
      </c>
      <c r="AR222" s="16" t="s">
        <v>257</v>
      </c>
      <c r="AT222" s="16" t="s">
        <v>111</v>
      </c>
      <c r="AU222" s="16" t="s">
        <v>82</v>
      </c>
      <c r="AY222" s="16" t="s">
        <v>110</v>
      </c>
      <c r="BE222" s="174">
        <f>IF(N222="základní",J222,0)</f>
        <v>0</v>
      </c>
      <c r="BF222" s="174">
        <f>IF(N222="snížená",J222,0)</f>
        <v>0</v>
      </c>
      <c r="BG222" s="174">
        <f>IF(N222="zákl. přenesená",J222,0)</f>
        <v>0</v>
      </c>
      <c r="BH222" s="174">
        <f>IF(N222="sníž. přenesená",J222,0)</f>
        <v>0</v>
      </c>
      <c r="BI222" s="174">
        <f>IF(N222="nulová",J222,0)</f>
        <v>0</v>
      </c>
      <c r="BJ222" s="16" t="s">
        <v>80</v>
      </c>
      <c r="BK222" s="174">
        <f>ROUND(I222*H222,1)</f>
        <v>0</v>
      </c>
      <c r="BL222" s="16" t="s">
        <v>257</v>
      </c>
      <c r="BM222" s="16" t="s">
        <v>358</v>
      </c>
    </row>
    <row r="223" spans="2:47" s="1" customFormat="1" ht="19.5">
      <c r="B223" s="33"/>
      <c r="C223" s="34"/>
      <c r="D223" s="175" t="s">
        <v>118</v>
      </c>
      <c r="E223" s="34"/>
      <c r="F223" s="176" t="s">
        <v>359</v>
      </c>
      <c r="G223" s="34"/>
      <c r="H223" s="34"/>
      <c r="I223" s="102"/>
      <c r="J223" s="34"/>
      <c r="K223" s="34"/>
      <c r="L223" s="37"/>
      <c r="M223" s="177"/>
      <c r="N223" s="59"/>
      <c r="O223" s="59"/>
      <c r="P223" s="59"/>
      <c r="Q223" s="59"/>
      <c r="R223" s="59"/>
      <c r="S223" s="59"/>
      <c r="T223" s="60"/>
      <c r="AT223" s="16" t="s">
        <v>118</v>
      </c>
      <c r="AU223" s="16" t="s">
        <v>82</v>
      </c>
    </row>
    <row r="224" spans="2:47" s="1" customFormat="1" ht="48.75">
      <c r="B224" s="33"/>
      <c r="C224" s="34"/>
      <c r="D224" s="175" t="s">
        <v>163</v>
      </c>
      <c r="E224" s="34"/>
      <c r="F224" s="190" t="s">
        <v>360</v>
      </c>
      <c r="G224" s="34"/>
      <c r="H224" s="34"/>
      <c r="I224" s="102"/>
      <c r="J224" s="34"/>
      <c r="K224" s="34"/>
      <c r="L224" s="37"/>
      <c r="M224" s="177"/>
      <c r="N224" s="59"/>
      <c r="O224" s="59"/>
      <c r="P224" s="59"/>
      <c r="Q224" s="59"/>
      <c r="R224" s="59"/>
      <c r="S224" s="59"/>
      <c r="T224" s="60"/>
      <c r="AT224" s="16" t="s">
        <v>163</v>
      </c>
      <c r="AU224" s="16" t="s">
        <v>82</v>
      </c>
    </row>
    <row r="225" spans="2:51" s="11" customFormat="1" ht="11.25">
      <c r="B225" s="191"/>
      <c r="C225" s="192"/>
      <c r="D225" s="175" t="s">
        <v>165</v>
      </c>
      <c r="E225" s="193" t="s">
        <v>19</v>
      </c>
      <c r="F225" s="194" t="s">
        <v>166</v>
      </c>
      <c r="G225" s="192"/>
      <c r="H225" s="193" t="s">
        <v>19</v>
      </c>
      <c r="I225" s="195"/>
      <c r="J225" s="192"/>
      <c r="K225" s="192"/>
      <c r="L225" s="196"/>
      <c r="M225" s="197"/>
      <c r="N225" s="198"/>
      <c r="O225" s="198"/>
      <c r="P225" s="198"/>
      <c r="Q225" s="198"/>
      <c r="R225" s="198"/>
      <c r="S225" s="198"/>
      <c r="T225" s="199"/>
      <c r="AT225" s="200" t="s">
        <v>165</v>
      </c>
      <c r="AU225" s="200" t="s">
        <v>82</v>
      </c>
      <c r="AV225" s="11" t="s">
        <v>80</v>
      </c>
      <c r="AW225" s="11" t="s">
        <v>33</v>
      </c>
      <c r="AX225" s="11" t="s">
        <v>72</v>
      </c>
      <c r="AY225" s="200" t="s">
        <v>110</v>
      </c>
    </row>
    <row r="226" spans="2:51" s="12" customFormat="1" ht="11.25">
      <c r="B226" s="201"/>
      <c r="C226" s="202"/>
      <c r="D226" s="175" t="s">
        <v>165</v>
      </c>
      <c r="E226" s="203" t="s">
        <v>19</v>
      </c>
      <c r="F226" s="204" t="s">
        <v>308</v>
      </c>
      <c r="G226" s="202"/>
      <c r="H226" s="205">
        <v>29.96</v>
      </c>
      <c r="I226" s="206"/>
      <c r="J226" s="202"/>
      <c r="K226" s="202"/>
      <c r="L226" s="207"/>
      <c r="M226" s="208"/>
      <c r="N226" s="209"/>
      <c r="O226" s="209"/>
      <c r="P226" s="209"/>
      <c r="Q226" s="209"/>
      <c r="R226" s="209"/>
      <c r="S226" s="209"/>
      <c r="T226" s="210"/>
      <c r="AT226" s="211" t="s">
        <v>165</v>
      </c>
      <c r="AU226" s="211" t="s">
        <v>82</v>
      </c>
      <c r="AV226" s="12" t="s">
        <v>82</v>
      </c>
      <c r="AW226" s="12" t="s">
        <v>33</v>
      </c>
      <c r="AX226" s="12" t="s">
        <v>80</v>
      </c>
      <c r="AY226" s="211" t="s">
        <v>110</v>
      </c>
    </row>
    <row r="227" spans="2:65" s="1" customFormat="1" ht="14.45" customHeight="1">
      <c r="B227" s="33"/>
      <c r="C227" s="164" t="s">
        <v>291</v>
      </c>
      <c r="D227" s="164" t="s">
        <v>111</v>
      </c>
      <c r="E227" s="165" t="s">
        <v>361</v>
      </c>
      <c r="F227" s="166" t="s">
        <v>362</v>
      </c>
      <c r="G227" s="167" t="s">
        <v>160</v>
      </c>
      <c r="H227" s="168">
        <v>16.16</v>
      </c>
      <c r="I227" s="169"/>
      <c r="J227" s="168">
        <f>ROUND(I227*H227,1)</f>
        <v>0</v>
      </c>
      <c r="K227" s="166" t="s">
        <v>19</v>
      </c>
      <c r="L227" s="37"/>
      <c r="M227" s="170" t="s">
        <v>19</v>
      </c>
      <c r="N227" s="171" t="s">
        <v>43</v>
      </c>
      <c r="O227" s="59"/>
      <c r="P227" s="172">
        <f>O227*H227</f>
        <v>0</v>
      </c>
      <c r="Q227" s="172">
        <v>0</v>
      </c>
      <c r="R227" s="172">
        <f>Q227*H227</f>
        <v>0</v>
      </c>
      <c r="S227" s="172">
        <v>0</v>
      </c>
      <c r="T227" s="173">
        <f>S227*H227</f>
        <v>0</v>
      </c>
      <c r="AR227" s="16" t="s">
        <v>257</v>
      </c>
      <c r="AT227" s="16" t="s">
        <v>111</v>
      </c>
      <c r="AU227" s="16" t="s">
        <v>82</v>
      </c>
      <c r="AY227" s="16" t="s">
        <v>110</v>
      </c>
      <c r="BE227" s="174">
        <f>IF(N227="základní",J227,0)</f>
        <v>0</v>
      </c>
      <c r="BF227" s="174">
        <f>IF(N227="snížená",J227,0)</f>
        <v>0</v>
      </c>
      <c r="BG227" s="174">
        <f>IF(N227="zákl. přenesená",J227,0)</f>
        <v>0</v>
      </c>
      <c r="BH227" s="174">
        <f>IF(N227="sníž. přenesená",J227,0)</f>
        <v>0</v>
      </c>
      <c r="BI227" s="174">
        <f>IF(N227="nulová",J227,0)</f>
        <v>0</v>
      </c>
      <c r="BJ227" s="16" t="s">
        <v>80</v>
      </c>
      <c r="BK227" s="174">
        <f>ROUND(I227*H227,1)</f>
        <v>0</v>
      </c>
      <c r="BL227" s="16" t="s">
        <v>257</v>
      </c>
      <c r="BM227" s="16" t="s">
        <v>363</v>
      </c>
    </row>
    <row r="228" spans="2:51" s="11" customFormat="1" ht="11.25">
      <c r="B228" s="191"/>
      <c r="C228" s="192"/>
      <c r="D228" s="175" t="s">
        <v>165</v>
      </c>
      <c r="E228" s="193" t="s">
        <v>19</v>
      </c>
      <c r="F228" s="194" t="s">
        <v>364</v>
      </c>
      <c r="G228" s="192"/>
      <c r="H228" s="193" t="s">
        <v>19</v>
      </c>
      <c r="I228" s="195"/>
      <c r="J228" s="192"/>
      <c r="K228" s="192"/>
      <c r="L228" s="196"/>
      <c r="M228" s="197"/>
      <c r="N228" s="198"/>
      <c r="O228" s="198"/>
      <c r="P228" s="198"/>
      <c r="Q228" s="198"/>
      <c r="R228" s="198"/>
      <c r="S228" s="198"/>
      <c r="T228" s="199"/>
      <c r="AT228" s="200" t="s">
        <v>165</v>
      </c>
      <c r="AU228" s="200" t="s">
        <v>82</v>
      </c>
      <c r="AV228" s="11" t="s">
        <v>80</v>
      </c>
      <c r="AW228" s="11" t="s">
        <v>33</v>
      </c>
      <c r="AX228" s="11" t="s">
        <v>72</v>
      </c>
      <c r="AY228" s="200" t="s">
        <v>110</v>
      </c>
    </row>
    <row r="229" spans="2:51" s="12" customFormat="1" ht="11.25">
      <c r="B229" s="201"/>
      <c r="C229" s="202"/>
      <c r="D229" s="175" t="s">
        <v>165</v>
      </c>
      <c r="E229" s="203" t="s">
        <v>19</v>
      </c>
      <c r="F229" s="204" t="s">
        <v>365</v>
      </c>
      <c r="G229" s="202"/>
      <c r="H229" s="205">
        <v>8.83</v>
      </c>
      <c r="I229" s="206"/>
      <c r="J229" s="202"/>
      <c r="K229" s="202"/>
      <c r="L229" s="207"/>
      <c r="M229" s="208"/>
      <c r="N229" s="209"/>
      <c r="O229" s="209"/>
      <c r="P229" s="209"/>
      <c r="Q229" s="209"/>
      <c r="R229" s="209"/>
      <c r="S229" s="209"/>
      <c r="T229" s="210"/>
      <c r="AT229" s="211" t="s">
        <v>165</v>
      </c>
      <c r="AU229" s="211" t="s">
        <v>82</v>
      </c>
      <c r="AV229" s="12" t="s">
        <v>82</v>
      </c>
      <c r="AW229" s="12" t="s">
        <v>33</v>
      </c>
      <c r="AX229" s="12" t="s">
        <v>72</v>
      </c>
      <c r="AY229" s="211" t="s">
        <v>110</v>
      </c>
    </row>
    <row r="230" spans="2:51" s="12" customFormat="1" ht="11.25">
      <c r="B230" s="201"/>
      <c r="C230" s="202"/>
      <c r="D230" s="175" t="s">
        <v>165</v>
      </c>
      <c r="E230" s="203" t="s">
        <v>19</v>
      </c>
      <c r="F230" s="204" t="s">
        <v>366</v>
      </c>
      <c r="G230" s="202"/>
      <c r="H230" s="205">
        <v>7.33</v>
      </c>
      <c r="I230" s="206"/>
      <c r="J230" s="202"/>
      <c r="K230" s="202"/>
      <c r="L230" s="207"/>
      <c r="M230" s="208"/>
      <c r="N230" s="209"/>
      <c r="O230" s="209"/>
      <c r="P230" s="209"/>
      <c r="Q230" s="209"/>
      <c r="R230" s="209"/>
      <c r="S230" s="209"/>
      <c r="T230" s="210"/>
      <c r="AT230" s="211" t="s">
        <v>165</v>
      </c>
      <c r="AU230" s="211" t="s">
        <v>82</v>
      </c>
      <c r="AV230" s="12" t="s">
        <v>82</v>
      </c>
      <c r="AW230" s="12" t="s">
        <v>33</v>
      </c>
      <c r="AX230" s="12" t="s">
        <v>72</v>
      </c>
      <c r="AY230" s="211" t="s">
        <v>110</v>
      </c>
    </row>
    <row r="231" spans="2:51" s="13" customFormat="1" ht="11.25">
      <c r="B231" s="212"/>
      <c r="C231" s="213"/>
      <c r="D231" s="175" t="s">
        <v>165</v>
      </c>
      <c r="E231" s="214" t="s">
        <v>19</v>
      </c>
      <c r="F231" s="215" t="s">
        <v>169</v>
      </c>
      <c r="G231" s="213"/>
      <c r="H231" s="216">
        <v>16.16</v>
      </c>
      <c r="I231" s="217"/>
      <c r="J231" s="213"/>
      <c r="K231" s="213"/>
      <c r="L231" s="218"/>
      <c r="M231" s="219"/>
      <c r="N231" s="220"/>
      <c r="O231" s="220"/>
      <c r="P231" s="220"/>
      <c r="Q231" s="220"/>
      <c r="R231" s="220"/>
      <c r="S231" s="220"/>
      <c r="T231" s="221"/>
      <c r="AT231" s="222" t="s">
        <v>165</v>
      </c>
      <c r="AU231" s="222" t="s">
        <v>82</v>
      </c>
      <c r="AV231" s="13" t="s">
        <v>126</v>
      </c>
      <c r="AW231" s="13" t="s">
        <v>33</v>
      </c>
      <c r="AX231" s="13" t="s">
        <v>80</v>
      </c>
      <c r="AY231" s="222" t="s">
        <v>110</v>
      </c>
    </row>
    <row r="232" spans="2:65" s="1" customFormat="1" ht="20.45" customHeight="1">
      <c r="B232" s="33"/>
      <c r="C232" s="164" t="s">
        <v>367</v>
      </c>
      <c r="D232" s="164" t="s">
        <v>111</v>
      </c>
      <c r="E232" s="165" t="s">
        <v>368</v>
      </c>
      <c r="F232" s="166" t="s">
        <v>369</v>
      </c>
      <c r="G232" s="167" t="s">
        <v>160</v>
      </c>
      <c r="H232" s="168">
        <v>37.35</v>
      </c>
      <c r="I232" s="169"/>
      <c r="J232" s="168">
        <f>ROUND(I232*H232,1)</f>
        <v>0</v>
      </c>
      <c r="K232" s="166" t="s">
        <v>19</v>
      </c>
      <c r="L232" s="37"/>
      <c r="M232" s="170" t="s">
        <v>19</v>
      </c>
      <c r="N232" s="171" t="s">
        <v>43</v>
      </c>
      <c r="O232" s="59"/>
      <c r="P232" s="172">
        <f>O232*H232</f>
        <v>0</v>
      </c>
      <c r="Q232" s="172">
        <v>0</v>
      </c>
      <c r="R232" s="172">
        <f>Q232*H232</f>
        <v>0</v>
      </c>
      <c r="S232" s="172">
        <v>0</v>
      </c>
      <c r="T232" s="173">
        <f>S232*H232</f>
        <v>0</v>
      </c>
      <c r="AR232" s="16" t="s">
        <v>257</v>
      </c>
      <c r="AT232" s="16" t="s">
        <v>111</v>
      </c>
      <c r="AU232" s="16" t="s">
        <v>82</v>
      </c>
      <c r="AY232" s="16" t="s">
        <v>110</v>
      </c>
      <c r="BE232" s="174">
        <f>IF(N232="základní",J232,0)</f>
        <v>0</v>
      </c>
      <c r="BF232" s="174">
        <f>IF(N232="snížená",J232,0)</f>
        <v>0</v>
      </c>
      <c r="BG232" s="174">
        <f>IF(N232="zákl. přenesená",J232,0)</f>
        <v>0</v>
      </c>
      <c r="BH232" s="174">
        <f>IF(N232="sníž. přenesená",J232,0)</f>
        <v>0</v>
      </c>
      <c r="BI232" s="174">
        <f>IF(N232="nulová",J232,0)</f>
        <v>0</v>
      </c>
      <c r="BJ232" s="16" t="s">
        <v>80</v>
      </c>
      <c r="BK232" s="174">
        <f>ROUND(I232*H232,1)</f>
        <v>0</v>
      </c>
      <c r="BL232" s="16" t="s">
        <v>257</v>
      </c>
      <c r="BM232" s="16" t="s">
        <v>370</v>
      </c>
    </row>
    <row r="233" spans="2:51" s="11" customFormat="1" ht="11.25">
      <c r="B233" s="191"/>
      <c r="C233" s="192"/>
      <c r="D233" s="175" t="s">
        <v>165</v>
      </c>
      <c r="E233" s="193" t="s">
        <v>19</v>
      </c>
      <c r="F233" s="194" t="s">
        <v>371</v>
      </c>
      <c r="G233" s="192"/>
      <c r="H233" s="193" t="s">
        <v>19</v>
      </c>
      <c r="I233" s="195"/>
      <c r="J233" s="192"/>
      <c r="K233" s="192"/>
      <c r="L233" s="196"/>
      <c r="M233" s="197"/>
      <c r="N233" s="198"/>
      <c r="O233" s="198"/>
      <c r="P233" s="198"/>
      <c r="Q233" s="198"/>
      <c r="R233" s="198"/>
      <c r="S233" s="198"/>
      <c r="T233" s="199"/>
      <c r="AT233" s="200" t="s">
        <v>165</v>
      </c>
      <c r="AU233" s="200" t="s">
        <v>82</v>
      </c>
      <c r="AV233" s="11" t="s">
        <v>80</v>
      </c>
      <c r="AW233" s="11" t="s">
        <v>33</v>
      </c>
      <c r="AX233" s="11" t="s">
        <v>72</v>
      </c>
      <c r="AY233" s="200" t="s">
        <v>110</v>
      </c>
    </row>
    <row r="234" spans="2:51" s="12" customFormat="1" ht="11.25">
      <c r="B234" s="201"/>
      <c r="C234" s="202"/>
      <c r="D234" s="175" t="s">
        <v>165</v>
      </c>
      <c r="E234" s="203" t="s">
        <v>19</v>
      </c>
      <c r="F234" s="204" t="s">
        <v>286</v>
      </c>
      <c r="G234" s="202"/>
      <c r="H234" s="205">
        <v>37.35</v>
      </c>
      <c r="I234" s="206"/>
      <c r="J234" s="202"/>
      <c r="K234" s="202"/>
      <c r="L234" s="207"/>
      <c r="M234" s="208"/>
      <c r="N234" s="209"/>
      <c r="O234" s="209"/>
      <c r="P234" s="209"/>
      <c r="Q234" s="209"/>
      <c r="R234" s="209"/>
      <c r="S234" s="209"/>
      <c r="T234" s="210"/>
      <c r="AT234" s="211" t="s">
        <v>165</v>
      </c>
      <c r="AU234" s="211" t="s">
        <v>82</v>
      </c>
      <c r="AV234" s="12" t="s">
        <v>82</v>
      </c>
      <c r="AW234" s="12" t="s">
        <v>33</v>
      </c>
      <c r="AX234" s="12" t="s">
        <v>80</v>
      </c>
      <c r="AY234" s="211" t="s">
        <v>110</v>
      </c>
    </row>
    <row r="235" spans="2:65" s="1" customFormat="1" ht="14.45" customHeight="1">
      <c r="B235" s="33"/>
      <c r="C235" s="164" t="s">
        <v>372</v>
      </c>
      <c r="D235" s="164" t="s">
        <v>111</v>
      </c>
      <c r="E235" s="165" t="s">
        <v>373</v>
      </c>
      <c r="F235" s="166" t="s">
        <v>374</v>
      </c>
      <c r="G235" s="167" t="s">
        <v>160</v>
      </c>
      <c r="H235" s="168">
        <v>24.19</v>
      </c>
      <c r="I235" s="169"/>
      <c r="J235" s="168">
        <f>ROUND(I235*H235,1)</f>
        <v>0</v>
      </c>
      <c r="K235" s="166" t="s">
        <v>19</v>
      </c>
      <c r="L235" s="37"/>
      <c r="M235" s="170" t="s">
        <v>19</v>
      </c>
      <c r="N235" s="171" t="s">
        <v>43</v>
      </c>
      <c r="O235" s="59"/>
      <c r="P235" s="172">
        <f>O235*H235</f>
        <v>0</v>
      </c>
      <c r="Q235" s="172">
        <v>0</v>
      </c>
      <c r="R235" s="172">
        <f>Q235*H235</f>
        <v>0</v>
      </c>
      <c r="S235" s="172">
        <v>0</v>
      </c>
      <c r="T235" s="173">
        <f>S235*H235</f>
        <v>0</v>
      </c>
      <c r="AR235" s="16" t="s">
        <v>257</v>
      </c>
      <c r="AT235" s="16" t="s">
        <v>111</v>
      </c>
      <c r="AU235" s="16" t="s">
        <v>82</v>
      </c>
      <c r="AY235" s="16" t="s">
        <v>110</v>
      </c>
      <c r="BE235" s="174">
        <f>IF(N235="základní",J235,0)</f>
        <v>0</v>
      </c>
      <c r="BF235" s="174">
        <f>IF(N235="snížená",J235,0)</f>
        <v>0</v>
      </c>
      <c r="BG235" s="174">
        <f>IF(N235="zákl. přenesená",J235,0)</f>
        <v>0</v>
      </c>
      <c r="BH235" s="174">
        <f>IF(N235="sníž. přenesená",J235,0)</f>
        <v>0</v>
      </c>
      <c r="BI235" s="174">
        <f>IF(N235="nulová",J235,0)</f>
        <v>0</v>
      </c>
      <c r="BJ235" s="16" t="s">
        <v>80</v>
      </c>
      <c r="BK235" s="174">
        <f>ROUND(I235*H235,1)</f>
        <v>0</v>
      </c>
      <c r="BL235" s="16" t="s">
        <v>257</v>
      </c>
      <c r="BM235" s="16" t="s">
        <v>375</v>
      </c>
    </row>
    <row r="236" spans="2:51" s="11" customFormat="1" ht="11.25">
      <c r="B236" s="191"/>
      <c r="C236" s="192"/>
      <c r="D236" s="175" t="s">
        <v>165</v>
      </c>
      <c r="E236" s="193" t="s">
        <v>19</v>
      </c>
      <c r="F236" s="194" t="s">
        <v>376</v>
      </c>
      <c r="G236" s="192"/>
      <c r="H236" s="193" t="s">
        <v>19</v>
      </c>
      <c r="I236" s="195"/>
      <c r="J236" s="192"/>
      <c r="K236" s="192"/>
      <c r="L236" s="196"/>
      <c r="M236" s="197"/>
      <c r="N236" s="198"/>
      <c r="O236" s="198"/>
      <c r="P236" s="198"/>
      <c r="Q236" s="198"/>
      <c r="R236" s="198"/>
      <c r="S236" s="198"/>
      <c r="T236" s="199"/>
      <c r="AT236" s="200" t="s">
        <v>165</v>
      </c>
      <c r="AU236" s="200" t="s">
        <v>82</v>
      </c>
      <c r="AV236" s="11" t="s">
        <v>80</v>
      </c>
      <c r="AW236" s="11" t="s">
        <v>33</v>
      </c>
      <c r="AX236" s="11" t="s">
        <v>72</v>
      </c>
      <c r="AY236" s="200" t="s">
        <v>110</v>
      </c>
    </row>
    <row r="237" spans="2:51" s="11" customFormat="1" ht="11.25">
      <c r="B237" s="191"/>
      <c r="C237" s="192"/>
      <c r="D237" s="175" t="s">
        <v>165</v>
      </c>
      <c r="E237" s="193" t="s">
        <v>19</v>
      </c>
      <c r="F237" s="194" t="s">
        <v>364</v>
      </c>
      <c r="G237" s="192"/>
      <c r="H237" s="193" t="s">
        <v>19</v>
      </c>
      <c r="I237" s="195"/>
      <c r="J237" s="192"/>
      <c r="K237" s="192"/>
      <c r="L237" s="196"/>
      <c r="M237" s="197"/>
      <c r="N237" s="198"/>
      <c r="O237" s="198"/>
      <c r="P237" s="198"/>
      <c r="Q237" s="198"/>
      <c r="R237" s="198"/>
      <c r="S237" s="198"/>
      <c r="T237" s="199"/>
      <c r="AT237" s="200" t="s">
        <v>165</v>
      </c>
      <c r="AU237" s="200" t="s">
        <v>82</v>
      </c>
      <c r="AV237" s="11" t="s">
        <v>80</v>
      </c>
      <c r="AW237" s="11" t="s">
        <v>33</v>
      </c>
      <c r="AX237" s="11" t="s">
        <v>72</v>
      </c>
      <c r="AY237" s="200" t="s">
        <v>110</v>
      </c>
    </row>
    <row r="238" spans="2:51" s="12" customFormat="1" ht="11.25">
      <c r="B238" s="201"/>
      <c r="C238" s="202"/>
      <c r="D238" s="175" t="s">
        <v>165</v>
      </c>
      <c r="E238" s="203" t="s">
        <v>19</v>
      </c>
      <c r="F238" s="204" t="s">
        <v>377</v>
      </c>
      <c r="G238" s="202"/>
      <c r="H238" s="205">
        <v>18.47</v>
      </c>
      <c r="I238" s="206"/>
      <c r="J238" s="202"/>
      <c r="K238" s="202"/>
      <c r="L238" s="207"/>
      <c r="M238" s="208"/>
      <c r="N238" s="209"/>
      <c r="O238" s="209"/>
      <c r="P238" s="209"/>
      <c r="Q238" s="209"/>
      <c r="R238" s="209"/>
      <c r="S238" s="209"/>
      <c r="T238" s="210"/>
      <c r="AT238" s="211" t="s">
        <v>165</v>
      </c>
      <c r="AU238" s="211" t="s">
        <v>82</v>
      </c>
      <c r="AV238" s="12" t="s">
        <v>82</v>
      </c>
      <c r="AW238" s="12" t="s">
        <v>33</v>
      </c>
      <c r="AX238" s="12" t="s">
        <v>72</v>
      </c>
      <c r="AY238" s="211" t="s">
        <v>110</v>
      </c>
    </row>
    <row r="239" spans="2:51" s="12" customFormat="1" ht="11.25">
      <c r="B239" s="201"/>
      <c r="C239" s="202"/>
      <c r="D239" s="175" t="s">
        <v>165</v>
      </c>
      <c r="E239" s="203" t="s">
        <v>19</v>
      </c>
      <c r="F239" s="204" t="s">
        <v>378</v>
      </c>
      <c r="G239" s="202"/>
      <c r="H239" s="205">
        <v>-1.71</v>
      </c>
      <c r="I239" s="206"/>
      <c r="J239" s="202"/>
      <c r="K239" s="202"/>
      <c r="L239" s="207"/>
      <c r="M239" s="208"/>
      <c r="N239" s="209"/>
      <c r="O239" s="209"/>
      <c r="P239" s="209"/>
      <c r="Q239" s="209"/>
      <c r="R239" s="209"/>
      <c r="S239" s="209"/>
      <c r="T239" s="210"/>
      <c r="AT239" s="211" t="s">
        <v>165</v>
      </c>
      <c r="AU239" s="211" t="s">
        <v>82</v>
      </c>
      <c r="AV239" s="12" t="s">
        <v>82</v>
      </c>
      <c r="AW239" s="12" t="s">
        <v>33</v>
      </c>
      <c r="AX239" s="12" t="s">
        <v>72</v>
      </c>
      <c r="AY239" s="211" t="s">
        <v>110</v>
      </c>
    </row>
    <row r="240" spans="2:51" s="11" customFormat="1" ht="11.25">
      <c r="B240" s="191"/>
      <c r="C240" s="192"/>
      <c r="D240" s="175" t="s">
        <v>165</v>
      </c>
      <c r="E240" s="193" t="s">
        <v>19</v>
      </c>
      <c r="F240" s="194" t="s">
        <v>379</v>
      </c>
      <c r="G240" s="192"/>
      <c r="H240" s="193" t="s">
        <v>19</v>
      </c>
      <c r="I240" s="195"/>
      <c r="J240" s="192"/>
      <c r="K240" s="192"/>
      <c r="L240" s="196"/>
      <c r="M240" s="197"/>
      <c r="N240" s="198"/>
      <c r="O240" s="198"/>
      <c r="P240" s="198"/>
      <c r="Q240" s="198"/>
      <c r="R240" s="198"/>
      <c r="S240" s="198"/>
      <c r="T240" s="199"/>
      <c r="AT240" s="200" t="s">
        <v>165</v>
      </c>
      <c r="AU240" s="200" t="s">
        <v>82</v>
      </c>
      <c r="AV240" s="11" t="s">
        <v>80</v>
      </c>
      <c r="AW240" s="11" t="s">
        <v>33</v>
      </c>
      <c r="AX240" s="11" t="s">
        <v>72</v>
      </c>
      <c r="AY240" s="200" t="s">
        <v>110</v>
      </c>
    </row>
    <row r="241" spans="2:51" s="12" customFormat="1" ht="11.25">
      <c r="B241" s="201"/>
      <c r="C241" s="202"/>
      <c r="D241" s="175" t="s">
        <v>165</v>
      </c>
      <c r="E241" s="203" t="s">
        <v>19</v>
      </c>
      <c r="F241" s="204" t="s">
        <v>380</v>
      </c>
      <c r="G241" s="202"/>
      <c r="H241" s="205">
        <v>7.43</v>
      </c>
      <c r="I241" s="206"/>
      <c r="J241" s="202"/>
      <c r="K241" s="202"/>
      <c r="L241" s="207"/>
      <c r="M241" s="208"/>
      <c r="N241" s="209"/>
      <c r="O241" s="209"/>
      <c r="P241" s="209"/>
      <c r="Q241" s="209"/>
      <c r="R241" s="209"/>
      <c r="S241" s="209"/>
      <c r="T241" s="210"/>
      <c r="AT241" s="211" t="s">
        <v>165</v>
      </c>
      <c r="AU241" s="211" t="s">
        <v>82</v>
      </c>
      <c r="AV241" s="12" t="s">
        <v>82</v>
      </c>
      <c r="AW241" s="12" t="s">
        <v>33</v>
      </c>
      <c r="AX241" s="12" t="s">
        <v>72</v>
      </c>
      <c r="AY241" s="211" t="s">
        <v>110</v>
      </c>
    </row>
    <row r="242" spans="2:51" s="13" customFormat="1" ht="11.25">
      <c r="B242" s="212"/>
      <c r="C242" s="213"/>
      <c r="D242" s="175" t="s">
        <v>165</v>
      </c>
      <c r="E242" s="214" t="s">
        <v>19</v>
      </c>
      <c r="F242" s="215" t="s">
        <v>169</v>
      </c>
      <c r="G242" s="213"/>
      <c r="H242" s="216">
        <v>24.19</v>
      </c>
      <c r="I242" s="217"/>
      <c r="J242" s="213"/>
      <c r="K242" s="213"/>
      <c r="L242" s="218"/>
      <c r="M242" s="219"/>
      <c r="N242" s="220"/>
      <c r="O242" s="220"/>
      <c r="P242" s="220"/>
      <c r="Q242" s="220"/>
      <c r="R242" s="220"/>
      <c r="S242" s="220"/>
      <c r="T242" s="221"/>
      <c r="AT242" s="222" t="s">
        <v>165</v>
      </c>
      <c r="AU242" s="222" t="s">
        <v>82</v>
      </c>
      <c r="AV242" s="13" t="s">
        <v>126</v>
      </c>
      <c r="AW242" s="13" t="s">
        <v>33</v>
      </c>
      <c r="AX242" s="13" t="s">
        <v>80</v>
      </c>
      <c r="AY242" s="222" t="s">
        <v>110</v>
      </c>
    </row>
    <row r="243" spans="2:65" s="1" customFormat="1" ht="20.45" customHeight="1">
      <c r="B243" s="33"/>
      <c r="C243" s="164" t="s">
        <v>381</v>
      </c>
      <c r="D243" s="164" t="s">
        <v>111</v>
      </c>
      <c r="E243" s="165" t="s">
        <v>382</v>
      </c>
      <c r="F243" s="166" t="s">
        <v>383</v>
      </c>
      <c r="G243" s="167" t="s">
        <v>296</v>
      </c>
      <c r="H243" s="169"/>
      <c r="I243" s="169"/>
      <c r="J243" s="168">
        <f>ROUND(I243*H243,1)</f>
        <v>0</v>
      </c>
      <c r="K243" s="166" t="s">
        <v>115</v>
      </c>
      <c r="L243" s="37"/>
      <c r="M243" s="170" t="s">
        <v>19</v>
      </c>
      <c r="N243" s="171" t="s">
        <v>43</v>
      </c>
      <c r="O243" s="59"/>
      <c r="P243" s="172">
        <f>O243*H243</f>
        <v>0</v>
      </c>
      <c r="Q243" s="172">
        <v>0</v>
      </c>
      <c r="R243" s="172">
        <f>Q243*H243</f>
        <v>0</v>
      </c>
      <c r="S243" s="172">
        <v>0</v>
      </c>
      <c r="T243" s="173">
        <f>S243*H243</f>
        <v>0</v>
      </c>
      <c r="AR243" s="16" t="s">
        <v>257</v>
      </c>
      <c r="AT243" s="16" t="s">
        <v>111</v>
      </c>
      <c r="AU243" s="16" t="s">
        <v>82</v>
      </c>
      <c r="AY243" s="16" t="s">
        <v>110</v>
      </c>
      <c r="BE243" s="174">
        <f>IF(N243="základní",J243,0)</f>
        <v>0</v>
      </c>
      <c r="BF243" s="174">
        <f>IF(N243="snížená",J243,0)</f>
        <v>0</v>
      </c>
      <c r="BG243" s="174">
        <f>IF(N243="zákl. přenesená",J243,0)</f>
        <v>0</v>
      </c>
      <c r="BH243" s="174">
        <f>IF(N243="sníž. přenesená",J243,0)</f>
        <v>0</v>
      </c>
      <c r="BI243" s="174">
        <f>IF(N243="nulová",J243,0)</f>
        <v>0</v>
      </c>
      <c r="BJ243" s="16" t="s">
        <v>80</v>
      </c>
      <c r="BK243" s="174">
        <f>ROUND(I243*H243,1)</f>
        <v>0</v>
      </c>
      <c r="BL243" s="16" t="s">
        <v>257</v>
      </c>
      <c r="BM243" s="16" t="s">
        <v>384</v>
      </c>
    </row>
    <row r="244" spans="2:47" s="1" customFormat="1" ht="19.5">
      <c r="B244" s="33"/>
      <c r="C244" s="34"/>
      <c r="D244" s="175" t="s">
        <v>118</v>
      </c>
      <c r="E244" s="34"/>
      <c r="F244" s="176" t="s">
        <v>385</v>
      </c>
      <c r="G244" s="34"/>
      <c r="H244" s="34"/>
      <c r="I244" s="102"/>
      <c r="J244" s="34"/>
      <c r="K244" s="34"/>
      <c r="L244" s="37"/>
      <c r="M244" s="177"/>
      <c r="N244" s="59"/>
      <c r="O244" s="59"/>
      <c r="P244" s="59"/>
      <c r="Q244" s="59"/>
      <c r="R244" s="59"/>
      <c r="S244" s="59"/>
      <c r="T244" s="60"/>
      <c r="AT244" s="16" t="s">
        <v>118</v>
      </c>
      <c r="AU244" s="16" t="s">
        <v>82</v>
      </c>
    </row>
    <row r="245" spans="2:47" s="1" customFormat="1" ht="97.5">
      <c r="B245" s="33"/>
      <c r="C245" s="34"/>
      <c r="D245" s="175" t="s">
        <v>163</v>
      </c>
      <c r="E245" s="34"/>
      <c r="F245" s="190" t="s">
        <v>386</v>
      </c>
      <c r="G245" s="34"/>
      <c r="H245" s="34"/>
      <c r="I245" s="102"/>
      <c r="J245" s="34"/>
      <c r="K245" s="34"/>
      <c r="L245" s="37"/>
      <c r="M245" s="177"/>
      <c r="N245" s="59"/>
      <c r="O245" s="59"/>
      <c r="P245" s="59"/>
      <c r="Q245" s="59"/>
      <c r="R245" s="59"/>
      <c r="S245" s="59"/>
      <c r="T245" s="60"/>
      <c r="AT245" s="16" t="s">
        <v>163</v>
      </c>
      <c r="AU245" s="16" t="s">
        <v>82</v>
      </c>
    </row>
    <row r="246" spans="2:63" s="9" customFormat="1" ht="22.9" customHeight="1">
      <c r="B246" s="150"/>
      <c r="C246" s="151"/>
      <c r="D246" s="152" t="s">
        <v>71</v>
      </c>
      <c r="E246" s="188" t="s">
        <v>387</v>
      </c>
      <c r="F246" s="188" t="s">
        <v>388</v>
      </c>
      <c r="G246" s="151"/>
      <c r="H246" s="151"/>
      <c r="I246" s="154"/>
      <c r="J246" s="189">
        <f>BK246</f>
        <v>0</v>
      </c>
      <c r="K246" s="151"/>
      <c r="L246" s="156"/>
      <c r="M246" s="157"/>
      <c r="N246" s="158"/>
      <c r="O246" s="158"/>
      <c r="P246" s="159">
        <f>SUM(P247:P290)</f>
        <v>0</v>
      </c>
      <c r="Q246" s="158"/>
      <c r="R246" s="159">
        <f>SUM(R247:R290)</f>
        <v>0.47990800000000006</v>
      </c>
      <c r="S246" s="158"/>
      <c r="T246" s="160">
        <f>SUM(T247:T290)</f>
        <v>0.110553</v>
      </c>
      <c r="AR246" s="161" t="s">
        <v>82</v>
      </c>
      <c r="AT246" s="162" t="s">
        <v>71</v>
      </c>
      <c r="AU246" s="162" t="s">
        <v>80</v>
      </c>
      <c r="AY246" s="161" t="s">
        <v>110</v>
      </c>
      <c r="BK246" s="163">
        <f>SUM(BK247:BK290)</f>
        <v>0</v>
      </c>
    </row>
    <row r="247" spans="2:65" s="1" customFormat="1" ht="20.45" customHeight="1">
      <c r="B247" s="33"/>
      <c r="C247" s="164" t="s">
        <v>389</v>
      </c>
      <c r="D247" s="164" t="s">
        <v>111</v>
      </c>
      <c r="E247" s="165" t="s">
        <v>390</v>
      </c>
      <c r="F247" s="166" t="s">
        <v>391</v>
      </c>
      <c r="G247" s="167" t="s">
        <v>227</v>
      </c>
      <c r="H247" s="168">
        <v>5.7</v>
      </c>
      <c r="I247" s="169"/>
      <c r="J247" s="168">
        <f>ROUND(I247*H247,1)</f>
        <v>0</v>
      </c>
      <c r="K247" s="166" t="s">
        <v>115</v>
      </c>
      <c r="L247" s="37"/>
      <c r="M247" s="170" t="s">
        <v>19</v>
      </c>
      <c r="N247" s="171" t="s">
        <v>43</v>
      </c>
      <c r="O247" s="59"/>
      <c r="P247" s="172">
        <f>O247*H247</f>
        <v>0</v>
      </c>
      <c r="Q247" s="172">
        <v>0</v>
      </c>
      <c r="R247" s="172">
        <f>Q247*H247</f>
        <v>0</v>
      </c>
      <c r="S247" s="172">
        <v>0.00167</v>
      </c>
      <c r="T247" s="173">
        <f>S247*H247</f>
        <v>0.009519</v>
      </c>
      <c r="AR247" s="16" t="s">
        <v>257</v>
      </c>
      <c r="AT247" s="16" t="s">
        <v>111</v>
      </c>
      <c r="AU247" s="16" t="s">
        <v>82</v>
      </c>
      <c r="AY247" s="16" t="s">
        <v>110</v>
      </c>
      <c r="BE247" s="174">
        <f>IF(N247="základní",J247,0)</f>
        <v>0</v>
      </c>
      <c r="BF247" s="174">
        <f>IF(N247="snížená",J247,0)</f>
        <v>0</v>
      </c>
      <c r="BG247" s="174">
        <f>IF(N247="zákl. přenesená",J247,0)</f>
        <v>0</v>
      </c>
      <c r="BH247" s="174">
        <f>IF(N247="sníž. přenesená",J247,0)</f>
        <v>0</v>
      </c>
      <c r="BI247" s="174">
        <f>IF(N247="nulová",J247,0)</f>
        <v>0</v>
      </c>
      <c r="BJ247" s="16" t="s">
        <v>80</v>
      </c>
      <c r="BK247" s="174">
        <f>ROUND(I247*H247,1)</f>
        <v>0</v>
      </c>
      <c r="BL247" s="16" t="s">
        <v>257</v>
      </c>
      <c r="BM247" s="16" t="s">
        <v>392</v>
      </c>
    </row>
    <row r="248" spans="2:47" s="1" customFormat="1" ht="11.25">
      <c r="B248" s="33"/>
      <c r="C248" s="34"/>
      <c r="D248" s="175" t="s">
        <v>118</v>
      </c>
      <c r="E248" s="34"/>
      <c r="F248" s="176" t="s">
        <v>393</v>
      </c>
      <c r="G248" s="34"/>
      <c r="H248" s="34"/>
      <c r="I248" s="102"/>
      <c r="J248" s="34"/>
      <c r="K248" s="34"/>
      <c r="L248" s="37"/>
      <c r="M248" s="177"/>
      <c r="N248" s="59"/>
      <c r="O248" s="59"/>
      <c r="P248" s="59"/>
      <c r="Q248" s="59"/>
      <c r="R248" s="59"/>
      <c r="S248" s="59"/>
      <c r="T248" s="60"/>
      <c r="AT248" s="16" t="s">
        <v>118</v>
      </c>
      <c r="AU248" s="16" t="s">
        <v>82</v>
      </c>
    </row>
    <row r="249" spans="2:51" s="11" customFormat="1" ht="11.25">
      <c r="B249" s="191"/>
      <c r="C249" s="192"/>
      <c r="D249" s="175" t="s">
        <v>165</v>
      </c>
      <c r="E249" s="193" t="s">
        <v>19</v>
      </c>
      <c r="F249" s="194" t="s">
        <v>166</v>
      </c>
      <c r="G249" s="192"/>
      <c r="H249" s="193" t="s">
        <v>19</v>
      </c>
      <c r="I249" s="195"/>
      <c r="J249" s="192"/>
      <c r="K249" s="192"/>
      <c r="L249" s="196"/>
      <c r="M249" s="197"/>
      <c r="N249" s="198"/>
      <c r="O249" s="198"/>
      <c r="P249" s="198"/>
      <c r="Q249" s="198"/>
      <c r="R249" s="198"/>
      <c r="S249" s="198"/>
      <c r="T249" s="199"/>
      <c r="AT249" s="200" t="s">
        <v>165</v>
      </c>
      <c r="AU249" s="200" t="s">
        <v>82</v>
      </c>
      <c r="AV249" s="11" t="s">
        <v>80</v>
      </c>
      <c r="AW249" s="11" t="s">
        <v>33</v>
      </c>
      <c r="AX249" s="11" t="s">
        <v>72</v>
      </c>
      <c r="AY249" s="200" t="s">
        <v>110</v>
      </c>
    </row>
    <row r="250" spans="2:51" s="12" customFormat="1" ht="11.25">
      <c r="B250" s="201"/>
      <c r="C250" s="202"/>
      <c r="D250" s="175" t="s">
        <v>165</v>
      </c>
      <c r="E250" s="203" t="s">
        <v>19</v>
      </c>
      <c r="F250" s="204" t="s">
        <v>394</v>
      </c>
      <c r="G250" s="202"/>
      <c r="H250" s="205">
        <v>5.7</v>
      </c>
      <c r="I250" s="206"/>
      <c r="J250" s="202"/>
      <c r="K250" s="202"/>
      <c r="L250" s="207"/>
      <c r="M250" s="208"/>
      <c r="N250" s="209"/>
      <c r="O250" s="209"/>
      <c r="P250" s="209"/>
      <c r="Q250" s="209"/>
      <c r="R250" s="209"/>
      <c r="S250" s="209"/>
      <c r="T250" s="210"/>
      <c r="AT250" s="211" t="s">
        <v>165</v>
      </c>
      <c r="AU250" s="211" t="s">
        <v>82</v>
      </c>
      <c r="AV250" s="12" t="s">
        <v>82</v>
      </c>
      <c r="AW250" s="12" t="s">
        <v>33</v>
      </c>
      <c r="AX250" s="12" t="s">
        <v>80</v>
      </c>
      <c r="AY250" s="211" t="s">
        <v>110</v>
      </c>
    </row>
    <row r="251" spans="2:65" s="1" customFormat="1" ht="20.45" customHeight="1">
      <c r="B251" s="33"/>
      <c r="C251" s="164" t="s">
        <v>395</v>
      </c>
      <c r="D251" s="164" t="s">
        <v>111</v>
      </c>
      <c r="E251" s="165" t="s">
        <v>396</v>
      </c>
      <c r="F251" s="166" t="s">
        <v>397</v>
      </c>
      <c r="G251" s="167" t="s">
        <v>227</v>
      </c>
      <c r="H251" s="168">
        <v>16.28</v>
      </c>
      <c r="I251" s="169"/>
      <c r="J251" s="168">
        <f>ROUND(I251*H251,1)</f>
        <v>0</v>
      </c>
      <c r="K251" s="166" t="s">
        <v>115</v>
      </c>
      <c r="L251" s="37"/>
      <c r="M251" s="170" t="s">
        <v>19</v>
      </c>
      <c r="N251" s="171" t="s">
        <v>43</v>
      </c>
      <c r="O251" s="59"/>
      <c r="P251" s="172">
        <f>O251*H251</f>
        <v>0</v>
      </c>
      <c r="Q251" s="172">
        <v>0</v>
      </c>
      <c r="R251" s="172">
        <f>Q251*H251</f>
        <v>0</v>
      </c>
      <c r="S251" s="172">
        <v>0.0026</v>
      </c>
      <c r="T251" s="173">
        <f>S251*H251</f>
        <v>0.042328</v>
      </c>
      <c r="AR251" s="16" t="s">
        <v>257</v>
      </c>
      <c r="AT251" s="16" t="s">
        <v>111</v>
      </c>
      <c r="AU251" s="16" t="s">
        <v>82</v>
      </c>
      <c r="AY251" s="16" t="s">
        <v>110</v>
      </c>
      <c r="BE251" s="174">
        <f>IF(N251="základní",J251,0)</f>
        <v>0</v>
      </c>
      <c r="BF251" s="174">
        <f>IF(N251="snížená",J251,0)</f>
        <v>0</v>
      </c>
      <c r="BG251" s="174">
        <f>IF(N251="zákl. přenesená",J251,0)</f>
        <v>0</v>
      </c>
      <c r="BH251" s="174">
        <f>IF(N251="sníž. přenesená",J251,0)</f>
        <v>0</v>
      </c>
      <c r="BI251" s="174">
        <f>IF(N251="nulová",J251,0)</f>
        <v>0</v>
      </c>
      <c r="BJ251" s="16" t="s">
        <v>80</v>
      </c>
      <c r="BK251" s="174">
        <f>ROUND(I251*H251,1)</f>
        <v>0</v>
      </c>
      <c r="BL251" s="16" t="s">
        <v>257</v>
      </c>
      <c r="BM251" s="16" t="s">
        <v>398</v>
      </c>
    </row>
    <row r="252" spans="2:47" s="1" customFormat="1" ht="11.25">
      <c r="B252" s="33"/>
      <c r="C252" s="34"/>
      <c r="D252" s="175" t="s">
        <v>118</v>
      </c>
      <c r="E252" s="34"/>
      <c r="F252" s="176" t="s">
        <v>399</v>
      </c>
      <c r="G252" s="34"/>
      <c r="H252" s="34"/>
      <c r="I252" s="102"/>
      <c r="J252" s="34"/>
      <c r="K252" s="34"/>
      <c r="L252" s="37"/>
      <c r="M252" s="177"/>
      <c r="N252" s="59"/>
      <c r="O252" s="59"/>
      <c r="P252" s="59"/>
      <c r="Q252" s="59"/>
      <c r="R252" s="59"/>
      <c r="S252" s="59"/>
      <c r="T252" s="60"/>
      <c r="AT252" s="16" t="s">
        <v>118</v>
      </c>
      <c r="AU252" s="16" t="s">
        <v>82</v>
      </c>
    </row>
    <row r="253" spans="2:51" s="11" customFormat="1" ht="11.25">
      <c r="B253" s="191"/>
      <c r="C253" s="192"/>
      <c r="D253" s="175" t="s">
        <v>165</v>
      </c>
      <c r="E253" s="193" t="s">
        <v>19</v>
      </c>
      <c r="F253" s="194" t="s">
        <v>166</v>
      </c>
      <c r="G253" s="192"/>
      <c r="H253" s="193" t="s">
        <v>19</v>
      </c>
      <c r="I253" s="195"/>
      <c r="J253" s="192"/>
      <c r="K253" s="192"/>
      <c r="L253" s="196"/>
      <c r="M253" s="197"/>
      <c r="N253" s="198"/>
      <c r="O253" s="198"/>
      <c r="P253" s="198"/>
      <c r="Q253" s="198"/>
      <c r="R253" s="198"/>
      <c r="S253" s="198"/>
      <c r="T253" s="199"/>
      <c r="AT253" s="200" t="s">
        <v>165</v>
      </c>
      <c r="AU253" s="200" t="s">
        <v>82</v>
      </c>
      <c r="AV253" s="11" t="s">
        <v>80</v>
      </c>
      <c r="AW253" s="11" t="s">
        <v>33</v>
      </c>
      <c r="AX253" s="11" t="s">
        <v>72</v>
      </c>
      <c r="AY253" s="200" t="s">
        <v>110</v>
      </c>
    </row>
    <row r="254" spans="2:51" s="12" customFormat="1" ht="11.25">
      <c r="B254" s="201"/>
      <c r="C254" s="202"/>
      <c r="D254" s="175" t="s">
        <v>165</v>
      </c>
      <c r="E254" s="203" t="s">
        <v>19</v>
      </c>
      <c r="F254" s="204" t="s">
        <v>400</v>
      </c>
      <c r="G254" s="202"/>
      <c r="H254" s="205">
        <v>16.28</v>
      </c>
      <c r="I254" s="206"/>
      <c r="J254" s="202"/>
      <c r="K254" s="202"/>
      <c r="L254" s="207"/>
      <c r="M254" s="208"/>
      <c r="N254" s="209"/>
      <c r="O254" s="209"/>
      <c r="P254" s="209"/>
      <c r="Q254" s="209"/>
      <c r="R254" s="209"/>
      <c r="S254" s="209"/>
      <c r="T254" s="210"/>
      <c r="AT254" s="211" t="s">
        <v>165</v>
      </c>
      <c r="AU254" s="211" t="s">
        <v>82</v>
      </c>
      <c r="AV254" s="12" t="s">
        <v>82</v>
      </c>
      <c r="AW254" s="12" t="s">
        <v>33</v>
      </c>
      <c r="AX254" s="12" t="s">
        <v>80</v>
      </c>
      <c r="AY254" s="211" t="s">
        <v>110</v>
      </c>
    </row>
    <row r="255" spans="2:65" s="1" customFormat="1" ht="20.45" customHeight="1">
      <c r="B255" s="33"/>
      <c r="C255" s="164" t="s">
        <v>401</v>
      </c>
      <c r="D255" s="164" t="s">
        <v>111</v>
      </c>
      <c r="E255" s="165" t="s">
        <v>402</v>
      </c>
      <c r="F255" s="166" t="s">
        <v>403</v>
      </c>
      <c r="G255" s="167" t="s">
        <v>227</v>
      </c>
      <c r="H255" s="168">
        <v>14.9</v>
      </c>
      <c r="I255" s="169"/>
      <c r="J255" s="168">
        <f>ROUND(I255*H255,1)</f>
        <v>0</v>
      </c>
      <c r="K255" s="166" t="s">
        <v>115</v>
      </c>
      <c r="L255" s="37"/>
      <c r="M255" s="170" t="s">
        <v>19</v>
      </c>
      <c r="N255" s="171" t="s">
        <v>43</v>
      </c>
      <c r="O255" s="59"/>
      <c r="P255" s="172">
        <f>O255*H255</f>
        <v>0</v>
      </c>
      <c r="Q255" s="172">
        <v>0</v>
      </c>
      <c r="R255" s="172">
        <f>Q255*H255</f>
        <v>0</v>
      </c>
      <c r="S255" s="172">
        <v>0.00394</v>
      </c>
      <c r="T255" s="173">
        <f>S255*H255</f>
        <v>0.058706</v>
      </c>
      <c r="AR255" s="16" t="s">
        <v>257</v>
      </c>
      <c r="AT255" s="16" t="s">
        <v>111</v>
      </c>
      <c r="AU255" s="16" t="s">
        <v>82</v>
      </c>
      <c r="AY255" s="16" t="s">
        <v>110</v>
      </c>
      <c r="BE255" s="174">
        <f>IF(N255="základní",J255,0)</f>
        <v>0</v>
      </c>
      <c r="BF255" s="174">
        <f>IF(N255="snížená",J255,0)</f>
        <v>0</v>
      </c>
      <c r="BG255" s="174">
        <f>IF(N255="zákl. přenesená",J255,0)</f>
        <v>0</v>
      </c>
      <c r="BH255" s="174">
        <f>IF(N255="sníž. přenesená",J255,0)</f>
        <v>0</v>
      </c>
      <c r="BI255" s="174">
        <f>IF(N255="nulová",J255,0)</f>
        <v>0</v>
      </c>
      <c r="BJ255" s="16" t="s">
        <v>80</v>
      </c>
      <c r="BK255" s="174">
        <f>ROUND(I255*H255,1)</f>
        <v>0</v>
      </c>
      <c r="BL255" s="16" t="s">
        <v>257</v>
      </c>
      <c r="BM255" s="16" t="s">
        <v>404</v>
      </c>
    </row>
    <row r="256" spans="2:47" s="1" customFormat="1" ht="11.25">
      <c r="B256" s="33"/>
      <c r="C256" s="34"/>
      <c r="D256" s="175" t="s">
        <v>118</v>
      </c>
      <c r="E256" s="34"/>
      <c r="F256" s="176" t="s">
        <v>405</v>
      </c>
      <c r="G256" s="34"/>
      <c r="H256" s="34"/>
      <c r="I256" s="102"/>
      <c r="J256" s="34"/>
      <c r="K256" s="34"/>
      <c r="L256" s="37"/>
      <c r="M256" s="177"/>
      <c r="N256" s="59"/>
      <c r="O256" s="59"/>
      <c r="P256" s="59"/>
      <c r="Q256" s="59"/>
      <c r="R256" s="59"/>
      <c r="S256" s="59"/>
      <c r="T256" s="60"/>
      <c r="AT256" s="16" t="s">
        <v>118</v>
      </c>
      <c r="AU256" s="16" t="s">
        <v>82</v>
      </c>
    </row>
    <row r="257" spans="2:51" s="11" customFormat="1" ht="11.25">
      <c r="B257" s="191"/>
      <c r="C257" s="192"/>
      <c r="D257" s="175" t="s">
        <v>165</v>
      </c>
      <c r="E257" s="193" t="s">
        <v>19</v>
      </c>
      <c r="F257" s="194" t="s">
        <v>166</v>
      </c>
      <c r="G257" s="192"/>
      <c r="H257" s="193" t="s">
        <v>19</v>
      </c>
      <c r="I257" s="195"/>
      <c r="J257" s="192"/>
      <c r="K257" s="192"/>
      <c r="L257" s="196"/>
      <c r="M257" s="197"/>
      <c r="N257" s="198"/>
      <c r="O257" s="198"/>
      <c r="P257" s="198"/>
      <c r="Q257" s="198"/>
      <c r="R257" s="198"/>
      <c r="S257" s="198"/>
      <c r="T257" s="199"/>
      <c r="AT257" s="200" t="s">
        <v>165</v>
      </c>
      <c r="AU257" s="200" t="s">
        <v>82</v>
      </c>
      <c r="AV257" s="11" t="s">
        <v>80</v>
      </c>
      <c r="AW257" s="11" t="s">
        <v>33</v>
      </c>
      <c r="AX257" s="11" t="s">
        <v>72</v>
      </c>
      <c r="AY257" s="200" t="s">
        <v>110</v>
      </c>
    </row>
    <row r="258" spans="2:51" s="12" customFormat="1" ht="11.25">
      <c r="B258" s="201"/>
      <c r="C258" s="202"/>
      <c r="D258" s="175" t="s">
        <v>165</v>
      </c>
      <c r="E258" s="203" t="s">
        <v>19</v>
      </c>
      <c r="F258" s="204" t="s">
        <v>406</v>
      </c>
      <c r="G258" s="202"/>
      <c r="H258" s="205">
        <v>14.9</v>
      </c>
      <c r="I258" s="206"/>
      <c r="J258" s="202"/>
      <c r="K258" s="202"/>
      <c r="L258" s="207"/>
      <c r="M258" s="208"/>
      <c r="N258" s="209"/>
      <c r="O258" s="209"/>
      <c r="P258" s="209"/>
      <c r="Q258" s="209"/>
      <c r="R258" s="209"/>
      <c r="S258" s="209"/>
      <c r="T258" s="210"/>
      <c r="AT258" s="211" t="s">
        <v>165</v>
      </c>
      <c r="AU258" s="211" t="s">
        <v>82</v>
      </c>
      <c r="AV258" s="12" t="s">
        <v>82</v>
      </c>
      <c r="AW258" s="12" t="s">
        <v>33</v>
      </c>
      <c r="AX258" s="12" t="s">
        <v>80</v>
      </c>
      <c r="AY258" s="211" t="s">
        <v>110</v>
      </c>
    </row>
    <row r="259" spans="2:65" s="1" customFormat="1" ht="20.45" customHeight="1">
      <c r="B259" s="33"/>
      <c r="C259" s="164" t="s">
        <v>407</v>
      </c>
      <c r="D259" s="164" t="s">
        <v>111</v>
      </c>
      <c r="E259" s="165" t="s">
        <v>408</v>
      </c>
      <c r="F259" s="166" t="s">
        <v>409</v>
      </c>
      <c r="G259" s="167" t="s">
        <v>160</v>
      </c>
      <c r="H259" s="168">
        <v>37.35</v>
      </c>
      <c r="I259" s="169"/>
      <c r="J259" s="168">
        <f>ROUND(I259*H259,1)</f>
        <v>0</v>
      </c>
      <c r="K259" s="166" t="s">
        <v>115</v>
      </c>
      <c r="L259" s="37"/>
      <c r="M259" s="170" t="s">
        <v>19</v>
      </c>
      <c r="N259" s="171" t="s">
        <v>43</v>
      </c>
      <c r="O259" s="59"/>
      <c r="P259" s="172">
        <f>O259*H259</f>
        <v>0</v>
      </c>
      <c r="Q259" s="172">
        <v>0.00724</v>
      </c>
      <c r="R259" s="172">
        <f>Q259*H259</f>
        <v>0.270414</v>
      </c>
      <c r="S259" s="172">
        <v>0</v>
      </c>
      <c r="T259" s="173">
        <f>S259*H259</f>
        <v>0</v>
      </c>
      <c r="AR259" s="16" t="s">
        <v>257</v>
      </c>
      <c r="AT259" s="16" t="s">
        <v>111</v>
      </c>
      <c r="AU259" s="16" t="s">
        <v>82</v>
      </c>
      <c r="AY259" s="16" t="s">
        <v>110</v>
      </c>
      <c r="BE259" s="174">
        <f>IF(N259="základní",J259,0)</f>
        <v>0</v>
      </c>
      <c r="BF259" s="174">
        <f>IF(N259="snížená",J259,0)</f>
        <v>0</v>
      </c>
      <c r="BG259" s="174">
        <f>IF(N259="zákl. přenesená",J259,0)</f>
        <v>0</v>
      </c>
      <c r="BH259" s="174">
        <f>IF(N259="sníž. přenesená",J259,0)</f>
        <v>0</v>
      </c>
      <c r="BI259" s="174">
        <f>IF(N259="nulová",J259,0)</f>
        <v>0</v>
      </c>
      <c r="BJ259" s="16" t="s">
        <v>80</v>
      </c>
      <c r="BK259" s="174">
        <f>ROUND(I259*H259,1)</f>
        <v>0</v>
      </c>
      <c r="BL259" s="16" t="s">
        <v>257</v>
      </c>
      <c r="BM259" s="16" t="s">
        <v>410</v>
      </c>
    </row>
    <row r="260" spans="2:47" s="1" customFormat="1" ht="19.5">
      <c r="B260" s="33"/>
      <c r="C260" s="34"/>
      <c r="D260" s="175" t="s">
        <v>118</v>
      </c>
      <c r="E260" s="34"/>
      <c r="F260" s="176" t="s">
        <v>411</v>
      </c>
      <c r="G260" s="34"/>
      <c r="H260" s="34"/>
      <c r="I260" s="102"/>
      <c r="J260" s="34"/>
      <c r="K260" s="34"/>
      <c r="L260" s="37"/>
      <c r="M260" s="177"/>
      <c r="N260" s="59"/>
      <c r="O260" s="59"/>
      <c r="P260" s="59"/>
      <c r="Q260" s="59"/>
      <c r="R260" s="59"/>
      <c r="S260" s="59"/>
      <c r="T260" s="60"/>
      <c r="AT260" s="16" t="s">
        <v>118</v>
      </c>
      <c r="AU260" s="16" t="s">
        <v>82</v>
      </c>
    </row>
    <row r="261" spans="2:51" s="11" customFormat="1" ht="11.25">
      <c r="B261" s="191"/>
      <c r="C261" s="192"/>
      <c r="D261" s="175" t="s">
        <v>165</v>
      </c>
      <c r="E261" s="193" t="s">
        <v>19</v>
      </c>
      <c r="F261" s="194" t="s">
        <v>285</v>
      </c>
      <c r="G261" s="192"/>
      <c r="H261" s="193" t="s">
        <v>19</v>
      </c>
      <c r="I261" s="195"/>
      <c r="J261" s="192"/>
      <c r="K261" s="192"/>
      <c r="L261" s="196"/>
      <c r="M261" s="197"/>
      <c r="N261" s="198"/>
      <c r="O261" s="198"/>
      <c r="P261" s="198"/>
      <c r="Q261" s="198"/>
      <c r="R261" s="198"/>
      <c r="S261" s="198"/>
      <c r="T261" s="199"/>
      <c r="AT261" s="200" t="s">
        <v>165</v>
      </c>
      <c r="AU261" s="200" t="s">
        <v>82</v>
      </c>
      <c r="AV261" s="11" t="s">
        <v>80</v>
      </c>
      <c r="AW261" s="11" t="s">
        <v>33</v>
      </c>
      <c r="AX261" s="11" t="s">
        <v>72</v>
      </c>
      <c r="AY261" s="200" t="s">
        <v>110</v>
      </c>
    </row>
    <row r="262" spans="2:51" s="12" customFormat="1" ht="11.25">
      <c r="B262" s="201"/>
      <c r="C262" s="202"/>
      <c r="D262" s="175" t="s">
        <v>165</v>
      </c>
      <c r="E262" s="203" t="s">
        <v>19</v>
      </c>
      <c r="F262" s="204" t="s">
        <v>286</v>
      </c>
      <c r="G262" s="202"/>
      <c r="H262" s="205">
        <v>37.35</v>
      </c>
      <c r="I262" s="206"/>
      <c r="J262" s="202"/>
      <c r="K262" s="202"/>
      <c r="L262" s="207"/>
      <c r="M262" s="208"/>
      <c r="N262" s="209"/>
      <c r="O262" s="209"/>
      <c r="P262" s="209"/>
      <c r="Q262" s="209"/>
      <c r="R262" s="209"/>
      <c r="S262" s="209"/>
      <c r="T262" s="210"/>
      <c r="AT262" s="211" t="s">
        <v>165</v>
      </c>
      <c r="AU262" s="211" t="s">
        <v>82</v>
      </c>
      <c r="AV262" s="12" t="s">
        <v>82</v>
      </c>
      <c r="AW262" s="12" t="s">
        <v>33</v>
      </c>
      <c r="AX262" s="12" t="s">
        <v>80</v>
      </c>
      <c r="AY262" s="211" t="s">
        <v>110</v>
      </c>
    </row>
    <row r="263" spans="2:65" s="1" customFormat="1" ht="20.45" customHeight="1">
      <c r="B263" s="33"/>
      <c r="C263" s="164" t="s">
        <v>412</v>
      </c>
      <c r="D263" s="164" t="s">
        <v>111</v>
      </c>
      <c r="E263" s="165" t="s">
        <v>413</v>
      </c>
      <c r="F263" s="166" t="s">
        <v>414</v>
      </c>
      <c r="G263" s="167" t="s">
        <v>227</v>
      </c>
      <c r="H263" s="168">
        <v>16.28</v>
      </c>
      <c r="I263" s="169"/>
      <c r="J263" s="168">
        <f>ROUND(I263*H263,1)</f>
        <v>0</v>
      </c>
      <c r="K263" s="166" t="s">
        <v>115</v>
      </c>
      <c r="L263" s="37"/>
      <c r="M263" s="170" t="s">
        <v>19</v>
      </c>
      <c r="N263" s="171" t="s">
        <v>43</v>
      </c>
      <c r="O263" s="59"/>
      <c r="P263" s="172">
        <f>O263*H263</f>
        <v>0</v>
      </c>
      <c r="Q263" s="172">
        <v>0.00287</v>
      </c>
      <c r="R263" s="172">
        <f>Q263*H263</f>
        <v>0.046723600000000004</v>
      </c>
      <c r="S263" s="172">
        <v>0</v>
      </c>
      <c r="T263" s="173">
        <f>S263*H263</f>
        <v>0</v>
      </c>
      <c r="AR263" s="16" t="s">
        <v>257</v>
      </c>
      <c r="AT263" s="16" t="s">
        <v>111</v>
      </c>
      <c r="AU263" s="16" t="s">
        <v>82</v>
      </c>
      <c r="AY263" s="16" t="s">
        <v>110</v>
      </c>
      <c r="BE263" s="174">
        <f>IF(N263="základní",J263,0)</f>
        <v>0</v>
      </c>
      <c r="BF263" s="174">
        <f>IF(N263="snížená",J263,0)</f>
        <v>0</v>
      </c>
      <c r="BG263" s="174">
        <f>IF(N263="zákl. přenesená",J263,0)</f>
        <v>0</v>
      </c>
      <c r="BH263" s="174">
        <f>IF(N263="sníž. přenesená",J263,0)</f>
        <v>0</v>
      </c>
      <c r="BI263" s="174">
        <f>IF(N263="nulová",J263,0)</f>
        <v>0</v>
      </c>
      <c r="BJ263" s="16" t="s">
        <v>80</v>
      </c>
      <c r="BK263" s="174">
        <f>ROUND(I263*H263,1)</f>
        <v>0</v>
      </c>
      <c r="BL263" s="16" t="s">
        <v>257</v>
      </c>
      <c r="BM263" s="16" t="s">
        <v>415</v>
      </c>
    </row>
    <row r="264" spans="2:47" s="1" customFormat="1" ht="11.25">
      <c r="B264" s="33"/>
      <c r="C264" s="34"/>
      <c r="D264" s="175" t="s">
        <v>118</v>
      </c>
      <c r="E264" s="34"/>
      <c r="F264" s="176" t="s">
        <v>416</v>
      </c>
      <c r="G264" s="34"/>
      <c r="H264" s="34"/>
      <c r="I264" s="102"/>
      <c r="J264" s="34"/>
      <c r="K264" s="34"/>
      <c r="L264" s="37"/>
      <c r="M264" s="177"/>
      <c r="N264" s="59"/>
      <c r="O264" s="59"/>
      <c r="P264" s="59"/>
      <c r="Q264" s="59"/>
      <c r="R264" s="59"/>
      <c r="S264" s="59"/>
      <c r="T264" s="60"/>
      <c r="AT264" s="16" t="s">
        <v>118</v>
      </c>
      <c r="AU264" s="16" t="s">
        <v>82</v>
      </c>
    </row>
    <row r="265" spans="2:47" s="1" customFormat="1" ht="48.75">
      <c r="B265" s="33"/>
      <c r="C265" s="34"/>
      <c r="D265" s="175" t="s">
        <v>163</v>
      </c>
      <c r="E265" s="34"/>
      <c r="F265" s="190" t="s">
        <v>417</v>
      </c>
      <c r="G265" s="34"/>
      <c r="H265" s="34"/>
      <c r="I265" s="102"/>
      <c r="J265" s="34"/>
      <c r="K265" s="34"/>
      <c r="L265" s="37"/>
      <c r="M265" s="177"/>
      <c r="N265" s="59"/>
      <c r="O265" s="59"/>
      <c r="P265" s="59"/>
      <c r="Q265" s="59"/>
      <c r="R265" s="59"/>
      <c r="S265" s="59"/>
      <c r="T265" s="60"/>
      <c r="AT265" s="16" t="s">
        <v>163</v>
      </c>
      <c r="AU265" s="16" t="s">
        <v>82</v>
      </c>
    </row>
    <row r="266" spans="2:51" s="11" customFormat="1" ht="11.25">
      <c r="B266" s="191"/>
      <c r="C266" s="192"/>
      <c r="D266" s="175" t="s">
        <v>165</v>
      </c>
      <c r="E266" s="193" t="s">
        <v>19</v>
      </c>
      <c r="F266" s="194" t="s">
        <v>166</v>
      </c>
      <c r="G266" s="192"/>
      <c r="H266" s="193" t="s">
        <v>19</v>
      </c>
      <c r="I266" s="195"/>
      <c r="J266" s="192"/>
      <c r="K266" s="192"/>
      <c r="L266" s="196"/>
      <c r="M266" s="197"/>
      <c r="N266" s="198"/>
      <c r="O266" s="198"/>
      <c r="P266" s="198"/>
      <c r="Q266" s="198"/>
      <c r="R266" s="198"/>
      <c r="S266" s="198"/>
      <c r="T266" s="199"/>
      <c r="AT266" s="200" t="s">
        <v>165</v>
      </c>
      <c r="AU266" s="200" t="s">
        <v>82</v>
      </c>
      <c r="AV266" s="11" t="s">
        <v>80</v>
      </c>
      <c r="AW266" s="11" t="s">
        <v>33</v>
      </c>
      <c r="AX266" s="11" t="s">
        <v>72</v>
      </c>
      <c r="AY266" s="200" t="s">
        <v>110</v>
      </c>
    </row>
    <row r="267" spans="2:51" s="12" customFormat="1" ht="11.25">
      <c r="B267" s="201"/>
      <c r="C267" s="202"/>
      <c r="D267" s="175" t="s">
        <v>165</v>
      </c>
      <c r="E267" s="203" t="s">
        <v>19</v>
      </c>
      <c r="F267" s="204" t="s">
        <v>400</v>
      </c>
      <c r="G267" s="202"/>
      <c r="H267" s="205">
        <v>16.28</v>
      </c>
      <c r="I267" s="206"/>
      <c r="J267" s="202"/>
      <c r="K267" s="202"/>
      <c r="L267" s="207"/>
      <c r="M267" s="208"/>
      <c r="N267" s="209"/>
      <c r="O267" s="209"/>
      <c r="P267" s="209"/>
      <c r="Q267" s="209"/>
      <c r="R267" s="209"/>
      <c r="S267" s="209"/>
      <c r="T267" s="210"/>
      <c r="AT267" s="211" t="s">
        <v>165</v>
      </c>
      <c r="AU267" s="211" t="s">
        <v>82</v>
      </c>
      <c r="AV267" s="12" t="s">
        <v>82</v>
      </c>
      <c r="AW267" s="12" t="s">
        <v>33</v>
      </c>
      <c r="AX267" s="12" t="s">
        <v>80</v>
      </c>
      <c r="AY267" s="211" t="s">
        <v>110</v>
      </c>
    </row>
    <row r="268" spans="2:65" s="1" customFormat="1" ht="20.45" customHeight="1">
      <c r="B268" s="33"/>
      <c r="C268" s="164" t="s">
        <v>418</v>
      </c>
      <c r="D268" s="164" t="s">
        <v>111</v>
      </c>
      <c r="E268" s="165" t="s">
        <v>419</v>
      </c>
      <c r="F268" s="166" t="s">
        <v>420</v>
      </c>
      <c r="G268" s="167" t="s">
        <v>227</v>
      </c>
      <c r="H268" s="168">
        <v>16.28</v>
      </c>
      <c r="I268" s="169"/>
      <c r="J268" s="168">
        <f>ROUND(I268*H268,1)</f>
        <v>0</v>
      </c>
      <c r="K268" s="166" t="s">
        <v>115</v>
      </c>
      <c r="L268" s="37"/>
      <c r="M268" s="170" t="s">
        <v>19</v>
      </c>
      <c r="N268" s="171" t="s">
        <v>43</v>
      </c>
      <c r="O268" s="59"/>
      <c r="P268" s="172">
        <f>O268*H268</f>
        <v>0</v>
      </c>
      <c r="Q268" s="172">
        <v>0.00296</v>
      </c>
      <c r="R268" s="172">
        <f>Q268*H268</f>
        <v>0.048188800000000004</v>
      </c>
      <c r="S268" s="172">
        <v>0</v>
      </c>
      <c r="T268" s="173">
        <f>S268*H268</f>
        <v>0</v>
      </c>
      <c r="AR268" s="16" t="s">
        <v>257</v>
      </c>
      <c r="AT268" s="16" t="s">
        <v>111</v>
      </c>
      <c r="AU268" s="16" t="s">
        <v>82</v>
      </c>
      <c r="AY268" s="16" t="s">
        <v>110</v>
      </c>
      <c r="BE268" s="174">
        <f>IF(N268="základní",J268,0)</f>
        <v>0</v>
      </c>
      <c r="BF268" s="174">
        <f>IF(N268="snížená",J268,0)</f>
        <v>0</v>
      </c>
      <c r="BG268" s="174">
        <f>IF(N268="zákl. přenesená",J268,0)</f>
        <v>0</v>
      </c>
      <c r="BH268" s="174">
        <f>IF(N268="sníž. přenesená",J268,0)</f>
        <v>0</v>
      </c>
      <c r="BI268" s="174">
        <f>IF(N268="nulová",J268,0)</f>
        <v>0</v>
      </c>
      <c r="BJ268" s="16" t="s">
        <v>80</v>
      </c>
      <c r="BK268" s="174">
        <f>ROUND(I268*H268,1)</f>
        <v>0</v>
      </c>
      <c r="BL268" s="16" t="s">
        <v>257</v>
      </c>
      <c r="BM268" s="16" t="s">
        <v>421</v>
      </c>
    </row>
    <row r="269" spans="2:47" s="1" customFormat="1" ht="19.5">
      <c r="B269" s="33"/>
      <c r="C269" s="34"/>
      <c r="D269" s="175" t="s">
        <v>118</v>
      </c>
      <c r="E269" s="34"/>
      <c r="F269" s="176" t="s">
        <v>422</v>
      </c>
      <c r="G269" s="34"/>
      <c r="H269" s="34"/>
      <c r="I269" s="102"/>
      <c r="J269" s="34"/>
      <c r="K269" s="34"/>
      <c r="L269" s="37"/>
      <c r="M269" s="177"/>
      <c r="N269" s="59"/>
      <c r="O269" s="59"/>
      <c r="P269" s="59"/>
      <c r="Q269" s="59"/>
      <c r="R269" s="59"/>
      <c r="S269" s="59"/>
      <c r="T269" s="60"/>
      <c r="AT269" s="16" t="s">
        <v>118</v>
      </c>
      <c r="AU269" s="16" t="s">
        <v>82</v>
      </c>
    </row>
    <row r="270" spans="2:47" s="1" customFormat="1" ht="48.75">
      <c r="B270" s="33"/>
      <c r="C270" s="34"/>
      <c r="D270" s="175" t="s">
        <v>163</v>
      </c>
      <c r="E270" s="34"/>
      <c r="F270" s="190" t="s">
        <v>417</v>
      </c>
      <c r="G270" s="34"/>
      <c r="H270" s="34"/>
      <c r="I270" s="102"/>
      <c r="J270" s="34"/>
      <c r="K270" s="34"/>
      <c r="L270" s="37"/>
      <c r="M270" s="177"/>
      <c r="N270" s="59"/>
      <c r="O270" s="59"/>
      <c r="P270" s="59"/>
      <c r="Q270" s="59"/>
      <c r="R270" s="59"/>
      <c r="S270" s="59"/>
      <c r="T270" s="60"/>
      <c r="AT270" s="16" t="s">
        <v>163</v>
      </c>
      <c r="AU270" s="16" t="s">
        <v>82</v>
      </c>
    </row>
    <row r="271" spans="2:65" s="1" customFormat="1" ht="20.45" customHeight="1">
      <c r="B271" s="33"/>
      <c r="C271" s="164" t="s">
        <v>423</v>
      </c>
      <c r="D271" s="164" t="s">
        <v>111</v>
      </c>
      <c r="E271" s="165" t="s">
        <v>424</v>
      </c>
      <c r="F271" s="166" t="s">
        <v>425</v>
      </c>
      <c r="G271" s="167" t="s">
        <v>227</v>
      </c>
      <c r="H271" s="168">
        <v>27.16</v>
      </c>
      <c r="I271" s="169"/>
      <c r="J271" s="168">
        <f>ROUND(I271*H271,1)</f>
        <v>0</v>
      </c>
      <c r="K271" s="166" t="s">
        <v>115</v>
      </c>
      <c r="L271" s="37"/>
      <c r="M271" s="170" t="s">
        <v>19</v>
      </c>
      <c r="N271" s="171" t="s">
        <v>43</v>
      </c>
      <c r="O271" s="59"/>
      <c r="P271" s="172">
        <f>O271*H271</f>
        <v>0</v>
      </c>
      <c r="Q271" s="172">
        <v>0.00351</v>
      </c>
      <c r="R271" s="172">
        <f>Q271*H271</f>
        <v>0.0953316</v>
      </c>
      <c r="S271" s="172">
        <v>0</v>
      </c>
      <c r="T271" s="173">
        <f>S271*H271</f>
        <v>0</v>
      </c>
      <c r="AR271" s="16" t="s">
        <v>257</v>
      </c>
      <c r="AT271" s="16" t="s">
        <v>111</v>
      </c>
      <c r="AU271" s="16" t="s">
        <v>82</v>
      </c>
      <c r="AY271" s="16" t="s">
        <v>110</v>
      </c>
      <c r="BE271" s="174">
        <f>IF(N271="základní",J271,0)</f>
        <v>0</v>
      </c>
      <c r="BF271" s="174">
        <f>IF(N271="snížená",J271,0)</f>
        <v>0</v>
      </c>
      <c r="BG271" s="174">
        <f>IF(N271="zákl. přenesená",J271,0)</f>
        <v>0</v>
      </c>
      <c r="BH271" s="174">
        <f>IF(N271="sníž. přenesená",J271,0)</f>
        <v>0</v>
      </c>
      <c r="BI271" s="174">
        <f>IF(N271="nulová",J271,0)</f>
        <v>0</v>
      </c>
      <c r="BJ271" s="16" t="s">
        <v>80</v>
      </c>
      <c r="BK271" s="174">
        <f>ROUND(I271*H271,1)</f>
        <v>0</v>
      </c>
      <c r="BL271" s="16" t="s">
        <v>257</v>
      </c>
      <c r="BM271" s="16" t="s">
        <v>426</v>
      </c>
    </row>
    <row r="272" spans="2:47" s="1" customFormat="1" ht="19.5">
      <c r="B272" s="33"/>
      <c r="C272" s="34"/>
      <c r="D272" s="175" t="s">
        <v>118</v>
      </c>
      <c r="E272" s="34"/>
      <c r="F272" s="176" t="s">
        <v>427</v>
      </c>
      <c r="G272" s="34"/>
      <c r="H272" s="34"/>
      <c r="I272" s="102"/>
      <c r="J272" s="34"/>
      <c r="K272" s="34"/>
      <c r="L272" s="37"/>
      <c r="M272" s="177"/>
      <c r="N272" s="59"/>
      <c r="O272" s="59"/>
      <c r="P272" s="59"/>
      <c r="Q272" s="59"/>
      <c r="R272" s="59"/>
      <c r="S272" s="59"/>
      <c r="T272" s="60"/>
      <c r="AT272" s="16" t="s">
        <v>118</v>
      </c>
      <c r="AU272" s="16" t="s">
        <v>82</v>
      </c>
    </row>
    <row r="273" spans="2:47" s="1" customFormat="1" ht="29.25">
      <c r="B273" s="33"/>
      <c r="C273" s="34"/>
      <c r="D273" s="175" t="s">
        <v>163</v>
      </c>
      <c r="E273" s="34"/>
      <c r="F273" s="190" t="s">
        <v>428</v>
      </c>
      <c r="G273" s="34"/>
      <c r="H273" s="34"/>
      <c r="I273" s="102"/>
      <c r="J273" s="34"/>
      <c r="K273" s="34"/>
      <c r="L273" s="37"/>
      <c r="M273" s="177"/>
      <c r="N273" s="59"/>
      <c r="O273" s="59"/>
      <c r="P273" s="59"/>
      <c r="Q273" s="59"/>
      <c r="R273" s="59"/>
      <c r="S273" s="59"/>
      <c r="T273" s="60"/>
      <c r="AT273" s="16" t="s">
        <v>163</v>
      </c>
      <c r="AU273" s="16" t="s">
        <v>82</v>
      </c>
    </row>
    <row r="274" spans="2:51" s="11" customFormat="1" ht="11.25">
      <c r="B274" s="191"/>
      <c r="C274" s="192"/>
      <c r="D274" s="175" t="s">
        <v>165</v>
      </c>
      <c r="E274" s="193" t="s">
        <v>19</v>
      </c>
      <c r="F274" s="194" t="s">
        <v>166</v>
      </c>
      <c r="G274" s="192"/>
      <c r="H274" s="193" t="s">
        <v>19</v>
      </c>
      <c r="I274" s="195"/>
      <c r="J274" s="192"/>
      <c r="K274" s="192"/>
      <c r="L274" s="196"/>
      <c r="M274" s="197"/>
      <c r="N274" s="198"/>
      <c r="O274" s="198"/>
      <c r="P274" s="198"/>
      <c r="Q274" s="198"/>
      <c r="R274" s="198"/>
      <c r="S274" s="198"/>
      <c r="T274" s="199"/>
      <c r="AT274" s="200" t="s">
        <v>165</v>
      </c>
      <c r="AU274" s="200" t="s">
        <v>82</v>
      </c>
      <c r="AV274" s="11" t="s">
        <v>80</v>
      </c>
      <c r="AW274" s="11" t="s">
        <v>33</v>
      </c>
      <c r="AX274" s="11" t="s">
        <v>72</v>
      </c>
      <c r="AY274" s="200" t="s">
        <v>110</v>
      </c>
    </row>
    <row r="275" spans="2:51" s="12" customFormat="1" ht="11.25">
      <c r="B275" s="201"/>
      <c r="C275" s="202"/>
      <c r="D275" s="175" t="s">
        <v>165</v>
      </c>
      <c r="E275" s="203" t="s">
        <v>19</v>
      </c>
      <c r="F275" s="204" t="s">
        <v>230</v>
      </c>
      <c r="G275" s="202"/>
      <c r="H275" s="205">
        <v>27.16</v>
      </c>
      <c r="I275" s="206"/>
      <c r="J275" s="202"/>
      <c r="K275" s="202"/>
      <c r="L275" s="207"/>
      <c r="M275" s="208"/>
      <c r="N275" s="209"/>
      <c r="O275" s="209"/>
      <c r="P275" s="209"/>
      <c r="Q275" s="209"/>
      <c r="R275" s="209"/>
      <c r="S275" s="209"/>
      <c r="T275" s="210"/>
      <c r="AT275" s="211" t="s">
        <v>165</v>
      </c>
      <c r="AU275" s="211" t="s">
        <v>82</v>
      </c>
      <c r="AV275" s="12" t="s">
        <v>82</v>
      </c>
      <c r="AW275" s="12" t="s">
        <v>33</v>
      </c>
      <c r="AX275" s="12" t="s">
        <v>80</v>
      </c>
      <c r="AY275" s="211" t="s">
        <v>110</v>
      </c>
    </row>
    <row r="276" spans="2:65" s="1" customFormat="1" ht="20.45" customHeight="1">
      <c r="B276" s="33"/>
      <c r="C276" s="164" t="s">
        <v>429</v>
      </c>
      <c r="D276" s="164" t="s">
        <v>111</v>
      </c>
      <c r="E276" s="165" t="s">
        <v>430</v>
      </c>
      <c r="F276" s="166" t="s">
        <v>431</v>
      </c>
      <c r="G276" s="167" t="s">
        <v>227</v>
      </c>
      <c r="H276" s="168">
        <v>5.5</v>
      </c>
      <c r="I276" s="169"/>
      <c r="J276" s="168">
        <f>ROUND(I276*H276,1)</f>
        <v>0</v>
      </c>
      <c r="K276" s="166" t="s">
        <v>115</v>
      </c>
      <c r="L276" s="37"/>
      <c r="M276" s="170" t="s">
        <v>19</v>
      </c>
      <c r="N276" s="171" t="s">
        <v>43</v>
      </c>
      <c r="O276" s="59"/>
      <c r="P276" s="172">
        <f>O276*H276</f>
        <v>0</v>
      </c>
      <c r="Q276" s="172">
        <v>0.0035</v>
      </c>
      <c r="R276" s="172">
        <f>Q276*H276</f>
        <v>0.01925</v>
      </c>
      <c r="S276" s="172">
        <v>0</v>
      </c>
      <c r="T276" s="173">
        <f>S276*H276</f>
        <v>0</v>
      </c>
      <c r="AR276" s="16" t="s">
        <v>257</v>
      </c>
      <c r="AT276" s="16" t="s">
        <v>111</v>
      </c>
      <c r="AU276" s="16" t="s">
        <v>82</v>
      </c>
      <c r="AY276" s="16" t="s">
        <v>110</v>
      </c>
      <c r="BE276" s="174">
        <f>IF(N276="základní",J276,0)</f>
        <v>0</v>
      </c>
      <c r="BF276" s="174">
        <f>IF(N276="snížená",J276,0)</f>
        <v>0</v>
      </c>
      <c r="BG276" s="174">
        <f>IF(N276="zákl. přenesená",J276,0)</f>
        <v>0</v>
      </c>
      <c r="BH276" s="174">
        <f>IF(N276="sníž. přenesená",J276,0)</f>
        <v>0</v>
      </c>
      <c r="BI276" s="174">
        <f>IF(N276="nulová",J276,0)</f>
        <v>0</v>
      </c>
      <c r="BJ276" s="16" t="s">
        <v>80</v>
      </c>
      <c r="BK276" s="174">
        <f>ROUND(I276*H276,1)</f>
        <v>0</v>
      </c>
      <c r="BL276" s="16" t="s">
        <v>257</v>
      </c>
      <c r="BM276" s="16" t="s">
        <v>432</v>
      </c>
    </row>
    <row r="277" spans="2:47" s="1" customFormat="1" ht="19.5">
      <c r="B277" s="33"/>
      <c r="C277" s="34"/>
      <c r="D277" s="175" t="s">
        <v>118</v>
      </c>
      <c r="E277" s="34"/>
      <c r="F277" s="176" t="s">
        <v>433</v>
      </c>
      <c r="G277" s="34"/>
      <c r="H277" s="34"/>
      <c r="I277" s="102"/>
      <c r="J277" s="34"/>
      <c r="K277" s="34"/>
      <c r="L277" s="37"/>
      <c r="M277" s="177"/>
      <c r="N277" s="59"/>
      <c r="O277" s="59"/>
      <c r="P277" s="59"/>
      <c r="Q277" s="59"/>
      <c r="R277" s="59"/>
      <c r="S277" s="59"/>
      <c r="T277" s="60"/>
      <c r="AT277" s="16" t="s">
        <v>118</v>
      </c>
      <c r="AU277" s="16" t="s">
        <v>82</v>
      </c>
    </row>
    <row r="278" spans="2:51" s="11" customFormat="1" ht="11.25">
      <c r="B278" s="191"/>
      <c r="C278" s="192"/>
      <c r="D278" s="175" t="s">
        <v>165</v>
      </c>
      <c r="E278" s="193" t="s">
        <v>19</v>
      </c>
      <c r="F278" s="194" t="s">
        <v>166</v>
      </c>
      <c r="G278" s="192"/>
      <c r="H278" s="193" t="s">
        <v>19</v>
      </c>
      <c r="I278" s="195"/>
      <c r="J278" s="192"/>
      <c r="K278" s="192"/>
      <c r="L278" s="196"/>
      <c r="M278" s="197"/>
      <c r="N278" s="198"/>
      <c r="O278" s="198"/>
      <c r="P278" s="198"/>
      <c r="Q278" s="198"/>
      <c r="R278" s="198"/>
      <c r="S278" s="198"/>
      <c r="T278" s="199"/>
      <c r="AT278" s="200" t="s">
        <v>165</v>
      </c>
      <c r="AU278" s="200" t="s">
        <v>82</v>
      </c>
      <c r="AV278" s="11" t="s">
        <v>80</v>
      </c>
      <c r="AW278" s="11" t="s">
        <v>33</v>
      </c>
      <c r="AX278" s="11" t="s">
        <v>72</v>
      </c>
      <c r="AY278" s="200" t="s">
        <v>110</v>
      </c>
    </row>
    <row r="279" spans="2:51" s="12" customFormat="1" ht="11.25">
      <c r="B279" s="201"/>
      <c r="C279" s="202"/>
      <c r="D279" s="175" t="s">
        <v>165</v>
      </c>
      <c r="E279" s="203" t="s">
        <v>19</v>
      </c>
      <c r="F279" s="204" t="s">
        <v>434</v>
      </c>
      <c r="G279" s="202"/>
      <c r="H279" s="205">
        <v>5.5</v>
      </c>
      <c r="I279" s="206"/>
      <c r="J279" s="202"/>
      <c r="K279" s="202"/>
      <c r="L279" s="207"/>
      <c r="M279" s="208"/>
      <c r="N279" s="209"/>
      <c r="O279" s="209"/>
      <c r="P279" s="209"/>
      <c r="Q279" s="209"/>
      <c r="R279" s="209"/>
      <c r="S279" s="209"/>
      <c r="T279" s="210"/>
      <c r="AT279" s="211" t="s">
        <v>165</v>
      </c>
      <c r="AU279" s="211" t="s">
        <v>82</v>
      </c>
      <c r="AV279" s="12" t="s">
        <v>82</v>
      </c>
      <c r="AW279" s="12" t="s">
        <v>33</v>
      </c>
      <c r="AX279" s="12" t="s">
        <v>80</v>
      </c>
      <c r="AY279" s="211" t="s">
        <v>110</v>
      </c>
    </row>
    <row r="280" spans="2:65" s="1" customFormat="1" ht="20.45" customHeight="1">
      <c r="B280" s="33"/>
      <c r="C280" s="164" t="s">
        <v>435</v>
      </c>
      <c r="D280" s="164" t="s">
        <v>111</v>
      </c>
      <c r="E280" s="165" t="s">
        <v>436</v>
      </c>
      <c r="F280" s="166" t="s">
        <v>437</v>
      </c>
      <c r="G280" s="167" t="s">
        <v>227</v>
      </c>
      <c r="H280" s="168">
        <v>16.28</v>
      </c>
      <c r="I280" s="169"/>
      <c r="J280" s="168">
        <f>ROUND(I280*H280,1)</f>
        <v>0</v>
      </c>
      <c r="K280" s="166" t="s">
        <v>115</v>
      </c>
      <c r="L280" s="37"/>
      <c r="M280" s="170" t="s">
        <v>19</v>
      </c>
      <c r="N280" s="171" t="s">
        <v>43</v>
      </c>
      <c r="O280" s="59"/>
      <c r="P280" s="172">
        <f>O280*H280</f>
        <v>0</v>
      </c>
      <c r="Q280" s="172">
        <v>0</v>
      </c>
      <c r="R280" s="172">
        <f>Q280*H280</f>
        <v>0</v>
      </c>
      <c r="S280" s="172">
        <v>0</v>
      </c>
      <c r="T280" s="173">
        <f>S280*H280</f>
        <v>0</v>
      </c>
      <c r="AR280" s="16" t="s">
        <v>257</v>
      </c>
      <c r="AT280" s="16" t="s">
        <v>111</v>
      </c>
      <c r="AU280" s="16" t="s">
        <v>82</v>
      </c>
      <c r="AY280" s="16" t="s">
        <v>110</v>
      </c>
      <c r="BE280" s="174">
        <f>IF(N280="základní",J280,0)</f>
        <v>0</v>
      </c>
      <c r="BF280" s="174">
        <f>IF(N280="snížená",J280,0)</f>
        <v>0</v>
      </c>
      <c r="BG280" s="174">
        <f>IF(N280="zákl. přenesená",J280,0)</f>
        <v>0</v>
      </c>
      <c r="BH280" s="174">
        <f>IF(N280="sníž. přenesená",J280,0)</f>
        <v>0</v>
      </c>
      <c r="BI280" s="174">
        <f>IF(N280="nulová",J280,0)</f>
        <v>0</v>
      </c>
      <c r="BJ280" s="16" t="s">
        <v>80</v>
      </c>
      <c r="BK280" s="174">
        <f>ROUND(I280*H280,1)</f>
        <v>0</v>
      </c>
      <c r="BL280" s="16" t="s">
        <v>257</v>
      </c>
      <c r="BM280" s="16" t="s">
        <v>438</v>
      </c>
    </row>
    <row r="281" spans="2:47" s="1" customFormat="1" ht="11.25">
      <c r="B281" s="33"/>
      <c r="C281" s="34"/>
      <c r="D281" s="175" t="s">
        <v>118</v>
      </c>
      <c r="E281" s="34"/>
      <c r="F281" s="176" t="s">
        <v>439</v>
      </c>
      <c r="G281" s="34"/>
      <c r="H281" s="34"/>
      <c r="I281" s="102"/>
      <c r="J281" s="34"/>
      <c r="K281" s="34"/>
      <c r="L281" s="37"/>
      <c r="M281" s="177"/>
      <c r="N281" s="59"/>
      <c r="O281" s="59"/>
      <c r="P281" s="59"/>
      <c r="Q281" s="59"/>
      <c r="R281" s="59"/>
      <c r="S281" s="59"/>
      <c r="T281" s="60"/>
      <c r="AT281" s="16" t="s">
        <v>118</v>
      </c>
      <c r="AU281" s="16" t="s">
        <v>82</v>
      </c>
    </row>
    <row r="282" spans="2:51" s="11" customFormat="1" ht="11.25">
      <c r="B282" s="191"/>
      <c r="C282" s="192"/>
      <c r="D282" s="175" t="s">
        <v>165</v>
      </c>
      <c r="E282" s="193" t="s">
        <v>19</v>
      </c>
      <c r="F282" s="194" t="s">
        <v>440</v>
      </c>
      <c r="G282" s="192"/>
      <c r="H282" s="193" t="s">
        <v>19</v>
      </c>
      <c r="I282" s="195"/>
      <c r="J282" s="192"/>
      <c r="K282" s="192"/>
      <c r="L282" s="196"/>
      <c r="M282" s="197"/>
      <c r="N282" s="198"/>
      <c r="O282" s="198"/>
      <c r="P282" s="198"/>
      <c r="Q282" s="198"/>
      <c r="R282" s="198"/>
      <c r="S282" s="198"/>
      <c r="T282" s="199"/>
      <c r="AT282" s="200" t="s">
        <v>165</v>
      </c>
      <c r="AU282" s="200" t="s">
        <v>82</v>
      </c>
      <c r="AV282" s="11" t="s">
        <v>80</v>
      </c>
      <c r="AW282" s="11" t="s">
        <v>33</v>
      </c>
      <c r="AX282" s="11" t="s">
        <v>72</v>
      </c>
      <c r="AY282" s="200" t="s">
        <v>110</v>
      </c>
    </row>
    <row r="283" spans="2:51" s="12" customFormat="1" ht="11.25">
      <c r="B283" s="201"/>
      <c r="C283" s="202"/>
      <c r="D283" s="175" t="s">
        <v>165</v>
      </c>
      <c r="E283" s="203" t="s">
        <v>19</v>
      </c>
      <c r="F283" s="204" t="s">
        <v>400</v>
      </c>
      <c r="G283" s="202"/>
      <c r="H283" s="205">
        <v>16.28</v>
      </c>
      <c r="I283" s="206"/>
      <c r="J283" s="202"/>
      <c r="K283" s="202"/>
      <c r="L283" s="207"/>
      <c r="M283" s="208"/>
      <c r="N283" s="209"/>
      <c r="O283" s="209"/>
      <c r="P283" s="209"/>
      <c r="Q283" s="209"/>
      <c r="R283" s="209"/>
      <c r="S283" s="209"/>
      <c r="T283" s="210"/>
      <c r="AT283" s="211" t="s">
        <v>165</v>
      </c>
      <c r="AU283" s="211" t="s">
        <v>82</v>
      </c>
      <c r="AV283" s="12" t="s">
        <v>82</v>
      </c>
      <c r="AW283" s="12" t="s">
        <v>33</v>
      </c>
      <c r="AX283" s="12" t="s">
        <v>80</v>
      </c>
      <c r="AY283" s="211" t="s">
        <v>110</v>
      </c>
    </row>
    <row r="284" spans="2:65" s="1" customFormat="1" ht="20.45" customHeight="1">
      <c r="B284" s="33"/>
      <c r="C284" s="164" t="s">
        <v>441</v>
      </c>
      <c r="D284" s="164" t="s">
        <v>111</v>
      </c>
      <c r="E284" s="165" t="s">
        <v>442</v>
      </c>
      <c r="F284" s="166" t="s">
        <v>443</v>
      </c>
      <c r="G284" s="167" t="s">
        <v>227</v>
      </c>
      <c r="H284" s="168">
        <v>14.9</v>
      </c>
      <c r="I284" s="169"/>
      <c r="J284" s="168">
        <f>ROUND(I284*H284,1)</f>
        <v>0</v>
      </c>
      <c r="K284" s="166" t="s">
        <v>115</v>
      </c>
      <c r="L284" s="37"/>
      <c r="M284" s="170" t="s">
        <v>19</v>
      </c>
      <c r="N284" s="171" t="s">
        <v>43</v>
      </c>
      <c r="O284" s="59"/>
      <c r="P284" s="172">
        <f>O284*H284</f>
        <v>0</v>
      </c>
      <c r="Q284" s="172">
        <v>0</v>
      </c>
      <c r="R284" s="172">
        <f>Q284*H284</f>
        <v>0</v>
      </c>
      <c r="S284" s="172">
        <v>0</v>
      </c>
      <c r="T284" s="173">
        <f>S284*H284</f>
        <v>0</v>
      </c>
      <c r="AR284" s="16" t="s">
        <v>257</v>
      </c>
      <c r="AT284" s="16" t="s">
        <v>111</v>
      </c>
      <c r="AU284" s="16" t="s">
        <v>82</v>
      </c>
      <c r="AY284" s="16" t="s">
        <v>110</v>
      </c>
      <c r="BE284" s="174">
        <f>IF(N284="základní",J284,0)</f>
        <v>0</v>
      </c>
      <c r="BF284" s="174">
        <f>IF(N284="snížená",J284,0)</f>
        <v>0</v>
      </c>
      <c r="BG284" s="174">
        <f>IF(N284="zákl. přenesená",J284,0)</f>
        <v>0</v>
      </c>
      <c r="BH284" s="174">
        <f>IF(N284="sníž. přenesená",J284,0)</f>
        <v>0</v>
      </c>
      <c r="BI284" s="174">
        <f>IF(N284="nulová",J284,0)</f>
        <v>0</v>
      </c>
      <c r="BJ284" s="16" t="s">
        <v>80</v>
      </c>
      <c r="BK284" s="174">
        <f>ROUND(I284*H284,1)</f>
        <v>0</v>
      </c>
      <c r="BL284" s="16" t="s">
        <v>257</v>
      </c>
      <c r="BM284" s="16" t="s">
        <v>444</v>
      </c>
    </row>
    <row r="285" spans="2:47" s="1" customFormat="1" ht="11.25">
      <c r="B285" s="33"/>
      <c r="C285" s="34"/>
      <c r="D285" s="175" t="s">
        <v>118</v>
      </c>
      <c r="E285" s="34"/>
      <c r="F285" s="176" t="s">
        <v>445</v>
      </c>
      <c r="G285" s="34"/>
      <c r="H285" s="34"/>
      <c r="I285" s="102"/>
      <c r="J285" s="34"/>
      <c r="K285" s="34"/>
      <c r="L285" s="37"/>
      <c r="M285" s="177"/>
      <c r="N285" s="59"/>
      <c r="O285" s="59"/>
      <c r="P285" s="59"/>
      <c r="Q285" s="59"/>
      <c r="R285" s="59"/>
      <c r="S285" s="59"/>
      <c r="T285" s="60"/>
      <c r="AT285" s="16" t="s">
        <v>118</v>
      </c>
      <c r="AU285" s="16" t="s">
        <v>82</v>
      </c>
    </row>
    <row r="286" spans="2:51" s="11" customFormat="1" ht="11.25">
      <c r="B286" s="191"/>
      <c r="C286" s="192"/>
      <c r="D286" s="175" t="s">
        <v>165</v>
      </c>
      <c r="E286" s="193" t="s">
        <v>19</v>
      </c>
      <c r="F286" s="194" t="s">
        <v>446</v>
      </c>
      <c r="G286" s="192"/>
      <c r="H286" s="193" t="s">
        <v>19</v>
      </c>
      <c r="I286" s="195"/>
      <c r="J286" s="192"/>
      <c r="K286" s="192"/>
      <c r="L286" s="196"/>
      <c r="M286" s="197"/>
      <c r="N286" s="198"/>
      <c r="O286" s="198"/>
      <c r="P286" s="198"/>
      <c r="Q286" s="198"/>
      <c r="R286" s="198"/>
      <c r="S286" s="198"/>
      <c r="T286" s="199"/>
      <c r="AT286" s="200" t="s">
        <v>165</v>
      </c>
      <c r="AU286" s="200" t="s">
        <v>82</v>
      </c>
      <c r="AV286" s="11" t="s">
        <v>80</v>
      </c>
      <c r="AW286" s="11" t="s">
        <v>33</v>
      </c>
      <c r="AX286" s="11" t="s">
        <v>72</v>
      </c>
      <c r="AY286" s="200" t="s">
        <v>110</v>
      </c>
    </row>
    <row r="287" spans="2:51" s="12" customFormat="1" ht="11.25">
      <c r="B287" s="201"/>
      <c r="C287" s="202"/>
      <c r="D287" s="175" t="s">
        <v>165</v>
      </c>
      <c r="E287" s="203" t="s">
        <v>19</v>
      </c>
      <c r="F287" s="204" t="s">
        <v>406</v>
      </c>
      <c r="G287" s="202"/>
      <c r="H287" s="205">
        <v>14.9</v>
      </c>
      <c r="I287" s="206"/>
      <c r="J287" s="202"/>
      <c r="K287" s="202"/>
      <c r="L287" s="207"/>
      <c r="M287" s="208"/>
      <c r="N287" s="209"/>
      <c r="O287" s="209"/>
      <c r="P287" s="209"/>
      <c r="Q287" s="209"/>
      <c r="R287" s="209"/>
      <c r="S287" s="209"/>
      <c r="T287" s="210"/>
      <c r="AT287" s="211" t="s">
        <v>165</v>
      </c>
      <c r="AU287" s="211" t="s">
        <v>82</v>
      </c>
      <c r="AV287" s="12" t="s">
        <v>82</v>
      </c>
      <c r="AW287" s="12" t="s">
        <v>33</v>
      </c>
      <c r="AX287" s="12" t="s">
        <v>80</v>
      </c>
      <c r="AY287" s="211" t="s">
        <v>110</v>
      </c>
    </row>
    <row r="288" spans="2:65" s="1" customFormat="1" ht="20.45" customHeight="1">
      <c r="B288" s="33"/>
      <c r="C288" s="164" t="s">
        <v>447</v>
      </c>
      <c r="D288" s="164" t="s">
        <v>111</v>
      </c>
      <c r="E288" s="165" t="s">
        <v>448</v>
      </c>
      <c r="F288" s="166" t="s">
        <v>449</v>
      </c>
      <c r="G288" s="167" t="s">
        <v>296</v>
      </c>
      <c r="H288" s="169"/>
      <c r="I288" s="169"/>
      <c r="J288" s="168">
        <f>ROUND(I288*H288,1)</f>
        <v>0</v>
      </c>
      <c r="K288" s="166" t="s">
        <v>115</v>
      </c>
      <c r="L288" s="37"/>
      <c r="M288" s="170" t="s">
        <v>19</v>
      </c>
      <c r="N288" s="171" t="s">
        <v>43</v>
      </c>
      <c r="O288" s="59"/>
      <c r="P288" s="172">
        <f>O288*H288</f>
        <v>0</v>
      </c>
      <c r="Q288" s="172">
        <v>0</v>
      </c>
      <c r="R288" s="172">
        <f>Q288*H288</f>
        <v>0</v>
      </c>
      <c r="S288" s="172">
        <v>0</v>
      </c>
      <c r="T288" s="173">
        <f>S288*H288</f>
        <v>0</v>
      </c>
      <c r="AR288" s="16" t="s">
        <v>257</v>
      </c>
      <c r="AT288" s="16" t="s">
        <v>111</v>
      </c>
      <c r="AU288" s="16" t="s">
        <v>82</v>
      </c>
      <c r="AY288" s="16" t="s">
        <v>110</v>
      </c>
      <c r="BE288" s="174">
        <f>IF(N288="základní",J288,0)</f>
        <v>0</v>
      </c>
      <c r="BF288" s="174">
        <f>IF(N288="snížená",J288,0)</f>
        <v>0</v>
      </c>
      <c r="BG288" s="174">
        <f>IF(N288="zákl. přenesená",J288,0)</f>
        <v>0</v>
      </c>
      <c r="BH288" s="174">
        <f>IF(N288="sníž. přenesená",J288,0)</f>
        <v>0</v>
      </c>
      <c r="BI288" s="174">
        <f>IF(N288="nulová",J288,0)</f>
        <v>0</v>
      </c>
      <c r="BJ288" s="16" t="s">
        <v>80</v>
      </c>
      <c r="BK288" s="174">
        <f>ROUND(I288*H288,1)</f>
        <v>0</v>
      </c>
      <c r="BL288" s="16" t="s">
        <v>257</v>
      </c>
      <c r="BM288" s="16" t="s">
        <v>450</v>
      </c>
    </row>
    <row r="289" spans="2:47" s="1" customFormat="1" ht="19.5">
      <c r="B289" s="33"/>
      <c r="C289" s="34"/>
      <c r="D289" s="175" t="s">
        <v>118</v>
      </c>
      <c r="E289" s="34"/>
      <c r="F289" s="176" t="s">
        <v>451</v>
      </c>
      <c r="G289" s="34"/>
      <c r="H289" s="34"/>
      <c r="I289" s="102"/>
      <c r="J289" s="34"/>
      <c r="K289" s="34"/>
      <c r="L289" s="37"/>
      <c r="M289" s="177"/>
      <c r="N289" s="59"/>
      <c r="O289" s="59"/>
      <c r="P289" s="59"/>
      <c r="Q289" s="59"/>
      <c r="R289" s="59"/>
      <c r="S289" s="59"/>
      <c r="T289" s="60"/>
      <c r="AT289" s="16" t="s">
        <v>118</v>
      </c>
      <c r="AU289" s="16" t="s">
        <v>82</v>
      </c>
    </row>
    <row r="290" spans="2:47" s="1" customFormat="1" ht="87.75">
      <c r="B290" s="33"/>
      <c r="C290" s="34"/>
      <c r="D290" s="175" t="s">
        <v>163</v>
      </c>
      <c r="E290" s="34"/>
      <c r="F290" s="190" t="s">
        <v>452</v>
      </c>
      <c r="G290" s="34"/>
      <c r="H290" s="34"/>
      <c r="I290" s="102"/>
      <c r="J290" s="34"/>
      <c r="K290" s="34"/>
      <c r="L290" s="37"/>
      <c r="M290" s="177"/>
      <c r="N290" s="59"/>
      <c r="O290" s="59"/>
      <c r="P290" s="59"/>
      <c r="Q290" s="59"/>
      <c r="R290" s="59"/>
      <c r="S290" s="59"/>
      <c r="T290" s="60"/>
      <c r="AT290" s="16" t="s">
        <v>163</v>
      </c>
      <c r="AU290" s="16" t="s">
        <v>82</v>
      </c>
    </row>
    <row r="291" spans="2:63" s="9" customFormat="1" ht="22.9" customHeight="1">
      <c r="B291" s="150"/>
      <c r="C291" s="151"/>
      <c r="D291" s="152" t="s">
        <v>71</v>
      </c>
      <c r="E291" s="188" t="s">
        <v>453</v>
      </c>
      <c r="F291" s="188" t="s">
        <v>454</v>
      </c>
      <c r="G291" s="151"/>
      <c r="H291" s="151"/>
      <c r="I291" s="154"/>
      <c r="J291" s="189">
        <f>BK291</f>
        <v>0</v>
      </c>
      <c r="K291" s="151"/>
      <c r="L291" s="156"/>
      <c r="M291" s="157"/>
      <c r="N291" s="158"/>
      <c r="O291" s="158"/>
      <c r="P291" s="159">
        <f>SUM(P292:P307)</f>
        <v>0</v>
      </c>
      <c r="Q291" s="158"/>
      <c r="R291" s="159">
        <f>SUM(R292:R307)</f>
        <v>0</v>
      </c>
      <c r="S291" s="158"/>
      <c r="T291" s="160">
        <f>SUM(T292:T307)</f>
        <v>0.025</v>
      </c>
      <c r="AR291" s="161" t="s">
        <v>82</v>
      </c>
      <c r="AT291" s="162" t="s">
        <v>71</v>
      </c>
      <c r="AU291" s="162" t="s">
        <v>80</v>
      </c>
      <c r="AY291" s="161" t="s">
        <v>110</v>
      </c>
      <c r="BK291" s="163">
        <f>SUM(BK292:BK307)</f>
        <v>0</v>
      </c>
    </row>
    <row r="292" spans="2:65" s="1" customFormat="1" ht="20.45" customHeight="1">
      <c r="B292" s="33"/>
      <c r="C292" s="164" t="s">
        <v>455</v>
      </c>
      <c r="D292" s="164" t="s">
        <v>111</v>
      </c>
      <c r="E292" s="165" t="s">
        <v>456</v>
      </c>
      <c r="F292" s="166" t="s">
        <v>457</v>
      </c>
      <c r="G292" s="167" t="s">
        <v>458</v>
      </c>
      <c r="H292" s="168">
        <v>5</v>
      </c>
      <c r="I292" s="169"/>
      <c r="J292" s="168">
        <f>ROUND(I292*H292,1)</f>
        <v>0</v>
      </c>
      <c r="K292" s="166" t="s">
        <v>115</v>
      </c>
      <c r="L292" s="37"/>
      <c r="M292" s="170" t="s">
        <v>19</v>
      </c>
      <c r="N292" s="171" t="s">
        <v>43</v>
      </c>
      <c r="O292" s="59"/>
      <c r="P292" s="172">
        <f>O292*H292</f>
        <v>0</v>
      </c>
      <c r="Q292" s="172">
        <v>0</v>
      </c>
      <c r="R292" s="172">
        <f>Q292*H292</f>
        <v>0</v>
      </c>
      <c r="S292" s="172">
        <v>0.005</v>
      </c>
      <c r="T292" s="173">
        <f>S292*H292</f>
        <v>0.025</v>
      </c>
      <c r="AR292" s="16" t="s">
        <v>257</v>
      </c>
      <c r="AT292" s="16" t="s">
        <v>111</v>
      </c>
      <c r="AU292" s="16" t="s">
        <v>82</v>
      </c>
      <c r="AY292" s="16" t="s">
        <v>110</v>
      </c>
      <c r="BE292" s="174">
        <f>IF(N292="základní",J292,0)</f>
        <v>0</v>
      </c>
      <c r="BF292" s="174">
        <f>IF(N292="snížená",J292,0)</f>
        <v>0</v>
      </c>
      <c r="BG292" s="174">
        <f>IF(N292="zákl. přenesená",J292,0)</f>
        <v>0</v>
      </c>
      <c r="BH292" s="174">
        <f>IF(N292="sníž. přenesená",J292,0)</f>
        <v>0</v>
      </c>
      <c r="BI292" s="174">
        <f>IF(N292="nulová",J292,0)</f>
        <v>0</v>
      </c>
      <c r="BJ292" s="16" t="s">
        <v>80</v>
      </c>
      <c r="BK292" s="174">
        <f>ROUND(I292*H292,1)</f>
        <v>0</v>
      </c>
      <c r="BL292" s="16" t="s">
        <v>257</v>
      </c>
      <c r="BM292" s="16" t="s">
        <v>459</v>
      </c>
    </row>
    <row r="293" spans="2:47" s="1" customFormat="1" ht="11.25">
      <c r="B293" s="33"/>
      <c r="C293" s="34"/>
      <c r="D293" s="175" t="s">
        <v>118</v>
      </c>
      <c r="E293" s="34"/>
      <c r="F293" s="176" t="s">
        <v>460</v>
      </c>
      <c r="G293" s="34"/>
      <c r="H293" s="34"/>
      <c r="I293" s="102"/>
      <c r="J293" s="34"/>
      <c r="K293" s="34"/>
      <c r="L293" s="37"/>
      <c r="M293" s="177"/>
      <c r="N293" s="59"/>
      <c r="O293" s="59"/>
      <c r="P293" s="59"/>
      <c r="Q293" s="59"/>
      <c r="R293" s="59"/>
      <c r="S293" s="59"/>
      <c r="T293" s="60"/>
      <c r="AT293" s="16" t="s">
        <v>118</v>
      </c>
      <c r="AU293" s="16" t="s">
        <v>82</v>
      </c>
    </row>
    <row r="294" spans="2:51" s="11" customFormat="1" ht="11.25">
      <c r="B294" s="191"/>
      <c r="C294" s="192"/>
      <c r="D294" s="175" t="s">
        <v>165</v>
      </c>
      <c r="E294" s="193" t="s">
        <v>19</v>
      </c>
      <c r="F294" s="194" t="s">
        <v>166</v>
      </c>
      <c r="G294" s="192"/>
      <c r="H294" s="193" t="s">
        <v>19</v>
      </c>
      <c r="I294" s="195"/>
      <c r="J294" s="192"/>
      <c r="K294" s="192"/>
      <c r="L294" s="196"/>
      <c r="M294" s="197"/>
      <c r="N294" s="198"/>
      <c r="O294" s="198"/>
      <c r="P294" s="198"/>
      <c r="Q294" s="198"/>
      <c r="R294" s="198"/>
      <c r="S294" s="198"/>
      <c r="T294" s="199"/>
      <c r="AT294" s="200" t="s">
        <v>165</v>
      </c>
      <c r="AU294" s="200" t="s">
        <v>82</v>
      </c>
      <c r="AV294" s="11" t="s">
        <v>80</v>
      </c>
      <c r="AW294" s="11" t="s">
        <v>33</v>
      </c>
      <c r="AX294" s="11" t="s">
        <v>72</v>
      </c>
      <c r="AY294" s="200" t="s">
        <v>110</v>
      </c>
    </row>
    <row r="295" spans="2:51" s="12" customFormat="1" ht="11.25">
      <c r="B295" s="201"/>
      <c r="C295" s="202"/>
      <c r="D295" s="175" t="s">
        <v>165</v>
      </c>
      <c r="E295" s="203" t="s">
        <v>19</v>
      </c>
      <c r="F295" s="204" t="s">
        <v>130</v>
      </c>
      <c r="G295" s="202"/>
      <c r="H295" s="205">
        <v>5</v>
      </c>
      <c r="I295" s="206"/>
      <c r="J295" s="202"/>
      <c r="K295" s="202"/>
      <c r="L295" s="207"/>
      <c r="M295" s="208"/>
      <c r="N295" s="209"/>
      <c r="O295" s="209"/>
      <c r="P295" s="209"/>
      <c r="Q295" s="209"/>
      <c r="R295" s="209"/>
      <c r="S295" s="209"/>
      <c r="T295" s="210"/>
      <c r="AT295" s="211" t="s">
        <v>165</v>
      </c>
      <c r="AU295" s="211" t="s">
        <v>82</v>
      </c>
      <c r="AV295" s="12" t="s">
        <v>82</v>
      </c>
      <c r="AW295" s="12" t="s">
        <v>33</v>
      </c>
      <c r="AX295" s="12" t="s">
        <v>80</v>
      </c>
      <c r="AY295" s="211" t="s">
        <v>110</v>
      </c>
    </row>
    <row r="296" spans="2:65" s="1" customFormat="1" ht="20.45" customHeight="1">
      <c r="B296" s="33"/>
      <c r="C296" s="164" t="s">
        <v>461</v>
      </c>
      <c r="D296" s="164" t="s">
        <v>111</v>
      </c>
      <c r="E296" s="165" t="s">
        <v>462</v>
      </c>
      <c r="F296" s="166" t="s">
        <v>463</v>
      </c>
      <c r="G296" s="167" t="s">
        <v>458</v>
      </c>
      <c r="H296" s="168">
        <v>1</v>
      </c>
      <c r="I296" s="169"/>
      <c r="J296" s="168">
        <f>ROUND(I296*H296,1)</f>
        <v>0</v>
      </c>
      <c r="K296" s="166" t="s">
        <v>19</v>
      </c>
      <c r="L296" s="37"/>
      <c r="M296" s="170" t="s">
        <v>19</v>
      </c>
      <c r="N296" s="171" t="s">
        <v>43</v>
      </c>
      <c r="O296" s="59"/>
      <c r="P296" s="172">
        <f>O296*H296</f>
        <v>0</v>
      </c>
      <c r="Q296" s="172">
        <v>0</v>
      </c>
      <c r="R296" s="172">
        <f>Q296*H296</f>
        <v>0</v>
      </c>
      <c r="S296" s="172">
        <v>0</v>
      </c>
      <c r="T296" s="173">
        <f>S296*H296</f>
        <v>0</v>
      </c>
      <c r="AR296" s="16" t="s">
        <v>257</v>
      </c>
      <c r="AT296" s="16" t="s">
        <v>111</v>
      </c>
      <c r="AU296" s="16" t="s">
        <v>82</v>
      </c>
      <c r="AY296" s="16" t="s">
        <v>110</v>
      </c>
      <c r="BE296" s="174">
        <f>IF(N296="základní",J296,0)</f>
        <v>0</v>
      </c>
      <c r="BF296" s="174">
        <f>IF(N296="snížená",J296,0)</f>
        <v>0</v>
      </c>
      <c r="BG296" s="174">
        <f>IF(N296="zákl. přenesená",J296,0)</f>
        <v>0</v>
      </c>
      <c r="BH296" s="174">
        <f>IF(N296="sníž. přenesená",J296,0)</f>
        <v>0</v>
      </c>
      <c r="BI296" s="174">
        <f>IF(N296="nulová",J296,0)</f>
        <v>0</v>
      </c>
      <c r="BJ296" s="16" t="s">
        <v>80</v>
      </c>
      <c r="BK296" s="174">
        <f>ROUND(I296*H296,1)</f>
        <v>0</v>
      </c>
      <c r="BL296" s="16" t="s">
        <v>257</v>
      </c>
      <c r="BM296" s="16" t="s">
        <v>464</v>
      </c>
    </row>
    <row r="297" spans="2:51" s="11" customFormat="1" ht="11.25">
      <c r="B297" s="191"/>
      <c r="C297" s="192"/>
      <c r="D297" s="175" t="s">
        <v>165</v>
      </c>
      <c r="E297" s="193" t="s">
        <v>19</v>
      </c>
      <c r="F297" s="194" t="s">
        <v>465</v>
      </c>
      <c r="G297" s="192"/>
      <c r="H297" s="193" t="s">
        <v>19</v>
      </c>
      <c r="I297" s="195"/>
      <c r="J297" s="192"/>
      <c r="K297" s="192"/>
      <c r="L297" s="196"/>
      <c r="M297" s="197"/>
      <c r="N297" s="198"/>
      <c r="O297" s="198"/>
      <c r="P297" s="198"/>
      <c r="Q297" s="198"/>
      <c r="R297" s="198"/>
      <c r="S297" s="198"/>
      <c r="T297" s="199"/>
      <c r="AT297" s="200" t="s">
        <v>165</v>
      </c>
      <c r="AU297" s="200" t="s">
        <v>82</v>
      </c>
      <c r="AV297" s="11" t="s">
        <v>80</v>
      </c>
      <c r="AW297" s="11" t="s">
        <v>33</v>
      </c>
      <c r="AX297" s="11" t="s">
        <v>72</v>
      </c>
      <c r="AY297" s="200" t="s">
        <v>110</v>
      </c>
    </row>
    <row r="298" spans="2:51" s="12" customFormat="1" ht="11.25">
      <c r="B298" s="201"/>
      <c r="C298" s="202"/>
      <c r="D298" s="175" t="s">
        <v>165</v>
      </c>
      <c r="E298" s="203" t="s">
        <v>19</v>
      </c>
      <c r="F298" s="204" t="s">
        <v>80</v>
      </c>
      <c r="G298" s="202"/>
      <c r="H298" s="205">
        <v>1</v>
      </c>
      <c r="I298" s="206"/>
      <c r="J298" s="202"/>
      <c r="K298" s="202"/>
      <c r="L298" s="207"/>
      <c r="M298" s="208"/>
      <c r="N298" s="209"/>
      <c r="O298" s="209"/>
      <c r="P298" s="209"/>
      <c r="Q298" s="209"/>
      <c r="R298" s="209"/>
      <c r="S298" s="209"/>
      <c r="T298" s="210"/>
      <c r="AT298" s="211" t="s">
        <v>165</v>
      </c>
      <c r="AU298" s="211" t="s">
        <v>82</v>
      </c>
      <c r="AV298" s="12" t="s">
        <v>82</v>
      </c>
      <c r="AW298" s="12" t="s">
        <v>33</v>
      </c>
      <c r="AX298" s="12" t="s">
        <v>80</v>
      </c>
      <c r="AY298" s="211" t="s">
        <v>110</v>
      </c>
    </row>
    <row r="299" spans="2:65" s="1" customFormat="1" ht="20.45" customHeight="1">
      <c r="B299" s="33"/>
      <c r="C299" s="164" t="s">
        <v>466</v>
      </c>
      <c r="D299" s="164" t="s">
        <v>111</v>
      </c>
      <c r="E299" s="165" t="s">
        <v>467</v>
      </c>
      <c r="F299" s="166" t="s">
        <v>468</v>
      </c>
      <c r="G299" s="167" t="s">
        <v>160</v>
      </c>
      <c r="H299" s="168">
        <v>77.41</v>
      </c>
      <c r="I299" s="169"/>
      <c r="J299" s="168">
        <f>ROUND(I299*H299,1)</f>
        <v>0</v>
      </c>
      <c r="K299" s="166" t="s">
        <v>19</v>
      </c>
      <c r="L299" s="37"/>
      <c r="M299" s="170" t="s">
        <v>19</v>
      </c>
      <c r="N299" s="171" t="s">
        <v>43</v>
      </c>
      <c r="O299" s="59"/>
      <c r="P299" s="172">
        <f>O299*H299</f>
        <v>0</v>
      </c>
      <c r="Q299" s="172">
        <v>0</v>
      </c>
      <c r="R299" s="172">
        <f>Q299*H299</f>
        <v>0</v>
      </c>
      <c r="S299" s="172">
        <v>0</v>
      </c>
      <c r="T299" s="173">
        <f>S299*H299</f>
        <v>0</v>
      </c>
      <c r="AR299" s="16" t="s">
        <v>257</v>
      </c>
      <c r="AT299" s="16" t="s">
        <v>111</v>
      </c>
      <c r="AU299" s="16" t="s">
        <v>82</v>
      </c>
      <c r="AY299" s="16" t="s">
        <v>110</v>
      </c>
      <c r="BE299" s="174">
        <f>IF(N299="základní",J299,0)</f>
        <v>0</v>
      </c>
      <c r="BF299" s="174">
        <f>IF(N299="snížená",J299,0)</f>
        <v>0</v>
      </c>
      <c r="BG299" s="174">
        <f>IF(N299="zákl. přenesená",J299,0)</f>
        <v>0</v>
      </c>
      <c r="BH299" s="174">
        <f>IF(N299="sníž. přenesená",J299,0)</f>
        <v>0</v>
      </c>
      <c r="BI299" s="174">
        <f>IF(N299="nulová",J299,0)</f>
        <v>0</v>
      </c>
      <c r="BJ299" s="16" t="s">
        <v>80</v>
      </c>
      <c r="BK299" s="174">
        <f>ROUND(I299*H299,1)</f>
        <v>0</v>
      </c>
      <c r="BL299" s="16" t="s">
        <v>257</v>
      </c>
      <c r="BM299" s="16" t="s">
        <v>469</v>
      </c>
    </row>
    <row r="300" spans="2:51" s="11" customFormat="1" ht="11.25">
      <c r="B300" s="191"/>
      <c r="C300" s="192"/>
      <c r="D300" s="175" t="s">
        <v>165</v>
      </c>
      <c r="E300" s="193" t="s">
        <v>19</v>
      </c>
      <c r="F300" s="194" t="s">
        <v>166</v>
      </c>
      <c r="G300" s="192"/>
      <c r="H300" s="193" t="s">
        <v>19</v>
      </c>
      <c r="I300" s="195"/>
      <c r="J300" s="192"/>
      <c r="K300" s="192"/>
      <c r="L300" s="196"/>
      <c r="M300" s="197"/>
      <c r="N300" s="198"/>
      <c r="O300" s="198"/>
      <c r="P300" s="198"/>
      <c r="Q300" s="198"/>
      <c r="R300" s="198"/>
      <c r="S300" s="198"/>
      <c r="T300" s="199"/>
      <c r="AT300" s="200" t="s">
        <v>165</v>
      </c>
      <c r="AU300" s="200" t="s">
        <v>82</v>
      </c>
      <c r="AV300" s="11" t="s">
        <v>80</v>
      </c>
      <c r="AW300" s="11" t="s">
        <v>33</v>
      </c>
      <c r="AX300" s="11" t="s">
        <v>72</v>
      </c>
      <c r="AY300" s="200" t="s">
        <v>110</v>
      </c>
    </row>
    <row r="301" spans="2:51" s="12" customFormat="1" ht="11.25">
      <c r="B301" s="201"/>
      <c r="C301" s="202"/>
      <c r="D301" s="175" t="s">
        <v>165</v>
      </c>
      <c r="E301" s="203" t="s">
        <v>19</v>
      </c>
      <c r="F301" s="204" t="s">
        <v>470</v>
      </c>
      <c r="G301" s="202"/>
      <c r="H301" s="205">
        <v>77.41</v>
      </c>
      <c r="I301" s="206"/>
      <c r="J301" s="202"/>
      <c r="K301" s="202"/>
      <c r="L301" s="207"/>
      <c r="M301" s="208"/>
      <c r="N301" s="209"/>
      <c r="O301" s="209"/>
      <c r="P301" s="209"/>
      <c r="Q301" s="209"/>
      <c r="R301" s="209"/>
      <c r="S301" s="209"/>
      <c r="T301" s="210"/>
      <c r="AT301" s="211" t="s">
        <v>165</v>
      </c>
      <c r="AU301" s="211" t="s">
        <v>82</v>
      </c>
      <c r="AV301" s="12" t="s">
        <v>82</v>
      </c>
      <c r="AW301" s="12" t="s">
        <v>33</v>
      </c>
      <c r="AX301" s="12" t="s">
        <v>80</v>
      </c>
      <c r="AY301" s="211" t="s">
        <v>110</v>
      </c>
    </row>
    <row r="302" spans="2:65" s="1" customFormat="1" ht="14.45" customHeight="1">
      <c r="B302" s="33"/>
      <c r="C302" s="164" t="s">
        <v>471</v>
      </c>
      <c r="D302" s="164" t="s">
        <v>111</v>
      </c>
      <c r="E302" s="165" t="s">
        <v>472</v>
      </c>
      <c r="F302" s="166" t="s">
        <v>473</v>
      </c>
      <c r="G302" s="167" t="s">
        <v>227</v>
      </c>
      <c r="H302" s="168">
        <v>27.16</v>
      </c>
      <c r="I302" s="169"/>
      <c r="J302" s="168">
        <f>ROUND(I302*H302,1)</f>
        <v>0</v>
      </c>
      <c r="K302" s="166" t="s">
        <v>19</v>
      </c>
      <c r="L302" s="37"/>
      <c r="M302" s="170" t="s">
        <v>19</v>
      </c>
      <c r="N302" s="171" t="s">
        <v>43</v>
      </c>
      <c r="O302" s="59"/>
      <c r="P302" s="172">
        <f>O302*H302</f>
        <v>0</v>
      </c>
      <c r="Q302" s="172">
        <v>0</v>
      </c>
      <c r="R302" s="172">
        <f>Q302*H302</f>
        <v>0</v>
      </c>
      <c r="S302" s="172">
        <v>0</v>
      </c>
      <c r="T302" s="173">
        <f>S302*H302</f>
        <v>0</v>
      </c>
      <c r="AR302" s="16" t="s">
        <v>257</v>
      </c>
      <c r="AT302" s="16" t="s">
        <v>111</v>
      </c>
      <c r="AU302" s="16" t="s">
        <v>82</v>
      </c>
      <c r="AY302" s="16" t="s">
        <v>110</v>
      </c>
      <c r="BE302" s="174">
        <f>IF(N302="základní",J302,0)</f>
        <v>0</v>
      </c>
      <c r="BF302" s="174">
        <f>IF(N302="snížená",J302,0)</f>
        <v>0</v>
      </c>
      <c r="BG302" s="174">
        <f>IF(N302="zákl. přenesená",J302,0)</f>
        <v>0</v>
      </c>
      <c r="BH302" s="174">
        <f>IF(N302="sníž. přenesená",J302,0)</f>
        <v>0</v>
      </c>
      <c r="BI302" s="174">
        <f>IF(N302="nulová",J302,0)</f>
        <v>0</v>
      </c>
      <c r="BJ302" s="16" t="s">
        <v>80</v>
      </c>
      <c r="BK302" s="174">
        <f>ROUND(I302*H302,1)</f>
        <v>0</v>
      </c>
      <c r="BL302" s="16" t="s">
        <v>257</v>
      </c>
      <c r="BM302" s="16" t="s">
        <v>474</v>
      </c>
    </row>
    <row r="303" spans="2:51" s="11" customFormat="1" ht="11.25">
      <c r="B303" s="191"/>
      <c r="C303" s="192"/>
      <c r="D303" s="175" t="s">
        <v>165</v>
      </c>
      <c r="E303" s="193" t="s">
        <v>19</v>
      </c>
      <c r="F303" s="194" t="s">
        <v>166</v>
      </c>
      <c r="G303" s="192"/>
      <c r="H303" s="193" t="s">
        <v>19</v>
      </c>
      <c r="I303" s="195"/>
      <c r="J303" s="192"/>
      <c r="K303" s="192"/>
      <c r="L303" s="196"/>
      <c r="M303" s="197"/>
      <c r="N303" s="198"/>
      <c r="O303" s="198"/>
      <c r="P303" s="198"/>
      <c r="Q303" s="198"/>
      <c r="R303" s="198"/>
      <c r="S303" s="198"/>
      <c r="T303" s="199"/>
      <c r="AT303" s="200" t="s">
        <v>165</v>
      </c>
      <c r="AU303" s="200" t="s">
        <v>82</v>
      </c>
      <c r="AV303" s="11" t="s">
        <v>80</v>
      </c>
      <c r="AW303" s="11" t="s">
        <v>33</v>
      </c>
      <c r="AX303" s="11" t="s">
        <v>72</v>
      </c>
      <c r="AY303" s="200" t="s">
        <v>110</v>
      </c>
    </row>
    <row r="304" spans="2:51" s="12" customFormat="1" ht="11.25">
      <c r="B304" s="201"/>
      <c r="C304" s="202"/>
      <c r="D304" s="175" t="s">
        <v>165</v>
      </c>
      <c r="E304" s="203" t="s">
        <v>19</v>
      </c>
      <c r="F304" s="204" t="s">
        <v>230</v>
      </c>
      <c r="G304" s="202"/>
      <c r="H304" s="205">
        <v>27.16</v>
      </c>
      <c r="I304" s="206"/>
      <c r="J304" s="202"/>
      <c r="K304" s="202"/>
      <c r="L304" s="207"/>
      <c r="M304" s="208"/>
      <c r="N304" s="209"/>
      <c r="O304" s="209"/>
      <c r="P304" s="209"/>
      <c r="Q304" s="209"/>
      <c r="R304" s="209"/>
      <c r="S304" s="209"/>
      <c r="T304" s="210"/>
      <c r="AT304" s="211" t="s">
        <v>165</v>
      </c>
      <c r="AU304" s="211" t="s">
        <v>82</v>
      </c>
      <c r="AV304" s="12" t="s">
        <v>82</v>
      </c>
      <c r="AW304" s="12" t="s">
        <v>33</v>
      </c>
      <c r="AX304" s="12" t="s">
        <v>80</v>
      </c>
      <c r="AY304" s="211" t="s">
        <v>110</v>
      </c>
    </row>
    <row r="305" spans="2:65" s="1" customFormat="1" ht="20.45" customHeight="1">
      <c r="B305" s="33"/>
      <c r="C305" s="164" t="s">
        <v>475</v>
      </c>
      <c r="D305" s="164" t="s">
        <v>111</v>
      </c>
      <c r="E305" s="165" t="s">
        <v>476</v>
      </c>
      <c r="F305" s="166" t="s">
        <v>477</v>
      </c>
      <c r="G305" s="167" t="s">
        <v>296</v>
      </c>
      <c r="H305" s="169"/>
      <c r="I305" s="169"/>
      <c r="J305" s="168">
        <f>ROUND(I305*H305,1)</f>
        <v>0</v>
      </c>
      <c r="K305" s="166" t="s">
        <v>115</v>
      </c>
      <c r="L305" s="37"/>
      <c r="M305" s="170" t="s">
        <v>19</v>
      </c>
      <c r="N305" s="171" t="s">
        <v>43</v>
      </c>
      <c r="O305" s="59"/>
      <c r="P305" s="172">
        <f>O305*H305</f>
        <v>0</v>
      </c>
      <c r="Q305" s="172">
        <v>0</v>
      </c>
      <c r="R305" s="172">
        <f>Q305*H305</f>
        <v>0</v>
      </c>
      <c r="S305" s="172">
        <v>0</v>
      </c>
      <c r="T305" s="173">
        <f>S305*H305</f>
        <v>0</v>
      </c>
      <c r="AR305" s="16" t="s">
        <v>257</v>
      </c>
      <c r="AT305" s="16" t="s">
        <v>111</v>
      </c>
      <c r="AU305" s="16" t="s">
        <v>82</v>
      </c>
      <c r="AY305" s="16" t="s">
        <v>110</v>
      </c>
      <c r="BE305" s="174">
        <f>IF(N305="základní",J305,0)</f>
        <v>0</v>
      </c>
      <c r="BF305" s="174">
        <f>IF(N305="snížená",J305,0)</f>
        <v>0</v>
      </c>
      <c r="BG305" s="174">
        <f>IF(N305="zákl. přenesená",J305,0)</f>
        <v>0</v>
      </c>
      <c r="BH305" s="174">
        <f>IF(N305="sníž. přenesená",J305,0)</f>
        <v>0</v>
      </c>
      <c r="BI305" s="174">
        <f>IF(N305="nulová",J305,0)</f>
        <v>0</v>
      </c>
      <c r="BJ305" s="16" t="s">
        <v>80</v>
      </c>
      <c r="BK305" s="174">
        <f>ROUND(I305*H305,1)</f>
        <v>0</v>
      </c>
      <c r="BL305" s="16" t="s">
        <v>257</v>
      </c>
      <c r="BM305" s="16" t="s">
        <v>478</v>
      </c>
    </row>
    <row r="306" spans="2:47" s="1" customFormat="1" ht="19.5">
      <c r="B306" s="33"/>
      <c r="C306" s="34"/>
      <c r="D306" s="175" t="s">
        <v>118</v>
      </c>
      <c r="E306" s="34"/>
      <c r="F306" s="176" t="s">
        <v>479</v>
      </c>
      <c r="G306" s="34"/>
      <c r="H306" s="34"/>
      <c r="I306" s="102"/>
      <c r="J306" s="34"/>
      <c r="K306" s="34"/>
      <c r="L306" s="37"/>
      <c r="M306" s="177"/>
      <c r="N306" s="59"/>
      <c r="O306" s="59"/>
      <c r="P306" s="59"/>
      <c r="Q306" s="59"/>
      <c r="R306" s="59"/>
      <c r="S306" s="59"/>
      <c r="T306" s="60"/>
      <c r="AT306" s="16" t="s">
        <v>118</v>
      </c>
      <c r="AU306" s="16" t="s">
        <v>82</v>
      </c>
    </row>
    <row r="307" spans="2:47" s="1" customFormat="1" ht="87.75">
      <c r="B307" s="33"/>
      <c r="C307" s="34"/>
      <c r="D307" s="175" t="s">
        <v>163</v>
      </c>
      <c r="E307" s="34"/>
      <c r="F307" s="190" t="s">
        <v>480</v>
      </c>
      <c r="G307" s="34"/>
      <c r="H307" s="34"/>
      <c r="I307" s="102"/>
      <c r="J307" s="34"/>
      <c r="K307" s="34"/>
      <c r="L307" s="37"/>
      <c r="M307" s="177"/>
      <c r="N307" s="59"/>
      <c r="O307" s="59"/>
      <c r="P307" s="59"/>
      <c r="Q307" s="59"/>
      <c r="R307" s="59"/>
      <c r="S307" s="59"/>
      <c r="T307" s="60"/>
      <c r="AT307" s="16" t="s">
        <v>163</v>
      </c>
      <c r="AU307" s="16" t="s">
        <v>82</v>
      </c>
    </row>
    <row r="308" spans="2:63" s="9" customFormat="1" ht="22.9" customHeight="1">
      <c r="B308" s="150"/>
      <c r="C308" s="151"/>
      <c r="D308" s="152" t="s">
        <v>71</v>
      </c>
      <c r="E308" s="188" t="s">
        <v>481</v>
      </c>
      <c r="F308" s="188" t="s">
        <v>482</v>
      </c>
      <c r="G308" s="151"/>
      <c r="H308" s="151"/>
      <c r="I308" s="154"/>
      <c r="J308" s="189">
        <f>BK308</f>
        <v>0</v>
      </c>
      <c r="K308" s="151"/>
      <c r="L308" s="156"/>
      <c r="M308" s="157"/>
      <c r="N308" s="158"/>
      <c r="O308" s="158"/>
      <c r="P308" s="159">
        <f>SUM(P309:P322)</f>
        <v>0</v>
      </c>
      <c r="Q308" s="158"/>
      <c r="R308" s="159">
        <f>SUM(R309:R322)</f>
        <v>0</v>
      </c>
      <c r="S308" s="158"/>
      <c r="T308" s="160">
        <f>SUM(T309:T322)</f>
        <v>3.2506</v>
      </c>
      <c r="AR308" s="161" t="s">
        <v>82</v>
      </c>
      <c r="AT308" s="162" t="s">
        <v>71</v>
      </c>
      <c r="AU308" s="162" t="s">
        <v>80</v>
      </c>
      <c r="AY308" s="161" t="s">
        <v>110</v>
      </c>
      <c r="BK308" s="163">
        <f>SUM(BK309:BK322)</f>
        <v>0</v>
      </c>
    </row>
    <row r="309" spans="2:65" s="1" customFormat="1" ht="14.45" customHeight="1">
      <c r="B309" s="33"/>
      <c r="C309" s="164" t="s">
        <v>483</v>
      </c>
      <c r="D309" s="164" t="s">
        <v>111</v>
      </c>
      <c r="E309" s="165" t="s">
        <v>484</v>
      </c>
      <c r="F309" s="166" t="s">
        <v>485</v>
      </c>
      <c r="G309" s="167" t="s">
        <v>160</v>
      </c>
      <c r="H309" s="168">
        <v>80.74</v>
      </c>
      <c r="I309" s="169"/>
      <c r="J309" s="168">
        <f>ROUND(I309*H309,1)</f>
        <v>0</v>
      </c>
      <c r="K309" s="166" t="s">
        <v>19</v>
      </c>
      <c r="L309" s="37"/>
      <c r="M309" s="170" t="s">
        <v>19</v>
      </c>
      <c r="N309" s="171" t="s">
        <v>43</v>
      </c>
      <c r="O309" s="59"/>
      <c r="P309" s="172">
        <f>O309*H309</f>
        <v>0</v>
      </c>
      <c r="Q309" s="172">
        <v>0</v>
      </c>
      <c r="R309" s="172">
        <f>Q309*H309</f>
        <v>0</v>
      </c>
      <c r="S309" s="172">
        <v>0.04</v>
      </c>
      <c r="T309" s="173">
        <f>S309*H309</f>
        <v>3.2296</v>
      </c>
      <c r="AR309" s="16" t="s">
        <v>257</v>
      </c>
      <c r="AT309" s="16" t="s">
        <v>111</v>
      </c>
      <c r="AU309" s="16" t="s">
        <v>82</v>
      </c>
      <c r="AY309" s="16" t="s">
        <v>110</v>
      </c>
      <c r="BE309" s="174">
        <f>IF(N309="základní",J309,0)</f>
        <v>0</v>
      </c>
      <c r="BF309" s="174">
        <f>IF(N309="snížená",J309,0)</f>
        <v>0</v>
      </c>
      <c r="BG309" s="174">
        <f>IF(N309="zákl. přenesená",J309,0)</f>
        <v>0</v>
      </c>
      <c r="BH309" s="174">
        <f>IF(N309="sníž. přenesená",J309,0)</f>
        <v>0</v>
      </c>
      <c r="BI309" s="174">
        <f>IF(N309="nulová",J309,0)</f>
        <v>0</v>
      </c>
      <c r="BJ309" s="16" t="s">
        <v>80</v>
      </c>
      <c r="BK309" s="174">
        <f>ROUND(I309*H309,1)</f>
        <v>0</v>
      </c>
      <c r="BL309" s="16" t="s">
        <v>257</v>
      </c>
      <c r="BM309" s="16" t="s">
        <v>486</v>
      </c>
    </row>
    <row r="310" spans="2:47" s="1" customFormat="1" ht="11.25">
      <c r="B310" s="33"/>
      <c r="C310" s="34"/>
      <c r="D310" s="175" t="s">
        <v>118</v>
      </c>
      <c r="E310" s="34"/>
      <c r="F310" s="176" t="s">
        <v>487</v>
      </c>
      <c r="G310" s="34"/>
      <c r="H310" s="34"/>
      <c r="I310" s="102"/>
      <c r="J310" s="34"/>
      <c r="K310" s="34"/>
      <c r="L310" s="37"/>
      <c r="M310" s="177"/>
      <c r="N310" s="59"/>
      <c r="O310" s="59"/>
      <c r="P310" s="59"/>
      <c r="Q310" s="59"/>
      <c r="R310" s="59"/>
      <c r="S310" s="59"/>
      <c r="T310" s="60"/>
      <c r="AT310" s="16" t="s">
        <v>118</v>
      </c>
      <c r="AU310" s="16" t="s">
        <v>82</v>
      </c>
    </row>
    <row r="311" spans="2:51" s="12" customFormat="1" ht="11.25">
      <c r="B311" s="201"/>
      <c r="C311" s="202"/>
      <c r="D311" s="175" t="s">
        <v>165</v>
      </c>
      <c r="E311" s="203" t="s">
        <v>19</v>
      </c>
      <c r="F311" s="204" t="s">
        <v>488</v>
      </c>
      <c r="G311" s="202"/>
      <c r="H311" s="205">
        <v>89.29</v>
      </c>
      <c r="I311" s="206"/>
      <c r="J311" s="202"/>
      <c r="K311" s="202"/>
      <c r="L311" s="207"/>
      <c r="M311" s="208"/>
      <c r="N311" s="209"/>
      <c r="O311" s="209"/>
      <c r="P311" s="209"/>
      <c r="Q311" s="209"/>
      <c r="R311" s="209"/>
      <c r="S311" s="209"/>
      <c r="T311" s="210"/>
      <c r="AT311" s="211" t="s">
        <v>165</v>
      </c>
      <c r="AU311" s="211" t="s">
        <v>82</v>
      </c>
      <c r="AV311" s="12" t="s">
        <v>82</v>
      </c>
      <c r="AW311" s="12" t="s">
        <v>33</v>
      </c>
      <c r="AX311" s="12" t="s">
        <v>72</v>
      </c>
      <c r="AY311" s="211" t="s">
        <v>110</v>
      </c>
    </row>
    <row r="312" spans="2:51" s="12" customFormat="1" ht="11.25">
      <c r="B312" s="201"/>
      <c r="C312" s="202"/>
      <c r="D312" s="175" t="s">
        <v>165</v>
      </c>
      <c r="E312" s="203" t="s">
        <v>19</v>
      </c>
      <c r="F312" s="204" t="s">
        <v>489</v>
      </c>
      <c r="G312" s="202"/>
      <c r="H312" s="205">
        <v>-8.55</v>
      </c>
      <c r="I312" s="206"/>
      <c r="J312" s="202"/>
      <c r="K312" s="202"/>
      <c r="L312" s="207"/>
      <c r="M312" s="208"/>
      <c r="N312" s="209"/>
      <c r="O312" s="209"/>
      <c r="P312" s="209"/>
      <c r="Q312" s="209"/>
      <c r="R312" s="209"/>
      <c r="S312" s="209"/>
      <c r="T312" s="210"/>
      <c r="AT312" s="211" t="s">
        <v>165</v>
      </c>
      <c r="AU312" s="211" t="s">
        <v>82</v>
      </c>
      <c r="AV312" s="12" t="s">
        <v>82</v>
      </c>
      <c r="AW312" s="12" t="s">
        <v>33</v>
      </c>
      <c r="AX312" s="12" t="s">
        <v>72</v>
      </c>
      <c r="AY312" s="211" t="s">
        <v>110</v>
      </c>
    </row>
    <row r="313" spans="2:51" s="13" customFormat="1" ht="11.25">
      <c r="B313" s="212"/>
      <c r="C313" s="213"/>
      <c r="D313" s="175" t="s">
        <v>165</v>
      </c>
      <c r="E313" s="214" t="s">
        <v>19</v>
      </c>
      <c r="F313" s="215" t="s">
        <v>169</v>
      </c>
      <c r="G313" s="213"/>
      <c r="H313" s="216">
        <v>80.74</v>
      </c>
      <c r="I313" s="217"/>
      <c r="J313" s="213"/>
      <c r="K313" s="213"/>
      <c r="L313" s="218"/>
      <c r="M313" s="219"/>
      <c r="N313" s="220"/>
      <c r="O313" s="220"/>
      <c r="P313" s="220"/>
      <c r="Q313" s="220"/>
      <c r="R313" s="220"/>
      <c r="S313" s="220"/>
      <c r="T313" s="221"/>
      <c r="AT313" s="222" t="s">
        <v>165</v>
      </c>
      <c r="AU313" s="222" t="s">
        <v>82</v>
      </c>
      <c r="AV313" s="13" t="s">
        <v>126</v>
      </c>
      <c r="AW313" s="13" t="s">
        <v>33</v>
      </c>
      <c r="AX313" s="13" t="s">
        <v>80</v>
      </c>
      <c r="AY313" s="222" t="s">
        <v>110</v>
      </c>
    </row>
    <row r="314" spans="2:65" s="1" customFormat="1" ht="20.45" customHeight="1">
      <c r="B314" s="33"/>
      <c r="C314" s="164" t="s">
        <v>490</v>
      </c>
      <c r="D314" s="164" t="s">
        <v>111</v>
      </c>
      <c r="E314" s="165" t="s">
        <v>491</v>
      </c>
      <c r="F314" s="166" t="s">
        <v>492</v>
      </c>
      <c r="G314" s="167" t="s">
        <v>458</v>
      </c>
      <c r="H314" s="168">
        <v>3</v>
      </c>
      <c r="I314" s="169"/>
      <c r="J314" s="168">
        <f>ROUND(I314*H314,1)</f>
        <v>0</v>
      </c>
      <c r="K314" s="166" t="s">
        <v>115</v>
      </c>
      <c r="L314" s="37"/>
      <c r="M314" s="170" t="s">
        <v>19</v>
      </c>
      <c r="N314" s="171" t="s">
        <v>43</v>
      </c>
      <c r="O314" s="59"/>
      <c r="P314" s="172">
        <f>O314*H314</f>
        <v>0</v>
      </c>
      <c r="Q314" s="172">
        <v>0</v>
      </c>
      <c r="R314" s="172">
        <f>Q314*H314</f>
        <v>0</v>
      </c>
      <c r="S314" s="172">
        <v>0.007</v>
      </c>
      <c r="T314" s="173">
        <f>S314*H314</f>
        <v>0.021</v>
      </c>
      <c r="AR314" s="16" t="s">
        <v>257</v>
      </c>
      <c r="AT314" s="16" t="s">
        <v>111</v>
      </c>
      <c r="AU314" s="16" t="s">
        <v>82</v>
      </c>
      <c r="AY314" s="16" t="s">
        <v>110</v>
      </c>
      <c r="BE314" s="174">
        <f>IF(N314="základní",J314,0)</f>
        <v>0</v>
      </c>
      <c r="BF314" s="174">
        <f>IF(N314="snížená",J314,0)</f>
        <v>0</v>
      </c>
      <c r="BG314" s="174">
        <f>IF(N314="zákl. přenesená",J314,0)</f>
        <v>0</v>
      </c>
      <c r="BH314" s="174">
        <f>IF(N314="sníž. přenesená",J314,0)</f>
        <v>0</v>
      </c>
      <c r="BI314" s="174">
        <f>IF(N314="nulová",J314,0)</f>
        <v>0</v>
      </c>
      <c r="BJ314" s="16" t="s">
        <v>80</v>
      </c>
      <c r="BK314" s="174">
        <f>ROUND(I314*H314,1)</f>
        <v>0</v>
      </c>
      <c r="BL314" s="16" t="s">
        <v>257</v>
      </c>
      <c r="BM314" s="16" t="s">
        <v>493</v>
      </c>
    </row>
    <row r="315" spans="2:47" s="1" customFormat="1" ht="11.25">
      <c r="B315" s="33"/>
      <c r="C315" s="34"/>
      <c r="D315" s="175" t="s">
        <v>118</v>
      </c>
      <c r="E315" s="34"/>
      <c r="F315" s="176" t="s">
        <v>494</v>
      </c>
      <c r="G315" s="34"/>
      <c r="H315" s="34"/>
      <c r="I315" s="102"/>
      <c r="J315" s="34"/>
      <c r="K315" s="34"/>
      <c r="L315" s="37"/>
      <c r="M315" s="177"/>
      <c r="N315" s="59"/>
      <c r="O315" s="59"/>
      <c r="P315" s="59"/>
      <c r="Q315" s="59"/>
      <c r="R315" s="59"/>
      <c r="S315" s="59"/>
      <c r="T315" s="60"/>
      <c r="AT315" s="16" t="s">
        <v>118</v>
      </c>
      <c r="AU315" s="16" t="s">
        <v>82</v>
      </c>
    </row>
    <row r="316" spans="2:51" s="11" customFormat="1" ht="11.25">
      <c r="B316" s="191"/>
      <c r="C316" s="192"/>
      <c r="D316" s="175" t="s">
        <v>165</v>
      </c>
      <c r="E316" s="193" t="s">
        <v>19</v>
      </c>
      <c r="F316" s="194" t="s">
        <v>166</v>
      </c>
      <c r="G316" s="192"/>
      <c r="H316" s="193" t="s">
        <v>19</v>
      </c>
      <c r="I316" s="195"/>
      <c r="J316" s="192"/>
      <c r="K316" s="192"/>
      <c r="L316" s="196"/>
      <c r="M316" s="197"/>
      <c r="N316" s="198"/>
      <c r="O316" s="198"/>
      <c r="P316" s="198"/>
      <c r="Q316" s="198"/>
      <c r="R316" s="198"/>
      <c r="S316" s="198"/>
      <c r="T316" s="199"/>
      <c r="AT316" s="200" t="s">
        <v>165</v>
      </c>
      <c r="AU316" s="200" t="s">
        <v>82</v>
      </c>
      <c r="AV316" s="11" t="s">
        <v>80</v>
      </c>
      <c r="AW316" s="11" t="s">
        <v>33</v>
      </c>
      <c r="AX316" s="11" t="s">
        <v>72</v>
      </c>
      <c r="AY316" s="200" t="s">
        <v>110</v>
      </c>
    </row>
    <row r="317" spans="2:51" s="12" customFormat="1" ht="11.25">
      <c r="B317" s="201"/>
      <c r="C317" s="202"/>
      <c r="D317" s="175" t="s">
        <v>165</v>
      </c>
      <c r="E317" s="203" t="s">
        <v>19</v>
      </c>
      <c r="F317" s="204" t="s">
        <v>122</v>
      </c>
      <c r="G317" s="202"/>
      <c r="H317" s="205">
        <v>3</v>
      </c>
      <c r="I317" s="206"/>
      <c r="J317" s="202"/>
      <c r="K317" s="202"/>
      <c r="L317" s="207"/>
      <c r="M317" s="208"/>
      <c r="N317" s="209"/>
      <c r="O317" s="209"/>
      <c r="P317" s="209"/>
      <c r="Q317" s="209"/>
      <c r="R317" s="209"/>
      <c r="S317" s="209"/>
      <c r="T317" s="210"/>
      <c r="AT317" s="211" t="s">
        <v>165</v>
      </c>
      <c r="AU317" s="211" t="s">
        <v>82</v>
      </c>
      <c r="AV317" s="12" t="s">
        <v>82</v>
      </c>
      <c r="AW317" s="12" t="s">
        <v>33</v>
      </c>
      <c r="AX317" s="12" t="s">
        <v>80</v>
      </c>
      <c r="AY317" s="211" t="s">
        <v>110</v>
      </c>
    </row>
    <row r="318" spans="2:65" s="1" customFormat="1" ht="14.45" customHeight="1">
      <c r="B318" s="33"/>
      <c r="C318" s="164" t="s">
        <v>495</v>
      </c>
      <c r="D318" s="164" t="s">
        <v>111</v>
      </c>
      <c r="E318" s="165" t="s">
        <v>496</v>
      </c>
      <c r="F318" s="166" t="s">
        <v>497</v>
      </c>
      <c r="G318" s="167" t="s">
        <v>114</v>
      </c>
      <c r="H318" s="168">
        <v>1</v>
      </c>
      <c r="I318" s="169"/>
      <c r="J318" s="168">
        <f>ROUND(I318*H318,1)</f>
        <v>0</v>
      </c>
      <c r="K318" s="166" t="s">
        <v>19</v>
      </c>
      <c r="L318" s="37"/>
      <c r="M318" s="170" t="s">
        <v>19</v>
      </c>
      <c r="N318" s="171" t="s">
        <v>43</v>
      </c>
      <c r="O318" s="59"/>
      <c r="P318" s="172">
        <f>O318*H318</f>
        <v>0</v>
      </c>
      <c r="Q318" s="172">
        <v>0</v>
      </c>
      <c r="R318" s="172">
        <f>Q318*H318</f>
        <v>0</v>
      </c>
      <c r="S318" s="172">
        <v>0</v>
      </c>
      <c r="T318" s="173">
        <f>S318*H318</f>
        <v>0</v>
      </c>
      <c r="AR318" s="16" t="s">
        <v>257</v>
      </c>
      <c r="AT318" s="16" t="s">
        <v>111</v>
      </c>
      <c r="AU318" s="16" t="s">
        <v>82</v>
      </c>
      <c r="AY318" s="16" t="s">
        <v>110</v>
      </c>
      <c r="BE318" s="174">
        <f>IF(N318="základní",J318,0)</f>
        <v>0</v>
      </c>
      <c r="BF318" s="174">
        <f>IF(N318="snížená",J318,0)</f>
        <v>0</v>
      </c>
      <c r="BG318" s="174">
        <f>IF(N318="zákl. přenesená",J318,0)</f>
        <v>0</v>
      </c>
      <c r="BH318" s="174">
        <f>IF(N318="sníž. přenesená",J318,0)</f>
        <v>0</v>
      </c>
      <c r="BI318" s="174">
        <f>IF(N318="nulová",J318,0)</f>
        <v>0</v>
      </c>
      <c r="BJ318" s="16" t="s">
        <v>80</v>
      </c>
      <c r="BK318" s="174">
        <f>ROUND(I318*H318,1)</f>
        <v>0</v>
      </c>
      <c r="BL318" s="16" t="s">
        <v>257</v>
      </c>
      <c r="BM318" s="16" t="s">
        <v>498</v>
      </c>
    </row>
    <row r="319" spans="2:65" s="1" customFormat="1" ht="20.45" customHeight="1">
      <c r="B319" s="33"/>
      <c r="C319" s="164" t="s">
        <v>499</v>
      </c>
      <c r="D319" s="164" t="s">
        <v>111</v>
      </c>
      <c r="E319" s="165" t="s">
        <v>500</v>
      </c>
      <c r="F319" s="166" t="s">
        <v>501</v>
      </c>
      <c r="G319" s="167" t="s">
        <v>458</v>
      </c>
      <c r="H319" s="168">
        <v>2</v>
      </c>
      <c r="I319" s="169"/>
      <c r="J319" s="168">
        <f>ROUND(I319*H319,1)</f>
        <v>0</v>
      </c>
      <c r="K319" s="166" t="s">
        <v>19</v>
      </c>
      <c r="L319" s="37"/>
      <c r="M319" s="170" t="s">
        <v>19</v>
      </c>
      <c r="N319" s="171" t="s">
        <v>43</v>
      </c>
      <c r="O319" s="59"/>
      <c r="P319" s="172">
        <f>O319*H319</f>
        <v>0</v>
      </c>
      <c r="Q319" s="172">
        <v>0</v>
      </c>
      <c r="R319" s="172">
        <f>Q319*H319</f>
        <v>0</v>
      </c>
      <c r="S319" s="172">
        <v>0</v>
      </c>
      <c r="T319" s="173">
        <f>S319*H319</f>
        <v>0</v>
      </c>
      <c r="AR319" s="16" t="s">
        <v>257</v>
      </c>
      <c r="AT319" s="16" t="s">
        <v>111</v>
      </c>
      <c r="AU319" s="16" t="s">
        <v>82</v>
      </c>
      <c r="AY319" s="16" t="s">
        <v>110</v>
      </c>
      <c r="BE319" s="174">
        <f>IF(N319="základní",J319,0)</f>
        <v>0</v>
      </c>
      <c r="BF319" s="174">
        <f>IF(N319="snížená",J319,0)</f>
        <v>0</v>
      </c>
      <c r="BG319" s="174">
        <f>IF(N319="zákl. přenesená",J319,0)</f>
        <v>0</v>
      </c>
      <c r="BH319" s="174">
        <f>IF(N319="sníž. přenesená",J319,0)</f>
        <v>0</v>
      </c>
      <c r="BI319" s="174">
        <f>IF(N319="nulová",J319,0)</f>
        <v>0</v>
      </c>
      <c r="BJ319" s="16" t="s">
        <v>80</v>
      </c>
      <c r="BK319" s="174">
        <f>ROUND(I319*H319,1)</f>
        <v>0</v>
      </c>
      <c r="BL319" s="16" t="s">
        <v>257</v>
      </c>
      <c r="BM319" s="16" t="s">
        <v>502</v>
      </c>
    </row>
    <row r="320" spans="2:65" s="1" customFormat="1" ht="20.45" customHeight="1">
      <c r="B320" s="33"/>
      <c r="C320" s="164" t="s">
        <v>503</v>
      </c>
      <c r="D320" s="164" t="s">
        <v>111</v>
      </c>
      <c r="E320" s="165" t="s">
        <v>476</v>
      </c>
      <c r="F320" s="166" t="s">
        <v>477</v>
      </c>
      <c r="G320" s="167" t="s">
        <v>296</v>
      </c>
      <c r="H320" s="169"/>
      <c r="I320" s="169"/>
      <c r="J320" s="168">
        <f>ROUND(I320*H320,1)</f>
        <v>0</v>
      </c>
      <c r="K320" s="166" t="s">
        <v>115</v>
      </c>
      <c r="L320" s="37"/>
      <c r="M320" s="170" t="s">
        <v>19</v>
      </c>
      <c r="N320" s="171" t="s">
        <v>43</v>
      </c>
      <c r="O320" s="59"/>
      <c r="P320" s="172">
        <f>O320*H320</f>
        <v>0</v>
      </c>
      <c r="Q320" s="172">
        <v>0</v>
      </c>
      <c r="R320" s="172">
        <f>Q320*H320</f>
        <v>0</v>
      </c>
      <c r="S320" s="172">
        <v>0</v>
      </c>
      <c r="T320" s="173">
        <f>S320*H320</f>
        <v>0</v>
      </c>
      <c r="AR320" s="16" t="s">
        <v>257</v>
      </c>
      <c r="AT320" s="16" t="s">
        <v>111</v>
      </c>
      <c r="AU320" s="16" t="s">
        <v>82</v>
      </c>
      <c r="AY320" s="16" t="s">
        <v>110</v>
      </c>
      <c r="BE320" s="174">
        <f>IF(N320="základní",J320,0)</f>
        <v>0</v>
      </c>
      <c r="BF320" s="174">
        <f>IF(N320="snížená",J320,0)</f>
        <v>0</v>
      </c>
      <c r="BG320" s="174">
        <f>IF(N320="zákl. přenesená",J320,0)</f>
        <v>0</v>
      </c>
      <c r="BH320" s="174">
        <f>IF(N320="sníž. přenesená",J320,0)</f>
        <v>0</v>
      </c>
      <c r="BI320" s="174">
        <f>IF(N320="nulová",J320,0)</f>
        <v>0</v>
      </c>
      <c r="BJ320" s="16" t="s">
        <v>80</v>
      </c>
      <c r="BK320" s="174">
        <f>ROUND(I320*H320,1)</f>
        <v>0</v>
      </c>
      <c r="BL320" s="16" t="s">
        <v>257</v>
      </c>
      <c r="BM320" s="16" t="s">
        <v>504</v>
      </c>
    </row>
    <row r="321" spans="2:47" s="1" customFormat="1" ht="19.5">
      <c r="B321" s="33"/>
      <c r="C321" s="34"/>
      <c r="D321" s="175" t="s">
        <v>118</v>
      </c>
      <c r="E321" s="34"/>
      <c r="F321" s="176" t="s">
        <v>479</v>
      </c>
      <c r="G321" s="34"/>
      <c r="H321" s="34"/>
      <c r="I321" s="102"/>
      <c r="J321" s="34"/>
      <c r="K321" s="34"/>
      <c r="L321" s="37"/>
      <c r="M321" s="177"/>
      <c r="N321" s="59"/>
      <c r="O321" s="59"/>
      <c r="P321" s="59"/>
      <c r="Q321" s="59"/>
      <c r="R321" s="59"/>
      <c r="S321" s="59"/>
      <c r="T321" s="60"/>
      <c r="AT321" s="16" t="s">
        <v>118</v>
      </c>
      <c r="AU321" s="16" t="s">
        <v>82</v>
      </c>
    </row>
    <row r="322" spans="2:47" s="1" customFormat="1" ht="87.75">
      <c r="B322" s="33"/>
      <c r="C322" s="34"/>
      <c r="D322" s="175" t="s">
        <v>163</v>
      </c>
      <c r="E322" s="34"/>
      <c r="F322" s="190" t="s">
        <v>480</v>
      </c>
      <c r="G322" s="34"/>
      <c r="H322" s="34"/>
      <c r="I322" s="102"/>
      <c r="J322" s="34"/>
      <c r="K322" s="34"/>
      <c r="L322" s="37"/>
      <c r="M322" s="177"/>
      <c r="N322" s="59"/>
      <c r="O322" s="59"/>
      <c r="P322" s="59"/>
      <c r="Q322" s="59"/>
      <c r="R322" s="59"/>
      <c r="S322" s="59"/>
      <c r="T322" s="60"/>
      <c r="AT322" s="16" t="s">
        <v>163</v>
      </c>
      <c r="AU322" s="16" t="s">
        <v>82</v>
      </c>
    </row>
    <row r="323" spans="2:63" s="9" customFormat="1" ht="22.9" customHeight="1">
      <c r="B323" s="150"/>
      <c r="C323" s="151"/>
      <c r="D323" s="152" t="s">
        <v>71</v>
      </c>
      <c r="E323" s="188" t="s">
        <v>505</v>
      </c>
      <c r="F323" s="188" t="s">
        <v>506</v>
      </c>
      <c r="G323" s="151"/>
      <c r="H323" s="151"/>
      <c r="I323" s="154"/>
      <c r="J323" s="189">
        <f>BK323</f>
        <v>0</v>
      </c>
      <c r="K323" s="151"/>
      <c r="L323" s="156"/>
      <c r="M323" s="157"/>
      <c r="N323" s="158"/>
      <c r="O323" s="158"/>
      <c r="P323" s="159">
        <f>SUM(P324:P352)</f>
        <v>0</v>
      </c>
      <c r="Q323" s="158"/>
      <c r="R323" s="159">
        <f>SUM(R324:R352)</f>
        <v>3.7988932</v>
      </c>
      <c r="S323" s="158"/>
      <c r="T323" s="160">
        <f>SUM(T324:T352)</f>
        <v>0.09749999999999999</v>
      </c>
      <c r="AR323" s="161" t="s">
        <v>82</v>
      </c>
      <c r="AT323" s="162" t="s">
        <v>71</v>
      </c>
      <c r="AU323" s="162" t="s">
        <v>80</v>
      </c>
      <c r="AY323" s="161" t="s">
        <v>110</v>
      </c>
      <c r="BK323" s="163">
        <f>SUM(BK324:BK352)</f>
        <v>0</v>
      </c>
    </row>
    <row r="324" spans="2:65" s="1" customFormat="1" ht="20.45" customHeight="1">
      <c r="B324" s="33"/>
      <c r="C324" s="164" t="s">
        <v>507</v>
      </c>
      <c r="D324" s="164" t="s">
        <v>111</v>
      </c>
      <c r="E324" s="165" t="s">
        <v>508</v>
      </c>
      <c r="F324" s="166" t="s">
        <v>509</v>
      </c>
      <c r="G324" s="167" t="s">
        <v>227</v>
      </c>
      <c r="H324" s="168">
        <v>30</v>
      </c>
      <c r="I324" s="169"/>
      <c r="J324" s="168">
        <f>ROUND(I324*H324,1)</f>
        <v>0</v>
      </c>
      <c r="K324" s="166" t="s">
        <v>115</v>
      </c>
      <c r="L324" s="37"/>
      <c r="M324" s="170" t="s">
        <v>19</v>
      </c>
      <c r="N324" s="171" t="s">
        <v>43</v>
      </c>
      <c r="O324" s="59"/>
      <c r="P324" s="172">
        <f>O324*H324</f>
        <v>0</v>
      </c>
      <c r="Q324" s="172">
        <v>0</v>
      </c>
      <c r="R324" s="172">
        <f>Q324*H324</f>
        <v>0</v>
      </c>
      <c r="S324" s="172">
        <v>0.00325</v>
      </c>
      <c r="T324" s="173">
        <f>S324*H324</f>
        <v>0.09749999999999999</v>
      </c>
      <c r="AR324" s="16" t="s">
        <v>257</v>
      </c>
      <c r="AT324" s="16" t="s">
        <v>111</v>
      </c>
      <c r="AU324" s="16" t="s">
        <v>82</v>
      </c>
      <c r="AY324" s="16" t="s">
        <v>110</v>
      </c>
      <c r="BE324" s="174">
        <f>IF(N324="základní",J324,0)</f>
        <v>0</v>
      </c>
      <c r="BF324" s="174">
        <f>IF(N324="snížená",J324,0)</f>
        <v>0</v>
      </c>
      <c r="BG324" s="174">
        <f>IF(N324="zákl. přenesená",J324,0)</f>
        <v>0</v>
      </c>
      <c r="BH324" s="174">
        <f>IF(N324="sníž. přenesená",J324,0)</f>
        <v>0</v>
      </c>
      <c r="BI324" s="174">
        <f>IF(N324="nulová",J324,0)</f>
        <v>0</v>
      </c>
      <c r="BJ324" s="16" t="s">
        <v>80</v>
      </c>
      <c r="BK324" s="174">
        <f>ROUND(I324*H324,1)</f>
        <v>0</v>
      </c>
      <c r="BL324" s="16" t="s">
        <v>257</v>
      </c>
      <c r="BM324" s="16" t="s">
        <v>510</v>
      </c>
    </row>
    <row r="325" spans="2:47" s="1" customFormat="1" ht="11.25">
      <c r="B325" s="33"/>
      <c r="C325" s="34"/>
      <c r="D325" s="175" t="s">
        <v>118</v>
      </c>
      <c r="E325" s="34"/>
      <c r="F325" s="176" t="s">
        <v>509</v>
      </c>
      <c r="G325" s="34"/>
      <c r="H325" s="34"/>
      <c r="I325" s="102"/>
      <c r="J325" s="34"/>
      <c r="K325" s="34"/>
      <c r="L325" s="37"/>
      <c r="M325" s="177"/>
      <c r="N325" s="59"/>
      <c r="O325" s="59"/>
      <c r="P325" s="59"/>
      <c r="Q325" s="59"/>
      <c r="R325" s="59"/>
      <c r="S325" s="59"/>
      <c r="T325" s="60"/>
      <c r="AT325" s="16" t="s">
        <v>118</v>
      </c>
      <c r="AU325" s="16" t="s">
        <v>82</v>
      </c>
    </row>
    <row r="326" spans="2:51" s="11" customFormat="1" ht="11.25">
      <c r="B326" s="191"/>
      <c r="C326" s="192"/>
      <c r="D326" s="175" t="s">
        <v>165</v>
      </c>
      <c r="E326" s="193" t="s">
        <v>19</v>
      </c>
      <c r="F326" s="194" t="s">
        <v>465</v>
      </c>
      <c r="G326" s="192"/>
      <c r="H326" s="193" t="s">
        <v>19</v>
      </c>
      <c r="I326" s="195"/>
      <c r="J326" s="192"/>
      <c r="K326" s="192"/>
      <c r="L326" s="196"/>
      <c r="M326" s="197"/>
      <c r="N326" s="198"/>
      <c r="O326" s="198"/>
      <c r="P326" s="198"/>
      <c r="Q326" s="198"/>
      <c r="R326" s="198"/>
      <c r="S326" s="198"/>
      <c r="T326" s="199"/>
      <c r="AT326" s="200" t="s">
        <v>165</v>
      </c>
      <c r="AU326" s="200" t="s">
        <v>82</v>
      </c>
      <c r="AV326" s="11" t="s">
        <v>80</v>
      </c>
      <c r="AW326" s="11" t="s">
        <v>33</v>
      </c>
      <c r="AX326" s="11" t="s">
        <v>72</v>
      </c>
      <c r="AY326" s="200" t="s">
        <v>110</v>
      </c>
    </row>
    <row r="327" spans="2:51" s="12" customFormat="1" ht="11.25">
      <c r="B327" s="201"/>
      <c r="C327" s="202"/>
      <c r="D327" s="175" t="s">
        <v>165</v>
      </c>
      <c r="E327" s="203" t="s">
        <v>19</v>
      </c>
      <c r="F327" s="204" t="s">
        <v>511</v>
      </c>
      <c r="G327" s="202"/>
      <c r="H327" s="205">
        <v>30</v>
      </c>
      <c r="I327" s="206"/>
      <c r="J327" s="202"/>
      <c r="K327" s="202"/>
      <c r="L327" s="207"/>
      <c r="M327" s="208"/>
      <c r="N327" s="209"/>
      <c r="O327" s="209"/>
      <c r="P327" s="209"/>
      <c r="Q327" s="209"/>
      <c r="R327" s="209"/>
      <c r="S327" s="209"/>
      <c r="T327" s="210"/>
      <c r="AT327" s="211" t="s">
        <v>165</v>
      </c>
      <c r="AU327" s="211" t="s">
        <v>82</v>
      </c>
      <c r="AV327" s="12" t="s">
        <v>82</v>
      </c>
      <c r="AW327" s="12" t="s">
        <v>33</v>
      </c>
      <c r="AX327" s="12" t="s">
        <v>80</v>
      </c>
      <c r="AY327" s="211" t="s">
        <v>110</v>
      </c>
    </row>
    <row r="328" spans="2:65" s="1" customFormat="1" ht="20.45" customHeight="1">
      <c r="B328" s="33"/>
      <c r="C328" s="164" t="s">
        <v>512</v>
      </c>
      <c r="D328" s="164" t="s">
        <v>111</v>
      </c>
      <c r="E328" s="165" t="s">
        <v>513</v>
      </c>
      <c r="F328" s="166" t="s">
        <v>514</v>
      </c>
      <c r="G328" s="167" t="s">
        <v>227</v>
      </c>
      <c r="H328" s="168">
        <v>30</v>
      </c>
      <c r="I328" s="169"/>
      <c r="J328" s="168">
        <f>ROUND(I328*H328,1)</f>
        <v>0</v>
      </c>
      <c r="K328" s="166" t="s">
        <v>115</v>
      </c>
      <c r="L328" s="37"/>
      <c r="M328" s="170" t="s">
        <v>19</v>
      </c>
      <c r="N328" s="171" t="s">
        <v>43</v>
      </c>
      <c r="O328" s="59"/>
      <c r="P328" s="172">
        <f>O328*H328</f>
        <v>0</v>
      </c>
      <c r="Q328" s="172">
        <v>0.00058</v>
      </c>
      <c r="R328" s="172">
        <f>Q328*H328</f>
        <v>0.0174</v>
      </c>
      <c r="S328" s="172">
        <v>0</v>
      </c>
      <c r="T328" s="173">
        <f>S328*H328</f>
        <v>0</v>
      </c>
      <c r="AR328" s="16" t="s">
        <v>257</v>
      </c>
      <c r="AT328" s="16" t="s">
        <v>111</v>
      </c>
      <c r="AU328" s="16" t="s">
        <v>82</v>
      </c>
      <c r="AY328" s="16" t="s">
        <v>110</v>
      </c>
      <c r="BE328" s="174">
        <f>IF(N328="základní",J328,0)</f>
        <v>0</v>
      </c>
      <c r="BF328" s="174">
        <f>IF(N328="snížená",J328,0)</f>
        <v>0</v>
      </c>
      <c r="BG328" s="174">
        <f>IF(N328="zákl. přenesená",J328,0)</f>
        <v>0</v>
      </c>
      <c r="BH328" s="174">
        <f>IF(N328="sníž. přenesená",J328,0)</f>
        <v>0</v>
      </c>
      <c r="BI328" s="174">
        <f>IF(N328="nulová",J328,0)</f>
        <v>0</v>
      </c>
      <c r="BJ328" s="16" t="s">
        <v>80</v>
      </c>
      <c r="BK328" s="174">
        <f>ROUND(I328*H328,1)</f>
        <v>0</v>
      </c>
      <c r="BL328" s="16" t="s">
        <v>257</v>
      </c>
      <c r="BM328" s="16" t="s">
        <v>515</v>
      </c>
    </row>
    <row r="329" spans="2:47" s="1" customFormat="1" ht="11.25">
      <c r="B329" s="33"/>
      <c r="C329" s="34"/>
      <c r="D329" s="175" t="s">
        <v>118</v>
      </c>
      <c r="E329" s="34"/>
      <c r="F329" s="176" t="s">
        <v>516</v>
      </c>
      <c r="G329" s="34"/>
      <c r="H329" s="34"/>
      <c r="I329" s="102"/>
      <c r="J329" s="34"/>
      <c r="K329" s="34"/>
      <c r="L329" s="37"/>
      <c r="M329" s="177"/>
      <c r="N329" s="59"/>
      <c r="O329" s="59"/>
      <c r="P329" s="59"/>
      <c r="Q329" s="59"/>
      <c r="R329" s="59"/>
      <c r="S329" s="59"/>
      <c r="T329" s="60"/>
      <c r="AT329" s="16" t="s">
        <v>118</v>
      </c>
      <c r="AU329" s="16" t="s">
        <v>82</v>
      </c>
    </row>
    <row r="330" spans="2:65" s="1" customFormat="1" ht="20.45" customHeight="1">
      <c r="B330" s="33"/>
      <c r="C330" s="223" t="s">
        <v>517</v>
      </c>
      <c r="D330" s="223" t="s">
        <v>288</v>
      </c>
      <c r="E330" s="224" t="s">
        <v>518</v>
      </c>
      <c r="F330" s="225" t="s">
        <v>519</v>
      </c>
      <c r="G330" s="226" t="s">
        <v>160</v>
      </c>
      <c r="H330" s="227">
        <v>3.3</v>
      </c>
      <c r="I330" s="228"/>
      <c r="J330" s="227">
        <f>ROUND(I330*H330,1)</f>
        <v>0</v>
      </c>
      <c r="K330" s="225" t="s">
        <v>19</v>
      </c>
      <c r="L330" s="229"/>
      <c r="M330" s="230" t="s">
        <v>19</v>
      </c>
      <c r="N330" s="231" t="s">
        <v>43</v>
      </c>
      <c r="O330" s="59"/>
      <c r="P330" s="172">
        <f>O330*H330</f>
        <v>0</v>
      </c>
      <c r="Q330" s="172">
        <v>0.0192</v>
      </c>
      <c r="R330" s="172">
        <f>Q330*H330</f>
        <v>0.06335999999999999</v>
      </c>
      <c r="S330" s="172">
        <v>0</v>
      </c>
      <c r="T330" s="173">
        <f>S330*H330</f>
        <v>0</v>
      </c>
      <c r="AR330" s="16" t="s">
        <v>291</v>
      </c>
      <c r="AT330" s="16" t="s">
        <v>288</v>
      </c>
      <c r="AU330" s="16" t="s">
        <v>82</v>
      </c>
      <c r="AY330" s="16" t="s">
        <v>110</v>
      </c>
      <c r="BE330" s="174">
        <f>IF(N330="základní",J330,0)</f>
        <v>0</v>
      </c>
      <c r="BF330" s="174">
        <f>IF(N330="snížená",J330,0)</f>
        <v>0</v>
      </c>
      <c r="BG330" s="174">
        <f>IF(N330="zákl. přenesená",J330,0)</f>
        <v>0</v>
      </c>
      <c r="BH330" s="174">
        <f>IF(N330="sníž. přenesená",J330,0)</f>
        <v>0</v>
      </c>
      <c r="BI330" s="174">
        <f>IF(N330="nulová",J330,0)</f>
        <v>0</v>
      </c>
      <c r="BJ330" s="16" t="s">
        <v>80</v>
      </c>
      <c r="BK330" s="174">
        <f>ROUND(I330*H330,1)</f>
        <v>0</v>
      </c>
      <c r="BL330" s="16" t="s">
        <v>257</v>
      </c>
      <c r="BM330" s="16" t="s">
        <v>520</v>
      </c>
    </row>
    <row r="331" spans="2:51" s="12" customFormat="1" ht="11.25">
      <c r="B331" s="201"/>
      <c r="C331" s="202"/>
      <c r="D331" s="175" t="s">
        <v>165</v>
      </c>
      <c r="E331" s="202"/>
      <c r="F331" s="204" t="s">
        <v>521</v>
      </c>
      <c r="G331" s="202"/>
      <c r="H331" s="205">
        <v>3.3</v>
      </c>
      <c r="I331" s="206"/>
      <c r="J331" s="202"/>
      <c r="K331" s="202"/>
      <c r="L331" s="207"/>
      <c r="M331" s="208"/>
      <c r="N331" s="209"/>
      <c r="O331" s="209"/>
      <c r="P331" s="209"/>
      <c r="Q331" s="209"/>
      <c r="R331" s="209"/>
      <c r="S331" s="209"/>
      <c r="T331" s="210"/>
      <c r="AT331" s="211" t="s">
        <v>165</v>
      </c>
      <c r="AU331" s="211" t="s">
        <v>82</v>
      </c>
      <c r="AV331" s="12" t="s">
        <v>82</v>
      </c>
      <c r="AW331" s="12" t="s">
        <v>4</v>
      </c>
      <c r="AX331" s="12" t="s">
        <v>80</v>
      </c>
      <c r="AY331" s="211" t="s">
        <v>110</v>
      </c>
    </row>
    <row r="332" spans="2:65" s="1" customFormat="1" ht="20.45" customHeight="1">
      <c r="B332" s="33"/>
      <c r="C332" s="164" t="s">
        <v>522</v>
      </c>
      <c r="D332" s="164" t="s">
        <v>111</v>
      </c>
      <c r="E332" s="165" t="s">
        <v>523</v>
      </c>
      <c r="F332" s="166" t="s">
        <v>524</v>
      </c>
      <c r="G332" s="167" t="s">
        <v>160</v>
      </c>
      <c r="H332" s="168">
        <v>69.08</v>
      </c>
      <c r="I332" s="169"/>
      <c r="J332" s="168">
        <f>ROUND(I332*H332,1)</f>
        <v>0</v>
      </c>
      <c r="K332" s="166" t="s">
        <v>115</v>
      </c>
      <c r="L332" s="37"/>
      <c r="M332" s="170" t="s">
        <v>19</v>
      </c>
      <c r="N332" s="171" t="s">
        <v>43</v>
      </c>
      <c r="O332" s="59"/>
      <c r="P332" s="172">
        <f>O332*H332</f>
        <v>0</v>
      </c>
      <c r="Q332" s="172">
        <v>0.00689</v>
      </c>
      <c r="R332" s="172">
        <f>Q332*H332</f>
        <v>0.47596120000000003</v>
      </c>
      <c r="S332" s="172">
        <v>0</v>
      </c>
      <c r="T332" s="173">
        <f>S332*H332</f>
        <v>0</v>
      </c>
      <c r="AR332" s="16" t="s">
        <v>257</v>
      </c>
      <c r="AT332" s="16" t="s">
        <v>111</v>
      </c>
      <c r="AU332" s="16" t="s">
        <v>82</v>
      </c>
      <c r="AY332" s="16" t="s">
        <v>110</v>
      </c>
      <c r="BE332" s="174">
        <f>IF(N332="základní",J332,0)</f>
        <v>0</v>
      </c>
      <c r="BF332" s="174">
        <f>IF(N332="snížená",J332,0)</f>
        <v>0</v>
      </c>
      <c r="BG332" s="174">
        <f>IF(N332="zákl. přenesená",J332,0)</f>
        <v>0</v>
      </c>
      <c r="BH332" s="174">
        <f>IF(N332="sníž. přenesená",J332,0)</f>
        <v>0</v>
      </c>
      <c r="BI332" s="174">
        <f>IF(N332="nulová",J332,0)</f>
        <v>0</v>
      </c>
      <c r="BJ332" s="16" t="s">
        <v>80</v>
      </c>
      <c r="BK332" s="174">
        <f>ROUND(I332*H332,1)</f>
        <v>0</v>
      </c>
      <c r="BL332" s="16" t="s">
        <v>257</v>
      </c>
      <c r="BM332" s="16" t="s">
        <v>525</v>
      </c>
    </row>
    <row r="333" spans="2:47" s="1" customFormat="1" ht="19.5">
      <c r="B333" s="33"/>
      <c r="C333" s="34"/>
      <c r="D333" s="175" t="s">
        <v>118</v>
      </c>
      <c r="E333" s="34"/>
      <c r="F333" s="176" t="s">
        <v>526</v>
      </c>
      <c r="G333" s="34"/>
      <c r="H333" s="34"/>
      <c r="I333" s="102"/>
      <c r="J333" s="34"/>
      <c r="K333" s="34"/>
      <c r="L333" s="37"/>
      <c r="M333" s="177"/>
      <c r="N333" s="59"/>
      <c r="O333" s="59"/>
      <c r="P333" s="59"/>
      <c r="Q333" s="59"/>
      <c r="R333" s="59"/>
      <c r="S333" s="59"/>
      <c r="T333" s="60"/>
      <c r="AT333" s="16" t="s">
        <v>118</v>
      </c>
      <c r="AU333" s="16" t="s">
        <v>82</v>
      </c>
    </row>
    <row r="334" spans="2:47" s="1" customFormat="1" ht="29.25">
      <c r="B334" s="33"/>
      <c r="C334" s="34"/>
      <c r="D334" s="175" t="s">
        <v>163</v>
      </c>
      <c r="E334" s="34"/>
      <c r="F334" s="190" t="s">
        <v>527</v>
      </c>
      <c r="G334" s="34"/>
      <c r="H334" s="34"/>
      <c r="I334" s="102"/>
      <c r="J334" s="34"/>
      <c r="K334" s="34"/>
      <c r="L334" s="37"/>
      <c r="M334" s="177"/>
      <c r="N334" s="59"/>
      <c r="O334" s="59"/>
      <c r="P334" s="59"/>
      <c r="Q334" s="59"/>
      <c r="R334" s="59"/>
      <c r="S334" s="59"/>
      <c r="T334" s="60"/>
      <c r="AT334" s="16" t="s">
        <v>163</v>
      </c>
      <c r="AU334" s="16" t="s">
        <v>82</v>
      </c>
    </row>
    <row r="335" spans="2:51" s="11" customFormat="1" ht="11.25">
      <c r="B335" s="191"/>
      <c r="C335" s="192"/>
      <c r="D335" s="175" t="s">
        <v>165</v>
      </c>
      <c r="E335" s="193" t="s">
        <v>19</v>
      </c>
      <c r="F335" s="194" t="s">
        <v>211</v>
      </c>
      <c r="G335" s="192"/>
      <c r="H335" s="193" t="s">
        <v>19</v>
      </c>
      <c r="I335" s="195"/>
      <c r="J335" s="192"/>
      <c r="K335" s="192"/>
      <c r="L335" s="196"/>
      <c r="M335" s="197"/>
      <c r="N335" s="198"/>
      <c r="O335" s="198"/>
      <c r="P335" s="198"/>
      <c r="Q335" s="198"/>
      <c r="R335" s="198"/>
      <c r="S335" s="198"/>
      <c r="T335" s="199"/>
      <c r="AT335" s="200" t="s">
        <v>165</v>
      </c>
      <c r="AU335" s="200" t="s">
        <v>82</v>
      </c>
      <c r="AV335" s="11" t="s">
        <v>80</v>
      </c>
      <c r="AW335" s="11" t="s">
        <v>33</v>
      </c>
      <c r="AX335" s="11" t="s">
        <v>72</v>
      </c>
      <c r="AY335" s="200" t="s">
        <v>110</v>
      </c>
    </row>
    <row r="336" spans="2:51" s="12" customFormat="1" ht="11.25">
      <c r="B336" s="201"/>
      <c r="C336" s="202"/>
      <c r="D336" s="175" t="s">
        <v>165</v>
      </c>
      <c r="E336" s="203" t="s">
        <v>19</v>
      </c>
      <c r="F336" s="204" t="s">
        <v>528</v>
      </c>
      <c r="G336" s="202"/>
      <c r="H336" s="205">
        <v>69.08</v>
      </c>
      <c r="I336" s="206"/>
      <c r="J336" s="202"/>
      <c r="K336" s="202"/>
      <c r="L336" s="207"/>
      <c r="M336" s="208"/>
      <c r="N336" s="209"/>
      <c r="O336" s="209"/>
      <c r="P336" s="209"/>
      <c r="Q336" s="209"/>
      <c r="R336" s="209"/>
      <c r="S336" s="209"/>
      <c r="T336" s="210"/>
      <c r="AT336" s="211" t="s">
        <v>165</v>
      </c>
      <c r="AU336" s="211" t="s">
        <v>82</v>
      </c>
      <c r="AV336" s="12" t="s">
        <v>82</v>
      </c>
      <c r="AW336" s="12" t="s">
        <v>33</v>
      </c>
      <c r="AX336" s="12" t="s">
        <v>80</v>
      </c>
      <c r="AY336" s="211" t="s">
        <v>110</v>
      </c>
    </row>
    <row r="337" spans="2:65" s="1" customFormat="1" ht="20.45" customHeight="1">
      <c r="B337" s="33"/>
      <c r="C337" s="223" t="s">
        <v>529</v>
      </c>
      <c r="D337" s="223" t="s">
        <v>288</v>
      </c>
      <c r="E337" s="224" t="s">
        <v>530</v>
      </c>
      <c r="F337" s="225" t="s">
        <v>531</v>
      </c>
      <c r="G337" s="226" t="s">
        <v>160</v>
      </c>
      <c r="H337" s="227">
        <v>75.99</v>
      </c>
      <c r="I337" s="228"/>
      <c r="J337" s="227">
        <f>ROUND(I337*H337,1)</f>
        <v>0</v>
      </c>
      <c r="K337" s="225" t="s">
        <v>19</v>
      </c>
      <c r="L337" s="229"/>
      <c r="M337" s="230" t="s">
        <v>19</v>
      </c>
      <c r="N337" s="231" t="s">
        <v>43</v>
      </c>
      <c r="O337" s="59"/>
      <c r="P337" s="172">
        <f>O337*H337</f>
        <v>0</v>
      </c>
      <c r="Q337" s="172">
        <v>0.0192</v>
      </c>
      <c r="R337" s="172">
        <f>Q337*H337</f>
        <v>1.4590079999999999</v>
      </c>
      <c r="S337" s="172">
        <v>0</v>
      </c>
      <c r="T337" s="173">
        <f>S337*H337</f>
        <v>0</v>
      </c>
      <c r="AR337" s="16" t="s">
        <v>291</v>
      </c>
      <c r="AT337" s="16" t="s">
        <v>288</v>
      </c>
      <c r="AU337" s="16" t="s">
        <v>82</v>
      </c>
      <c r="AY337" s="16" t="s">
        <v>110</v>
      </c>
      <c r="BE337" s="174">
        <f>IF(N337="základní",J337,0)</f>
        <v>0</v>
      </c>
      <c r="BF337" s="174">
        <f>IF(N337="snížená",J337,0)</f>
        <v>0</v>
      </c>
      <c r="BG337" s="174">
        <f>IF(N337="zákl. přenesená",J337,0)</f>
        <v>0</v>
      </c>
      <c r="BH337" s="174">
        <f>IF(N337="sníž. přenesená",J337,0)</f>
        <v>0</v>
      </c>
      <c r="BI337" s="174">
        <f>IF(N337="nulová",J337,0)</f>
        <v>0</v>
      </c>
      <c r="BJ337" s="16" t="s">
        <v>80</v>
      </c>
      <c r="BK337" s="174">
        <f>ROUND(I337*H337,1)</f>
        <v>0</v>
      </c>
      <c r="BL337" s="16" t="s">
        <v>257</v>
      </c>
      <c r="BM337" s="16" t="s">
        <v>532</v>
      </c>
    </row>
    <row r="338" spans="2:51" s="12" customFormat="1" ht="11.25">
      <c r="B338" s="201"/>
      <c r="C338" s="202"/>
      <c r="D338" s="175" t="s">
        <v>165</v>
      </c>
      <c r="E338" s="202"/>
      <c r="F338" s="204" t="s">
        <v>533</v>
      </c>
      <c r="G338" s="202"/>
      <c r="H338" s="205">
        <v>75.99</v>
      </c>
      <c r="I338" s="206"/>
      <c r="J338" s="202"/>
      <c r="K338" s="202"/>
      <c r="L338" s="207"/>
      <c r="M338" s="208"/>
      <c r="N338" s="209"/>
      <c r="O338" s="209"/>
      <c r="P338" s="209"/>
      <c r="Q338" s="209"/>
      <c r="R338" s="209"/>
      <c r="S338" s="209"/>
      <c r="T338" s="210"/>
      <c r="AT338" s="211" t="s">
        <v>165</v>
      </c>
      <c r="AU338" s="211" t="s">
        <v>82</v>
      </c>
      <c r="AV338" s="12" t="s">
        <v>82</v>
      </c>
      <c r="AW338" s="12" t="s">
        <v>4</v>
      </c>
      <c r="AX338" s="12" t="s">
        <v>80</v>
      </c>
      <c r="AY338" s="211" t="s">
        <v>110</v>
      </c>
    </row>
    <row r="339" spans="2:65" s="1" customFormat="1" ht="20.45" customHeight="1">
      <c r="B339" s="33"/>
      <c r="C339" s="164" t="s">
        <v>534</v>
      </c>
      <c r="D339" s="164" t="s">
        <v>111</v>
      </c>
      <c r="E339" s="165" t="s">
        <v>535</v>
      </c>
      <c r="F339" s="166" t="s">
        <v>536</v>
      </c>
      <c r="G339" s="167" t="s">
        <v>160</v>
      </c>
      <c r="H339" s="168">
        <v>69.08</v>
      </c>
      <c r="I339" s="169"/>
      <c r="J339" s="168">
        <f>ROUND(I339*H339,1)</f>
        <v>0</v>
      </c>
      <c r="K339" s="166" t="s">
        <v>115</v>
      </c>
      <c r="L339" s="37"/>
      <c r="M339" s="170" t="s">
        <v>19</v>
      </c>
      <c r="N339" s="171" t="s">
        <v>43</v>
      </c>
      <c r="O339" s="59"/>
      <c r="P339" s="172">
        <f>O339*H339</f>
        <v>0</v>
      </c>
      <c r="Q339" s="172">
        <v>0.0003</v>
      </c>
      <c r="R339" s="172">
        <f>Q339*H339</f>
        <v>0.020724</v>
      </c>
      <c r="S339" s="172">
        <v>0</v>
      </c>
      <c r="T339" s="173">
        <f>S339*H339</f>
        <v>0</v>
      </c>
      <c r="AR339" s="16" t="s">
        <v>257</v>
      </c>
      <c r="AT339" s="16" t="s">
        <v>111</v>
      </c>
      <c r="AU339" s="16" t="s">
        <v>82</v>
      </c>
      <c r="AY339" s="16" t="s">
        <v>110</v>
      </c>
      <c r="BE339" s="174">
        <f>IF(N339="základní",J339,0)</f>
        <v>0</v>
      </c>
      <c r="BF339" s="174">
        <f>IF(N339="snížená",J339,0)</f>
        <v>0</v>
      </c>
      <c r="BG339" s="174">
        <f>IF(N339="zákl. přenesená",J339,0)</f>
        <v>0</v>
      </c>
      <c r="BH339" s="174">
        <f>IF(N339="sníž. přenesená",J339,0)</f>
        <v>0</v>
      </c>
      <c r="BI339" s="174">
        <f>IF(N339="nulová",J339,0)</f>
        <v>0</v>
      </c>
      <c r="BJ339" s="16" t="s">
        <v>80</v>
      </c>
      <c r="BK339" s="174">
        <f>ROUND(I339*H339,1)</f>
        <v>0</v>
      </c>
      <c r="BL339" s="16" t="s">
        <v>257</v>
      </c>
      <c r="BM339" s="16" t="s">
        <v>537</v>
      </c>
    </row>
    <row r="340" spans="2:47" s="1" customFormat="1" ht="11.25">
      <c r="B340" s="33"/>
      <c r="C340" s="34"/>
      <c r="D340" s="175" t="s">
        <v>118</v>
      </c>
      <c r="E340" s="34"/>
      <c r="F340" s="176" t="s">
        <v>538</v>
      </c>
      <c r="G340" s="34"/>
      <c r="H340" s="34"/>
      <c r="I340" s="102"/>
      <c r="J340" s="34"/>
      <c r="K340" s="34"/>
      <c r="L340" s="37"/>
      <c r="M340" s="177"/>
      <c r="N340" s="59"/>
      <c r="O340" s="59"/>
      <c r="P340" s="59"/>
      <c r="Q340" s="59"/>
      <c r="R340" s="59"/>
      <c r="S340" s="59"/>
      <c r="T340" s="60"/>
      <c r="AT340" s="16" t="s">
        <v>118</v>
      </c>
      <c r="AU340" s="16" t="s">
        <v>82</v>
      </c>
    </row>
    <row r="341" spans="2:47" s="1" customFormat="1" ht="48.75">
      <c r="B341" s="33"/>
      <c r="C341" s="34"/>
      <c r="D341" s="175" t="s">
        <v>163</v>
      </c>
      <c r="E341" s="34"/>
      <c r="F341" s="190" t="s">
        <v>539</v>
      </c>
      <c r="G341" s="34"/>
      <c r="H341" s="34"/>
      <c r="I341" s="102"/>
      <c r="J341" s="34"/>
      <c r="K341" s="34"/>
      <c r="L341" s="37"/>
      <c r="M341" s="177"/>
      <c r="N341" s="59"/>
      <c r="O341" s="59"/>
      <c r="P341" s="59"/>
      <c r="Q341" s="59"/>
      <c r="R341" s="59"/>
      <c r="S341" s="59"/>
      <c r="T341" s="60"/>
      <c r="AT341" s="16" t="s">
        <v>163</v>
      </c>
      <c r="AU341" s="16" t="s">
        <v>82</v>
      </c>
    </row>
    <row r="342" spans="2:65" s="1" customFormat="1" ht="20.45" customHeight="1">
      <c r="B342" s="33"/>
      <c r="C342" s="164" t="s">
        <v>540</v>
      </c>
      <c r="D342" s="164" t="s">
        <v>111</v>
      </c>
      <c r="E342" s="165" t="s">
        <v>541</v>
      </c>
      <c r="F342" s="166" t="s">
        <v>542</v>
      </c>
      <c r="G342" s="167" t="s">
        <v>227</v>
      </c>
      <c r="H342" s="168">
        <v>30</v>
      </c>
      <c r="I342" s="169"/>
      <c r="J342" s="168">
        <f>ROUND(I342*H342,1)</f>
        <v>0</v>
      </c>
      <c r="K342" s="166" t="s">
        <v>115</v>
      </c>
      <c r="L342" s="37"/>
      <c r="M342" s="170" t="s">
        <v>19</v>
      </c>
      <c r="N342" s="171" t="s">
        <v>43</v>
      </c>
      <c r="O342" s="59"/>
      <c r="P342" s="172">
        <f>O342*H342</f>
        <v>0</v>
      </c>
      <c r="Q342" s="172">
        <v>3E-05</v>
      </c>
      <c r="R342" s="172">
        <f>Q342*H342</f>
        <v>0.0009</v>
      </c>
      <c r="S342" s="172">
        <v>0</v>
      </c>
      <c r="T342" s="173">
        <f>S342*H342</f>
        <v>0</v>
      </c>
      <c r="AR342" s="16" t="s">
        <v>257</v>
      </c>
      <c r="AT342" s="16" t="s">
        <v>111</v>
      </c>
      <c r="AU342" s="16" t="s">
        <v>82</v>
      </c>
      <c r="AY342" s="16" t="s">
        <v>110</v>
      </c>
      <c r="BE342" s="174">
        <f>IF(N342="základní",J342,0)</f>
        <v>0</v>
      </c>
      <c r="BF342" s="174">
        <f>IF(N342="snížená",J342,0)</f>
        <v>0</v>
      </c>
      <c r="BG342" s="174">
        <f>IF(N342="zákl. přenesená",J342,0)</f>
        <v>0</v>
      </c>
      <c r="BH342" s="174">
        <f>IF(N342="sníž. přenesená",J342,0)</f>
        <v>0</v>
      </c>
      <c r="BI342" s="174">
        <f>IF(N342="nulová",J342,0)</f>
        <v>0</v>
      </c>
      <c r="BJ342" s="16" t="s">
        <v>80</v>
      </c>
      <c r="BK342" s="174">
        <f>ROUND(I342*H342,1)</f>
        <v>0</v>
      </c>
      <c r="BL342" s="16" t="s">
        <v>257</v>
      </c>
      <c r="BM342" s="16" t="s">
        <v>543</v>
      </c>
    </row>
    <row r="343" spans="2:47" s="1" customFormat="1" ht="11.25">
      <c r="B343" s="33"/>
      <c r="C343" s="34"/>
      <c r="D343" s="175" t="s">
        <v>118</v>
      </c>
      <c r="E343" s="34"/>
      <c r="F343" s="176" t="s">
        <v>544</v>
      </c>
      <c r="G343" s="34"/>
      <c r="H343" s="34"/>
      <c r="I343" s="102"/>
      <c r="J343" s="34"/>
      <c r="K343" s="34"/>
      <c r="L343" s="37"/>
      <c r="M343" s="177"/>
      <c r="N343" s="59"/>
      <c r="O343" s="59"/>
      <c r="P343" s="59"/>
      <c r="Q343" s="59"/>
      <c r="R343" s="59"/>
      <c r="S343" s="59"/>
      <c r="T343" s="60"/>
      <c r="AT343" s="16" t="s">
        <v>118</v>
      </c>
      <c r="AU343" s="16" t="s">
        <v>82</v>
      </c>
    </row>
    <row r="344" spans="2:47" s="1" customFormat="1" ht="39">
      <c r="B344" s="33"/>
      <c r="C344" s="34"/>
      <c r="D344" s="175" t="s">
        <v>163</v>
      </c>
      <c r="E344" s="34"/>
      <c r="F344" s="190" t="s">
        <v>545</v>
      </c>
      <c r="G344" s="34"/>
      <c r="H344" s="34"/>
      <c r="I344" s="102"/>
      <c r="J344" s="34"/>
      <c r="K344" s="34"/>
      <c r="L344" s="37"/>
      <c r="M344" s="177"/>
      <c r="N344" s="59"/>
      <c r="O344" s="59"/>
      <c r="P344" s="59"/>
      <c r="Q344" s="59"/>
      <c r="R344" s="59"/>
      <c r="S344" s="59"/>
      <c r="T344" s="60"/>
      <c r="AT344" s="16" t="s">
        <v>163</v>
      </c>
      <c r="AU344" s="16" t="s">
        <v>82</v>
      </c>
    </row>
    <row r="345" spans="2:65" s="1" customFormat="1" ht="14.45" customHeight="1">
      <c r="B345" s="33"/>
      <c r="C345" s="164" t="s">
        <v>546</v>
      </c>
      <c r="D345" s="164" t="s">
        <v>111</v>
      </c>
      <c r="E345" s="165" t="s">
        <v>547</v>
      </c>
      <c r="F345" s="166" t="s">
        <v>548</v>
      </c>
      <c r="G345" s="167" t="s">
        <v>160</v>
      </c>
      <c r="H345" s="168">
        <v>69.08</v>
      </c>
      <c r="I345" s="169"/>
      <c r="J345" s="168">
        <f>ROUND(I345*H345,1)</f>
        <v>0</v>
      </c>
      <c r="K345" s="166" t="s">
        <v>19</v>
      </c>
      <c r="L345" s="37"/>
      <c r="M345" s="170" t="s">
        <v>19</v>
      </c>
      <c r="N345" s="171" t="s">
        <v>43</v>
      </c>
      <c r="O345" s="59"/>
      <c r="P345" s="172">
        <f>O345*H345</f>
        <v>0</v>
      </c>
      <c r="Q345" s="172">
        <v>0</v>
      </c>
      <c r="R345" s="172">
        <f>Q345*H345</f>
        <v>0</v>
      </c>
      <c r="S345" s="172">
        <v>0</v>
      </c>
      <c r="T345" s="173">
        <f>S345*H345</f>
        <v>0</v>
      </c>
      <c r="AR345" s="16" t="s">
        <v>257</v>
      </c>
      <c r="AT345" s="16" t="s">
        <v>111</v>
      </c>
      <c r="AU345" s="16" t="s">
        <v>82</v>
      </c>
      <c r="AY345" s="16" t="s">
        <v>110</v>
      </c>
      <c r="BE345" s="174">
        <f>IF(N345="základní",J345,0)</f>
        <v>0</v>
      </c>
      <c r="BF345" s="174">
        <f>IF(N345="snížená",J345,0)</f>
        <v>0</v>
      </c>
      <c r="BG345" s="174">
        <f>IF(N345="zákl. přenesená",J345,0)</f>
        <v>0</v>
      </c>
      <c r="BH345" s="174">
        <f>IF(N345="sníž. přenesená",J345,0)</f>
        <v>0</v>
      </c>
      <c r="BI345" s="174">
        <f>IF(N345="nulová",J345,0)</f>
        <v>0</v>
      </c>
      <c r="BJ345" s="16" t="s">
        <v>80</v>
      </c>
      <c r="BK345" s="174">
        <f>ROUND(I345*H345,1)</f>
        <v>0</v>
      </c>
      <c r="BL345" s="16" t="s">
        <v>257</v>
      </c>
      <c r="BM345" s="16" t="s">
        <v>549</v>
      </c>
    </row>
    <row r="346" spans="2:47" s="1" customFormat="1" ht="11.25">
      <c r="B346" s="33"/>
      <c r="C346" s="34"/>
      <c r="D346" s="175" t="s">
        <v>118</v>
      </c>
      <c r="E346" s="34"/>
      <c r="F346" s="176" t="s">
        <v>548</v>
      </c>
      <c r="G346" s="34"/>
      <c r="H346" s="34"/>
      <c r="I346" s="102"/>
      <c r="J346" s="34"/>
      <c r="K346" s="34"/>
      <c r="L346" s="37"/>
      <c r="M346" s="177"/>
      <c r="N346" s="59"/>
      <c r="O346" s="59"/>
      <c r="P346" s="59"/>
      <c r="Q346" s="59"/>
      <c r="R346" s="59"/>
      <c r="S346" s="59"/>
      <c r="T346" s="60"/>
      <c r="AT346" s="16" t="s">
        <v>118</v>
      </c>
      <c r="AU346" s="16" t="s">
        <v>82</v>
      </c>
    </row>
    <row r="347" spans="2:65" s="1" customFormat="1" ht="20.45" customHeight="1">
      <c r="B347" s="33"/>
      <c r="C347" s="164" t="s">
        <v>550</v>
      </c>
      <c r="D347" s="164" t="s">
        <v>111</v>
      </c>
      <c r="E347" s="165" t="s">
        <v>551</v>
      </c>
      <c r="F347" s="166" t="s">
        <v>552</v>
      </c>
      <c r="G347" s="167" t="s">
        <v>160</v>
      </c>
      <c r="H347" s="168">
        <v>69.08</v>
      </c>
      <c r="I347" s="169"/>
      <c r="J347" s="168">
        <f>ROUND(I347*H347,1)</f>
        <v>0</v>
      </c>
      <c r="K347" s="166" t="s">
        <v>115</v>
      </c>
      <c r="L347" s="37"/>
      <c r="M347" s="170" t="s">
        <v>19</v>
      </c>
      <c r="N347" s="171" t="s">
        <v>43</v>
      </c>
      <c r="O347" s="59"/>
      <c r="P347" s="172">
        <f>O347*H347</f>
        <v>0</v>
      </c>
      <c r="Q347" s="172">
        <v>0.0255</v>
      </c>
      <c r="R347" s="172">
        <f>Q347*H347</f>
        <v>1.7615399999999999</v>
      </c>
      <c r="S347" s="172">
        <v>0</v>
      </c>
      <c r="T347" s="173">
        <f>S347*H347</f>
        <v>0</v>
      </c>
      <c r="AR347" s="16" t="s">
        <v>257</v>
      </c>
      <c r="AT347" s="16" t="s">
        <v>111</v>
      </c>
      <c r="AU347" s="16" t="s">
        <v>82</v>
      </c>
      <c r="AY347" s="16" t="s">
        <v>110</v>
      </c>
      <c r="BE347" s="174">
        <f>IF(N347="základní",J347,0)</f>
        <v>0</v>
      </c>
      <c r="BF347" s="174">
        <f>IF(N347="snížená",J347,0)</f>
        <v>0</v>
      </c>
      <c r="BG347" s="174">
        <f>IF(N347="zákl. přenesená",J347,0)</f>
        <v>0</v>
      </c>
      <c r="BH347" s="174">
        <f>IF(N347="sníž. přenesená",J347,0)</f>
        <v>0</v>
      </c>
      <c r="BI347" s="174">
        <f>IF(N347="nulová",J347,0)</f>
        <v>0</v>
      </c>
      <c r="BJ347" s="16" t="s">
        <v>80</v>
      </c>
      <c r="BK347" s="174">
        <f>ROUND(I347*H347,1)</f>
        <v>0</v>
      </c>
      <c r="BL347" s="16" t="s">
        <v>257</v>
      </c>
      <c r="BM347" s="16" t="s">
        <v>553</v>
      </c>
    </row>
    <row r="348" spans="2:47" s="1" customFormat="1" ht="11.25">
      <c r="B348" s="33"/>
      <c r="C348" s="34"/>
      <c r="D348" s="175" t="s">
        <v>118</v>
      </c>
      <c r="E348" s="34"/>
      <c r="F348" s="176" t="s">
        <v>554</v>
      </c>
      <c r="G348" s="34"/>
      <c r="H348" s="34"/>
      <c r="I348" s="102"/>
      <c r="J348" s="34"/>
      <c r="K348" s="34"/>
      <c r="L348" s="37"/>
      <c r="M348" s="177"/>
      <c r="N348" s="59"/>
      <c r="O348" s="59"/>
      <c r="P348" s="59"/>
      <c r="Q348" s="59"/>
      <c r="R348" s="59"/>
      <c r="S348" s="59"/>
      <c r="T348" s="60"/>
      <c r="AT348" s="16" t="s">
        <v>118</v>
      </c>
      <c r="AU348" s="16" t="s">
        <v>82</v>
      </c>
    </row>
    <row r="349" spans="2:47" s="1" customFormat="1" ht="48.75">
      <c r="B349" s="33"/>
      <c r="C349" s="34"/>
      <c r="D349" s="175" t="s">
        <v>163</v>
      </c>
      <c r="E349" s="34"/>
      <c r="F349" s="190" t="s">
        <v>539</v>
      </c>
      <c r="G349" s="34"/>
      <c r="H349" s="34"/>
      <c r="I349" s="102"/>
      <c r="J349" s="34"/>
      <c r="K349" s="34"/>
      <c r="L349" s="37"/>
      <c r="M349" s="177"/>
      <c r="N349" s="59"/>
      <c r="O349" s="59"/>
      <c r="P349" s="59"/>
      <c r="Q349" s="59"/>
      <c r="R349" s="59"/>
      <c r="S349" s="59"/>
      <c r="T349" s="60"/>
      <c r="AT349" s="16" t="s">
        <v>163</v>
      </c>
      <c r="AU349" s="16" t="s">
        <v>82</v>
      </c>
    </row>
    <row r="350" spans="2:65" s="1" customFormat="1" ht="20.45" customHeight="1">
      <c r="B350" s="33"/>
      <c r="C350" s="164" t="s">
        <v>555</v>
      </c>
      <c r="D350" s="164" t="s">
        <v>111</v>
      </c>
      <c r="E350" s="165" t="s">
        <v>556</v>
      </c>
      <c r="F350" s="166" t="s">
        <v>557</v>
      </c>
      <c r="G350" s="167" t="s">
        <v>296</v>
      </c>
      <c r="H350" s="169"/>
      <c r="I350" s="169"/>
      <c r="J350" s="168">
        <f>ROUND(I350*H350,1)</f>
        <v>0</v>
      </c>
      <c r="K350" s="166" t="s">
        <v>115</v>
      </c>
      <c r="L350" s="37"/>
      <c r="M350" s="170" t="s">
        <v>19</v>
      </c>
      <c r="N350" s="171" t="s">
        <v>43</v>
      </c>
      <c r="O350" s="59"/>
      <c r="P350" s="172">
        <f>O350*H350</f>
        <v>0</v>
      </c>
      <c r="Q350" s="172">
        <v>0</v>
      </c>
      <c r="R350" s="172">
        <f>Q350*H350</f>
        <v>0</v>
      </c>
      <c r="S350" s="172">
        <v>0</v>
      </c>
      <c r="T350" s="173">
        <f>S350*H350</f>
        <v>0</v>
      </c>
      <c r="AR350" s="16" t="s">
        <v>257</v>
      </c>
      <c r="AT350" s="16" t="s">
        <v>111</v>
      </c>
      <c r="AU350" s="16" t="s">
        <v>82</v>
      </c>
      <c r="AY350" s="16" t="s">
        <v>110</v>
      </c>
      <c r="BE350" s="174">
        <f>IF(N350="základní",J350,0)</f>
        <v>0</v>
      </c>
      <c r="BF350" s="174">
        <f>IF(N350="snížená",J350,0)</f>
        <v>0</v>
      </c>
      <c r="BG350" s="174">
        <f>IF(N350="zákl. přenesená",J350,0)</f>
        <v>0</v>
      </c>
      <c r="BH350" s="174">
        <f>IF(N350="sníž. přenesená",J350,0)</f>
        <v>0</v>
      </c>
      <c r="BI350" s="174">
        <f>IF(N350="nulová",J350,0)</f>
        <v>0</v>
      </c>
      <c r="BJ350" s="16" t="s">
        <v>80</v>
      </c>
      <c r="BK350" s="174">
        <f>ROUND(I350*H350,1)</f>
        <v>0</v>
      </c>
      <c r="BL350" s="16" t="s">
        <v>257</v>
      </c>
      <c r="BM350" s="16" t="s">
        <v>558</v>
      </c>
    </row>
    <row r="351" spans="2:47" s="1" customFormat="1" ht="19.5">
      <c r="B351" s="33"/>
      <c r="C351" s="34"/>
      <c r="D351" s="175" t="s">
        <v>118</v>
      </c>
      <c r="E351" s="34"/>
      <c r="F351" s="176" t="s">
        <v>559</v>
      </c>
      <c r="G351" s="34"/>
      <c r="H351" s="34"/>
      <c r="I351" s="102"/>
      <c r="J351" s="34"/>
      <c r="K351" s="34"/>
      <c r="L351" s="37"/>
      <c r="M351" s="177"/>
      <c r="N351" s="59"/>
      <c r="O351" s="59"/>
      <c r="P351" s="59"/>
      <c r="Q351" s="59"/>
      <c r="R351" s="59"/>
      <c r="S351" s="59"/>
      <c r="T351" s="60"/>
      <c r="AT351" s="16" t="s">
        <v>118</v>
      </c>
      <c r="AU351" s="16" t="s">
        <v>82</v>
      </c>
    </row>
    <row r="352" spans="2:47" s="1" customFormat="1" ht="87.75">
      <c r="B352" s="33"/>
      <c r="C352" s="34"/>
      <c r="D352" s="175" t="s">
        <v>163</v>
      </c>
      <c r="E352" s="34"/>
      <c r="F352" s="190" t="s">
        <v>560</v>
      </c>
      <c r="G352" s="34"/>
      <c r="H352" s="34"/>
      <c r="I352" s="102"/>
      <c r="J352" s="34"/>
      <c r="K352" s="34"/>
      <c r="L352" s="37"/>
      <c r="M352" s="177"/>
      <c r="N352" s="59"/>
      <c r="O352" s="59"/>
      <c r="P352" s="59"/>
      <c r="Q352" s="59"/>
      <c r="R352" s="59"/>
      <c r="S352" s="59"/>
      <c r="T352" s="60"/>
      <c r="AT352" s="16" t="s">
        <v>163</v>
      </c>
      <c r="AU352" s="16" t="s">
        <v>82</v>
      </c>
    </row>
    <row r="353" spans="2:63" s="9" customFormat="1" ht="22.9" customHeight="1">
      <c r="B353" s="150"/>
      <c r="C353" s="151"/>
      <c r="D353" s="152" t="s">
        <v>71</v>
      </c>
      <c r="E353" s="188" t="s">
        <v>561</v>
      </c>
      <c r="F353" s="188" t="s">
        <v>562</v>
      </c>
      <c r="G353" s="151"/>
      <c r="H353" s="151"/>
      <c r="I353" s="154"/>
      <c r="J353" s="189">
        <f>BK353</f>
        <v>0</v>
      </c>
      <c r="K353" s="151"/>
      <c r="L353" s="156"/>
      <c r="M353" s="157"/>
      <c r="N353" s="158"/>
      <c r="O353" s="158"/>
      <c r="P353" s="159">
        <f>SUM(P354:P381)</f>
        <v>0</v>
      </c>
      <c r="Q353" s="158"/>
      <c r="R353" s="159">
        <f>SUM(R354:R381)</f>
        <v>0.06494540000000001</v>
      </c>
      <c r="S353" s="158"/>
      <c r="T353" s="160">
        <f>SUM(T354:T381)</f>
        <v>0</v>
      </c>
      <c r="AR353" s="161" t="s">
        <v>82</v>
      </c>
      <c r="AT353" s="162" t="s">
        <v>71</v>
      </c>
      <c r="AU353" s="162" t="s">
        <v>80</v>
      </c>
      <c r="AY353" s="161" t="s">
        <v>110</v>
      </c>
      <c r="BK353" s="163">
        <f>SUM(BK354:BK381)</f>
        <v>0</v>
      </c>
    </row>
    <row r="354" spans="2:65" s="1" customFormat="1" ht="20.45" customHeight="1">
      <c r="B354" s="33"/>
      <c r="C354" s="164" t="s">
        <v>563</v>
      </c>
      <c r="D354" s="164" t="s">
        <v>111</v>
      </c>
      <c r="E354" s="165" t="s">
        <v>564</v>
      </c>
      <c r="F354" s="166" t="s">
        <v>565</v>
      </c>
      <c r="G354" s="167" t="s">
        <v>160</v>
      </c>
      <c r="H354" s="168">
        <v>161.24</v>
      </c>
      <c r="I354" s="169"/>
      <c r="J354" s="168">
        <f>ROUND(I354*H354,1)</f>
        <v>0</v>
      </c>
      <c r="K354" s="166" t="s">
        <v>115</v>
      </c>
      <c r="L354" s="37"/>
      <c r="M354" s="170" t="s">
        <v>19</v>
      </c>
      <c r="N354" s="171" t="s">
        <v>43</v>
      </c>
      <c r="O354" s="59"/>
      <c r="P354" s="172">
        <f>O354*H354</f>
        <v>0</v>
      </c>
      <c r="Q354" s="172">
        <v>8E-05</v>
      </c>
      <c r="R354" s="172">
        <f>Q354*H354</f>
        <v>0.012899200000000001</v>
      </c>
      <c r="S354" s="172">
        <v>0</v>
      </c>
      <c r="T354" s="173">
        <f>S354*H354</f>
        <v>0</v>
      </c>
      <c r="AR354" s="16" t="s">
        <v>257</v>
      </c>
      <c r="AT354" s="16" t="s">
        <v>111</v>
      </c>
      <c r="AU354" s="16" t="s">
        <v>82</v>
      </c>
      <c r="AY354" s="16" t="s">
        <v>110</v>
      </c>
      <c r="BE354" s="174">
        <f>IF(N354="základní",J354,0)</f>
        <v>0</v>
      </c>
      <c r="BF354" s="174">
        <f>IF(N354="snížená",J354,0)</f>
        <v>0</v>
      </c>
      <c r="BG354" s="174">
        <f>IF(N354="zákl. přenesená",J354,0)</f>
        <v>0</v>
      </c>
      <c r="BH354" s="174">
        <f>IF(N354="sníž. přenesená",J354,0)</f>
        <v>0</v>
      </c>
      <c r="BI354" s="174">
        <f>IF(N354="nulová",J354,0)</f>
        <v>0</v>
      </c>
      <c r="BJ354" s="16" t="s">
        <v>80</v>
      </c>
      <c r="BK354" s="174">
        <f>ROUND(I354*H354,1)</f>
        <v>0</v>
      </c>
      <c r="BL354" s="16" t="s">
        <v>257</v>
      </c>
      <c r="BM354" s="16" t="s">
        <v>566</v>
      </c>
    </row>
    <row r="355" spans="2:47" s="1" customFormat="1" ht="11.25">
      <c r="B355" s="33"/>
      <c r="C355" s="34"/>
      <c r="D355" s="175" t="s">
        <v>118</v>
      </c>
      <c r="E355" s="34"/>
      <c r="F355" s="176" t="s">
        <v>567</v>
      </c>
      <c r="G355" s="34"/>
      <c r="H355" s="34"/>
      <c r="I355" s="102"/>
      <c r="J355" s="34"/>
      <c r="K355" s="34"/>
      <c r="L355" s="37"/>
      <c r="M355" s="177"/>
      <c r="N355" s="59"/>
      <c r="O355" s="59"/>
      <c r="P355" s="59"/>
      <c r="Q355" s="59"/>
      <c r="R355" s="59"/>
      <c r="S355" s="59"/>
      <c r="T355" s="60"/>
      <c r="AT355" s="16" t="s">
        <v>118</v>
      </c>
      <c r="AU355" s="16" t="s">
        <v>82</v>
      </c>
    </row>
    <row r="356" spans="2:65" s="1" customFormat="1" ht="20.45" customHeight="1">
      <c r="B356" s="33"/>
      <c r="C356" s="164" t="s">
        <v>568</v>
      </c>
      <c r="D356" s="164" t="s">
        <v>111</v>
      </c>
      <c r="E356" s="165" t="s">
        <v>569</v>
      </c>
      <c r="F356" s="166" t="s">
        <v>570</v>
      </c>
      <c r="G356" s="167" t="s">
        <v>160</v>
      </c>
      <c r="H356" s="168">
        <v>161.24</v>
      </c>
      <c r="I356" s="169"/>
      <c r="J356" s="168">
        <f>ROUND(I356*H356,1)</f>
        <v>0</v>
      </c>
      <c r="K356" s="166" t="s">
        <v>115</v>
      </c>
      <c r="L356" s="37"/>
      <c r="M356" s="170" t="s">
        <v>19</v>
      </c>
      <c r="N356" s="171" t="s">
        <v>43</v>
      </c>
      <c r="O356" s="59"/>
      <c r="P356" s="172">
        <f>O356*H356</f>
        <v>0</v>
      </c>
      <c r="Q356" s="172">
        <v>0</v>
      </c>
      <c r="R356" s="172">
        <f>Q356*H356</f>
        <v>0</v>
      </c>
      <c r="S356" s="172">
        <v>0</v>
      </c>
      <c r="T356" s="173">
        <f>S356*H356</f>
        <v>0</v>
      </c>
      <c r="AR356" s="16" t="s">
        <v>257</v>
      </c>
      <c r="AT356" s="16" t="s">
        <v>111</v>
      </c>
      <c r="AU356" s="16" t="s">
        <v>82</v>
      </c>
      <c r="AY356" s="16" t="s">
        <v>110</v>
      </c>
      <c r="BE356" s="174">
        <f>IF(N356="základní",J356,0)</f>
        <v>0</v>
      </c>
      <c r="BF356" s="174">
        <f>IF(N356="snížená",J356,0)</f>
        <v>0</v>
      </c>
      <c r="BG356" s="174">
        <f>IF(N356="zákl. přenesená",J356,0)</f>
        <v>0</v>
      </c>
      <c r="BH356" s="174">
        <f>IF(N356="sníž. přenesená",J356,0)</f>
        <v>0</v>
      </c>
      <c r="BI356" s="174">
        <f>IF(N356="nulová",J356,0)</f>
        <v>0</v>
      </c>
      <c r="BJ356" s="16" t="s">
        <v>80</v>
      </c>
      <c r="BK356" s="174">
        <f>ROUND(I356*H356,1)</f>
        <v>0</v>
      </c>
      <c r="BL356" s="16" t="s">
        <v>257</v>
      </c>
      <c r="BM356" s="16" t="s">
        <v>571</v>
      </c>
    </row>
    <row r="357" spans="2:47" s="1" customFormat="1" ht="11.25">
      <c r="B357" s="33"/>
      <c r="C357" s="34"/>
      <c r="D357" s="175" t="s">
        <v>118</v>
      </c>
      <c r="E357" s="34"/>
      <c r="F357" s="176" t="s">
        <v>572</v>
      </c>
      <c r="G357" s="34"/>
      <c r="H357" s="34"/>
      <c r="I357" s="102"/>
      <c r="J357" s="34"/>
      <c r="K357" s="34"/>
      <c r="L357" s="37"/>
      <c r="M357" s="177"/>
      <c r="N357" s="59"/>
      <c r="O357" s="59"/>
      <c r="P357" s="59"/>
      <c r="Q357" s="59"/>
      <c r="R357" s="59"/>
      <c r="S357" s="59"/>
      <c r="T357" s="60"/>
      <c r="AT357" s="16" t="s">
        <v>118</v>
      </c>
      <c r="AU357" s="16" t="s">
        <v>82</v>
      </c>
    </row>
    <row r="358" spans="2:51" s="11" customFormat="1" ht="11.25">
      <c r="B358" s="191"/>
      <c r="C358" s="192"/>
      <c r="D358" s="175" t="s">
        <v>165</v>
      </c>
      <c r="E358" s="193" t="s">
        <v>19</v>
      </c>
      <c r="F358" s="194" t="s">
        <v>573</v>
      </c>
      <c r="G358" s="192"/>
      <c r="H358" s="193" t="s">
        <v>19</v>
      </c>
      <c r="I358" s="195"/>
      <c r="J358" s="192"/>
      <c r="K358" s="192"/>
      <c r="L358" s="196"/>
      <c r="M358" s="197"/>
      <c r="N358" s="198"/>
      <c r="O358" s="198"/>
      <c r="P358" s="198"/>
      <c r="Q358" s="198"/>
      <c r="R358" s="198"/>
      <c r="S358" s="198"/>
      <c r="T358" s="199"/>
      <c r="AT358" s="200" t="s">
        <v>165</v>
      </c>
      <c r="AU358" s="200" t="s">
        <v>82</v>
      </c>
      <c r="AV358" s="11" t="s">
        <v>80</v>
      </c>
      <c r="AW358" s="11" t="s">
        <v>33</v>
      </c>
      <c r="AX358" s="11" t="s">
        <v>72</v>
      </c>
      <c r="AY358" s="200" t="s">
        <v>110</v>
      </c>
    </row>
    <row r="359" spans="2:51" s="12" customFormat="1" ht="11.25">
      <c r="B359" s="201"/>
      <c r="C359" s="202"/>
      <c r="D359" s="175" t="s">
        <v>165</v>
      </c>
      <c r="E359" s="203" t="s">
        <v>19</v>
      </c>
      <c r="F359" s="204" t="s">
        <v>574</v>
      </c>
      <c r="G359" s="202"/>
      <c r="H359" s="205">
        <v>1.2</v>
      </c>
      <c r="I359" s="206"/>
      <c r="J359" s="202"/>
      <c r="K359" s="202"/>
      <c r="L359" s="207"/>
      <c r="M359" s="208"/>
      <c r="N359" s="209"/>
      <c r="O359" s="209"/>
      <c r="P359" s="209"/>
      <c r="Q359" s="209"/>
      <c r="R359" s="209"/>
      <c r="S359" s="209"/>
      <c r="T359" s="210"/>
      <c r="AT359" s="211" t="s">
        <v>165</v>
      </c>
      <c r="AU359" s="211" t="s">
        <v>82</v>
      </c>
      <c r="AV359" s="12" t="s">
        <v>82</v>
      </c>
      <c r="AW359" s="12" t="s">
        <v>33</v>
      </c>
      <c r="AX359" s="12" t="s">
        <v>72</v>
      </c>
      <c r="AY359" s="211" t="s">
        <v>110</v>
      </c>
    </row>
    <row r="360" spans="2:51" s="11" customFormat="1" ht="11.25">
      <c r="B360" s="191"/>
      <c r="C360" s="192"/>
      <c r="D360" s="175" t="s">
        <v>165</v>
      </c>
      <c r="E360" s="193" t="s">
        <v>19</v>
      </c>
      <c r="F360" s="194" t="s">
        <v>575</v>
      </c>
      <c r="G360" s="192"/>
      <c r="H360" s="193" t="s">
        <v>19</v>
      </c>
      <c r="I360" s="195"/>
      <c r="J360" s="192"/>
      <c r="K360" s="192"/>
      <c r="L360" s="196"/>
      <c r="M360" s="197"/>
      <c r="N360" s="198"/>
      <c r="O360" s="198"/>
      <c r="P360" s="198"/>
      <c r="Q360" s="198"/>
      <c r="R360" s="198"/>
      <c r="S360" s="198"/>
      <c r="T360" s="199"/>
      <c r="AT360" s="200" t="s">
        <v>165</v>
      </c>
      <c r="AU360" s="200" t="s">
        <v>82</v>
      </c>
      <c r="AV360" s="11" t="s">
        <v>80</v>
      </c>
      <c r="AW360" s="11" t="s">
        <v>33</v>
      </c>
      <c r="AX360" s="11" t="s">
        <v>72</v>
      </c>
      <c r="AY360" s="200" t="s">
        <v>110</v>
      </c>
    </row>
    <row r="361" spans="2:51" s="12" customFormat="1" ht="11.25">
      <c r="B361" s="201"/>
      <c r="C361" s="202"/>
      <c r="D361" s="175" t="s">
        <v>165</v>
      </c>
      <c r="E361" s="203" t="s">
        <v>19</v>
      </c>
      <c r="F361" s="204" t="s">
        <v>576</v>
      </c>
      <c r="G361" s="202"/>
      <c r="H361" s="205">
        <v>160.04</v>
      </c>
      <c r="I361" s="206"/>
      <c r="J361" s="202"/>
      <c r="K361" s="202"/>
      <c r="L361" s="207"/>
      <c r="M361" s="208"/>
      <c r="N361" s="209"/>
      <c r="O361" s="209"/>
      <c r="P361" s="209"/>
      <c r="Q361" s="209"/>
      <c r="R361" s="209"/>
      <c r="S361" s="209"/>
      <c r="T361" s="210"/>
      <c r="AT361" s="211" t="s">
        <v>165</v>
      </c>
      <c r="AU361" s="211" t="s">
        <v>82</v>
      </c>
      <c r="AV361" s="12" t="s">
        <v>82</v>
      </c>
      <c r="AW361" s="12" t="s">
        <v>33</v>
      </c>
      <c r="AX361" s="12" t="s">
        <v>72</v>
      </c>
      <c r="AY361" s="211" t="s">
        <v>110</v>
      </c>
    </row>
    <row r="362" spans="2:51" s="13" customFormat="1" ht="11.25">
      <c r="B362" s="212"/>
      <c r="C362" s="213"/>
      <c r="D362" s="175" t="s">
        <v>165</v>
      </c>
      <c r="E362" s="214" t="s">
        <v>19</v>
      </c>
      <c r="F362" s="215" t="s">
        <v>169</v>
      </c>
      <c r="G362" s="213"/>
      <c r="H362" s="216">
        <v>161.24</v>
      </c>
      <c r="I362" s="217"/>
      <c r="J362" s="213"/>
      <c r="K362" s="213"/>
      <c r="L362" s="218"/>
      <c r="M362" s="219"/>
      <c r="N362" s="220"/>
      <c r="O362" s="220"/>
      <c r="P362" s="220"/>
      <c r="Q362" s="220"/>
      <c r="R362" s="220"/>
      <c r="S362" s="220"/>
      <c r="T362" s="221"/>
      <c r="AT362" s="222" t="s">
        <v>165</v>
      </c>
      <c r="AU362" s="222" t="s">
        <v>82</v>
      </c>
      <c r="AV362" s="13" t="s">
        <v>126</v>
      </c>
      <c r="AW362" s="13" t="s">
        <v>33</v>
      </c>
      <c r="AX362" s="13" t="s">
        <v>80</v>
      </c>
      <c r="AY362" s="222" t="s">
        <v>110</v>
      </c>
    </row>
    <row r="363" spans="2:65" s="1" customFormat="1" ht="20.45" customHeight="1">
      <c r="B363" s="33"/>
      <c r="C363" s="164" t="s">
        <v>577</v>
      </c>
      <c r="D363" s="164" t="s">
        <v>111</v>
      </c>
      <c r="E363" s="165" t="s">
        <v>578</v>
      </c>
      <c r="F363" s="166" t="s">
        <v>579</v>
      </c>
      <c r="G363" s="167" t="s">
        <v>160</v>
      </c>
      <c r="H363" s="168">
        <v>161.24</v>
      </c>
      <c r="I363" s="169"/>
      <c r="J363" s="168">
        <f>ROUND(I363*H363,1)</f>
        <v>0</v>
      </c>
      <c r="K363" s="166" t="s">
        <v>115</v>
      </c>
      <c r="L363" s="37"/>
      <c r="M363" s="170" t="s">
        <v>19</v>
      </c>
      <c r="N363" s="171" t="s">
        <v>43</v>
      </c>
      <c r="O363" s="59"/>
      <c r="P363" s="172">
        <f>O363*H363</f>
        <v>0</v>
      </c>
      <c r="Q363" s="172">
        <v>0.00017</v>
      </c>
      <c r="R363" s="172">
        <f>Q363*H363</f>
        <v>0.027410800000000003</v>
      </c>
      <c r="S363" s="172">
        <v>0</v>
      </c>
      <c r="T363" s="173">
        <f>S363*H363</f>
        <v>0</v>
      </c>
      <c r="AR363" s="16" t="s">
        <v>257</v>
      </c>
      <c r="AT363" s="16" t="s">
        <v>111</v>
      </c>
      <c r="AU363" s="16" t="s">
        <v>82</v>
      </c>
      <c r="AY363" s="16" t="s">
        <v>110</v>
      </c>
      <c r="BE363" s="174">
        <f>IF(N363="základní",J363,0)</f>
        <v>0</v>
      </c>
      <c r="BF363" s="174">
        <f>IF(N363="snížená",J363,0)</f>
        <v>0</v>
      </c>
      <c r="BG363" s="174">
        <f>IF(N363="zákl. přenesená",J363,0)</f>
        <v>0</v>
      </c>
      <c r="BH363" s="174">
        <f>IF(N363="sníž. přenesená",J363,0)</f>
        <v>0</v>
      </c>
      <c r="BI363" s="174">
        <f>IF(N363="nulová",J363,0)</f>
        <v>0</v>
      </c>
      <c r="BJ363" s="16" t="s">
        <v>80</v>
      </c>
      <c r="BK363" s="174">
        <f>ROUND(I363*H363,1)</f>
        <v>0</v>
      </c>
      <c r="BL363" s="16" t="s">
        <v>257</v>
      </c>
      <c r="BM363" s="16" t="s">
        <v>580</v>
      </c>
    </row>
    <row r="364" spans="2:47" s="1" customFormat="1" ht="11.25">
      <c r="B364" s="33"/>
      <c r="C364" s="34"/>
      <c r="D364" s="175" t="s">
        <v>118</v>
      </c>
      <c r="E364" s="34"/>
      <c r="F364" s="176" t="s">
        <v>581</v>
      </c>
      <c r="G364" s="34"/>
      <c r="H364" s="34"/>
      <c r="I364" s="102"/>
      <c r="J364" s="34"/>
      <c r="K364" s="34"/>
      <c r="L364" s="37"/>
      <c r="M364" s="177"/>
      <c r="N364" s="59"/>
      <c r="O364" s="59"/>
      <c r="P364" s="59"/>
      <c r="Q364" s="59"/>
      <c r="R364" s="59"/>
      <c r="S364" s="59"/>
      <c r="T364" s="60"/>
      <c r="AT364" s="16" t="s">
        <v>118</v>
      </c>
      <c r="AU364" s="16" t="s">
        <v>82</v>
      </c>
    </row>
    <row r="365" spans="2:65" s="1" customFormat="1" ht="20.45" customHeight="1">
      <c r="B365" s="33"/>
      <c r="C365" s="164" t="s">
        <v>582</v>
      </c>
      <c r="D365" s="164" t="s">
        <v>111</v>
      </c>
      <c r="E365" s="165" t="s">
        <v>583</v>
      </c>
      <c r="F365" s="166" t="s">
        <v>584</v>
      </c>
      <c r="G365" s="167" t="s">
        <v>160</v>
      </c>
      <c r="H365" s="168">
        <v>161.24</v>
      </c>
      <c r="I365" s="169"/>
      <c r="J365" s="168">
        <f>ROUND(I365*H365,1)</f>
        <v>0</v>
      </c>
      <c r="K365" s="166" t="s">
        <v>115</v>
      </c>
      <c r="L365" s="37"/>
      <c r="M365" s="170" t="s">
        <v>19</v>
      </c>
      <c r="N365" s="171" t="s">
        <v>43</v>
      </c>
      <c r="O365" s="59"/>
      <c r="P365" s="172">
        <f>O365*H365</f>
        <v>0</v>
      </c>
      <c r="Q365" s="172">
        <v>0.00012</v>
      </c>
      <c r="R365" s="172">
        <f>Q365*H365</f>
        <v>0.019348800000000003</v>
      </c>
      <c r="S365" s="172">
        <v>0</v>
      </c>
      <c r="T365" s="173">
        <f>S365*H365</f>
        <v>0</v>
      </c>
      <c r="AR365" s="16" t="s">
        <v>257</v>
      </c>
      <c r="AT365" s="16" t="s">
        <v>111</v>
      </c>
      <c r="AU365" s="16" t="s">
        <v>82</v>
      </c>
      <c r="AY365" s="16" t="s">
        <v>110</v>
      </c>
      <c r="BE365" s="174">
        <f>IF(N365="základní",J365,0)</f>
        <v>0</v>
      </c>
      <c r="BF365" s="174">
        <f>IF(N365="snížená",J365,0)</f>
        <v>0</v>
      </c>
      <c r="BG365" s="174">
        <f>IF(N365="zákl. přenesená",J365,0)</f>
        <v>0</v>
      </c>
      <c r="BH365" s="174">
        <f>IF(N365="sníž. přenesená",J365,0)</f>
        <v>0</v>
      </c>
      <c r="BI365" s="174">
        <f>IF(N365="nulová",J365,0)</f>
        <v>0</v>
      </c>
      <c r="BJ365" s="16" t="s">
        <v>80</v>
      </c>
      <c r="BK365" s="174">
        <f>ROUND(I365*H365,1)</f>
        <v>0</v>
      </c>
      <c r="BL365" s="16" t="s">
        <v>257</v>
      </c>
      <c r="BM365" s="16" t="s">
        <v>585</v>
      </c>
    </row>
    <row r="366" spans="2:47" s="1" customFormat="1" ht="11.25">
      <c r="B366" s="33"/>
      <c r="C366" s="34"/>
      <c r="D366" s="175" t="s">
        <v>118</v>
      </c>
      <c r="E366" s="34"/>
      <c r="F366" s="176" t="s">
        <v>586</v>
      </c>
      <c r="G366" s="34"/>
      <c r="H366" s="34"/>
      <c r="I366" s="102"/>
      <c r="J366" s="34"/>
      <c r="K366" s="34"/>
      <c r="L366" s="37"/>
      <c r="M366" s="177"/>
      <c r="N366" s="59"/>
      <c r="O366" s="59"/>
      <c r="P366" s="59"/>
      <c r="Q366" s="59"/>
      <c r="R366" s="59"/>
      <c r="S366" s="59"/>
      <c r="T366" s="60"/>
      <c r="AT366" s="16" t="s">
        <v>118</v>
      </c>
      <c r="AU366" s="16" t="s">
        <v>82</v>
      </c>
    </row>
    <row r="367" spans="2:51" s="12" customFormat="1" ht="11.25">
      <c r="B367" s="201"/>
      <c r="C367" s="202"/>
      <c r="D367" s="175" t="s">
        <v>165</v>
      </c>
      <c r="E367" s="202"/>
      <c r="F367" s="204" t="s">
        <v>587</v>
      </c>
      <c r="G367" s="202"/>
      <c r="H367" s="205">
        <v>161.24</v>
      </c>
      <c r="I367" s="206"/>
      <c r="J367" s="202"/>
      <c r="K367" s="202"/>
      <c r="L367" s="207"/>
      <c r="M367" s="208"/>
      <c r="N367" s="209"/>
      <c r="O367" s="209"/>
      <c r="P367" s="209"/>
      <c r="Q367" s="209"/>
      <c r="R367" s="209"/>
      <c r="S367" s="209"/>
      <c r="T367" s="210"/>
      <c r="AT367" s="211" t="s">
        <v>165</v>
      </c>
      <c r="AU367" s="211" t="s">
        <v>82</v>
      </c>
      <c r="AV367" s="12" t="s">
        <v>82</v>
      </c>
      <c r="AW367" s="12" t="s">
        <v>4</v>
      </c>
      <c r="AX367" s="12" t="s">
        <v>80</v>
      </c>
      <c r="AY367" s="211" t="s">
        <v>110</v>
      </c>
    </row>
    <row r="368" spans="2:65" s="1" customFormat="1" ht="20.45" customHeight="1">
      <c r="B368" s="33"/>
      <c r="C368" s="164" t="s">
        <v>588</v>
      </c>
      <c r="D368" s="164" t="s">
        <v>111</v>
      </c>
      <c r="E368" s="165" t="s">
        <v>589</v>
      </c>
      <c r="F368" s="166" t="s">
        <v>590</v>
      </c>
      <c r="G368" s="167" t="s">
        <v>160</v>
      </c>
      <c r="H368" s="168">
        <v>9.79</v>
      </c>
      <c r="I368" s="169"/>
      <c r="J368" s="168">
        <f>ROUND(I368*H368,1)</f>
        <v>0</v>
      </c>
      <c r="K368" s="166" t="s">
        <v>115</v>
      </c>
      <c r="L368" s="37"/>
      <c r="M368" s="170" t="s">
        <v>19</v>
      </c>
      <c r="N368" s="171" t="s">
        <v>43</v>
      </c>
      <c r="O368" s="59"/>
      <c r="P368" s="172">
        <f>O368*H368</f>
        <v>0</v>
      </c>
      <c r="Q368" s="172">
        <v>8E-05</v>
      </c>
      <c r="R368" s="172">
        <f>Q368*H368</f>
        <v>0.0007832</v>
      </c>
      <c r="S368" s="172">
        <v>0</v>
      </c>
      <c r="T368" s="173">
        <f>S368*H368</f>
        <v>0</v>
      </c>
      <c r="AR368" s="16" t="s">
        <v>257</v>
      </c>
      <c r="AT368" s="16" t="s">
        <v>111</v>
      </c>
      <c r="AU368" s="16" t="s">
        <v>82</v>
      </c>
      <c r="AY368" s="16" t="s">
        <v>110</v>
      </c>
      <c r="BE368" s="174">
        <f>IF(N368="základní",J368,0)</f>
        <v>0</v>
      </c>
      <c r="BF368" s="174">
        <f>IF(N368="snížená",J368,0)</f>
        <v>0</v>
      </c>
      <c r="BG368" s="174">
        <f>IF(N368="zákl. přenesená",J368,0)</f>
        <v>0</v>
      </c>
      <c r="BH368" s="174">
        <f>IF(N368="sníž. přenesená",J368,0)</f>
        <v>0</v>
      </c>
      <c r="BI368" s="174">
        <f>IF(N368="nulová",J368,0)</f>
        <v>0</v>
      </c>
      <c r="BJ368" s="16" t="s">
        <v>80</v>
      </c>
      <c r="BK368" s="174">
        <f>ROUND(I368*H368,1)</f>
        <v>0</v>
      </c>
      <c r="BL368" s="16" t="s">
        <v>257</v>
      </c>
      <c r="BM368" s="16" t="s">
        <v>591</v>
      </c>
    </row>
    <row r="369" spans="2:47" s="1" customFormat="1" ht="11.25">
      <c r="B369" s="33"/>
      <c r="C369" s="34"/>
      <c r="D369" s="175" t="s">
        <v>118</v>
      </c>
      <c r="E369" s="34"/>
      <c r="F369" s="176" t="s">
        <v>592</v>
      </c>
      <c r="G369" s="34"/>
      <c r="H369" s="34"/>
      <c r="I369" s="102"/>
      <c r="J369" s="34"/>
      <c r="K369" s="34"/>
      <c r="L369" s="37"/>
      <c r="M369" s="177"/>
      <c r="N369" s="59"/>
      <c r="O369" s="59"/>
      <c r="P369" s="59"/>
      <c r="Q369" s="59"/>
      <c r="R369" s="59"/>
      <c r="S369" s="59"/>
      <c r="T369" s="60"/>
      <c r="AT369" s="16" t="s">
        <v>118</v>
      </c>
      <c r="AU369" s="16" t="s">
        <v>82</v>
      </c>
    </row>
    <row r="370" spans="2:65" s="1" customFormat="1" ht="20.45" customHeight="1">
      <c r="B370" s="33"/>
      <c r="C370" s="164" t="s">
        <v>593</v>
      </c>
      <c r="D370" s="164" t="s">
        <v>111</v>
      </c>
      <c r="E370" s="165" t="s">
        <v>594</v>
      </c>
      <c r="F370" s="166" t="s">
        <v>595</v>
      </c>
      <c r="G370" s="167" t="s">
        <v>160</v>
      </c>
      <c r="H370" s="168">
        <v>9.79</v>
      </c>
      <c r="I370" s="169"/>
      <c r="J370" s="168">
        <f>ROUND(I370*H370,1)</f>
        <v>0</v>
      </c>
      <c r="K370" s="166" t="s">
        <v>115</v>
      </c>
      <c r="L370" s="37"/>
      <c r="M370" s="170" t="s">
        <v>19</v>
      </c>
      <c r="N370" s="171" t="s">
        <v>43</v>
      </c>
      <c r="O370" s="59"/>
      <c r="P370" s="172">
        <f>O370*H370</f>
        <v>0</v>
      </c>
      <c r="Q370" s="172">
        <v>6E-05</v>
      </c>
      <c r="R370" s="172">
        <f>Q370*H370</f>
        <v>0.0005874</v>
      </c>
      <c r="S370" s="172">
        <v>0</v>
      </c>
      <c r="T370" s="173">
        <f>S370*H370</f>
        <v>0</v>
      </c>
      <c r="AR370" s="16" t="s">
        <v>257</v>
      </c>
      <c r="AT370" s="16" t="s">
        <v>111</v>
      </c>
      <c r="AU370" s="16" t="s">
        <v>82</v>
      </c>
      <c r="AY370" s="16" t="s">
        <v>110</v>
      </c>
      <c r="BE370" s="174">
        <f>IF(N370="základní",J370,0)</f>
        <v>0</v>
      </c>
      <c r="BF370" s="174">
        <f>IF(N370="snížená",J370,0)</f>
        <v>0</v>
      </c>
      <c r="BG370" s="174">
        <f>IF(N370="zákl. přenesená",J370,0)</f>
        <v>0</v>
      </c>
      <c r="BH370" s="174">
        <f>IF(N370="sníž. přenesená",J370,0)</f>
        <v>0</v>
      </c>
      <c r="BI370" s="174">
        <f>IF(N370="nulová",J370,0)</f>
        <v>0</v>
      </c>
      <c r="BJ370" s="16" t="s">
        <v>80</v>
      </c>
      <c r="BK370" s="174">
        <f>ROUND(I370*H370,1)</f>
        <v>0</v>
      </c>
      <c r="BL370" s="16" t="s">
        <v>257</v>
      </c>
      <c r="BM370" s="16" t="s">
        <v>596</v>
      </c>
    </row>
    <row r="371" spans="2:47" s="1" customFormat="1" ht="11.25">
      <c r="B371" s="33"/>
      <c r="C371" s="34"/>
      <c r="D371" s="175" t="s">
        <v>118</v>
      </c>
      <c r="E371" s="34"/>
      <c r="F371" s="176" t="s">
        <v>595</v>
      </c>
      <c r="G371" s="34"/>
      <c r="H371" s="34"/>
      <c r="I371" s="102"/>
      <c r="J371" s="34"/>
      <c r="K371" s="34"/>
      <c r="L371" s="37"/>
      <c r="M371" s="177"/>
      <c r="N371" s="59"/>
      <c r="O371" s="59"/>
      <c r="P371" s="59"/>
      <c r="Q371" s="59"/>
      <c r="R371" s="59"/>
      <c r="S371" s="59"/>
      <c r="T371" s="60"/>
      <c r="AT371" s="16" t="s">
        <v>118</v>
      </c>
      <c r="AU371" s="16" t="s">
        <v>82</v>
      </c>
    </row>
    <row r="372" spans="2:51" s="11" customFormat="1" ht="11.25">
      <c r="B372" s="191"/>
      <c r="C372" s="192"/>
      <c r="D372" s="175" t="s">
        <v>165</v>
      </c>
      <c r="E372" s="193" t="s">
        <v>19</v>
      </c>
      <c r="F372" s="194" t="s">
        <v>597</v>
      </c>
      <c r="G372" s="192"/>
      <c r="H372" s="193" t="s">
        <v>19</v>
      </c>
      <c r="I372" s="195"/>
      <c r="J372" s="192"/>
      <c r="K372" s="192"/>
      <c r="L372" s="196"/>
      <c r="M372" s="197"/>
      <c r="N372" s="198"/>
      <c r="O372" s="198"/>
      <c r="P372" s="198"/>
      <c r="Q372" s="198"/>
      <c r="R372" s="198"/>
      <c r="S372" s="198"/>
      <c r="T372" s="199"/>
      <c r="AT372" s="200" t="s">
        <v>165</v>
      </c>
      <c r="AU372" s="200" t="s">
        <v>82</v>
      </c>
      <c r="AV372" s="11" t="s">
        <v>80</v>
      </c>
      <c r="AW372" s="11" t="s">
        <v>33</v>
      </c>
      <c r="AX372" s="11" t="s">
        <v>72</v>
      </c>
      <c r="AY372" s="200" t="s">
        <v>110</v>
      </c>
    </row>
    <row r="373" spans="2:51" s="12" customFormat="1" ht="11.25">
      <c r="B373" s="201"/>
      <c r="C373" s="202"/>
      <c r="D373" s="175" t="s">
        <v>165</v>
      </c>
      <c r="E373" s="203" t="s">
        <v>19</v>
      </c>
      <c r="F373" s="204" t="s">
        <v>598</v>
      </c>
      <c r="G373" s="202"/>
      <c r="H373" s="205">
        <v>5.11</v>
      </c>
      <c r="I373" s="206"/>
      <c r="J373" s="202"/>
      <c r="K373" s="202"/>
      <c r="L373" s="207"/>
      <c r="M373" s="208"/>
      <c r="N373" s="209"/>
      <c r="O373" s="209"/>
      <c r="P373" s="209"/>
      <c r="Q373" s="209"/>
      <c r="R373" s="209"/>
      <c r="S373" s="209"/>
      <c r="T373" s="210"/>
      <c r="AT373" s="211" t="s">
        <v>165</v>
      </c>
      <c r="AU373" s="211" t="s">
        <v>82</v>
      </c>
      <c r="AV373" s="12" t="s">
        <v>82</v>
      </c>
      <c r="AW373" s="12" t="s">
        <v>33</v>
      </c>
      <c r="AX373" s="12" t="s">
        <v>72</v>
      </c>
      <c r="AY373" s="211" t="s">
        <v>110</v>
      </c>
    </row>
    <row r="374" spans="2:51" s="12" customFormat="1" ht="11.25">
      <c r="B374" s="201"/>
      <c r="C374" s="202"/>
      <c r="D374" s="175" t="s">
        <v>165</v>
      </c>
      <c r="E374" s="203" t="s">
        <v>19</v>
      </c>
      <c r="F374" s="204" t="s">
        <v>599</v>
      </c>
      <c r="G374" s="202"/>
      <c r="H374" s="205">
        <v>4.68</v>
      </c>
      <c r="I374" s="206"/>
      <c r="J374" s="202"/>
      <c r="K374" s="202"/>
      <c r="L374" s="207"/>
      <c r="M374" s="208"/>
      <c r="N374" s="209"/>
      <c r="O374" s="209"/>
      <c r="P374" s="209"/>
      <c r="Q374" s="209"/>
      <c r="R374" s="209"/>
      <c r="S374" s="209"/>
      <c r="T374" s="210"/>
      <c r="AT374" s="211" t="s">
        <v>165</v>
      </c>
      <c r="AU374" s="211" t="s">
        <v>82</v>
      </c>
      <c r="AV374" s="12" t="s">
        <v>82</v>
      </c>
      <c r="AW374" s="12" t="s">
        <v>33</v>
      </c>
      <c r="AX374" s="12" t="s">
        <v>72</v>
      </c>
      <c r="AY374" s="211" t="s">
        <v>110</v>
      </c>
    </row>
    <row r="375" spans="2:51" s="13" customFormat="1" ht="11.25">
      <c r="B375" s="212"/>
      <c r="C375" s="213"/>
      <c r="D375" s="175" t="s">
        <v>165</v>
      </c>
      <c r="E375" s="214" t="s">
        <v>19</v>
      </c>
      <c r="F375" s="215" t="s">
        <v>169</v>
      </c>
      <c r="G375" s="213"/>
      <c r="H375" s="216">
        <v>9.79</v>
      </c>
      <c r="I375" s="217"/>
      <c r="J375" s="213"/>
      <c r="K375" s="213"/>
      <c r="L375" s="218"/>
      <c r="M375" s="219"/>
      <c r="N375" s="220"/>
      <c r="O375" s="220"/>
      <c r="P375" s="220"/>
      <c r="Q375" s="220"/>
      <c r="R375" s="220"/>
      <c r="S375" s="220"/>
      <c r="T375" s="221"/>
      <c r="AT375" s="222" t="s">
        <v>165</v>
      </c>
      <c r="AU375" s="222" t="s">
        <v>82</v>
      </c>
      <c r="AV375" s="13" t="s">
        <v>126</v>
      </c>
      <c r="AW375" s="13" t="s">
        <v>33</v>
      </c>
      <c r="AX375" s="13" t="s">
        <v>80</v>
      </c>
      <c r="AY375" s="222" t="s">
        <v>110</v>
      </c>
    </row>
    <row r="376" spans="2:65" s="1" customFormat="1" ht="20.45" customHeight="1">
      <c r="B376" s="33"/>
      <c r="C376" s="164" t="s">
        <v>600</v>
      </c>
      <c r="D376" s="164" t="s">
        <v>111</v>
      </c>
      <c r="E376" s="165" t="s">
        <v>601</v>
      </c>
      <c r="F376" s="166" t="s">
        <v>602</v>
      </c>
      <c r="G376" s="167" t="s">
        <v>160</v>
      </c>
      <c r="H376" s="168">
        <v>9.79</v>
      </c>
      <c r="I376" s="169"/>
      <c r="J376" s="168">
        <f>ROUND(I376*H376,1)</f>
        <v>0</v>
      </c>
      <c r="K376" s="166" t="s">
        <v>115</v>
      </c>
      <c r="L376" s="37"/>
      <c r="M376" s="170" t="s">
        <v>19</v>
      </c>
      <c r="N376" s="171" t="s">
        <v>43</v>
      </c>
      <c r="O376" s="59"/>
      <c r="P376" s="172">
        <f>O376*H376</f>
        <v>0</v>
      </c>
      <c r="Q376" s="172">
        <v>0.00014</v>
      </c>
      <c r="R376" s="172">
        <f>Q376*H376</f>
        <v>0.0013705999999999998</v>
      </c>
      <c r="S376" s="172">
        <v>0</v>
      </c>
      <c r="T376" s="173">
        <f>S376*H376</f>
        <v>0</v>
      </c>
      <c r="AR376" s="16" t="s">
        <v>257</v>
      </c>
      <c r="AT376" s="16" t="s">
        <v>111</v>
      </c>
      <c r="AU376" s="16" t="s">
        <v>82</v>
      </c>
      <c r="AY376" s="16" t="s">
        <v>110</v>
      </c>
      <c r="BE376" s="174">
        <f>IF(N376="základní",J376,0)</f>
        <v>0</v>
      </c>
      <c r="BF376" s="174">
        <f>IF(N376="snížená",J376,0)</f>
        <v>0</v>
      </c>
      <c r="BG376" s="174">
        <f>IF(N376="zákl. přenesená",J376,0)</f>
        <v>0</v>
      </c>
      <c r="BH376" s="174">
        <f>IF(N376="sníž. přenesená",J376,0)</f>
        <v>0</v>
      </c>
      <c r="BI376" s="174">
        <f>IF(N376="nulová",J376,0)</f>
        <v>0</v>
      </c>
      <c r="BJ376" s="16" t="s">
        <v>80</v>
      </c>
      <c r="BK376" s="174">
        <f>ROUND(I376*H376,1)</f>
        <v>0</v>
      </c>
      <c r="BL376" s="16" t="s">
        <v>257</v>
      </c>
      <c r="BM376" s="16" t="s">
        <v>603</v>
      </c>
    </row>
    <row r="377" spans="2:47" s="1" customFormat="1" ht="11.25">
      <c r="B377" s="33"/>
      <c r="C377" s="34"/>
      <c r="D377" s="175" t="s">
        <v>118</v>
      </c>
      <c r="E377" s="34"/>
      <c r="F377" s="176" t="s">
        <v>604</v>
      </c>
      <c r="G377" s="34"/>
      <c r="H377" s="34"/>
      <c r="I377" s="102"/>
      <c r="J377" s="34"/>
      <c r="K377" s="34"/>
      <c r="L377" s="37"/>
      <c r="M377" s="177"/>
      <c r="N377" s="59"/>
      <c r="O377" s="59"/>
      <c r="P377" s="59"/>
      <c r="Q377" s="59"/>
      <c r="R377" s="59"/>
      <c r="S377" s="59"/>
      <c r="T377" s="60"/>
      <c r="AT377" s="16" t="s">
        <v>118</v>
      </c>
      <c r="AU377" s="16" t="s">
        <v>82</v>
      </c>
    </row>
    <row r="378" spans="2:65" s="1" customFormat="1" ht="20.45" customHeight="1">
      <c r="B378" s="33"/>
      <c r="C378" s="164" t="s">
        <v>605</v>
      </c>
      <c r="D378" s="164" t="s">
        <v>111</v>
      </c>
      <c r="E378" s="165" t="s">
        <v>606</v>
      </c>
      <c r="F378" s="166" t="s">
        <v>607</v>
      </c>
      <c r="G378" s="167" t="s">
        <v>160</v>
      </c>
      <c r="H378" s="168">
        <v>9.79</v>
      </c>
      <c r="I378" s="169"/>
      <c r="J378" s="168">
        <f>ROUND(I378*H378,1)</f>
        <v>0</v>
      </c>
      <c r="K378" s="166" t="s">
        <v>115</v>
      </c>
      <c r="L378" s="37"/>
      <c r="M378" s="170" t="s">
        <v>19</v>
      </c>
      <c r="N378" s="171" t="s">
        <v>43</v>
      </c>
      <c r="O378" s="59"/>
      <c r="P378" s="172">
        <f>O378*H378</f>
        <v>0</v>
      </c>
      <c r="Q378" s="172">
        <v>0.00013</v>
      </c>
      <c r="R378" s="172">
        <f>Q378*H378</f>
        <v>0.0012726999999999999</v>
      </c>
      <c r="S378" s="172">
        <v>0</v>
      </c>
      <c r="T378" s="173">
        <f>S378*H378</f>
        <v>0</v>
      </c>
      <c r="AR378" s="16" t="s">
        <v>257</v>
      </c>
      <c r="AT378" s="16" t="s">
        <v>111</v>
      </c>
      <c r="AU378" s="16" t="s">
        <v>82</v>
      </c>
      <c r="AY378" s="16" t="s">
        <v>110</v>
      </c>
      <c r="BE378" s="174">
        <f>IF(N378="základní",J378,0)</f>
        <v>0</v>
      </c>
      <c r="BF378" s="174">
        <f>IF(N378="snížená",J378,0)</f>
        <v>0</v>
      </c>
      <c r="BG378" s="174">
        <f>IF(N378="zákl. přenesená",J378,0)</f>
        <v>0</v>
      </c>
      <c r="BH378" s="174">
        <f>IF(N378="sníž. přenesená",J378,0)</f>
        <v>0</v>
      </c>
      <c r="BI378" s="174">
        <f>IF(N378="nulová",J378,0)</f>
        <v>0</v>
      </c>
      <c r="BJ378" s="16" t="s">
        <v>80</v>
      </c>
      <c r="BK378" s="174">
        <f>ROUND(I378*H378,1)</f>
        <v>0</v>
      </c>
      <c r="BL378" s="16" t="s">
        <v>257</v>
      </c>
      <c r="BM378" s="16" t="s">
        <v>608</v>
      </c>
    </row>
    <row r="379" spans="2:47" s="1" customFormat="1" ht="11.25">
      <c r="B379" s="33"/>
      <c r="C379" s="34"/>
      <c r="D379" s="175" t="s">
        <v>118</v>
      </c>
      <c r="E379" s="34"/>
      <c r="F379" s="176" t="s">
        <v>609</v>
      </c>
      <c r="G379" s="34"/>
      <c r="H379" s="34"/>
      <c r="I379" s="102"/>
      <c r="J379" s="34"/>
      <c r="K379" s="34"/>
      <c r="L379" s="37"/>
      <c r="M379" s="177"/>
      <c r="N379" s="59"/>
      <c r="O379" s="59"/>
      <c r="P379" s="59"/>
      <c r="Q379" s="59"/>
      <c r="R379" s="59"/>
      <c r="S379" s="59"/>
      <c r="T379" s="60"/>
      <c r="AT379" s="16" t="s">
        <v>118</v>
      </c>
      <c r="AU379" s="16" t="s">
        <v>82</v>
      </c>
    </row>
    <row r="380" spans="2:65" s="1" customFormat="1" ht="20.45" customHeight="1">
      <c r="B380" s="33"/>
      <c r="C380" s="164" t="s">
        <v>610</v>
      </c>
      <c r="D380" s="164" t="s">
        <v>111</v>
      </c>
      <c r="E380" s="165" t="s">
        <v>611</v>
      </c>
      <c r="F380" s="166" t="s">
        <v>612</v>
      </c>
      <c r="G380" s="167" t="s">
        <v>160</v>
      </c>
      <c r="H380" s="168">
        <v>9.79</v>
      </c>
      <c r="I380" s="169"/>
      <c r="J380" s="168">
        <f>ROUND(I380*H380,1)</f>
        <v>0</v>
      </c>
      <c r="K380" s="166" t="s">
        <v>115</v>
      </c>
      <c r="L380" s="37"/>
      <c r="M380" s="170" t="s">
        <v>19</v>
      </c>
      <c r="N380" s="171" t="s">
        <v>43</v>
      </c>
      <c r="O380" s="59"/>
      <c r="P380" s="172">
        <f>O380*H380</f>
        <v>0</v>
      </c>
      <c r="Q380" s="172">
        <v>0.00013</v>
      </c>
      <c r="R380" s="172">
        <f>Q380*H380</f>
        <v>0.0012726999999999999</v>
      </c>
      <c r="S380" s="172">
        <v>0</v>
      </c>
      <c r="T380" s="173">
        <f>S380*H380</f>
        <v>0</v>
      </c>
      <c r="AR380" s="16" t="s">
        <v>257</v>
      </c>
      <c r="AT380" s="16" t="s">
        <v>111</v>
      </c>
      <c r="AU380" s="16" t="s">
        <v>82</v>
      </c>
      <c r="AY380" s="16" t="s">
        <v>110</v>
      </c>
      <c r="BE380" s="174">
        <f>IF(N380="základní",J380,0)</f>
        <v>0</v>
      </c>
      <c r="BF380" s="174">
        <f>IF(N380="snížená",J380,0)</f>
        <v>0</v>
      </c>
      <c r="BG380" s="174">
        <f>IF(N380="zákl. přenesená",J380,0)</f>
        <v>0</v>
      </c>
      <c r="BH380" s="174">
        <f>IF(N380="sníž. přenesená",J380,0)</f>
        <v>0</v>
      </c>
      <c r="BI380" s="174">
        <f>IF(N380="nulová",J380,0)</f>
        <v>0</v>
      </c>
      <c r="BJ380" s="16" t="s">
        <v>80</v>
      </c>
      <c r="BK380" s="174">
        <f>ROUND(I380*H380,1)</f>
        <v>0</v>
      </c>
      <c r="BL380" s="16" t="s">
        <v>257</v>
      </c>
      <c r="BM380" s="16" t="s">
        <v>613</v>
      </c>
    </row>
    <row r="381" spans="2:47" s="1" customFormat="1" ht="11.25">
      <c r="B381" s="33"/>
      <c r="C381" s="34"/>
      <c r="D381" s="175" t="s">
        <v>118</v>
      </c>
      <c r="E381" s="34"/>
      <c r="F381" s="176" t="s">
        <v>614</v>
      </c>
      <c r="G381" s="34"/>
      <c r="H381" s="34"/>
      <c r="I381" s="102"/>
      <c r="J381" s="34"/>
      <c r="K381" s="34"/>
      <c r="L381" s="37"/>
      <c r="M381" s="177"/>
      <c r="N381" s="59"/>
      <c r="O381" s="59"/>
      <c r="P381" s="59"/>
      <c r="Q381" s="59"/>
      <c r="R381" s="59"/>
      <c r="S381" s="59"/>
      <c r="T381" s="60"/>
      <c r="AT381" s="16" t="s">
        <v>118</v>
      </c>
      <c r="AU381" s="16" t="s">
        <v>82</v>
      </c>
    </row>
    <row r="382" spans="2:63" s="9" customFormat="1" ht="22.9" customHeight="1">
      <c r="B382" s="150"/>
      <c r="C382" s="151"/>
      <c r="D382" s="152" t="s">
        <v>71</v>
      </c>
      <c r="E382" s="188" t="s">
        <v>615</v>
      </c>
      <c r="F382" s="188" t="s">
        <v>616</v>
      </c>
      <c r="G382" s="151"/>
      <c r="H382" s="151"/>
      <c r="I382" s="154"/>
      <c r="J382" s="189">
        <f>BK382</f>
        <v>0</v>
      </c>
      <c r="K382" s="151"/>
      <c r="L382" s="156"/>
      <c r="M382" s="157"/>
      <c r="N382" s="158"/>
      <c r="O382" s="158"/>
      <c r="P382" s="159">
        <f>SUM(P383:P402)</f>
        <v>0</v>
      </c>
      <c r="Q382" s="158"/>
      <c r="R382" s="159">
        <f>SUM(R383:R402)</f>
        <v>0.30537630000000004</v>
      </c>
      <c r="S382" s="158"/>
      <c r="T382" s="160">
        <f>SUM(T383:T402)</f>
        <v>0.060205100000000004</v>
      </c>
      <c r="AR382" s="161" t="s">
        <v>82</v>
      </c>
      <c r="AT382" s="162" t="s">
        <v>71</v>
      </c>
      <c r="AU382" s="162" t="s">
        <v>80</v>
      </c>
      <c r="AY382" s="161" t="s">
        <v>110</v>
      </c>
      <c r="BK382" s="163">
        <f>SUM(BK383:BK402)</f>
        <v>0</v>
      </c>
    </row>
    <row r="383" spans="2:65" s="1" customFormat="1" ht="20.45" customHeight="1">
      <c r="B383" s="33"/>
      <c r="C383" s="164" t="s">
        <v>617</v>
      </c>
      <c r="D383" s="164" t="s">
        <v>111</v>
      </c>
      <c r="E383" s="165" t="s">
        <v>618</v>
      </c>
      <c r="F383" s="166" t="s">
        <v>619</v>
      </c>
      <c r="G383" s="167" t="s">
        <v>160</v>
      </c>
      <c r="H383" s="168">
        <v>194.21</v>
      </c>
      <c r="I383" s="169"/>
      <c r="J383" s="168">
        <f>ROUND(I383*H383,1)</f>
        <v>0</v>
      </c>
      <c r="K383" s="166" t="s">
        <v>115</v>
      </c>
      <c r="L383" s="37"/>
      <c r="M383" s="170" t="s">
        <v>19</v>
      </c>
      <c r="N383" s="171" t="s">
        <v>43</v>
      </c>
      <c r="O383" s="59"/>
      <c r="P383" s="172">
        <f>O383*H383</f>
        <v>0</v>
      </c>
      <c r="Q383" s="172">
        <v>0.001</v>
      </c>
      <c r="R383" s="172">
        <f>Q383*H383</f>
        <v>0.19421000000000002</v>
      </c>
      <c r="S383" s="172">
        <v>0.00031</v>
      </c>
      <c r="T383" s="173">
        <f>S383*H383</f>
        <v>0.060205100000000004</v>
      </c>
      <c r="AR383" s="16" t="s">
        <v>257</v>
      </c>
      <c r="AT383" s="16" t="s">
        <v>111</v>
      </c>
      <c r="AU383" s="16" t="s">
        <v>82</v>
      </c>
      <c r="AY383" s="16" t="s">
        <v>110</v>
      </c>
      <c r="BE383" s="174">
        <f>IF(N383="základní",J383,0)</f>
        <v>0</v>
      </c>
      <c r="BF383" s="174">
        <f>IF(N383="snížená",J383,0)</f>
        <v>0</v>
      </c>
      <c r="BG383" s="174">
        <f>IF(N383="zákl. přenesená",J383,0)</f>
        <v>0</v>
      </c>
      <c r="BH383" s="174">
        <f>IF(N383="sníž. přenesená",J383,0)</f>
        <v>0</v>
      </c>
      <c r="BI383" s="174">
        <f>IF(N383="nulová",J383,0)</f>
        <v>0</v>
      </c>
      <c r="BJ383" s="16" t="s">
        <v>80</v>
      </c>
      <c r="BK383" s="174">
        <f>ROUND(I383*H383,1)</f>
        <v>0</v>
      </c>
      <c r="BL383" s="16" t="s">
        <v>257</v>
      </c>
      <c r="BM383" s="16" t="s">
        <v>620</v>
      </c>
    </row>
    <row r="384" spans="2:47" s="1" customFormat="1" ht="11.25">
      <c r="B384" s="33"/>
      <c r="C384" s="34"/>
      <c r="D384" s="175" t="s">
        <v>118</v>
      </c>
      <c r="E384" s="34"/>
      <c r="F384" s="176" t="s">
        <v>621</v>
      </c>
      <c r="G384" s="34"/>
      <c r="H384" s="34"/>
      <c r="I384" s="102"/>
      <c r="J384" s="34"/>
      <c r="K384" s="34"/>
      <c r="L384" s="37"/>
      <c r="M384" s="177"/>
      <c r="N384" s="59"/>
      <c r="O384" s="59"/>
      <c r="P384" s="59"/>
      <c r="Q384" s="59"/>
      <c r="R384" s="59"/>
      <c r="S384" s="59"/>
      <c r="T384" s="60"/>
      <c r="AT384" s="16" t="s">
        <v>118</v>
      </c>
      <c r="AU384" s="16" t="s">
        <v>82</v>
      </c>
    </row>
    <row r="385" spans="2:47" s="1" customFormat="1" ht="29.25">
      <c r="B385" s="33"/>
      <c r="C385" s="34"/>
      <c r="D385" s="175" t="s">
        <v>163</v>
      </c>
      <c r="E385" s="34"/>
      <c r="F385" s="190" t="s">
        <v>622</v>
      </c>
      <c r="G385" s="34"/>
      <c r="H385" s="34"/>
      <c r="I385" s="102"/>
      <c r="J385" s="34"/>
      <c r="K385" s="34"/>
      <c r="L385" s="37"/>
      <c r="M385" s="177"/>
      <c r="N385" s="59"/>
      <c r="O385" s="59"/>
      <c r="P385" s="59"/>
      <c r="Q385" s="59"/>
      <c r="R385" s="59"/>
      <c r="S385" s="59"/>
      <c r="T385" s="60"/>
      <c r="AT385" s="16" t="s">
        <v>163</v>
      </c>
      <c r="AU385" s="16" t="s">
        <v>82</v>
      </c>
    </row>
    <row r="386" spans="2:51" s="11" customFormat="1" ht="11.25">
      <c r="B386" s="191"/>
      <c r="C386" s="192"/>
      <c r="D386" s="175" t="s">
        <v>165</v>
      </c>
      <c r="E386" s="193" t="s">
        <v>19</v>
      </c>
      <c r="F386" s="194" t="s">
        <v>623</v>
      </c>
      <c r="G386" s="192"/>
      <c r="H386" s="193" t="s">
        <v>19</v>
      </c>
      <c r="I386" s="195"/>
      <c r="J386" s="192"/>
      <c r="K386" s="192"/>
      <c r="L386" s="196"/>
      <c r="M386" s="197"/>
      <c r="N386" s="198"/>
      <c r="O386" s="198"/>
      <c r="P386" s="198"/>
      <c r="Q386" s="198"/>
      <c r="R386" s="198"/>
      <c r="S386" s="198"/>
      <c r="T386" s="199"/>
      <c r="AT386" s="200" t="s">
        <v>165</v>
      </c>
      <c r="AU386" s="200" t="s">
        <v>82</v>
      </c>
      <c r="AV386" s="11" t="s">
        <v>80</v>
      </c>
      <c r="AW386" s="11" t="s">
        <v>33</v>
      </c>
      <c r="AX386" s="11" t="s">
        <v>72</v>
      </c>
      <c r="AY386" s="200" t="s">
        <v>110</v>
      </c>
    </row>
    <row r="387" spans="2:51" s="11" customFormat="1" ht="11.25">
      <c r="B387" s="191"/>
      <c r="C387" s="192"/>
      <c r="D387" s="175" t="s">
        <v>165</v>
      </c>
      <c r="E387" s="193" t="s">
        <v>19</v>
      </c>
      <c r="F387" s="194" t="s">
        <v>624</v>
      </c>
      <c r="G387" s="192"/>
      <c r="H387" s="193" t="s">
        <v>19</v>
      </c>
      <c r="I387" s="195"/>
      <c r="J387" s="192"/>
      <c r="K387" s="192"/>
      <c r="L387" s="196"/>
      <c r="M387" s="197"/>
      <c r="N387" s="198"/>
      <c r="O387" s="198"/>
      <c r="P387" s="198"/>
      <c r="Q387" s="198"/>
      <c r="R387" s="198"/>
      <c r="S387" s="198"/>
      <c r="T387" s="199"/>
      <c r="AT387" s="200" t="s">
        <v>165</v>
      </c>
      <c r="AU387" s="200" t="s">
        <v>82</v>
      </c>
      <c r="AV387" s="11" t="s">
        <v>80</v>
      </c>
      <c r="AW387" s="11" t="s">
        <v>33</v>
      </c>
      <c r="AX387" s="11" t="s">
        <v>72</v>
      </c>
      <c r="AY387" s="200" t="s">
        <v>110</v>
      </c>
    </row>
    <row r="388" spans="2:51" s="12" customFormat="1" ht="11.25">
      <c r="B388" s="201"/>
      <c r="C388" s="202"/>
      <c r="D388" s="175" t="s">
        <v>165</v>
      </c>
      <c r="E388" s="203" t="s">
        <v>19</v>
      </c>
      <c r="F388" s="204" t="s">
        <v>625</v>
      </c>
      <c r="G388" s="202"/>
      <c r="H388" s="205">
        <v>50.22</v>
      </c>
      <c r="I388" s="206"/>
      <c r="J388" s="202"/>
      <c r="K388" s="202"/>
      <c r="L388" s="207"/>
      <c r="M388" s="208"/>
      <c r="N388" s="209"/>
      <c r="O388" s="209"/>
      <c r="P388" s="209"/>
      <c r="Q388" s="209"/>
      <c r="R388" s="209"/>
      <c r="S388" s="209"/>
      <c r="T388" s="210"/>
      <c r="AT388" s="211" t="s">
        <v>165</v>
      </c>
      <c r="AU388" s="211" t="s">
        <v>82</v>
      </c>
      <c r="AV388" s="12" t="s">
        <v>82</v>
      </c>
      <c r="AW388" s="12" t="s">
        <v>33</v>
      </c>
      <c r="AX388" s="12" t="s">
        <v>72</v>
      </c>
      <c r="AY388" s="211" t="s">
        <v>110</v>
      </c>
    </row>
    <row r="389" spans="2:51" s="11" customFormat="1" ht="11.25">
      <c r="B389" s="191"/>
      <c r="C389" s="192"/>
      <c r="D389" s="175" t="s">
        <v>165</v>
      </c>
      <c r="E389" s="193" t="s">
        <v>19</v>
      </c>
      <c r="F389" s="194" t="s">
        <v>364</v>
      </c>
      <c r="G389" s="192"/>
      <c r="H389" s="193" t="s">
        <v>19</v>
      </c>
      <c r="I389" s="195"/>
      <c r="J389" s="192"/>
      <c r="K389" s="192"/>
      <c r="L389" s="196"/>
      <c r="M389" s="197"/>
      <c r="N389" s="198"/>
      <c r="O389" s="198"/>
      <c r="P389" s="198"/>
      <c r="Q389" s="198"/>
      <c r="R389" s="198"/>
      <c r="S389" s="198"/>
      <c r="T389" s="199"/>
      <c r="AT389" s="200" t="s">
        <v>165</v>
      </c>
      <c r="AU389" s="200" t="s">
        <v>82</v>
      </c>
      <c r="AV389" s="11" t="s">
        <v>80</v>
      </c>
      <c r="AW389" s="11" t="s">
        <v>33</v>
      </c>
      <c r="AX389" s="11" t="s">
        <v>72</v>
      </c>
      <c r="AY389" s="200" t="s">
        <v>110</v>
      </c>
    </row>
    <row r="390" spans="2:51" s="12" customFormat="1" ht="11.25">
      <c r="B390" s="201"/>
      <c r="C390" s="202"/>
      <c r="D390" s="175" t="s">
        <v>165</v>
      </c>
      <c r="E390" s="203" t="s">
        <v>19</v>
      </c>
      <c r="F390" s="204" t="s">
        <v>626</v>
      </c>
      <c r="G390" s="202"/>
      <c r="H390" s="205">
        <v>105</v>
      </c>
      <c r="I390" s="206"/>
      <c r="J390" s="202"/>
      <c r="K390" s="202"/>
      <c r="L390" s="207"/>
      <c r="M390" s="208"/>
      <c r="N390" s="209"/>
      <c r="O390" s="209"/>
      <c r="P390" s="209"/>
      <c r="Q390" s="209"/>
      <c r="R390" s="209"/>
      <c r="S390" s="209"/>
      <c r="T390" s="210"/>
      <c r="AT390" s="211" t="s">
        <v>165</v>
      </c>
      <c r="AU390" s="211" t="s">
        <v>82</v>
      </c>
      <c r="AV390" s="12" t="s">
        <v>82</v>
      </c>
      <c r="AW390" s="12" t="s">
        <v>33</v>
      </c>
      <c r="AX390" s="12" t="s">
        <v>72</v>
      </c>
      <c r="AY390" s="211" t="s">
        <v>110</v>
      </c>
    </row>
    <row r="391" spans="2:51" s="12" customFormat="1" ht="11.25">
      <c r="B391" s="201"/>
      <c r="C391" s="202"/>
      <c r="D391" s="175" t="s">
        <v>165</v>
      </c>
      <c r="E391" s="203" t="s">
        <v>19</v>
      </c>
      <c r="F391" s="204" t="s">
        <v>627</v>
      </c>
      <c r="G391" s="202"/>
      <c r="H391" s="205">
        <v>38.99</v>
      </c>
      <c r="I391" s="206"/>
      <c r="J391" s="202"/>
      <c r="K391" s="202"/>
      <c r="L391" s="207"/>
      <c r="M391" s="208"/>
      <c r="N391" s="209"/>
      <c r="O391" s="209"/>
      <c r="P391" s="209"/>
      <c r="Q391" s="209"/>
      <c r="R391" s="209"/>
      <c r="S391" s="209"/>
      <c r="T391" s="210"/>
      <c r="AT391" s="211" t="s">
        <v>165</v>
      </c>
      <c r="AU391" s="211" t="s">
        <v>82</v>
      </c>
      <c r="AV391" s="12" t="s">
        <v>82</v>
      </c>
      <c r="AW391" s="12" t="s">
        <v>33</v>
      </c>
      <c r="AX391" s="12" t="s">
        <v>72</v>
      </c>
      <c r="AY391" s="211" t="s">
        <v>110</v>
      </c>
    </row>
    <row r="392" spans="2:51" s="13" customFormat="1" ht="11.25">
      <c r="B392" s="212"/>
      <c r="C392" s="213"/>
      <c r="D392" s="175" t="s">
        <v>165</v>
      </c>
      <c r="E392" s="214" t="s">
        <v>19</v>
      </c>
      <c r="F392" s="215" t="s">
        <v>169</v>
      </c>
      <c r="G392" s="213"/>
      <c r="H392" s="216">
        <v>194.21</v>
      </c>
      <c r="I392" s="217"/>
      <c r="J392" s="213"/>
      <c r="K392" s="213"/>
      <c r="L392" s="218"/>
      <c r="M392" s="219"/>
      <c r="N392" s="220"/>
      <c r="O392" s="220"/>
      <c r="P392" s="220"/>
      <c r="Q392" s="220"/>
      <c r="R392" s="220"/>
      <c r="S392" s="220"/>
      <c r="T392" s="221"/>
      <c r="AT392" s="222" t="s">
        <v>165</v>
      </c>
      <c r="AU392" s="222" t="s">
        <v>82</v>
      </c>
      <c r="AV392" s="13" t="s">
        <v>126</v>
      </c>
      <c r="AW392" s="13" t="s">
        <v>33</v>
      </c>
      <c r="AX392" s="13" t="s">
        <v>80</v>
      </c>
      <c r="AY392" s="222" t="s">
        <v>110</v>
      </c>
    </row>
    <row r="393" spans="2:65" s="1" customFormat="1" ht="20.45" customHeight="1">
      <c r="B393" s="33"/>
      <c r="C393" s="164" t="s">
        <v>628</v>
      </c>
      <c r="D393" s="164" t="s">
        <v>111</v>
      </c>
      <c r="E393" s="165" t="s">
        <v>629</v>
      </c>
      <c r="F393" s="166" t="s">
        <v>630</v>
      </c>
      <c r="G393" s="167" t="s">
        <v>160</v>
      </c>
      <c r="H393" s="168">
        <v>194.21</v>
      </c>
      <c r="I393" s="169"/>
      <c r="J393" s="168">
        <f>ROUND(I393*H393,1)</f>
        <v>0</v>
      </c>
      <c r="K393" s="166" t="s">
        <v>115</v>
      </c>
      <c r="L393" s="37"/>
      <c r="M393" s="170" t="s">
        <v>19</v>
      </c>
      <c r="N393" s="171" t="s">
        <v>43</v>
      </c>
      <c r="O393" s="59"/>
      <c r="P393" s="172">
        <f>O393*H393</f>
        <v>0</v>
      </c>
      <c r="Q393" s="172">
        <v>0</v>
      </c>
      <c r="R393" s="172">
        <f>Q393*H393</f>
        <v>0</v>
      </c>
      <c r="S393" s="172">
        <v>0</v>
      </c>
      <c r="T393" s="173">
        <f>S393*H393</f>
        <v>0</v>
      </c>
      <c r="AR393" s="16" t="s">
        <v>257</v>
      </c>
      <c r="AT393" s="16" t="s">
        <v>111</v>
      </c>
      <c r="AU393" s="16" t="s">
        <v>82</v>
      </c>
      <c r="AY393" s="16" t="s">
        <v>110</v>
      </c>
      <c r="BE393" s="174">
        <f>IF(N393="základní",J393,0)</f>
        <v>0</v>
      </c>
      <c r="BF393" s="174">
        <f>IF(N393="snížená",J393,0)</f>
        <v>0</v>
      </c>
      <c r="BG393" s="174">
        <f>IF(N393="zákl. přenesená",J393,0)</f>
        <v>0</v>
      </c>
      <c r="BH393" s="174">
        <f>IF(N393="sníž. přenesená",J393,0)</f>
        <v>0</v>
      </c>
      <c r="BI393" s="174">
        <f>IF(N393="nulová",J393,0)</f>
        <v>0</v>
      </c>
      <c r="BJ393" s="16" t="s">
        <v>80</v>
      </c>
      <c r="BK393" s="174">
        <f>ROUND(I393*H393,1)</f>
        <v>0</v>
      </c>
      <c r="BL393" s="16" t="s">
        <v>257</v>
      </c>
      <c r="BM393" s="16" t="s">
        <v>631</v>
      </c>
    </row>
    <row r="394" spans="2:47" s="1" customFormat="1" ht="11.25">
      <c r="B394" s="33"/>
      <c r="C394" s="34"/>
      <c r="D394" s="175" t="s">
        <v>118</v>
      </c>
      <c r="E394" s="34"/>
      <c r="F394" s="176" t="s">
        <v>630</v>
      </c>
      <c r="G394" s="34"/>
      <c r="H394" s="34"/>
      <c r="I394" s="102"/>
      <c r="J394" s="34"/>
      <c r="K394" s="34"/>
      <c r="L394" s="37"/>
      <c r="M394" s="177"/>
      <c r="N394" s="59"/>
      <c r="O394" s="59"/>
      <c r="P394" s="59"/>
      <c r="Q394" s="59"/>
      <c r="R394" s="59"/>
      <c r="S394" s="59"/>
      <c r="T394" s="60"/>
      <c r="AT394" s="16" t="s">
        <v>118</v>
      </c>
      <c r="AU394" s="16" t="s">
        <v>82</v>
      </c>
    </row>
    <row r="395" spans="2:65" s="1" customFormat="1" ht="20.45" customHeight="1">
      <c r="B395" s="33"/>
      <c r="C395" s="164" t="s">
        <v>632</v>
      </c>
      <c r="D395" s="164" t="s">
        <v>111</v>
      </c>
      <c r="E395" s="165" t="s">
        <v>633</v>
      </c>
      <c r="F395" s="166" t="s">
        <v>634</v>
      </c>
      <c r="G395" s="167" t="s">
        <v>160</v>
      </c>
      <c r="H395" s="168">
        <v>226.87</v>
      </c>
      <c r="I395" s="169"/>
      <c r="J395" s="168">
        <f>ROUND(I395*H395,1)</f>
        <v>0</v>
      </c>
      <c r="K395" s="166" t="s">
        <v>115</v>
      </c>
      <c r="L395" s="37"/>
      <c r="M395" s="170" t="s">
        <v>19</v>
      </c>
      <c r="N395" s="171" t="s">
        <v>43</v>
      </c>
      <c r="O395" s="59"/>
      <c r="P395" s="172">
        <f>O395*H395</f>
        <v>0</v>
      </c>
      <c r="Q395" s="172">
        <v>0.0002</v>
      </c>
      <c r="R395" s="172">
        <f>Q395*H395</f>
        <v>0.045374000000000005</v>
      </c>
      <c r="S395" s="172">
        <v>0</v>
      </c>
      <c r="T395" s="173">
        <f>S395*H395</f>
        <v>0</v>
      </c>
      <c r="AR395" s="16" t="s">
        <v>257</v>
      </c>
      <c r="AT395" s="16" t="s">
        <v>111</v>
      </c>
      <c r="AU395" s="16" t="s">
        <v>82</v>
      </c>
      <c r="AY395" s="16" t="s">
        <v>110</v>
      </c>
      <c r="BE395" s="174">
        <f>IF(N395="základní",J395,0)</f>
        <v>0</v>
      </c>
      <c r="BF395" s="174">
        <f>IF(N395="snížená",J395,0)</f>
        <v>0</v>
      </c>
      <c r="BG395" s="174">
        <f>IF(N395="zákl. přenesená",J395,0)</f>
        <v>0</v>
      </c>
      <c r="BH395" s="174">
        <f>IF(N395="sníž. přenesená",J395,0)</f>
        <v>0</v>
      </c>
      <c r="BI395" s="174">
        <f>IF(N395="nulová",J395,0)</f>
        <v>0</v>
      </c>
      <c r="BJ395" s="16" t="s">
        <v>80</v>
      </c>
      <c r="BK395" s="174">
        <f>ROUND(I395*H395,1)</f>
        <v>0</v>
      </c>
      <c r="BL395" s="16" t="s">
        <v>257</v>
      </c>
      <c r="BM395" s="16" t="s">
        <v>635</v>
      </c>
    </row>
    <row r="396" spans="2:47" s="1" customFormat="1" ht="11.25">
      <c r="B396" s="33"/>
      <c r="C396" s="34"/>
      <c r="D396" s="175" t="s">
        <v>118</v>
      </c>
      <c r="E396" s="34"/>
      <c r="F396" s="176" t="s">
        <v>636</v>
      </c>
      <c r="G396" s="34"/>
      <c r="H396" s="34"/>
      <c r="I396" s="102"/>
      <c r="J396" s="34"/>
      <c r="K396" s="34"/>
      <c r="L396" s="37"/>
      <c r="M396" s="177"/>
      <c r="N396" s="59"/>
      <c r="O396" s="59"/>
      <c r="P396" s="59"/>
      <c r="Q396" s="59"/>
      <c r="R396" s="59"/>
      <c r="S396" s="59"/>
      <c r="T396" s="60"/>
      <c r="AT396" s="16" t="s">
        <v>118</v>
      </c>
      <c r="AU396" s="16" t="s">
        <v>82</v>
      </c>
    </row>
    <row r="397" spans="2:65" s="1" customFormat="1" ht="20.45" customHeight="1">
      <c r="B397" s="33"/>
      <c r="C397" s="164" t="s">
        <v>637</v>
      </c>
      <c r="D397" s="164" t="s">
        <v>111</v>
      </c>
      <c r="E397" s="165" t="s">
        <v>638</v>
      </c>
      <c r="F397" s="166" t="s">
        <v>639</v>
      </c>
      <c r="G397" s="167" t="s">
        <v>160</v>
      </c>
      <c r="H397" s="168">
        <v>226.87</v>
      </c>
      <c r="I397" s="169"/>
      <c r="J397" s="168">
        <f>ROUND(I397*H397,1)</f>
        <v>0</v>
      </c>
      <c r="K397" s="166" t="s">
        <v>115</v>
      </c>
      <c r="L397" s="37"/>
      <c r="M397" s="170" t="s">
        <v>19</v>
      </c>
      <c r="N397" s="171" t="s">
        <v>43</v>
      </c>
      <c r="O397" s="59"/>
      <c r="P397" s="172">
        <f>O397*H397</f>
        <v>0</v>
      </c>
      <c r="Q397" s="172">
        <v>0.00029</v>
      </c>
      <c r="R397" s="172">
        <f>Q397*H397</f>
        <v>0.0657923</v>
      </c>
      <c r="S397" s="172">
        <v>0</v>
      </c>
      <c r="T397" s="173">
        <f>S397*H397</f>
        <v>0</v>
      </c>
      <c r="AR397" s="16" t="s">
        <v>257</v>
      </c>
      <c r="AT397" s="16" t="s">
        <v>111</v>
      </c>
      <c r="AU397" s="16" t="s">
        <v>82</v>
      </c>
      <c r="AY397" s="16" t="s">
        <v>110</v>
      </c>
      <c r="BE397" s="174">
        <f>IF(N397="základní",J397,0)</f>
        <v>0</v>
      </c>
      <c r="BF397" s="174">
        <f>IF(N397="snížená",J397,0)</f>
        <v>0</v>
      </c>
      <c r="BG397" s="174">
        <f>IF(N397="zákl. přenesená",J397,0)</f>
        <v>0</v>
      </c>
      <c r="BH397" s="174">
        <f>IF(N397="sníž. přenesená",J397,0)</f>
        <v>0</v>
      </c>
      <c r="BI397" s="174">
        <f>IF(N397="nulová",J397,0)</f>
        <v>0</v>
      </c>
      <c r="BJ397" s="16" t="s">
        <v>80</v>
      </c>
      <c r="BK397" s="174">
        <f>ROUND(I397*H397,1)</f>
        <v>0</v>
      </c>
      <c r="BL397" s="16" t="s">
        <v>257</v>
      </c>
      <c r="BM397" s="16" t="s">
        <v>640</v>
      </c>
    </row>
    <row r="398" spans="2:47" s="1" customFormat="1" ht="19.5">
      <c r="B398" s="33"/>
      <c r="C398" s="34"/>
      <c r="D398" s="175" t="s">
        <v>118</v>
      </c>
      <c r="E398" s="34"/>
      <c r="F398" s="176" t="s">
        <v>641</v>
      </c>
      <c r="G398" s="34"/>
      <c r="H398" s="34"/>
      <c r="I398" s="102"/>
      <c r="J398" s="34"/>
      <c r="K398" s="34"/>
      <c r="L398" s="37"/>
      <c r="M398" s="177"/>
      <c r="N398" s="59"/>
      <c r="O398" s="59"/>
      <c r="P398" s="59"/>
      <c r="Q398" s="59"/>
      <c r="R398" s="59"/>
      <c r="S398" s="59"/>
      <c r="T398" s="60"/>
      <c r="AT398" s="16" t="s">
        <v>118</v>
      </c>
      <c r="AU398" s="16" t="s">
        <v>82</v>
      </c>
    </row>
    <row r="399" spans="2:51" s="11" customFormat="1" ht="11.25">
      <c r="B399" s="191"/>
      <c r="C399" s="192"/>
      <c r="D399" s="175" t="s">
        <v>165</v>
      </c>
      <c r="E399" s="193" t="s">
        <v>19</v>
      </c>
      <c r="F399" s="194" t="s">
        <v>642</v>
      </c>
      <c r="G399" s="192"/>
      <c r="H399" s="193" t="s">
        <v>19</v>
      </c>
      <c r="I399" s="195"/>
      <c r="J399" s="192"/>
      <c r="K399" s="192"/>
      <c r="L399" s="196"/>
      <c r="M399" s="197"/>
      <c r="N399" s="198"/>
      <c r="O399" s="198"/>
      <c r="P399" s="198"/>
      <c r="Q399" s="198"/>
      <c r="R399" s="198"/>
      <c r="S399" s="198"/>
      <c r="T399" s="199"/>
      <c r="AT399" s="200" t="s">
        <v>165</v>
      </c>
      <c r="AU399" s="200" t="s">
        <v>82</v>
      </c>
      <c r="AV399" s="11" t="s">
        <v>80</v>
      </c>
      <c r="AW399" s="11" t="s">
        <v>33</v>
      </c>
      <c r="AX399" s="11" t="s">
        <v>72</v>
      </c>
      <c r="AY399" s="200" t="s">
        <v>110</v>
      </c>
    </row>
    <row r="400" spans="2:51" s="12" customFormat="1" ht="11.25">
      <c r="B400" s="201"/>
      <c r="C400" s="202"/>
      <c r="D400" s="175" t="s">
        <v>165</v>
      </c>
      <c r="E400" s="203" t="s">
        <v>19</v>
      </c>
      <c r="F400" s="204" t="s">
        <v>643</v>
      </c>
      <c r="G400" s="202"/>
      <c r="H400" s="205">
        <v>194.21</v>
      </c>
      <c r="I400" s="206"/>
      <c r="J400" s="202"/>
      <c r="K400" s="202"/>
      <c r="L400" s="207"/>
      <c r="M400" s="208"/>
      <c r="N400" s="209"/>
      <c r="O400" s="209"/>
      <c r="P400" s="209"/>
      <c r="Q400" s="209"/>
      <c r="R400" s="209"/>
      <c r="S400" s="209"/>
      <c r="T400" s="210"/>
      <c r="AT400" s="211" t="s">
        <v>165</v>
      </c>
      <c r="AU400" s="211" t="s">
        <v>82</v>
      </c>
      <c r="AV400" s="12" t="s">
        <v>82</v>
      </c>
      <c r="AW400" s="12" t="s">
        <v>33</v>
      </c>
      <c r="AX400" s="12" t="s">
        <v>72</v>
      </c>
      <c r="AY400" s="211" t="s">
        <v>110</v>
      </c>
    </row>
    <row r="401" spans="2:51" s="11" customFormat="1" ht="11.25">
      <c r="B401" s="191"/>
      <c r="C401" s="192"/>
      <c r="D401" s="175" t="s">
        <v>165</v>
      </c>
      <c r="E401" s="193" t="s">
        <v>19</v>
      </c>
      <c r="F401" s="194" t="s">
        <v>166</v>
      </c>
      <c r="G401" s="192"/>
      <c r="H401" s="193" t="s">
        <v>19</v>
      </c>
      <c r="I401" s="195"/>
      <c r="J401" s="192"/>
      <c r="K401" s="192"/>
      <c r="L401" s="196"/>
      <c r="M401" s="197"/>
      <c r="N401" s="198"/>
      <c r="O401" s="198"/>
      <c r="P401" s="198"/>
      <c r="Q401" s="198"/>
      <c r="R401" s="198"/>
      <c r="S401" s="198"/>
      <c r="T401" s="199"/>
      <c r="AT401" s="200" t="s">
        <v>165</v>
      </c>
      <c r="AU401" s="200" t="s">
        <v>82</v>
      </c>
      <c r="AV401" s="11" t="s">
        <v>80</v>
      </c>
      <c r="AW401" s="11" t="s">
        <v>33</v>
      </c>
      <c r="AX401" s="11" t="s">
        <v>72</v>
      </c>
      <c r="AY401" s="200" t="s">
        <v>110</v>
      </c>
    </row>
    <row r="402" spans="2:51" s="12" customFormat="1" ht="11.25">
      <c r="B402" s="201"/>
      <c r="C402" s="202"/>
      <c r="D402" s="175" t="s">
        <v>165</v>
      </c>
      <c r="E402" s="203" t="s">
        <v>19</v>
      </c>
      <c r="F402" s="204" t="s">
        <v>186</v>
      </c>
      <c r="G402" s="202"/>
      <c r="H402" s="205">
        <v>32.66</v>
      </c>
      <c r="I402" s="206"/>
      <c r="J402" s="202"/>
      <c r="K402" s="202"/>
      <c r="L402" s="207"/>
      <c r="M402" s="232"/>
      <c r="N402" s="233"/>
      <c r="O402" s="233"/>
      <c r="P402" s="233"/>
      <c r="Q402" s="233"/>
      <c r="R402" s="233"/>
      <c r="S402" s="233"/>
      <c r="T402" s="234"/>
      <c r="AT402" s="211" t="s">
        <v>165</v>
      </c>
      <c r="AU402" s="211" t="s">
        <v>82</v>
      </c>
      <c r="AV402" s="12" t="s">
        <v>82</v>
      </c>
      <c r="AW402" s="12" t="s">
        <v>33</v>
      </c>
      <c r="AX402" s="12" t="s">
        <v>72</v>
      </c>
      <c r="AY402" s="211" t="s">
        <v>110</v>
      </c>
    </row>
    <row r="403" spans="2:12" s="1" customFormat="1" ht="6.95" customHeight="1">
      <c r="B403" s="45"/>
      <c r="C403" s="46"/>
      <c r="D403" s="46"/>
      <c r="E403" s="46"/>
      <c r="F403" s="46"/>
      <c r="G403" s="46"/>
      <c r="H403" s="46"/>
      <c r="I403" s="124"/>
      <c r="J403" s="46"/>
      <c r="K403" s="46"/>
      <c r="L403" s="37"/>
    </row>
  </sheetData>
  <sheetProtection algorithmName="SHA-512" hashValue="ZR9GpC0u4KgwhNsEojD6EZcWp2nOJ7q3Uf9KN2+q0kZLLXMKNnL8Xd+dVcOjIxXzXbiM5REJi4T50fwAxIS7zw==" saltValue="0MBygKDfct6GBym4qCTF0GvJMYowfGun4Mfrz+5PyeKjJszevJvgAzD3o2MvqLaHikoqHssyTY67dQXOD784Cg==" spinCount="100000" sheet="1" objects="1" scenarios="1" formatColumns="0" formatRows="0" autoFilter="0"/>
  <autoFilter ref="C93:K402"/>
  <mergeCells count="9">
    <mergeCell ref="E50:H50"/>
    <mergeCell ref="E84:H84"/>
    <mergeCell ref="E86:H8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K218"/>
  <sheetViews>
    <sheetView showGridLines="0" workbookViewId="0" topLeftCell="A1"/>
  </sheetViews>
  <sheetFormatPr defaultColWidth="9.140625" defaultRowHeight="12"/>
  <cols>
    <col min="1" max="1" width="8.28125" style="235" customWidth="1"/>
    <col min="2" max="2" width="1.7109375" style="235" customWidth="1"/>
    <col min="3" max="4" width="5.00390625" style="235" customWidth="1"/>
    <col min="5" max="5" width="11.7109375" style="235" customWidth="1"/>
    <col min="6" max="6" width="9.140625" style="235" customWidth="1"/>
    <col min="7" max="7" width="5.00390625" style="235" customWidth="1"/>
    <col min="8" max="8" width="77.8515625" style="235" customWidth="1"/>
    <col min="9" max="10" width="20.00390625" style="235" customWidth="1"/>
    <col min="11" max="11" width="1.7109375" style="235" customWidth="1"/>
  </cols>
  <sheetData>
    <row r="1" ht="37.5" customHeight="1"/>
    <row r="2" spans="2:11" ht="7.5" customHeight="1">
      <c r="B2" s="236"/>
      <c r="C2" s="237"/>
      <c r="D2" s="237"/>
      <c r="E2" s="237"/>
      <c r="F2" s="237"/>
      <c r="G2" s="237"/>
      <c r="H2" s="237"/>
      <c r="I2" s="237"/>
      <c r="J2" s="237"/>
      <c r="K2" s="238"/>
    </row>
    <row r="3" spans="2:11" s="14" customFormat="1" ht="45" customHeight="1">
      <c r="B3" s="239"/>
      <c r="C3" s="364" t="s">
        <v>644</v>
      </c>
      <c r="D3" s="364"/>
      <c r="E3" s="364"/>
      <c r="F3" s="364"/>
      <c r="G3" s="364"/>
      <c r="H3" s="364"/>
      <c r="I3" s="364"/>
      <c r="J3" s="364"/>
      <c r="K3" s="240"/>
    </row>
    <row r="4" spans="2:11" ht="25.5" customHeight="1">
      <c r="B4" s="241"/>
      <c r="C4" s="367" t="s">
        <v>645</v>
      </c>
      <c r="D4" s="367"/>
      <c r="E4" s="367"/>
      <c r="F4" s="367"/>
      <c r="G4" s="367"/>
      <c r="H4" s="367"/>
      <c r="I4" s="367"/>
      <c r="J4" s="367"/>
      <c r="K4" s="242"/>
    </row>
    <row r="5" spans="2:11" ht="5.25" customHeight="1">
      <c r="B5" s="241"/>
      <c r="C5" s="243"/>
      <c r="D5" s="243"/>
      <c r="E5" s="243"/>
      <c r="F5" s="243"/>
      <c r="G5" s="243"/>
      <c r="H5" s="243"/>
      <c r="I5" s="243"/>
      <c r="J5" s="243"/>
      <c r="K5" s="242"/>
    </row>
    <row r="6" spans="2:11" ht="15" customHeight="1">
      <c r="B6" s="241"/>
      <c r="C6" s="365" t="s">
        <v>646</v>
      </c>
      <c r="D6" s="365"/>
      <c r="E6" s="365"/>
      <c r="F6" s="365"/>
      <c r="G6" s="365"/>
      <c r="H6" s="365"/>
      <c r="I6" s="365"/>
      <c r="J6" s="365"/>
      <c r="K6" s="242"/>
    </row>
    <row r="7" spans="2:11" ht="15" customHeight="1">
      <c r="B7" s="245"/>
      <c r="C7" s="365" t="s">
        <v>647</v>
      </c>
      <c r="D7" s="365"/>
      <c r="E7" s="365"/>
      <c r="F7" s="365"/>
      <c r="G7" s="365"/>
      <c r="H7" s="365"/>
      <c r="I7" s="365"/>
      <c r="J7" s="365"/>
      <c r="K7" s="242"/>
    </row>
    <row r="8" spans="2:11" ht="12.75" customHeight="1">
      <c r="B8" s="245"/>
      <c r="C8" s="244"/>
      <c r="D8" s="244"/>
      <c r="E8" s="244"/>
      <c r="F8" s="244"/>
      <c r="G8" s="244"/>
      <c r="H8" s="244"/>
      <c r="I8" s="244"/>
      <c r="J8" s="244"/>
      <c r="K8" s="242"/>
    </row>
    <row r="9" spans="2:11" ht="15" customHeight="1">
      <c r="B9" s="245"/>
      <c r="C9" s="365" t="s">
        <v>648</v>
      </c>
      <c r="D9" s="365"/>
      <c r="E9" s="365"/>
      <c r="F9" s="365"/>
      <c r="G9" s="365"/>
      <c r="H9" s="365"/>
      <c r="I9" s="365"/>
      <c r="J9" s="365"/>
      <c r="K9" s="242"/>
    </row>
    <row r="10" spans="2:11" ht="15" customHeight="1">
      <c r="B10" s="245"/>
      <c r="C10" s="244"/>
      <c r="D10" s="365" t="s">
        <v>649</v>
      </c>
      <c r="E10" s="365"/>
      <c r="F10" s="365"/>
      <c r="G10" s="365"/>
      <c r="H10" s="365"/>
      <c r="I10" s="365"/>
      <c r="J10" s="365"/>
      <c r="K10" s="242"/>
    </row>
    <row r="11" spans="2:11" ht="15" customHeight="1">
      <c r="B11" s="245"/>
      <c r="C11" s="246"/>
      <c r="D11" s="365" t="s">
        <v>650</v>
      </c>
      <c r="E11" s="365"/>
      <c r="F11" s="365"/>
      <c r="G11" s="365"/>
      <c r="H11" s="365"/>
      <c r="I11" s="365"/>
      <c r="J11" s="365"/>
      <c r="K11" s="242"/>
    </row>
    <row r="12" spans="2:11" ht="15" customHeight="1">
      <c r="B12" s="245"/>
      <c r="C12" s="246"/>
      <c r="D12" s="244"/>
      <c r="E12" s="244"/>
      <c r="F12" s="244"/>
      <c r="G12" s="244"/>
      <c r="H12" s="244"/>
      <c r="I12" s="244"/>
      <c r="J12" s="244"/>
      <c r="K12" s="242"/>
    </row>
    <row r="13" spans="2:11" ht="15" customHeight="1">
      <c r="B13" s="245"/>
      <c r="C13" s="246"/>
      <c r="D13" s="247" t="s">
        <v>651</v>
      </c>
      <c r="E13" s="244"/>
      <c r="F13" s="244"/>
      <c r="G13" s="244"/>
      <c r="H13" s="244"/>
      <c r="I13" s="244"/>
      <c r="J13" s="244"/>
      <c r="K13" s="242"/>
    </row>
    <row r="14" spans="2:11" ht="12.75" customHeight="1">
      <c r="B14" s="245"/>
      <c r="C14" s="246"/>
      <c r="D14" s="246"/>
      <c r="E14" s="246"/>
      <c r="F14" s="246"/>
      <c r="G14" s="246"/>
      <c r="H14" s="246"/>
      <c r="I14" s="246"/>
      <c r="J14" s="246"/>
      <c r="K14" s="242"/>
    </row>
    <row r="15" spans="2:11" ht="15" customHeight="1">
      <c r="B15" s="245"/>
      <c r="C15" s="246"/>
      <c r="D15" s="365" t="s">
        <v>652</v>
      </c>
      <c r="E15" s="365"/>
      <c r="F15" s="365"/>
      <c r="G15" s="365"/>
      <c r="H15" s="365"/>
      <c r="I15" s="365"/>
      <c r="J15" s="365"/>
      <c r="K15" s="242"/>
    </row>
    <row r="16" spans="2:11" ht="15" customHeight="1">
      <c r="B16" s="245"/>
      <c r="C16" s="246"/>
      <c r="D16" s="365" t="s">
        <v>653</v>
      </c>
      <c r="E16" s="365"/>
      <c r="F16" s="365"/>
      <c r="G16" s="365"/>
      <c r="H16" s="365"/>
      <c r="I16" s="365"/>
      <c r="J16" s="365"/>
      <c r="K16" s="242"/>
    </row>
    <row r="17" spans="2:11" ht="15" customHeight="1">
      <c r="B17" s="245"/>
      <c r="C17" s="246"/>
      <c r="D17" s="365" t="s">
        <v>654</v>
      </c>
      <c r="E17" s="365"/>
      <c r="F17" s="365"/>
      <c r="G17" s="365"/>
      <c r="H17" s="365"/>
      <c r="I17" s="365"/>
      <c r="J17" s="365"/>
      <c r="K17" s="242"/>
    </row>
    <row r="18" spans="2:11" ht="15" customHeight="1">
      <c r="B18" s="245"/>
      <c r="C18" s="246"/>
      <c r="D18" s="246"/>
      <c r="E18" s="248" t="s">
        <v>79</v>
      </c>
      <c r="F18" s="365" t="s">
        <v>655</v>
      </c>
      <c r="G18" s="365"/>
      <c r="H18" s="365"/>
      <c r="I18" s="365"/>
      <c r="J18" s="365"/>
      <c r="K18" s="242"/>
    </row>
    <row r="19" spans="2:11" ht="15" customHeight="1">
      <c r="B19" s="245"/>
      <c r="C19" s="246"/>
      <c r="D19" s="246"/>
      <c r="E19" s="248" t="s">
        <v>656</v>
      </c>
      <c r="F19" s="365" t="s">
        <v>657</v>
      </c>
      <c r="G19" s="365"/>
      <c r="H19" s="365"/>
      <c r="I19" s="365"/>
      <c r="J19" s="365"/>
      <c r="K19" s="242"/>
    </row>
    <row r="20" spans="2:11" ht="15" customHeight="1">
      <c r="B20" s="245"/>
      <c r="C20" s="246"/>
      <c r="D20" s="246"/>
      <c r="E20" s="248" t="s">
        <v>658</v>
      </c>
      <c r="F20" s="365" t="s">
        <v>659</v>
      </c>
      <c r="G20" s="365"/>
      <c r="H20" s="365"/>
      <c r="I20" s="365"/>
      <c r="J20" s="365"/>
      <c r="K20" s="242"/>
    </row>
    <row r="21" spans="2:11" ht="15" customHeight="1">
      <c r="B21" s="245"/>
      <c r="C21" s="246"/>
      <c r="D21" s="246"/>
      <c r="E21" s="248" t="s">
        <v>660</v>
      </c>
      <c r="F21" s="365" t="s">
        <v>78</v>
      </c>
      <c r="G21" s="365"/>
      <c r="H21" s="365"/>
      <c r="I21" s="365"/>
      <c r="J21" s="365"/>
      <c r="K21" s="242"/>
    </row>
    <row r="22" spans="2:11" ht="15" customHeight="1">
      <c r="B22" s="245"/>
      <c r="C22" s="246"/>
      <c r="D22" s="246"/>
      <c r="E22" s="248" t="s">
        <v>661</v>
      </c>
      <c r="F22" s="365" t="s">
        <v>662</v>
      </c>
      <c r="G22" s="365"/>
      <c r="H22" s="365"/>
      <c r="I22" s="365"/>
      <c r="J22" s="365"/>
      <c r="K22" s="242"/>
    </row>
    <row r="23" spans="2:11" ht="15" customHeight="1">
      <c r="B23" s="245"/>
      <c r="C23" s="246"/>
      <c r="D23" s="246"/>
      <c r="E23" s="248" t="s">
        <v>663</v>
      </c>
      <c r="F23" s="365" t="s">
        <v>664</v>
      </c>
      <c r="G23" s="365"/>
      <c r="H23" s="365"/>
      <c r="I23" s="365"/>
      <c r="J23" s="365"/>
      <c r="K23" s="242"/>
    </row>
    <row r="24" spans="2:11" ht="12.75" customHeight="1">
      <c r="B24" s="245"/>
      <c r="C24" s="246"/>
      <c r="D24" s="246"/>
      <c r="E24" s="246"/>
      <c r="F24" s="246"/>
      <c r="G24" s="246"/>
      <c r="H24" s="246"/>
      <c r="I24" s="246"/>
      <c r="J24" s="246"/>
      <c r="K24" s="242"/>
    </row>
    <row r="25" spans="2:11" ht="15" customHeight="1">
      <c r="B25" s="245"/>
      <c r="C25" s="365" t="s">
        <v>665</v>
      </c>
      <c r="D25" s="365"/>
      <c r="E25" s="365"/>
      <c r="F25" s="365"/>
      <c r="G25" s="365"/>
      <c r="H25" s="365"/>
      <c r="I25" s="365"/>
      <c r="J25" s="365"/>
      <c r="K25" s="242"/>
    </row>
    <row r="26" spans="2:11" ht="15" customHeight="1">
      <c r="B26" s="245"/>
      <c r="C26" s="365" t="s">
        <v>666</v>
      </c>
      <c r="D26" s="365"/>
      <c r="E26" s="365"/>
      <c r="F26" s="365"/>
      <c r="G26" s="365"/>
      <c r="H26" s="365"/>
      <c r="I26" s="365"/>
      <c r="J26" s="365"/>
      <c r="K26" s="242"/>
    </row>
    <row r="27" spans="2:11" ht="15" customHeight="1">
      <c r="B27" s="245"/>
      <c r="C27" s="244"/>
      <c r="D27" s="365" t="s">
        <v>667</v>
      </c>
      <c r="E27" s="365"/>
      <c r="F27" s="365"/>
      <c r="G27" s="365"/>
      <c r="H27" s="365"/>
      <c r="I27" s="365"/>
      <c r="J27" s="365"/>
      <c r="K27" s="242"/>
    </row>
    <row r="28" spans="2:11" ht="15" customHeight="1">
      <c r="B28" s="245"/>
      <c r="C28" s="246"/>
      <c r="D28" s="365" t="s">
        <v>668</v>
      </c>
      <c r="E28" s="365"/>
      <c r="F28" s="365"/>
      <c r="G28" s="365"/>
      <c r="H28" s="365"/>
      <c r="I28" s="365"/>
      <c r="J28" s="365"/>
      <c r="K28" s="242"/>
    </row>
    <row r="29" spans="2:11" ht="12.75" customHeight="1">
      <c r="B29" s="245"/>
      <c r="C29" s="246"/>
      <c r="D29" s="246"/>
      <c r="E29" s="246"/>
      <c r="F29" s="246"/>
      <c r="G29" s="246"/>
      <c r="H29" s="246"/>
      <c r="I29" s="246"/>
      <c r="J29" s="246"/>
      <c r="K29" s="242"/>
    </row>
    <row r="30" spans="2:11" ht="15" customHeight="1">
      <c r="B30" s="245"/>
      <c r="C30" s="246"/>
      <c r="D30" s="365" t="s">
        <v>669</v>
      </c>
      <c r="E30" s="365"/>
      <c r="F30" s="365"/>
      <c r="G30" s="365"/>
      <c r="H30" s="365"/>
      <c r="I30" s="365"/>
      <c r="J30" s="365"/>
      <c r="K30" s="242"/>
    </row>
    <row r="31" spans="2:11" ht="15" customHeight="1">
      <c r="B31" s="245"/>
      <c r="C31" s="246"/>
      <c r="D31" s="365" t="s">
        <v>670</v>
      </c>
      <c r="E31" s="365"/>
      <c r="F31" s="365"/>
      <c r="G31" s="365"/>
      <c r="H31" s="365"/>
      <c r="I31" s="365"/>
      <c r="J31" s="365"/>
      <c r="K31" s="242"/>
    </row>
    <row r="32" spans="2:11" ht="12.75" customHeight="1">
      <c r="B32" s="245"/>
      <c r="C32" s="246"/>
      <c r="D32" s="246"/>
      <c r="E32" s="246"/>
      <c r="F32" s="246"/>
      <c r="G32" s="246"/>
      <c r="H32" s="246"/>
      <c r="I32" s="246"/>
      <c r="J32" s="246"/>
      <c r="K32" s="242"/>
    </row>
    <row r="33" spans="2:11" ht="15" customHeight="1">
      <c r="B33" s="245"/>
      <c r="C33" s="246"/>
      <c r="D33" s="365" t="s">
        <v>671</v>
      </c>
      <c r="E33" s="365"/>
      <c r="F33" s="365"/>
      <c r="G33" s="365"/>
      <c r="H33" s="365"/>
      <c r="I33" s="365"/>
      <c r="J33" s="365"/>
      <c r="K33" s="242"/>
    </row>
    <row r="34" spans="2:11" ht="15" customHeight="1">
      <c r="B34" s="245"/>
      <c r="C34" s="246"/>
      <c r="D34" s="365" t="s">
        <v>672</v>
      </c>
      <c r="E34" s="365"/>
      <c r="F34" s="365"/>
      <c r="G34" s="365"/>
      <c r="H34" s="365"/>
      <c r="I34" s="365"/>
      <c r="J34" s="365"/>
      <c r="K34" s="242"/>
    </row>
    <row r="35" spans="2:11" ht="15" customHeight="1">
      <c r="B35" s="245"/>
      <c r="C35" s="246"/>
      <c r="D35" s="365" t="s">
        <v>673</v>
      </c>
      <c r="E35" s="365"/>
      <c r="F35" s="365"/>
      <c r="G35" s="365"/>
      <c r="H35" s="365"/>
      <c r="I35" s="365"/>
      <c r="J35" s="365"/>
      <c r="K35" s="242"/>
    </row>
    <row r="36" spans="2:11" ht="15" customHeight="1">
      <c r="B36" s="245"/>
      <c r="C36" s="246"/>
      <c r="D36" s="244"/>
      <c r="E36" s="247" t="s">
        <v>96</v>
      </c>
      <c r="F36" s="244"/>
      <c r="G36" s="365" t="s">
        <v>674</v>
      </c>
      <c r="H36" s="365"/>
      <c r="I36" s="365"/>
      <c r="J36" s="365"/>
      <c r="K36" s="242"/>
    </row>
    <row r="37" spans="2:11" ht="30.75" customHeight="1">
      <c r="B37" s="245"/>
      <c r="C37" s="246"/>
      <c r="D37" s="244"/>
      <c r="E37" s="247" t="s">
        <v>675</v>
      </c>
      <c r="F37" s="244"/>
      <c r="G37" s="365" t="s">
        <v>676</v>
      </c>
      <c r="H37" s="365"/>
      <c r="I37" s="365"/>
      <c r="J37" s="365"/>
      <c r="K37" s="242"/>
    </row>
    <row r="38" spans="2:11" ht="15" customHeight="1">
      <c r="B38" s="245"/>
      <c r="C38" s="246"/>
      <c r="D38" s="244"/>
      <c r="E38" s="247" t="s">
        <v>53</v>
      </c>
      <c r="F38" s="244"/>
      <c r="G38" s="365" t="s">
        <v>677</v>
      </c>
      <c r="H38" s="365"/>
      <c r="I38" s="365"/>
      <c r="J38" s="365"/>
      <c r="K38" s="242"/>
    </row>
    <row r="39" spans="2:11" ht="15" customHeight="1">
      <c r="B39" s="245"/>
      <c r="C39" s="246"/>
      <c r="D39" s="244"/>
      <c r="E39" s="247" t="s">
        <v>54</v>
      </c>
      <c r="F39" s="244"/>
      <c r="G39" s="365" t="s">
        <v>678</v>
      </c>
      <c r="H39" s="365"/>
      <c r="I39" s="365"/>
      <c r="J39" s="365"/>
      <c r="K39" s="242"/>
    </row>
    <row r="40" spans="2:11" ht="15" customHeight="1">
      <c r="B40" s="245"/>
      <c r="C40" s="246"/>
      <c r="D40" s="244"/>
      <c r="E40" s="247" t="s">
        <v>97</v>
      </c>
      <c r="F40" s="244"/>
      <c r="G40" s="365" t="s">
        <v>679</v>
      </c>
      <c r="H40" s="365"/>
      <c r="I40" s="365"/>
      <c r="J40" s="365"/>
      <c r="K40" s="242"/>
    </row>
    <row r="41" spans="2:11" ht="15" customHeight="1">
      <c r="B41" s="245"/>
      <c r="C41" s="246"/>
      <c r="D41" s="244"/>
      <c r="E41" s="247" t="s">
        <v>98</v>
      </c>
      <c r="F41" s="244"/>
      <c r="G41" s="365" t="s">
        <v>680</v>
      </c>
      <c r="H41" s="365"/>
      <c r="I41" s="365"/>
      <c r="J41" s="365"/>
      <c r="K41" s="242"/>
    </row>
    <row r="42" spans="2:11" ht="15" customHeight="1">
      <c r="B42" s="245"/>
      <c r="C42" s="246"/>
      <c r="D42" s="244"/>
      <c r="E42" s="247" t="s">
        <v>681</v>
      </c>
      <c r="F42" s="244"/>
      <c r="G42" s="365" t="s">
        <v>682</v>
      </c>
      <c r="H42" s="365"/>
      <c r="I42" s="365"/>
      <c r="J42" s="365"/>
      <c r="K42" s="242"/>
    </row>
    <row r="43" spans="2:11" ht="15" customHeight="1">
      <c r="B43" s="245"/>
      <c r="C43" s="246"/>
      <c r="D43" s="244"/>
      <c r="E43" s="247"/>
      <c r="F43" s="244"/>
      <c r="G43" s="365" t="s">
        <v>683</v>
      </c>
      <c r="H43" s="365"/>
      <c r="I43" s="365"/>
      <c r="J43" s="365"/>
      <c r="K43" s="242"/>
    </row>
    <row r="44" spans="2:11" ht="15" customHeight="1">
      <c r="B44" s="245"/>
      <c r="C44" s="246"/>
      <c r="D44" s="244"/>
      <c r="E44" s="247" t="s">
        <v>684</v>
      </c>
      <c r="F44" s="244"/>
      <c r="G44" s="365" t="s">
        <v>685</v>
      </c>
      <c r="H44" s="365"/>
      <c r="I44" s="365"/>
      <c r="J44" s="365"/>
      <c r="K44" s="242"/>
    </row>
    <row r="45" spans="2:11" ht="15" customHeight="1">
      <c r="B45" s="245"/>
      <c r="C45" s="246"/>
      <c r="D45" s="244"/>
      <c r="E45" s="247" t="s">
        <v>100</v>
      </c>
      <c r="F45" s="244"/>
      <c r="G45" s="365" t="s">
        <v>686</v>
      </c>
      <c r="H45" s="365"/>
      <c r="I45" s="365"/>
      <c r="J45" s="365"/>
      <c r="K45" s="242"/>
    </row>
    <row r="46" spans="2:11" ht="12.75" customHeight="1">
      <c r="B46" s="245"/>
      <c r="C46" s="246"/>
      <c r="D46" s="244"/>
      <c r="E46" s="244"/>
      <c r="F46" s="244"/>
      <c r="G46" s="244"/>
      <c r="H46" s="244"/>
      <c r="I46" s="244"/>
      <c r="J46" s="244"/>
      <c r="K46" s="242"/>
    </row>
    <row r="47" spans="2:11" ht="15" customHeight="1">
      <c r="B47" s="245"/>
      <c r="C47" s="246"/>
      <c r="D47" s="365" t="s">
        <v>687</v>
      </c>
      <c r="E47" s="365"/>
      <c r="F47" s="365"/>
      <c r="G47" s="365"/>
      <c r="H47" s="365"/>
      <c r="I47" s="365"/>
      <c r="J47" s="365"/>
      <c r="K47" s="242"/>
    </row>
    <row r="48" spans="2:11" ht="15" customHeight="1">
      <c r="B48" s="245"/>
      <c r="C48" s="246"/>
      <c r="D48" s="246"/>
      <c r="E48" s="365" t="s">
        <v>688</v>
      </c>
      <c r="F48" s="365"/>
      <c r="G48" s="365"/>
      <c r="H48" s="365"/>
      <c r="I48" s="365"/>
      <c r="J48" s="365"/>
      <c r="K48" s="242"/>
    </row>
    <row r="49" spans="2:11" ht="15" customHeight="1">
      <c r="B49" s="245"/>
      <c r="C49" s="246"/>
      <c r="D49" s="246"/>
      <c r="E49" s="365" t="s">
        <v>689</v>
      </c>
      <c r="F49" s="365"/>
      <c r="G49" s="365"/>
      <c r="H49" s="365"/>
      <c r="I49" s="365"/>
      <c r="J49" s="365"/>
      <c r="K49" s="242"/>
    </row>
    <row r="50" spans="2:11" ht="15" customHeight="1">
      <c r="B50" s="245"/>
      <c r="C50" s="246"/>
      <c r="D50" s="246"/>
      <c r="E50" s="365" t="s">
        <v>690</v>
      </c>
      <c r="F50" s="365"/>
      <c r="G50" s="365"/>
      <c r="H50" s="365"/>
      <c r="I50" s="365"/>
      <c r="J50" s="365"/>
      <c r="K50" s="242"/>
    </row>
    <row r="51" spans="2:11" ht="15" customHeight="1">
      <c r="B51" s="245"/>
      <c r="C51" s="246"/>
      <c r="D51" s="365" t="s">
        <v>691</v>
      </c>
      <c r="E51" s="365"/>
      <c r="F51" s="365"/>
      <c r="G51" s="365"/>
      <c r="H51" s="365"/>
      <c r="I51" s="365"/>
      <c r="J51" s="365"/>
      <c r="K51" s="242"/>
    </row>
    <row r="52" spans="2:11" ht="25.5" customHeight="1">
      <c r="B52" s="241"/>
      <c r="C52" s="367" t="s">
        <v>692</v>
      </c>
      <c r="D52" s="367"/>
      <c r="E52" s="367"/>
      <c r="F52" s="367"/>
      <c r="G52" s="367"/>
      <c r="H52" s="367"/>
      <c r="I52" s="367"/>
      <c r="J52" s="367"/>
      <c r="K52" s="242"/>
    </row>
    <row r="53" spans="2:11" ht="5.25" customHeight="1">
      <c r="B53" s="241"/>
      <c r="C53" s="243"/>
      <c r="D53" s="243"/>
      <c r="E53" s="243"/>
      <c r="F53" s="243"/>
      <c r="G53" s="243"/>
      <c r="H53" s="243"/>
      <c r="I53" s="243"/>
      <c r="J53" s="243"/>
      <c r="K53" s="242"/>
    </row>
    <row r="54" spans="2:11" ht="15" customHeight="1">
      <c r="B54" s="241"/>
      <c r="C54" s="365" t="s">
        <v>693</v>
      </c>
      <c r="D54" s="365"/>
      <c r="E54" s="365"/>
      <c r="F54" s="365"/>
      <c r="G54" s="365"/>
      <c r="H54" s="365"/>
      <c r="I54" s="365"/>
      <c r="J54" s="365"/>
      <c r="K54" s="242"/>
    </row>
    <row r="55" spans="2:11" ht="15" customHeight="1">
      <c r="B55" s="241"/>
      <c r="C55" s="365" t="s">
        <v>694</v>
      </c>
      <c r="D55" s="365"/>
      <c r="E55" s="365"/>
      <c r="F55" s="365"/>
      <c r="G55" s="365"/>
      <c r="H55" s="365"/>
      <c r="I55" s="365"/>
      <c r="J55" s="365"/>
      <c r="K55" s="242"/>
    </row>
    <row r="56" spans="2:11" ht="12.75" customHeight="1">
      <c r="B56" s="241"/>
      <c r="C56" s="244"/>
      <c r="D56" s="244"/>
      <c r="E56" s="244"/>
      <c r="F56" s="244"/>
      <c r="G56" s="244"/>
      <c r="H56" s="244"/>
      <c r="I56" s="244"/>
      <c r="J56" s="244"/>
      <c r="K56" s="242"/>
    </row>
    <row r="57" spans="2:11" ht="15" customHeight="1">
      <c r="B57" s="241"/>
      <c r="C57" s="365" t="s">
        <v>695</v>
      </c>
      <c r="D57" s="365"/>
      <c r="E57" s="365"/>
      <c r="F57" s="365"/>
      <c r="G57" s="365"/>
      <c r="H57" s="365"/>
      <c r="I57" s="365"/>
      <c r="J57" s="365"/>
      <c r="K57" s="242"/>
    </row>
    <row r="58" spans="2:11" ht="15" customHeight="1">
      <c r="B58" s="241"/>
      <c r="C58" s="246"/>
      <c r="D58" s="365" t="s">
        <v>696</v>
      </c>
      <c r="E58" s="365"/>
      <c r="F58" s="365"/>
      <c r="G58" s="365"/>
      <c r="H58" s="365"/>
      <c r="I58" s="365"/>
      <c r="J58" s="365"/>
      <c r="K58" s="242"/>
    </row>
    <row r="59" spans="2:11" ht="15" customHeight="1">
      <c r="B59" s="241"/>
      <c r="C59" s="246"/>
      <c r="D59" s="365" t="s">
        <v>697</v>
      </c>
      <c r="E59" s="365"/>
      <c r="F59" s="365"/>
      <c r="G59" s="365"/>
      <c r="H59" s="365"/>
      <c r="I59" s="365"/>
      <c r="J59" s="365"/>
      <c r="K59" s="242"/>
    </row>
    <row r="60" spans="2:11" ht="15" customHeight="1">
      <c r="B60" s="241"/>
      <c r="C60" s="246"/>
      <c r="D60" s="365" t="s">
        <v>698</v>
      </c>
      <c r="E60" s="365"/>
      <c r="F60" s="365"/>
      <c r="G60" s="365"/>
      <c r="H60" s="365"/>
      <c r="I60" s="365"/>
      <c r="J60" s="365"/>
      <c r="K60" s="242"/>
    </row>
    <row r="61" spans="2:11" ht="15" customHeight="1">
      <c r="B61" s="241"/>
      <c r="C61" s="246"/>
      <c r="D61" s="365" t="s">
        <v>699</v>
      </c>
      <c r="E61" s="365"/>
      <c r="F61" s="365"/>
      <c r="G61" s="365"/>
      <c r="H61" s="365"/>
      <c r="I61" s="365"/>
      <c r="J61" s="365"/>
      <c r="K61" s="242"/>
    </row>
    <row r="62" spans="2:11" ht="15" customHeight="1">
      <c r="B62" s="241"/>
      <c r="C62" s="246"/>
      <c r="D62" s="368" t="s">
        <v>700</v>
      </c>
      <c r="E62" s="368"/>
      <c r="F62" s="368"/>
      <c r="G62" s="368"/>
      <c r="H62" s="368"/>
      <c r="I62" s="368"/>
      <c r="J62" s="368"/>
      <c r="K62" s="242"/>
    </row>
    <row r="63" spans="2:11" ht="15" customHeight="1">
      <c r="B63" s="241"/>
      <c r="C63" s="246"/>
      <c r="D63" s="365" t="s">
        <v>701</v>
      </c>
      <c r="E63" s="365"/>
      <c r="F63" s="365"/>
      <c r="G63" s="365"/>
      <c r="H63" s="365"/>
      <c r="I63" s="365"/>
      <c r="J63" s="365"/>
      <c r="K63" s="242"/>
    </row>
    <row r="64" spans="2:11" ht="12.75" customHeight="1">
      <c r="B64" s="241"/>
      <c r="C64" s="246"/>
      <c r="D64" s="246"/>
      <c r="E64" s="249"/>
      <c r="F64" s="246"/>
      <c r="G64" s="246"/>
      <c r="H64" s="246"/>
      <c r="I64" s="246"/>
      <c r="J64" s="246"/>
      <c r="K64" s="242"/>
    </row>
    <row r="65" spans="2:11" ht="15" customHeight="1">
      <c r="B65" s="241"/>
      <c r="C65" s="246"/>
      <c r="D65" s="365" t="s">
        <v>702</v>
      </c>
      <c r="E65" s="365"/>
      <c r="F65" s="365"/>
      <c r="G65" s="365"/>
      <c r="H65" s="365"/>
      <c r="I65" s="365"/>
      <c r="J65" s="365"/>
      <c r="K65" s="242"/>
    </row>
    <row r="66" spans="2:11" ht="15" customHeight="1">
      <c r="B66" s="241"/>
      <c r="C66" s="246"/>
      <c r="D66" s="368" t="s">
        <v>703</v>
      </c>
      <c r="E66" s="368"/>
      <c r="F66" s="368"/>
      <c r="G66" s="368"/>
      <c r="H66" s="368"/>
      <c r="I66" s="368"/>
      <c r="J66" s="368"/>
      <c r="K66" s="242"/>
    </row>
    <row r="67" spans="2:11" ht="15" customHeight="1">
      <c r="B67" s="241"/>
      <c r="C67" s="246"/>
      <c r="D67" s="365" t="s">
        <v>704</v>
      </c>
      <c r="E67" s="365"/>
      <c r="F67" s="365"/>
      <c r="G67" s="365"/>
      <c r="H67" s="365"/>
      <c r="I67" s="365"/>
      <c r="J67" s="365"/>
      <c r="K67" s="242"/>
    </row>
    <row r="68" spans="2:11" ht="15" customHeight="1">
      <c r="B68" s="241"/>
      <c r="C68" s="246"/>
      <c r="D68" s="365" t="s">
        <v>705</v>
      </c>
      <c r="E68" s="365"/>
      <c r="F68" s="365"/>
      <c r="G68" s="365"/>
      <c r="H68" s="365"/>
      <c r="I68" s="365"/>
      <c r="J68" s="365"/>
      <c r="K68" s="242"/>
    </row>
    <row r="69" spans="2:11" ht="15" customHeight="1">
      <c r="B69" s="241"/>
      <c r="C69" s="246"/>
      <c r="D69" s="365" t="s">
        <v>706</v>
      </c>
      <c r="E69" s="365"/>
      <c r="F69" s="365"/>
      <c r="G69" s="365"/>
      <c r="H69" s="365"/>
      <c r="I69" s="365"/>
      <c r="J69" s="365"/>
      <c r="K69" s="242"/>
    </row>
    <row r="70" spans="2:11" ht="15" customHeight="1">
      <c r="B70" s="241"/>
      <c r="C70" s="246"/>
      <c r="D70" s="365" t="s">
        <v>707</v>
      </c>
      <c r="E70" s="365"/>
      <c r="F70" s="365"/>
      <c r="G70" s="365"/>
      <c r="H70" s="365"/>
      <c r="I70" s="365"/>
      <c r="J70" s="365"/>
      <c r="K70" s="242"/>
    </row>
    <row r="71" spans="2:11" ht="12.75" customHeight="1">
      <c r="B71" s="250"/>
      <c r="C71" s="251"/>
      <c r="D71" s="251"/>
      <c r="E71" s="251"/>
      <c r="F71" s="251"/>
      <c r="G71" s="251"/>
      <c r="H71" s="251"/>
      <c r="I71" s="251"/>
      <c r="J71" s="251"/>
      <c r="K71" s="252"/>
    </row>
    <row r="72" spans="2:11" ht="18.75" customHeight="1">
      <c r="B72" s="253"/>
      <c r="C72" s="253"/>
      <c r="D72" s="253"/>
      <c r="E72" s="253"/>
      <c r="F72" s="253"/>
      <c r="G72" s="253"/>
      <c r="H72" s="253"/>
      <c r="I72" s="253"/>
      <c r="J72" s="253"/>
      <c r="K72" s="254"/>
    </row>
    <row r="73" spans="2:11" ht="18.75" customHeight="1">
      <c r="B73" s="254"/>
      <c r="C73" s="254"/>
      <c r="D73" s="254"/>
      <c r="E73" s="254"/>
      <c r="F73" s="254"/>
      <c r="G73" s="254"/>
      <c r="H73" s="254"/>
      <c r="I73" s="254"/>
      <c r="J73" s="254"/>
      <c r="K73" s="254"/>
    </row>
    <row r="74" spans="2:11" ht="7.5" customHeight="1">
      <c r="B74" s="255"/>
      <c r="C74" s="256"/>
      <c r="D74" s="256"/>
      <c r="E74" s="256"/>
      <c r="F74" s="256"/>
      <c r="G74" s="256"/>
      <c r="H74" s="256"/>
      <c r="I74" s="256"/>
      <c r="J74" s="256"/>
      <c r="K74" s="257"/>
    </row>
    <row r="75" spans="2:11" ht="45" customHeight="1">
      <c r="B75" s="258"/>
      <c r="C75" s="366" t="s">
        <v>708</v>
      </c>
      <c r="D75" s="366"/>
      <c r="E75" s="366"/>
      <c r="F75" s="366"/>
      <c r="G75" s="366"/>
      <c r="H75" s="366"/>
      <c r="I75" s="366"/>
      <c r="J75" s="366"/>
      <c r="K75" s="259"/>
    </row>
    <row r="76" spans="2:11" ht="17.25" customHeight="1">
      <c r="B76" s="258"/>
      <c r="C76" s="260" t="s">
        <v>709</v>
      </c>
      <c r="D76" s="260"/>
      <c r="E76" s="260"/>
      <c r="F76" s="260" t="s">
        <v>710</v>
      </c>
      <c r="G76" s="261"/>
      <c r="H76" s="260" t="s">
        <v>54</v>
      </c>
      <c r="I76" s="260" t="s">
        <v>57</v>
      </c>
      <c r="J76" s="260" t="s">
        <v>711</v>
      </c>
      <c r="K76" s="259"/>
    </row>
    <row r="77" spans="2:11" ht="17.25" customHeight="1">
      <c r="B77" s="258"/>
      <c r="C77" s="262" t="s">
        <v>712</v>
      </c>
      <c r="D77" s="262"/>
      <c r="E77" s="262"/>
      <c r="F77" s="263" t="s">
        <v>713</v>
      </c>
      <c r="G77" s="264"/>
      <c r="H77" s="262"/>
      <c r="I77" s="262"/>
      <c r="J77" s="262" t="s">
        <v>714</v>
      </c>
      <c r="K77" s="259"/>
    </row>
    <row r="78" spans="2:11" ht="5.25" customHeight="1">
      <c r="B78" s="258"/>
      <c r="C78" s="265"/>
      <c r="D78" s="265"/>
      <c r="E78" s="265"/>
      <c r="F78" s="265"/>
      <c r="G78" s="266"/>
      <c r="H78" s="265"/>
      <c r="I78" s="265"/>
      <c r="J78" s="265"/>
      <c r="K78" s="259"/>
    </row>
    <row r="79" spans="2:11" ht="15" customHeight="1">
      <c r="B79" s="258"/>
      <c r="C79" s="247" t="s">
        <v>53</v>
      </c>
      <c r="D79" s="265"/>
      <c r="E79" s="265"/>
      <c r="F79" s="267" t="s">
        <v>715</v>
      </c>
      <c r="G79" s="266"/>
      <c r="H79" s="247" t="s">
        <v>716</v>
      </c>
      <c r="I79" s="247" t="s">
        <v>717</v>
      </c>
      <c r="J79" s="247">
        <v>20</v>
      </c>
      <c r="K79" s="259"/>
    </row>
    <row r="80" spans="2:11" ht="15" customHeight="1">
      <c r="B80" s="258"/>
      <c r="C80" s="247" t="s">
        <v>718</v>
      </c>
      <c r="D80" s="247"/>
      <c r="E80" s="247"/>
      <c r="F80" s="267" t="s">
        <v>715</v>
      </c>
      <c r="G80" s="266"/>
      <c r="H80" s="247" t="s">
        <v>719</v>
      </c>
      <c r="I80" s="247" t="s">
        <v>717</v>
      </c>
      <c r="J80" s="247">
        <v>120</v>
      </c>
      <c r="K80" s="259"/>
    </row>
    <row r="81" spans="2:11" ht="15" customHeight="1">
      <c r="B81" s="268"/>
      <c r="C81" s="247" t="s">
        <v>720</v>
      </c>
      <c r="D81" s="247"/>
      <c r="E81" s="247"/>
      <c r="F81" s="267" t="s">
        <v>721</v>
      </c>
      <c r="G81" s="266"/>
      <c r="H81" s="247" t="s">
        <v>722</v>
      </c>
      <c r="I81" s="247" t="s">
        <v>717</v>
      </c>
      <c r="J81" s="247">
        <v>50</v>
      </c>
      <c r="K81" s="259"/>
    </row>
    <row r="82" spans="2:11" ht="15" customHeight="1">
      <c r="B82" s="268"/>
      <c r="C82" s="247" t="s">
        <v>723</v>
      </c>
      <c r="D82" s="247"/>
      <c r="E82" s="247"/>
      <c r="F82" s="267" t="s">
        <v>715</v>
      </c>
      <c r="G82" s="266"/>
      <c r="H82" s="247" t="s">
        <v>724</v>
      </c>
      <c r="I82" s="247" t="s">
        <v>725</v>
      </c>
      <c r="J82" s="247"/>
      <c r="K82" s="259"/>
    </row>
    <row r="83" spans="2:11" ht="15" customHeight="1">
      <c r="B83" s="268"/>
      <c r="C83" s="269" t="s">
        <v>726</v>
      </c>
      <c r="D83" s="269"/>
      <c r="E83" s="269"/>
      <c r="F83" s="270" t="s">
        <v>721</v>
      </c>
      <c r="G83" s="269"/>
      <c r="H83" s="269" t="s">
        <v>727</v>
      </c>
      <c r="I83" s="269" t="s">
        <v>717</v>
      </c>
      <c r="J83" s="269">
        <v>15</v>
      </c>
      <c r="K83" s="259"/>
    </row>
    <row r="84" spans="2:11" ht="15" customHeight="1">
      <c r="B84" s="268"/>
      <c r="C84" s="269" t="s">
        <v>728</v>
      </c>
      <c r="D84" s="269"/>
      <c r="E84" s="269"/>
      <c r="F84" s="270" t="s">
        <v>721</v>
      </c>
      <c r="G84" s="269"/>
      <c r="H84" s="269" t="s">
        <v>729</v>
      </c>
      <c r="I84" s="269" t="s">
        <v>717</v>
      </c>
      <c r="J84" s="269">
        <v>15</v>
      </c>
      <c r="K84" s="259"/>
    </row>
    <row r="85" spans="2:11" ht="15" customHeight="1">
      <c r="B85" s="268"/>
      <c r="C85" s="269" t="s">
        <v>730</v>
      </c>
      <c r="D85" s="269"/>
      <c r="E85" s="269"/>
      <c r="F85" s="270" t="s">
        <v>721</v>
      </c>
      <c r="G85" s="269"/>
      <c r="H85" s="269" t="s">
        <v>731</v>
      </c>
      <c r="I85" s="269" t="s">
        <v>717</v>
      </c>
      <c r="J85" s="269">
        <v>20</v>
      </c>
      <c r="K85" s="259"/>
    </row>
    <row r="86" spans="2:11" ht="15" customHeight="1">
      <c r="B86" s="268"/>
      <c r="C86" s="269" t="s">
        <v>732</v>
      </c>
      <c r="D86" s="269"/>
      <c r="E86" s="269"/>
      <c r="F86" s="270" t="s">
        <v>721</v>
      </c>
      <c r="G86" s="269"/>
      <c r="H86" s="269" t="s">
        <v>733</v>
      </c>
      <c r="I86" s="269" t="s">
        <v>717</v>
      </c>
      <c r="J86" s="269">
        <v>20</v>
      </c>
      <c r="K86" s="259"/>
    </row>
    <row r="87" spans="2:11" ht="15" customHeight="1">
      <c r="B87" s="268"/>
      <c r="C87" s="247" t="s">
        <v>734</v>
      </c>
      <c r="D87" s="247"/>
      <c r="E87" s="247"/>
      <c r="F87" s="267" t="s">
        <v>721</v>
      </c>
      <c r="G87" s="266"/>
      <c r="H87" s="247" t="s">
        <v>735</v>
      </c>
      <c r="I87" s="247" t="s">
        <v>717</v>
      </c>
      <c r="J87" s="247">
        <v>50</v>
      </c>
      <c r="K87" s="259"/>
    </row>
    <row r="88" spans="2:11" ht="15" customHeight="1">
      <c r="B88" s="268"/>
      <c r="C88" s="247" t="s">
        <v>736</v>
      </c>
      <c r="D88" s="247"/>
      <c r="E88" s="247"/>
      <c r="F88" s="267" t="s">
        <v>721</v>
      </c>
      <c r="G88" s="266"/>
      <c r="H88" s="247" t="s">
        <v>737</v>
      </c>
      <c r="I88" s="247" t="s">
        <v>717</v>
      </c>
      <c r="J88" s="247">
        <v>20</v>
      </c>
      <c r="K88" s="259"/>
    </row>
    <row r="89" spans="2:11" ht="15" customHeight="1">
      <c r="B89" s="268"/>
      <c r="C89" s="247" t="s">
        <v>738</v>
      </c>
      <c r="D89" s="247"/>
      <c r="E89" s="247"/>
      <c r="F89" s="267" t="s">
        <v>721</v>
      </c>
      <c r="G89" s="266"/>
      <c r="H89" s="247" t="s">
        <v>739</v>
      </c>
      <c r="I89" s="247" t="s">
        <v>717</v>
      </c>
      <c r="J89" s="247">
        <v>20</v>
      </c>
      <c r="K89" s="259"/>
    </row>
    <row r="90" spans="2:11" ht="15" customHeight="1">
      <c r="B90" s="268"/>
      <c r="C90" s="247" t="s">
        <v>740</v>
      </c>
      <c r="D90" s="247"/>
      <c r="E90" s="247"/>
      <c r="F90" s="267" t="s">
        <v>721</v>
      </c>
      <c r="G90" s="266"/>
      <c r="H90" s="247" t="s">
        <v>741</v>
      </c>
      <c r="I90" s="247" t="s">
        <v>717</v>
      </c>
      <c r="J90" s="247">
        <v>50</v>
      </c>
      <c r="K90" s="259"/>
    </row>
    <row r="91" spans="2:11" ht="15" customHeight="1">
      <c r="B91" s="268"/>
      <c r="C91" s="247" t="s">
        <v>742</v>
      </c>
      <c r="D91" s="247"/>
      <c r="E91" s="247"/>
      <c r="F91" s="267" t="s">
        <v>721</v>
      </c>
      <c r="G91" s="266"/>
      <c r="H91" s="247" t="s">
        <v>742</v>
      </c>
      <c r="I91" s="247" t="s">
        <v>717</v>
      </c>
      <c r="J91" s="247">
        <v>50</v>
      </c>
      <c r="K91" s="259"/>
    </row>
    <row r="92" spans="2:11" ht="15" customHeight="1">
      <c r="B92" s="268"/>
      <c r="C92" s="247" t="s">
        <v>743</v>
      </c>
      <c r="D92" s="247"/>
      <c r="E92" s="247"/>
      <c r="F92" s="267" t="s">
        <v>721</v>
      </c>
      <c r="G92" s="266"/>
      <c r="H92" s="247" t="s">
        <v>744</v>
      </c>
      <c r="I92" s="247" t="s">
        <v>717</v>
      </c>
      <c r="J92" s="247">
        <v>255</v>
      </c>
      <c r="K92" s="259"/>
    </row>
    <row r="93" spans="2:11" ht="15" customHeight="1">
      <c r="B93" s="268"/>
      <c r="C93" s="247" t="s">
        <v>745</v>
      </c>
      <c r="D93" s="247"/>
      <c r="E93" s="247"/>
      <c r="F93" s="267" t="s">
        <v>715</v>
      </c>
      <c r="G93" s="266"/>
      <c r="H93" s="247" t="s">
        <v>746</v>
      </c>
      <c r="I93" s="247" t="s">
        <v>747</v>
      </c>
      <c r="J93" s="247"/>
      <c r="K93" s="259"/>
    </row>
    <row r="94" spans="2:11" ht="15" customHeight="1">
      <c r="B94" s="268"/>
      <c r="C94" s="247" t="s">
        <v>748</v>
      </c>
      <c r="D94" s="247"/>
      <c r="E94" s="247"/>
      <c r="F94" s="267" t="s">
        <v>715</v>
      </c>
      <c r="G94" s="266"/>
      <c r="H94" s="247" t="s">
        <v>749</v>
      </c>
      <c r="I94" s="247" t="s">
        <v>750</v>
      </c>
      <c r="J94" s="247"/>
      <c r="K94" s="259"/>
    </row>
    <row r="95" spans="2:11" ht="15" customHeight="1">
      <c r="B95" s="268"/>
      <c r="C95" s="247" t="s">
        <v>751</v>
      </c>
      <c r="D95" s="247"/>
      <c r="E95" s="247"/>
      <c r="F95" s="267" t="s">
        <v>715</v>
      </c>
      <c r="G95" s="266"/>
      <c r="H95" s="247" t="s">
        <v>751</v>
      </c>
      <c r="I95" s="247" t="s">
        <v>750</v>
      </c>
      <c r="J95" s="247"/>
      <c r="K95" s="259"/>
    </row>
    <row r="96" spans="2:11" ht="15" customHeight="1">
      <c r="B96" s="268"/>
      <c r="C96" s="247" t="s">
        <v>38</v>
      </c>
      <c r="D96" s="247"/>
      <c r="E96" s="247"/>
      <c r="F96" s="267" t="s">
        <v>715</v>
      </c>
      <c r="G96" s="266"/>
      <c r="H96" s="247" t="s">
        <v>752</v>
      </c>
      <c r="I96" s="247" t="s">
        <v>750</v>
      </c>
      <c r="J96" s="247"/>
      <c r="K96" s="259"/>
    </row>
    <row r="97" spans="2:11" ht="15" customHeight="1">
      <c r="B97" s="268"/>
      <c r="C97" s="247" t="s">
        <v>48</v>
      </c>
      <c r="D97" s="247"/>
      <c r="E97" s="247"/>
      <c r="F97" s="267" t="s">
        <v>715</v>
      </c>
      <c r="G97" s="266"/>
      <c r="H97" s="247" t="s">
        <v>753</v>
      </c>
      <c r="I97" s="247" t="s">
        <v>750</v>
      </c>
      <c r="J97" s="247"/>
      <c r="K97" s="259"/>
    </row>
    <row r="98" spans="2:11" ht="15" customHeight="1">
      <c r="B98" s="271"/>
      <c r="C98" s="272"/>
      <c r="D98" s="272"/>
      <c r="E98" s="272"/>
      <c r="F98" s="272"/>
      <c r="G98" s="272"/>
      <c r="H98" s="272"/>
      <c r="I98" s="272"/>
      <c r="J98" s="272"/>
      <c r="K98" s="273"/>
    </row>
    <row r="99" spans="2:11" ht="18.75" customHeight="1">
      <c r="B99" s="274"/>
      <c r="C99" s="275"/>
      <c r="D99" s="275"/>
      <c r="E99" s="275"/>
      <c r="F99" s="275"/>
      <c r="G99" s="275"/>
      <c r="H99" s="275"/>
      <c r="I99" s="275"/>
      <c r="J99" s="275"/>
      <c r="K99" s="274"/>
    </row>
    <row r="100" spans="2:11" ht="18.75" customHeight="1">
      <c r="B100" s="254"/>
      <c r="C100" s="254"/>
      <c r="D100" s="254"/>
      <c r="E100" s="254"/>
      <c r="F100" s="254"/>
      <c r="G100" s="254"/>
      <c r="H100" s="254"/>
      <c r="I100" s="254"/>
      <c r="J100" s="254"/>
      <c r="K100" s="254"/>
    </row>
    <row r="101" spans="2:11" ht="7.5" customHeight="1">
      <c r="B101" s="255"/>
      <c r="C101" s="256"/>
      <c r="D101" s="256"/>
      <c r="E101" s="256"/>
      <c r="F101" s="256"/>
      <c r="G101" s="256"/>
      <c r="H101" s="256"/>
      <c r="I101" s="256"/>
      <c r="J101" s="256"/>
      <c r="K101" s="257"/>
    </row>
    <row r="102" spans="2:11" ht="45" customHeight="1">
      <c r="B102" s="258"/>
      <c r="C102" s="366" t="s">
        <v>754</v>
      </c>
      <c r="D102" s="366"/>
      <c r="E102" s="366"/>
      <c r="F102" s="366"/>
      <c r="G102" s="366"/>
      <c r="H102" s="366"/>
      <c r="I102" s="366"/>
      <c r="J102" s="366"/>
      <c r="K102" s="259"/>
    </row>
    <row r="103" spans="2:11" ht="17.25" customHeight="1">
      <c r="B103" s="258"/>
      <c r="C103" s="260" t="s">
        <v>709</v>
      </c>
      <c r="D103" s="260"/>
      <c r="E103" s="260"/>
      <c r="F103" s="260" t="s">
        <v>710</v>
      </c>
      <c r="G103" s="261"/>
      <c r="H103" s="260" t="s">
        <v>54</v>
      </c>
      <c r="I103" s="260" t="s">
        <v>57</v>
      </c>
      <c r="J103" s="260" t="s">
        <v>711</v>
      </c>
      <c r="K103" s="259"/>
    </row>
    <row r="104" spans="2:11" ht="17.25" customHeight="1">
      <c r="B104" s="258"/>
      <c r="C104" s="262" t="s">
        <v>712</v>
      </c>
      <c r="D104" s="262"/>
      <c r="E104" s="262"/>
      <c r="F104" s="263" t="s">
        <v>713</v>
      </c>
      <c r="G104" s="264"/>
      <c r="H104" s="262"/>
      <c r="I104" s="262"/>
      <c r="J104" s="262" t="s">
        <v>714</v>
      </c>
      <c r="K104" s="259"/>
    </row>
    <row r="105" spans="2:11" ht="5.25" customHeight="1">
      <c r="B105" s="258"/>
      <c r="C105" s="260"/>
      <c r="D105" s="260"/>
      <c r="E105" s="260"/>
      <c r="F105" s="260"/>
      <c r="G105" s="276"/>
      <c r="H105" s="260"/>
      <c r="I105" s="260"/>
      <c r="J105" s="260"/>
      <c r="K105" s="259"/>
    </row>
    <row r="106" spans="2:11" ht="15" customHeight="1">
      <c r="B106" s="258"/>
      <c r="C106" s="247" t="s">
        <v>53</v>
      </c>
      <c r="D106" s="265"/>
      <c r="E106" s="265"/>
      <c r="F106" s="267" t="s">
        <v>715</v>
      </c>
      <c r="G106" s="276"/>
      <c r="H106" s="247" t="s">
        <v>755</v>
      </c>
      <c r="I106" s="247" t="s">
        <v>717</v>
      </c>
      <c r="J106" s="247">
        <v>20</v>
      </c>
      <c r="K106" s="259"/>
    </row>
    <row r="107" spans="2:11" ht="15" customHeight="1">
      <c r="B107" s="258"/>
      <c r="C107" s="247" t="s">
        <v>718</v>
      </c>
      <c r="D107" s="247"/>
      <c r="E107" s="247"/>
      <c r="F107" s="267" t="s">
        <v>715</v>
      </c>
      <c r="G107" s="247"/>
      <c r="H107" s="247" t="s">
        <v>755</v>
      </c>
      <c r="I107" s="247" t="s">
        <v>717</v>
      </c>
      <c r="J107" s="247">
        <v>120</v>
      </c>
      <c r="K107" s="259"/>
    </row>
    <row r="108" spans="2:11" ht="15" customHeight="1">
      <c r="B108" s="268"/>
      <c r="C108" s="247" t="s">
        <v>720</v>
      </c>
      <c r="D108" s="247"/>
      <c r="E108" s="247"/>
      <c r="F108" s="267" t="s">
        <v>721</v>
      </c>
      <c r="G108" s="247"/>
      <c r="H108" s="247" t="s">
        <v>755</v>
      </c>
      <c r="I108" s="247" t="s">
        <v>717</v>
      </c>
      <c r="J108" s="247">
        <v>50</v>
      </c>
      <c r="K108" s="259"/>
    </row>
    <row r="109" spans="2:11" ht="15" customHeight="1">
      <c r="B109" s="268"/>
      <c r="C109" s="247" t="s">
        <v>723</v>
      </c>
      <c r="D109" s="247"/>
      <c r="E109" s="247"/>
      <c r="F109" s="267" t="s">
        <v>715</v>
      </c>
      <c r="G109" s="247"/>
      <c r="H109" s="247" t="s">
        <v>755</v>
      </c>
      <c r="I109" s="247" t="s">
        <v>725</v>
      </c>
      <c r="J109" s="247"/>
      <c r="K109" s="259"/>
    </row>
    <row r="110" spans="2:11" ht="15" customHeight="1">
      <c r="B110" s="268"/>
      <c r="C110" s="247" t="s">
        <v>734</v>
      </c>
      <c r="D110" s="247"/>
      <c r="E110" s="247"/>
      <c r="F110" s="267" t="s">
        <v>721</v>
      </c>
      <c r="G110" s="247"/>
      <c r="H110" s="247" t="s">
        <v>755</v>
      </c>
      <c r="I110" s="247" t="s">
        <v>717</v>
      </c>
      <c r="J110" s="247">
        <v>50</v>
      </c>
      <c r="K110" s="259"/>
    </row>
    <row r="111" spans="2:11" ht="15" customHeight="1">
      <c r="B111" s="268"/>
      <c r="C111" s="247" t="s">
        <v>742</v>
      </c>
      <c r="D111" s="247"/>
      <c r="E111" s="247"/>
      <c r="F111" s="267" t="s">
        <v>721</v>
      </c>
      <c r="G111" s="247"/>
      <c r="H111" s="247" t="s">
        <v>755</v>
      </c>
      <c r="I111" s="247" t="s">
        <v>717</v>
      </c>
      <c r="J111" s="247">
        <v>50</v>
      </c>
      <c r="K111" s="259"/>
    </row>
    <row r="112" spans="2:11" ht="15" customHeight="1">
      <c r="B112" s="268"/>
      <c r="C112" s="247" t="s">
        <v>740</v>
      </c>
      <c r="D112" s="247"/>
      <c r="E112" s="247"/>
      <c r="F112" s="267" t="s">
        <v>721</v>
      </c>
      <c r="G112" s="247"/>
      <c r="H112" s="247" t="s">
        <v>755</v>
      </c>
      <c r="I112" s="247" t="s">
        <v>717</v>
      </c>
      <c r="J112" s="247">
        <v>50</v>
      </c>
      <c r="K112" s="259"/>
    </row>
    <row r="113" spans="2:11" ht="15" customHeight="1">
      <c r="B113" s="268"/>
      <c r="C113" s="247" t="s">
        <v>53</v>
      </c>
      <c r="D113" s="247"/>
      <c r="E113" s="247"/>
      <c r="F113" s="267" t="s">
        <v>715</v>
      </c>
      <c r="G113" s="247"/>
      <c r="H113" s="247" t="s">
        <v>756</v>
      </c>
      <c r="I113" s="247" t="s">
        <v>717</v>
      </c>
      <c r="J113" s="247">
        <v>20</v>
      </c>
      <c r="K113" s="259"/>
    </row>
    <row r="114" spans="2:11" ht="15" customHeight="1">
      <c r="B114" s="268"/>
      <c r="C114" s="247" t="s">
        <v>757</v>
      </c>
      <c r="D114" s="247"/>
      <c r="E114" s="247"/>
      <c r="F114" s="267" t="s">
        <v>715</v>
      </c>
      <c r="G114" s="247"/>
      <c r="H114" s="247" t="s">
        <v>758</v>
      </c>
      <c r="I114" s="247" t="s">
        <v>717</v>
      </c>
      <c r="J114" s="247">
        <v>120</v>
      </c>
      <c r="K114" s="259"/>
    </row>
    <row r="115" spans="2:11" ht="15" customHeight="1">
      <c r="B115" s="268"/>
      <c r="C115" s="247" t="s">
        <v>38</v>
      </c>
      <c r="D115" s="247"/>
      <c r="E115" s="247"/>
      <c r="F115" s="267" t="s">
        <v>715</v>
      </c>
      <c r="G115" s="247"/>
      <c r="H115" s="247" t="s">
        <v>759</v>
      </c>
      <c r="I115" s="247" t="s">
        <v>750</v>
      </c>
      <c r="J115" s="247"/>
      <c r="K115" s="259"/>
    </row>
    <row r="116" spans="2:11" ht="15" customHeight="1">
      <c r="B116" s="268"/>
      <c r="C116" s="247" t="s">
        <v>48</v>
      </c>
      <c r="D116" s="247"/>
      <c r="E116" s="247"/>
      <c r="F116" s="267" t="s">
        <v>715</v>
      </c>
      <c r="G116" s="247"/>
      <c r="H116" s="247" t="s">
        <v>760</v>
      </c>
      <c r="I116" s="247" t="s">
        <v>750</v>
      </c>
      <c r="J116" s="247"/>
      <c r="K116" s="259"/>
    </row>
    <row r="117" spans="2:11" ht="15" customHeight="1">
      <c r="B117" s="268"/>
      <c r="C117" s="247" t="s">
        <v>57</v>
      </c>
      <c r="D117" s="247"/>
      <c r="E117" s="247"/>
      <c r="F117" s="267" t="s">
        <v>715</v>
      </c>
      <c r="G117" s="247"/>
      <c r="H117" s="247" t="s">
        <v>761</v>
      </c>
      <c r="I117" s="247" t="s">
        <v>762</v>
      </c>
      <c r="J117" s="247"/>
      <c r="K117" s="259"/>
    </row>
    <row r="118" spans="2:11" ht="15" customHeight="1">
      <c r="B118" s="271"/>
      <c r="C118" s="277"/>
      <c r="D118" s="277"/>
      <c r="E118" s="277"/>
      <c r="F118" s="277"/>
      <c r="G118" s="277"/>
      <c r="H118" s="277"/>
      <c r="I118" s="277"/>
      <c r="J118" s="277"/>
      <c r="K118" s="273"/>
    </row>
    <row r="119" spans="2:11" ht="18.75" customHeight="1">
      <c r="B119" s="278"/>
      <c r="C119" s="244"/>
      <c r="D119" s="244"/>
      <c r="E119" s="244"/>
      <c r="F119" s="279"/>
      <c r="G119" s="244"/>
      <c r="H119" s="244"/>
      <c r="I119" s="244"/>
      <c r="J119" s="244"/>
      <c r="K119" s="278"/>
    </row>
    <row r="120" spans="2:11" ht="18.75" customHeight="1">
      <c r="B120" s="254"/>
      <c r="C120" s="254"/>
      <c r="D120" s="254"/>
      <c r="E120" s="254"/>
      <c r="F120" s="254"/>
      <c r="G120" s="254"/>
      <c r="H120" s="254"/>
      <c r="I120" s="254"/>
      <c r="J120" s="254"/>
      <c r="K120" s="254"/>
    </row>
    <row r="121" spans="2:11" ht="7.5" customHeight="1">
      <c r="B121" s="280"/>
      <c r="C121" s="281"/>
      <c r="D121" s="281"/>
      <c r="E121" s="281"/>
      <c r="F121" s="281"/>
      <c r="G121" s="281"/>
      <c r="H121" s="281"/>
      <c r="I121" s="281"/>
      <c r="J121" s="281"/>
      <c r="K121" s="282"/>
    </row>
    <row r="122" spans="2:11" ht="45" customHeight="1">
      <c r="B122" s="283"/>
      <c r="C122" s="364" t="s">
        <v>763</v>
      </c>
      <c r="D122" s="364"/>
      <c r="E122" s="364"/>
      <c r="F122" s="364"/>
      <c r="G122" s="364"/>
      <c r="H122" s="364"/>
      <c r="I122" s="364"/>
      <c r="J122" s="364"/>
      <c r="K122" s="284"/>
    </row>
    <row r="123" spans="2:11" ht="17.25" customHeight="1">
      <c r="B123" s="285"/>
      <c r="C123" s="260" t="s">
        <v>709</v>
      </c>
      <c r="D123" s="260"/>
      <c r="E123" s="260"/>
      <c r="F123" s="260" t="s">
        <v>710</v>
      </c>
      <c r="G123" s="261"/>
      <c r="H123" s="260" t="s">
        <v>54</v>
      </c>
      <c r="I123" s="260" t="s">
        <v>57</v>
      </c>
      <c r="J123" s="260" t="s">
        <v>711</v>
      </c>
      <c r="K123" s="286"/>
    </row>
    <row r="124" spans="2:11" ht="17.25" customHeight="1">
      <c r="B124" s="285"/>
      <c r="C124" s="262" t="s">
        <v>712</v>
      </c>
      <c r="D124" s="262"/>
      <c r="E124" s="262"/>
      <c r="F124" s="263" t="s">
        <v>713</v>
      </c>
      <c r="G124" s="264"/>
      <c r="H124" s="262"/>
      <c r="I124" s="262"/>
      <c r="J124" s="262" t="s">
        <v>714</v>
      </c>
      <c r="K124" s="286"/>
    </row>
    <row r="125" spans="2:11" ht="5.25" customHeight="1">
      <c r="B125" s="287"/>
      <c r="C125" s="265"/>
      <c r="D125" s="265"/>
      <c r="E125" s="265"/>
      <c r="F125" s="265"/>
      <c r="G125" s="247"/>
      <c r="H125" s="265"/>
      <c r="I125" s="265"/>
      <c r="J125" s="265"/>
      <c r="K125" s="288"/>
    </row>
    <row r="126" spans="2:11" ht="15" customHeight="1">
      <c r="B126" s="287"/>
      <c r="C126" s="247" t="s">
        <v>718</v>
      </c>
      <c r="D126" s="265"/>
      <c r="E126" s="265"/>
      <c r="F126" s="267" t="s">
        <v>715</v>
      </c>
      <c r="G126" s="247"/>
      <c r="H126" s="247" t="s">
        <v>755</v>
      </c>
      <c r="I126" s="247" t="s">
        <v>717</v>
      </c>
      <c r="J126" s="247">
        <v>120</v>
      </c>
      <c r="K126" s="289"/>
    </row>
    <row r="127" spans="2:11" ht="15" customHeight="1">
      <c r="B127" s="287"/>
      <c r="C127" s="247" t="s">
        <v>764</v>
      </c>
      <c r="D127" s="247"/>
      <c r="E127" s="247"/>
      <c r="F127" s="267" t="s">
        <v>715</v>
      </c>
      <c r="G127" s="247"/>
      <c r="H127" s="247" t="s">
        <v>765</v>
      </c>
      <c r="I127" s="247" t="s">
        <v>717</v>
      </c>
      <c r="J127" s="247" t="s">
        <v>766</v>
      </c>
      <c r="K127" s="289"/>
    </row>
    <row r="128" spans="2:11" ht="15" customHeight="1">
      <c r="B128" s="287"/>
      <c r="C128" s="247" t="s">
        <v>663</v>
      </c>
      <c r="D128" s="247"/>
      <c r="E128" s="247"/>
      <c r="F128" s="267" t="s">
        <v>715</v>
      </c>
      <c r="G128" s="247"/>
      <c r="H128" s="247" t="s">
        <v>767</v>
      </c>
      <c r="I128" s="247" t="s">
        <v>717</v>
      </c>
      <c r="J128" s="247" t="s">
        <v>766</v>
      </c>
      <c r="K128" s="289"/>
    </row>
    <row r="129" spans="2:11" ht="15" customHeight="1">
      <c r="B129" s="287"/>
      <c r="C129" s="247" t="s">
        <v>726</v>
      </c>
      <c r="D129" s="247"/>
      <c r="E129" s="247"/>
      <c r="F129" s="267" t="s">
        <v>721</v>
      </c>
      <c r="G129" s="247"/>
      <c r="H129" s="247" t="s">
        <v>727</v>
      </c>
      <c r="I129" s="247" t="s">
        <v>717</v>
      </c>
      <c r="J129" s="247">
        <v>15</v>
      </c>
      <c r="K129" s="289"/>
    </row>
    <row r="130" spans="2:11" ht="15" customHeight="1">
      <c r="B130" s="287"/>
      <c r="C130" s="269" t="s">
        <v>728</v>
      </c>
      <c r="D130" s="269"/>
      <c r="E130" s="269"/>
      <c r="F130" s="270" t="s">
        <v>721</v>
      </c>
      <c r="G130" s="269"/>
      <c r="H130" s="269" t="s">
        <v>729</v>
      </c>
      <c r="I130" s="269" t="s">
        <v>717</v>
      </c>
      <c r="J130" s="269">
        <v>15</v>
      </c>
      <c r="K130" s="289"/>
    </row>
    <row r="131" spans="2:11" ht="15" customHeight="1">
      <c r="B131" s="287"/>
      <c r="C131" s="269" t="s">
        <v>730</v>
      </c>
      <c r="D131" s="269"/>
      <c r="E131" s="269"/>
      <c r="F131" s="270" t="s">
        <v>721</v>
      </c>
      <c r="G131" s="269"/>
      <c r="H131" s="269" t="s">
        <v>731</v>
      </c>
      <c r="I131" s="269" t="s">
        <v>717</v>
      </c>
      <c r="J131" s="269">
        <v>20</v>
      </c>
      <c r="K131" s="289"/>
    </row>
    <row r="132" spans="2:11" ht="15" customHeight="1">
      <c r="B132" s="287"/>
      <c r="C132" s="269" t="s">
        <v>732</v>
      </c>
      <c r="D132" s="269"/>
      <c r="E132" s="269"/>
      <c r="F132" s="270" t="s">
        <v>721</v>
      </c>
      <c r="G132" s="269"/>
      <c r="H132" s="269" t="s">
        <v>733</v>
      </c>
      <c r="I132" s="269" t="s">
        <v>717</v>
      </c>
      <c r="J132" s="269">
        <v>20</v>
      </c>
      <c r="K132" s="289"/>
    </row>
    <row r="133" spans="2:11" ht="15" customHeight="1">
      <c r="B133" s="287"/>
      <c r="C133" s="247" t="s">
        <v>720</v>
      </c>
      <c r="D133" s="247"/>
      <c r="E133" s="247"/>
      <c r="F133" s="267" t="s">
        <v>721</v>
      </c>
      <c r="G133" s="247"/>
      <c r="H133" s="247" t="s">
        <v>755</v>
      </c>
      <c r="I133" s="247" t="s">
        <v>717</v>
      </c>
      <c r="J133" s="247">
        <v>50</v>
      </c>
      <c r="K133" s="289"/>
    </row>
    <row r="134" spans="2:11" ht="15" customHeight="1">
      <c r="B134" s="287"/>
      <c r="C134" s="247" t="s">
        <v>734</v>
      </c>
      <c r="D134" s="247"/>
      <c r="E134" s="247"/>
      <c r="F134" s="267" t="s">
        <v>721</v>
      </c>
      <c r="G134" s="247"/>
      <c r="H134" s="247" t="s">
        <v>755</v>
      </c>
      <c r="I134" s="247" t="s">
        <v>717</v>
      </c>
      <c r="J134" s="247">
        <v>50</v>
      </c>
      <c r="K134" s="289"/>
    </row>
    <row r="135" spans="2:11" ht="15" customHeight="1">
      <c r="B135" s="287"/>
      <c r="C135" s="247" t="s">
        <v>740</v>
      </c>
      <c r="D135" s="247"/>
      <c r="E135" s="247"/>
      <c r="F135" s="267" t="s">
        <v>721</v>
      </c>
      <c r="G135" s="247"/>
      <c r="H135" s="247" t="s">
        <v>755</v>
      </c>
      <c r="I135" s="247" t="s">
        <v>717</v>
      </c>
      <c r="J135" s="247">
        <v>50</v>
      </c>
      <c r="K135" s="289"/>
    </row>
    <row r="136" spans="2:11" ht="15" customHeight="1">
      <c r="B136" s="287"/>
      <c r="C136" s="247" t="s">
        <v>742</v>
      </c>
      <c r="D136" s="247"/>
      <c r="E136" s="247"/>
      <c r="F136" s="267" t="s">
        <v>721</v>
      </c>
      <c r="G136" s="247"/>
      <c r="H136" s="247" t="s">
        <v>755</v>
      </c>
      <c r="I136" s="247" t="s">
        <v>717</v>
      </c>
      <c r="J136" s="247">
        <v>50</v>
      </c>
      <c r="K136" s="289"/>
    </row>
    <row r="137" spans="2:11" ht="15" customHeight="1">
      <c r="B137" s="287"/>
      <c r="C137" s="247" t="s">
        <v>743</v>
      </c>
      <c r="D137" s="247"/>
      <c r="E137" s="247"/>
      <c r="F137" s="267" t="s">
        <v>721</v>
      </c>
      <c r="G137" s="247"/>
      <c r="H137" s="247" t="s">
        <v>768</v>
      </c>
      <c r="I137" s="247" t="s">
        <v>717</v>
      </c>
      <c r="J137" s="247">
        <v>255</v>
      </c>
      <c r="K137" s="289"/>
    </row>
    <row r="138" spans="2:11" ht="15" customHeight="1">
      <c r="B138" s="287"/>
      <c r="C138" s="247" t="s">
        <v>745</v>
      </c>
      <c r="D138" s="247"/>
      <c r="E138" s="247"/>
      <c r="F138" s="267" t="s">
        <v>715</v>
      </c>
      <c r="G138" s="247"/>
      <c r="H138" s="247" t="s">
        <v>769</v>
      </c>
      <c r="I138" s="247" t="s">
        <v>747</v>
      </c>
      <c r="J138" s="247"/>
      <c r="K138" s="289"/>
    </row>
    <row r="139" spans="2:11" ht="15" customHeight="1">
      <c r="B139" s="287"/>
      <c r="C139" s="247" t="s">
        <v>748</v>
      </c>
      <c r="D139" s="247"/>
      <c r="E139" s="247"/>
      <c r="F139" s="267" t="s">
        <v>715</v>
      </c>
      <c r="G139" s="247"/>
      <c r="H139" s="247" t="s">
        <v>770</v>
      </c>
      <c r="I139" s="247" t="s">
        <v>750</v>
      </c>
      <c r="J139" s="247"/>
      <c r="K139" s="289"/>
    </row>
    <row r="140" spans="2:11" ht="15" customHeight="1">
      <c r="B140" s="287"/>
      <c r="C140" s="247" t="s">
        <v>751</v>
      </c>
      <c r="D140" s="247"/>
      <c r="E140" s="247"/>
      <c r="F140" s="267" t="s">
        <v>715</v>
      </c>
      <c r="G140" s="247"/>
      <c r="H140" s="247" t="s">
        <v>751</v>
      </c>
      <c r="I140" s="247" t="s">
        <v>750</v>
      </c>
      <c r="J140" s="247"/>
      <c r="K140" s="289"/>
    </row>
    <row r="141" spans="2:11" ht="15" customHeight="1">
      <c r="B141" s="287"/>
      <c r="C141" s="247" t="s">
        <v>38</v>
      </c>
      <c r="D141" s="247"/>
      <c r="E141" s="247"/>
      <c r="F141" s="267" t="s">
        <v>715</v>
      </c>
      <c r="G141" s="247"/>
      <c r="H141" s="247" t="s">
        <v>771</v>
      </c>
      <c r="I141" s="247" t="s">
        <v>750</v>
      </c>
      <c r="J141" s="247"/>
      <c r="K141" s="289"/>
    </row>
    <row r="142" spans="2:11" ht="15" customHeight="1">
      <c r="B142" s="287"/>
      <c r="C142" s="247" t="s">
        <v>772</v>
      </c>
      <c r="D142" s="247"/>
      <c r="E142" s="247"/>
      <c r="F142" s="267" t="s">
        <v>715</v>
      </c>
      <c r="G142" s="247"/>
      <c r="H142" s="247" t="s">
        <v>773</v>
      </c>
      <c r="I142" s="247" t="s">
        <v>750</v>
      </c>
      <c r="J142" s="247"/>
      <c r="K142" s="289"/>
    </row>
    <row r="143" spans="2:11" ht="15" customHeight="1">
      <c r="B143" s="290"/>
      <c r="C143" s="291"/>
      <c r="D143" s="291"/>
      <c r="E143" s="291"/>
      <c r="F143" s="291"/>
      <c r="G143" s="291"/>
      <c r="H143" s="291"/>
      <c r="I143" s="291"/>
      <c r="J143" s="291"/>
      <c r="K143" s="292"/>
    </row>
    <row r="144" spans="2:11" ht="18.75" customHeight="1">
      <c r="B144" s="244"/>
      <c r="C144" s="244"/>
      <c r="D144" s="244"/>
      <c r="E144" s="244"/>
      <c r="F144" s="279"/>
      <c r="G144" s="244"/>
      <c r="H144" s="244"/>
      <c r="I144" s="244"/>
      <c r="J144" s="244"/>
      <c r="K144" s="244"/>
    </row>
    <row r="145" spans="2:11" ht="18.75" customHeight="1">
      <c r="B145" s="254"/>
      <c r="C145" s="254"/>
      <c r="D145" s="254"/>
      <c r="E145" s="254"/>
      <c r="F145" s="254"/>
      <c r="G145" s="254"/>
      <c r="H145" s="254"/>
      <c r="I145" s="254"/>
      <c r="J145" s="254"/>
      <c r="K145" s="254"/>
    </row>
    <row r="146" spans="2:11" ht="7.5" customHeight="1">
      <c r="B146" s="255"/>
      <c r="C146" s="256"/>
      <c r="D146" s="256"/>
      <c r="E146" s="256"/>
      <c r="F146" s="256"/>
      <c r="G146" s="256"/>
      <c r="H146" s="256"/>
      <c r="I146" s="256"/>
      <c r="J146" s="256"/>
      <c r="K146" s="257"/>
    </row>
    <row r="147" spans="2:11" ht="45" customHeight="1">
      <c r="B147" s="258"/>
      <c r="C147" s="366" t="s">
        <v>774</v>
      </c>
      <c r="D147" s="366"/>
      <c r="E147" s="366"/>
      <c r="F147" s="366"/>
      <c r="G147" s="366"/>
      <c r="H147" s="366"/>
      <c r="I147" s="366"/>
      <c r="J147" s="366"/>
      <c r="K147" s="259"/>
    </row>
    <row r="148" spans="2:11" ht="17.25" customHeight="1">
      <c r="B148" s="258"/>
      <c r="C148" s="260" t="s">
        <v>709</v>
      </c>
      <c r="D148" s="260"/>
      <c r="E148" s="260"/>
      <c r="F148" s="260" t="s">
        <v>710</v>
      </c>
      <c r="G148" s="261"/>
      <c r="H148" s="260" t="s">
        <v>54</v>
      </c>
      <c r="I148" s="260" t="s">
        <v>57</v>
      </c>
      <c r="J148" s="260" t="s">
        <v>711</v>
      </c>
      <c r="K148" s="259"/>
    </row>
    <row r="149" spans="2:11" ht="17.25" customHeight="1">
      <c r="B149" s="258"/>
      <c r="C149" s="262" t="s">
        <v>712</v>
      </c>
      <c r="D149" s="262"/>
      <c r="E149" s="262"/>
      <c r="F149" s="263" t="s">
        <v>713</v>
      </c>
      <c r="G149" s="264"/>
      <c r="H149" s="262"/>
      <c r="I149" s="262"/>
      <c r="J149" s="262" t="s">
        <v>714</v>
      </c>
      <c r="K149" s="259"/>
    </row>
    <row r="150" spans="2:11" ht="5.25" customHeight="1">
      <c r="B150" s="268"/>
      <c r="C150" s="265"/>
      <c r="D150" s="265"/>
      <c r="E150" s="265"/>
      <c r="F150" s="265"/>
      <c r="G150" s="266"/>
      <c r="H150" s="265"/>
      <c r="I150" s="265"/>
      <c r="J150" s="265"/>
      <c r="K150" s="289"/>
    </row>
    <row r="151" spans="2:11" ht="15" customHeight="1">
      <c r="B151" s="268"/>
      <c r="C151" s="293" t="s">
        <v>718</v>
      </c>
      <c r="D151" s="247"/>
      <c r="E151" s="247"/>
      <c r="F151" s="294" t="s">
        <v>715</v>
      </c>
      <c r="G151" s="247"/>
      <c r="H151" s="293" t="s">
        <v>755</v>
      </c>
      <c r="I151" s="293" t="s">
        <v>717</v>
      </c>
      <c r="J151" s="293">
        <v>120</v>
      </c>
      <c r="K151" s="289"/>
    </row>
    <row r="152" spans="2:11" ht="15" customHeight="1">
      <c r="B152" s="268"/>
      <c r="C152" s="293" t="s">
        <v>764</v>
      </c>
      <c r="D152" s="247"/>
      <c r="E152" s="247"/>
      <c r="F152" s="294" t="s">
        <v>715</v>
      </c>
      <c r="G152" s="247"/>
      <c r="H152" s="293" t="s">
        <v>775</v>
      </c>
      <c r="I152" s="293" t="s">
        <v>717</v>
      </c>
      <c r="J152" s="293" t="s">
        <v>766</v>
      </c>
      <c r="K152" s="289"/>
    </row>
    <row r="153" spans="2:11" ht="15" customHeight="1">
      <c r="B153" s="268"/>
      <c r="C153" s="293" t="s">
        <v>663</v>
      </c>
      <c r="D153" s="247"/>
      <c r="E153" s="247"/>
      <c r="F153" s="294" t="s">
        <v>715</v>
      </c>
      <c r="G153" s="247"/>
      <c r="H153" s="293" t="s">
        <v>776</v>
      </c>
      <c r="I153" s="293" t="s">
        <v>717</v>
      </c>
      <c r="J153" s="293" t="s">
        <v>766</v>
      </c>
      <c r="K153" s="289"/>
    </row>
    <row r="154" spans="2:11" ht="15" customHeight="1">
      <c r="B154" s="268"/>
      <c r="C154" s="293" t="s">
        <v>720</v>
      </c>
      <c r="D154" s="247"/>
      <c r="E154" s="247"/>
      <c r="F154" s="294" t="s">
        <v>721</v>
      </c>
      <c r="G154" s="247"/>
      <c r="H154" s="293" t="s">
        <v>755</v>
      </c>
      <c r="I154" s="293" t="s">
        <v>717</v>
      </c>
      <c r="J154" s="293">
        <v>50</v>
      </c>
      <c r="K154" s="289"/>
    </row>
    <row r="155" spans="2:11" ht="15" customHeight="1">
      <c r="B155" s="268"/>
      <c r="C155" s="293" t="s">
        <v>723</v>
      </c>
      <c r="D155" s="247"/>
      <c r="E155" s="247"/>
      <c r="F155" s="294" t="s">
        <v>715</v>
      </c>
      <c r="G155" s="247"/>
      <c r="H155" s="293" t="s">
        <v>755</v>
      </c>
      <c r="I155" s="293" t="s">
        <v>725</v>
      </c>
      <c r="J155" s="293"/>
      <c r="K155" s="289"/>
    </row>
    <row r="156" spans="2:11" ht="15" customHeight="1">
      <c r="B156" s="268"/>
      <c r="C156" s="293" t="s">
        <v>734</v>
      </c>
      <c r="D156" s="247"/>
      <c r="E156" s="247"/>
      <c r="F156" s="294" t="s">
        <v>721</v>
      </c>
      <c r="G156" s="247"/>
      <c r="H156" s="293" t="s">
        <v>755</v>
      </c>
      <c r="I156" s="293" t="s">
        <v>717</v>
      </c>
      <c r="J156" s="293">
        <v>50</v>
      </c>
      <c r="K156" s="289"/>
    </row>
    <row r="157" spans="2:11" ht="15" customHeight="1">
      <c r="B157" s="268"/>
      <c r="C157" s="293" t="s">
        <v>742</v>
      </c>
      <c r="D157" s="247"/>
      <c r="E157" s="247"/>
      <c r="F157" s="294" t="s">
        <v>721</v>
      </c>
      <c r="G157" s="247"/>
      <c r="H157" s="293" t="s">
        <v>755</v>
      </c>
      <c r="I157" s="293" t="s">
        <v>717</v>
      </c>
      <c r="J157" s="293">
        <v>50</v>
      </c>
      <c r="K157" s="289"/>
    </row>
    <row r="158" spans="2:11" ht="15" customHeight="1">
      <c r="B158" s="268"/>
      <c r="C158" s="293" t="s">
        <v>740</v>
      </c>
      <c r="D158" s="247"/>
      <c r="E158" s="247"/>
      <c r="F158" s="294" t="s">
        <v>721</v>
      </c>
      <c r="G158" s="247"/>
      <c r="H158" s="293" t="s">
        <v>755</v>
      </c>
      <c r="I158" s="293" t="s">
        <v>717</v>
      </c>
      <c r="J158" s="293">
        <v>50</v>
      </c>
      <c r="K158" s="289"/>
    </row>
    <row r="159" spans="2:11" ht="15" customHeight="1">
      <c r="B159" s="268"/>
      <c r="C159" s="293" t="s">
        <v>91</v>
      </c>
      <c r="D159" s="247"/>
      <c r="E159" s="247"/>
      <c r="F159" s="294" t="s">
        <v>715</v>
      </c>
      <c r="G159" s="247"/>
      <c r="H159" s="293" t="s">
        <v>777</v>
      </c>
      <c r="I159" s="293" t="s">
        <v>717</v>
      </c>
      <c r="J159" s="293" t="s">
        <v>778</v>
      </c>
      <c r="K159" s="289"/>
    </row>
    <row r="160" spans="2:11" ht="15" customHeight="1">
      <c r="B160" s="268"/>
      <c r="C160" s="293" t="s">
        <v>779</v>
      </c>
      <c r="D160" s="247"/>
      <c r="E160" s="247"/>
      <c r="F160" s="294" t="s">
        <v>715</v>
      </c>
      <c r="G160" s="247"/>
      <c r="H160" s="293" t="s">
        <v>780</v>
      </c>
      <c r="I160" s="293" t="s">
        <v>750</v>
      </c>
      <c r="J160" s="293"/>
      <c r="K160" s="289"/>
    </row>
    <row r="161" spans="2:11" ht="15" customHeight="1">
      <c r="B161" s="295"/>
      <c r="C161" s="277"/>
      <c r="D161" s="277"/>
      <c r="E161" s="277"/>
      <c r="F161" s="277"/>
      <c r="G161" s="277"/>
      <c r="H161" s="277"/>
      <c r="I161" s="277"/>
      <c r="J161" s="277"/>
      <c r="K161" s="296"/>
    </row>
    <row r="162" spans="2:11" ht="18.75" customHeight="1">
      <c r="B162" s="244"/>
      <c r="C162" s="247"/>
      <c r="D162" s="247"/>
      <c r="E162" s="247"/>
      <c r="F162" s="267"/>
      <c r="G162" s="247"/>
      <c r="H162" s="247"/>
      <c r="I162" s="247"/>
      <c r="J162" s="247"/>
      <c r="K162" s="244"/>
    </row>
    <row r="163" spans="2:11" ht="18.75" customHeight="1">
      <c r="B163" s="254"/>
      <c r="C163" s="254"/>
      <c r="D163" s="254"/>
      <c r="E163" s="254"/>
      <c r="F163" s="254"/>
      <c r="G163" s="254"/>
      <c r="H163" s="254"/>
      <c r="I163" s="254"/>
      <c r="J163" s="254"/>
      <c r="K163" s="254"/>
    </row>
    <row r="164" spans="2:11" ht="7.5" customHeight="1">
      <c r="B164" s="236"/>
      <c r="C164" s="237"/>
      <c r="D164" s="237"/>
      <c r="E164" s="237"/>
      <c r="F164" s="237"/>
      <c r="G164" s="237"/>
      <c r="H164" s="237"/>
      <c r="I164" s="237"/>
      <c r="J164" s="237"/>
      <c r="K164" s="238"/>
    </row>
    <row r="165" spans="2:11" ht="45" customHeight="1">
      <c r="B165" s="239"/>
      <c r="C165" s="364" t="s">
        <v>781</v>
      </c>
      <c r="D165" s="364"/>
      <c r="E165" s="364"/>
      <c r="F165" s="364"/>
      <c r="G165" s="364"/>
      <c r="H165" s="364"/>
      <c r="I165" s="364"/>
      <c r="J165" s="364"/>
      <c r="K165" s="240"/>
    </row>
    <row r="166" spans="2:11" ht="17.25" customHeight="1">
      <c r="B166" s="239"/>
      <c r="C166" s="260" t="s">
        <v>709</v>
      </c>
      <c r="D166" s="260"/>
      <c r="E166" s="260"/>
      <c r="F166" s="260" t="s">
        <v>710</v>
      </c>
      <c r="G166" s="297"/>
      <c r="H166" s="298" t="s">
        <v>54</v>
      </c>
      <c r="I166" s="298" t="s">
        <v>57</v>
      </c>
      <c r="J166" s="260" t="s">
        <v>711</v>
      </c>
      <c r="K166" s="240"/>
    </row>
    <row r="167" spans="2:11" ht="17.25" customHeight="1">
      <c r="B167" s="241"/>
      <c r="C167" s="262" t="s">
        <v>712</v>
      </c>
      <c r="D167" s="262"/>
      <c r="E167" s="262"/>
      <c r="F167" s="263" t="s">
        <v>713</v>
      </c>
      <c r="G167" s="299"/>
      <c r="H167" s="300"/>
      <c r="I167" s="300"/>
      <c r="J167" s="262" t="s">
        <v>714</v>
      </c>
      <c r="K167" s="242"/>
    </row>
    <row r="168" spans="2:11" ht="5.25" customHeight="1">
      <c r="B168" s="268"/>
      <c r="C168" s="265"/>
      <c r="D168" s="265"/>
      <c r="E168" s="265"/>
      <c r="F168" s="265"/>
      <c r="G168" s="266"/>
      <c r="H168" s="265"/>
      <c r="I168" s="265"/>
      <c r="J168" s="265"/>
      <c r="K168" s="289"/>
    </row>
    <row r="169" spans="2:11" ht="15" customHeight="1">
      <c r="B169" s="268"/>
      <c r="C169" s="247" t="s">
        <v>718</v>
      </c>
      <c r="D169" s="247"/>
      <c r="E169" s="247"/>
      <c r="F169" s="267" t="s">
        <v>715</v>
      </c>
      <c r="G169" s="247"/>
      <c r="H169" s="247" t="s">
        <v>755</v>
      </c>
      <c r="I169" s="247" t="s">
        <v>717</v>
      </c>
      <c r="J169" s="247">
        <v>120</v>
      </c>
      <c r="K169" s="289"/>
    </row>
    <row r="170" spans="2:11" ht="15" customHeight="1">
      <c r="B170" s="268"/>
      <c r="C170" s="247" t="s">
        <v>764</v>
      </c>
      <c r="D170" s="247"/>
      <c r="E170" s="247"/>
      <c r="F170" s="267" t="s">
        <v>715</v>
      </c>
      <c r="G170" s="247"/>
      <c r="H170" s="247" t="s">
        <v>765</v>
      </c>
      <c r="I170" s="247" t="s">
        <v>717</v>
      </c>
      <c r="J170" s="247" t="s">
        <v>766</v>
      </c>
      <c r="K170" s="289"/>
    </row>
    <row r="171" spans="2:11" ht="15" customHeight="1">
      <c r="B171" s="268"/>
      <c r="C171" s="247" t="s">
        <v>663</v>
      </c>
      <c r="D171" s="247"/>
      <c r="E171" s="247"/>
      <c r="F171" s="267" t="s">
        <v>715</v>
      </c>
      <c r="G171" s="247"/>
      <c r="H171" s="247" t="s">
        <v>782</v>
      </c>
      <c r="I171" s="247" t="s">
        <v>717</v>
      </c>
      <c r="J171" s="247" t="s">
        <v>766</v>
      </c>
      <c r="K171" s="289"/>
    </row>
    <row r="172" spans="2:11" ht="15" customHeight="1">
      <c r="B172" s="268"/>
      <c r="C172" s="247" t="s">
        <v>720</v>
      </c>
      <c r="D172" s="247"/>
      <c r="E172" s="247"/>
      <c r="F172" s="267" t="s">
        <v>721</v>
      </c>
      <c r="G172" s="247"/>
      <c r="H172" s="247" t="s">
        <v>782</v>
      </c>
      <c r="I172" s="247" t="s">
        <v>717</v>
      </c>
      <c r="J172" s="247">
        <v>50</v>
      </c>
      <c r="K172" s="289"/>
    </row>
    <row r="173" spans="2:11" ht="15" customHeight="1">
      <c r="B173" s="268"/>
      <c r="C173" s="247" t="s">
        <v>723</v>
      </c>
      <c r="D173" s="247"/>
      <c r="E173" s="247"/>
      <c r="F173" s="267" t="s">
        <v>715</v>
      </c>
      <c r="G173" s="247"/>
      <c r="H173" s="247" t="s">
        <v>782</v>
      </c>
      <c r="I173" s="247" t="s">
        <v>725</v>
      </c>
      <c r="J173" s="247"/>
      <c r="K173" s="289"/>
    </row>
    <row r="174" spans="2:11" ht="15" customHeight="1">
      <c r="B174" s="268"/>
      <c r="C174" s="247" t="s">
        <v>734</v>
      </c>
      <c r="D174" s="247"/>
      <c r="E174" s="247"/>
      <c r="F174" s="267" t="s">
        <v>721</v>
      </c>
      <c r="G174" s="247"/>
      <c r="H174" s="247" t="s">
        <v>782</v>
      </c>
      <c r="I174" s="247" t="s">
        <v>717</v>
      </c>
      <c r="J174" s="247">
        <v>50</v>
      </c>
      <c r="K174" s="289"/>
    </row>
    <row r="175" spans="2:11" ht="15" customHeight="1">
      <c r="B175" s="268"/>
      <c r="C175" s="247" t="s">
        <v>742</v>
      </c>
      <c r="D175" s="247"/>
      <c r="E175" s="247"/>
      <c r="F175" s="267" t="s">
        <v>721</v>
      </c>
      <c r="G175" s="247"/>
      <c r="H175" s="247" t="s">
        <v>782</v>
      </c>
      <c r="I175" s="247" t="s">
        <v>717</v>
      </c>
      <c r="J175" s="247">
        <v>50</v>
      </c>
      <c r="K175" s="289"/>
    </row>
    <row r="176" spans="2:11" ht="15" customHeight="1">
      <c r="B176" s="268"/>
      <c r="C176" s="247" t="s">
        <v>740</v>
      </c>
      <c r="D176" s="247"/>
      <c r="E176" s="247"/>
      <c r="F176" s="267" t="s">
        <v>721</v>
      </c>
      <c r="G176" s="247"/>
      <c r="H176" s="247" t="s">
        <v>782</v>
      </c>
      <c r="I176" s="247" t="s">
        <v>717</v>
      </c>
      <c r="J176" s="247">
        <v>50</v>
      </c>
      <c r="K176" s="289"/>
    </row>
    <row r="177" spans="2:11" ht="15" customHeight="1">
      <c r="B177" s="268"/>
      <c r="C177" s="247" t="s">
        <v>96</v>
      </c>
      <c r="D177" s="247"/>
      <c r="E177" s="247"/>
      <c r="F177" s="267" t="s">
        <v>715</v>
      </c>
      <c r="G177" s="247"/>
      <c r="H177" s="247" t="s">
        <v>783</v>
      </c>
      <c r="I177" s="247" t="s">
        <v>784</v>
      </c>
      <c r="J177" s="247"/>
      <c r="K177" s="289"/>
    </row>
    <row r="178" spans="2:11" ht="15" customHeight="1">
      <c r="B178" s="268"/>
      <c r="C178" s="247" t="s">
        <v>57</v>
      </c>
      <c r="D178" s="247"/>
      <c r="E178" s="247"/>
      <c r="F178" s="267" t="s">
        <v>715</v>
      </c>
      <c r="G178" s="247"/>
      <c r="H178" s="247" t="s">
        <v>785</v>
      </c>
      <c r="I178" s="247" t="s">
        <v>786</v>
      </c>
      <c r="J178" s="247">
        <v>1</v>
      </c>
      <c r="K178" s="289"/>
    </row>
    <row r="179" spans="2:11" ht="15" customHeight="1">
      <c r="B179" s="268"/>
      <c r="C179" s="247" t="s">
        <v>53</v>
      </c>
      <c r="D179" s="247"/>
      <c r="E179" s="247"/>
      <c r="F179" s="267" t="s">
        <v>715</v>
      </c>
      <c r="G179" s="247"/>
      <c r="H179" s="247" t="s">
        <v>787</v>
      </c>
      <c r="I179" s="247" t="s">
        <v>717</v>
      </c>
      <c r="J179" s="247">
        <v>20</v>
      </c>
      <c r="K179" s="289"/>
    </row>
    <row r="180" spans="2:11" ht="15" customHeight="1">
      <c r="B180" s="268"/>
      <c r="C180" s="247" t="s">
        <v>54</v>
      </c>
      <c r="D180" s="247"/>
      <c r="E180" s="247"/>
      <c r="F180" s="267" t="s">
        <v>715</v>
      </c>
      <c r="G180" s="247"/>
      <c r="H180" s="247" t="s">
        <v>788</v>
      </c>
      <c r="I180" s="247" t="s">
        <v>717</v>
      </c>
      <c r="J180" s="247">
        <v>255</v>
      </c>
      <c r="K180" s="289"/>
    </row>
    <row r="181" spans="2:11" ht="15" customHeight="1">
      <c r="B181" s="268"/>
      <c r="C181" s="247" t="s">
        <v>97</v>
      </c>
      <c r="D181" s="247"/>
      <c r="E181" s="247"/>
      <c r="F181" s="267" t="s">
        <v>715</v>
      </c>
      <c r="G181" s="247"/>
      <c r="H181" s="247" t="s">
        <v>679</v>
      </c>
      <c r="I181" s="247" t="s">
        <v>717</v>
      </c>
      <c r="J181" s="247">
        <v>10</v>
      </c>
      <c r="K181" s="289"/>
    </row>
    <row r="182" spans="2:11" ht="15" customHeight="1">
      <c r="B182" s="268"/>
      <c r="C182" s="247" t="s">
        <v>98</v>
      </c>
      <c r="D182" s="247"/>
      <c r="E182" s="247"/>
      <c r="F182" s="267" t="s">
        <v>715</v>
      </c>
      <c r="G182" s="247"/>
      <c r="H182" s="247" t="s">
        <v>789</v>
      </c>
      <c r="I182" s="247" t="s">
        <v>750</v>
      </c>
      <c r="J182" s="247"/>
      <c r="K182" s="289"/>
    </row>
    <row r="183" spans="2:11" ht="15" customHeight="1">
      <c r="B183" s="268"/>
      <c r="C183" s="247" t="s">
        <v>790</v>
      </c>
      <c r="D183" s="247"/>
      <c r="E183" s="247"/>
      <c r="F183" s="267" t="s">
        <v>715</v>
      </c>
      <c r="G183" s="247"/>
      <c r="H183" s="247" t="s">
        <v>791</v>
      </c>
      <c r="I183" s="247" t="s">
        <v>750</v>
      </c>
      <c r="J183" s="247"/>
      <c r="K183" s="289"/>
    </row>
    <row r="184" spans="2:11" ht="15" customHeight="1">
      <c r="B184" s="268"/>
      <c r="C184" s="247" t="s">
        <v>779</v>
      </c>
      <c r="D184" s="247"/>
      <c r="E184" s="247"/>
      <c r="F184" s="267" t="s">
        <v>715</v>
      </c>
      <c r="G184" s="247"/>
      <c r="H184" s="247" t="s">
        <v>792</v>
      </c>
      <c r="I184" s="247" t="s">
        <v>750</v>
      </c>
      <c r="J184" s="247"/>
      <c r="K184" s="289"/>
    </row>
    <row r="185" spans="2:11" ht="15" customHeight="1">
      <c r="B185" s="268"/>
      <c r="C185" s="247" t="s">
        <v>100</v>
      </c>
      <c r="D185" s="247"/>
      <c r="E185" s="247"/>
      <c r="F185" s="267" t="s">
        <v>721</v>
      </c>
      <c r="G185" s="247"/>
      <c r="H185" s="247" t="s">
        <v>793</v>
      </c>
      <c r="I185" s="247" t="s">
        <v>717</v>
      </c>
      <c r="J185" s="247">
        <v>50</v>
      </c>
      <c r="K185" s="289"/>
    </row>
    <row r="186" spans="2:11" ht="15" customHeight="1">
      <c r="B186" s="268"/>
      <c r="C186" s="247" t="s">
        <v>794</v>
      </c>
      <c r="D186" s="247"/>
      <c r="E186" s="247"/>
      <c r="F186" s="267" t="s">
        <v>721</v>
      </c>
      <c r="G186" s="247"/>
      <c r="H186" s="247" t="s">
        <v>795</v>
      </c>
      <c r="I186" s="247" t="s">
        <v>796</v>
      </c>
      <c r="J186" s="247"/>
      <c r="K186" s="289"/>
    </row>
    <row r="187" spans="2:11" ht="15" customHeight="1">
      <c r="B187" s="268"/>
      <c r="C187" s="247" t="s">
        <v>797</v>
      </c>
      <c r="D187" s="247"/>
      <c r="E187" s="247"/>
      <c r="F187" s="267" t="s">
        <v>721</v>
      </c>
      <c r="G187" s="247"/>
      <c r="H187" s="247" t="s">
        <v>798</v>
      </c>
      <c r="I187" s="247" t="s">
        <v>796</v>
      </c>
      <c r="J187" s="247"/>
      <c r="K187" s="289"/>
    </row>
    <row r="188" spans="2:11" ht="15" customHeight="1">
      <c r="B188" s="268"/>
      <c r="C188" s="247" t="s">
        <v>799</v>
      </c>
      <c r="D188" s="247"/>
      <c r="E188" s="247"/>
      <c r="F188" s="267" t="s">
        <v>721</v>
      </c>
      <c r="G188" s="247"/>
      <c r="H188" s="247" t="s">
        <v>800</v>
      </c>
      <c r="I188" s="247" t="s">
        <v>796</v>
      </c>
      <c r="J188" s="247"/>
      <c r="K188" s="289"/>
    </row>
    <row r="189" spans="2:11" ht="15" customHeight="1">
      <c r="B189" s="268"/>
      <c r="C189" s="301" t="s">
        <v>801</v>
      </c>
      <c r="D189" s="247"/>
      <c r="E189" s="247"/>
      <c r="F189" s="267" t="s">
        <v>721</v>
      </c>
      <c r="G189" s="247"/>
      <c r="H189" s="247" t="s">
        <v>802</v>
      </c>
      <c r="I189" s="247" t="s">
        <v>803</v>
      </c>
      <c r="J189" s="302" t="s">
        <v>804</v>
      </c>
      <c r="K189" s="289"/>
    </row>
    <row r="190" spans="2:11" ht="15" customHeight="1">
      <c r="B190" s="268"/>
      <c r="C190" s="253" t="s">
        <v>42</v>
      </c>
      <c r="D190" s="247"/>
      <c r="E190" s="247"/>
      <c r="F190" s="267" t="s">
        <v>715</v>
      </c>
      <c r="G190" s="247"/>
      <c r="H190" s="244" t="s">
        <v>805</v>
      </c>
      <c r="I190" s="247" t="s">
        <v>806</v>
      </c>
      <c r="J190" s="247"/>
      <c r="K190" s="289"/>
    </row>
    <row r="191" spans="2:11" ht="15" customHeight="1">
      <c r="B191" s="268"/>
      <c r="C191" s="253" t="s">
        <v>807</v>
      </c>
      <c r="D191" s="247"/>
      <c r="E191" s="247"/>
      <c r="F191" s="267" t="s">
        <v>715</v>
      </c>
      <c r="G191" s="247"/>
      <c r="H191" s="247" t="s">
        <v>808</v>
      </c>
      <c r="I191" s="247" t="s">
        <v>750</v>
      </c>
      <c r="J191" s="247"/>
      <c r="K191" s="289"/>
    </row>
    <row r="192" spans="2:11" ht="15" customHeight="1">
      <c r="B192" s="268"/>
      <c r="C192" s="253" t="s">
        <v>809</v>
      </c>
      <c r="D192" s="247"/>
      <c r="E192" s="247"/>
      <c r="F192" s="267" t="s">
        <v>715</v>
      </c>
      <c r="G192" s="247"/>
      <c r="H192" s="247" t="s">
        <v>810</v>
      </c>
      <c r="I192" s="247" t="s">
        <v>750</v>
      </c>
      <c r="J192" s="247"/>
      <c r="K192" s="289"/>
    </row>
    <row r="193" spans="2:11" ht="15" customHeight="1">
      <c r="B193" s="268"/>
      <c r="C193" s="253" t="s">
        <v>811</v>
      </c>
      <c r="D193" s="247"/>
      <c r="E193" s="247"/>
      <c r="F193" s="267" t="s">
        <v>721</v>
      </c>
      <c r="G193" s="247"/>
      <c r="H193" s="247" t="s">
        <v>812</v>
      </c>
      <c r="I193" s="247" t="s">
        <v>750</v>
      </c>
      <c r="J193" s="247"/>
      <c r="K193" s="289"/>
    </row>
    <row r="194" spans="2:11" ht="15" customHeight="1">
      <c r="B194" s="295"/>
      <c r="C194" s="303"/>
      <c r="D194" s="277"/>
      <c r="E194" s="277"/>
      <c r="F194" s="277"/>
      <c r="G194" s="277"/>
      <c r="H194" s="277"/>
      <c r="I194" s="277"/>
      <c r="J194" s="277"/>
      <c r="K194" s="296"/>
    </row>
    <row r="195" spans="2:11" ht="18.75" customHeight="1">
      <c r="B195" s="244"/>
      <c r="C195" s="247"/>
      <c r="D195" s="247"/>
      <c r="E195" s="247"/>
      <c r="F195" s="267"/>
      <c r="G195" s="247"/>
      <c r="H195" s="247"/>
      <c r="I195" s="247"/>
      <c r="J195" s="247"/>
      <c r="K195" s="244"/>
    </row>
    <row r="196" spans="2:11" ht="18.75" customHeight="1">
      <c r="B196" s="244"/>
      <c r="C196" s="247"/>
      <c r="D196" s="247"/>
      <c r="E196" s="247"/>
      <c r="F196" s="267"/>
      <c r="G196" s="247"/>
      <c r="H196" s="247"/>
      <c r="I196" s="247"/>
      <c r="J196" s="247"/>
      <c r="K196" s="244"/>
    </row>
    <row r="197" spans="2:11" ht="18.75" customHeight="1">
      <c r="B197" s="254"/>
      <c r="C197" s="254"/>
      <c r="D197" s="254"/>
      <c r="E197" s="254"/>
      <c r="F197" s="254"/>
      <c r="G197" s="254"/>
      <c r="H197" s="254"/>
      <c r="I197" s="254"/>
      <c r="J197" s="254"/>
      <c r="K197" s="254"/>
    </row>
    <row r="198" spans="2:11" ht="13.5">
      <c r="B198" s="236"/>
      <c r="C198" s="237"/>
      <c r="D198" s="237"/>
      <c r="E198" s="237"/>
      <c r="F198" s="237"/>
      <c r="G198" s="237"/>
      <c r="H198" s="237"/>
      <c r="I198" s="237"/>
      <c r="J198" s="237"/>
      <c r="K198" s="238"/>
    </row>
    <row r="199" spans="2:11" ht="21">
      <c r="B199" s="239"/>
      <c r="C199" s="364" t="s">
        <v>813</v>
      </c>
      <c r="D199" s="364"/>
      <c r="E199" s="364"/>
      <c r="F199" s="364"/>
      <c r="G199" s="364"/>
      <c r="H199" s="364"/>
      <c r="I199" s="364"/>
      <c r="J199" s="364"/>
      <c r="K199" s="240"/>
    </row>
    <row r="200" spans="2:11" ht="25.5" customHeight="1">
      <c r="B200" s="239"/>
      <c r="C200" s="304" t="s">
        <v>814</v>
      </c>
      <c r="D200" s="304"/>
      <c r="E200" s="304"/>
      <c r="F200" s="304" t="s">
        <v>815</v>
      </c>
      <c r="G200" s="305"/>
      <c r="H200" s="363" t="s">
        <v>816</v>
      </c>
      <c r="I200" s="363"/>
      <c r="J200" s="363"/>
      <c r="K200" s="240"/>
    </row>
    <row r="201" spans="2:11" ht="5.25" customHeight="1">
      <c r="B201" s="268"/>
      <c r="C201" s="265"/>
      <c r="D201" s="265"/>
      <c r="E201" s="265"/>
      <c r="F201" s="265"/>
      <c r="G201" s="247"/>
      <c r="H201" s="265"/>
      <c r="I201" s="265"/>
      <c r="J201" s="265"/>
      <c r="K201" s="289"/>
    </row>
    <row r="202" spans="2:11" ht="15" customHeight="1">
      <c r="B202" s="268"/>
      <c r="C202" s="247" t="s">
        <v>806</v>
      </c>
      <c r="D202" s="247"/>
      <c r="E202" s="247"/>
      <c r="F202" s="267" t="s">
        <v>43</v>
      </c>
      <c r="G202" s="247"/>
      <c r="H202" s="362" t="s">
        <v>817</v>
      </c>
      <c r="I202" s="362"/>
      <c r="J202" s="362"/>
      <c r="K202" s="289"/>
    </row>
    <row r="203" spans="2:11" ht="15" customHeight="1">
      <c r="B203" s="268"/>
      <c r="C203" s="274"/>
      <c r="D203" s="247"/>
      <c r="E203" s="247"/>
      <c r="F203" s="267" t="s">
        <v>44</v>
      </c>
      <c r="G203" s="247"/>
      <c r="H203" s="362" t="s">
        <v>818</v>
      </c>
      <c r="I203" s="362"/>
      <c r="J203" s="362"/>
      <c r="K203" s="289"/>
    </row>
    <row r="204" spans="2:11" ht="15" customHeight="1">
      <c r="B204" s="268"/>
      <c r="C204" s="274"/>
      <c r="D204" s="247"/>
      <c r="E204" s="247"/>
      <c r="F204" s="267" t="s">
        <v>47</v>
      </c>
      <c r="G204" s="247"/>
      <c r="H204" s="362" t="s">
        <v>819</v>
      </c>
      <c r="I204" s="362"/>
      <c r="J204" s="362"/>
      <c r="K204" s="289"/>
    </row>
    <row r="205" spans="2:11" ht="15" customHeight="1">
      <c r="B205" s="268"/>
      <c r="C205" s="247"/>
      <c r="D205" s="247"/>
      <c r="E205" s="247"/>
      <c r="F205" s="267" t="s">
        <v>45</v>
      </c>
      <c r="G205" s="247"/>
      <c r="H205" s="362" t="s">
        <v>820</v>
      </c>
      <c r="I205" s="362"/>
      <c r="J205" s="362"/>
      <c r="K205" s="289"/>
    </row>
    <row r="206" spans="2:11" ht="15" customHeight="1">
      <c r="B206" s="268"/>
      <c r="C206" s="247"/>
      <c r="D206" s="247"/>
      <c r="E206" s="247"/>
      <c r="F206" s="267" t="s">
        <v>46</v>
      </c>
      <c r="G206" s="247"/>
      <c r="H206" s="362" t="s">
        <v>821</v>
      </c>
      <c r="I206" s="362"/>
      <c r="J206" s="362"/>
      <c r="K206" s="289"/>
    </row>
    <row r="207" spans="2:11" ht="15" customHeight="1">
      <c r="B207" s="268"/>
      <c r="C207" s="247"/>
      <c r="D207" s="247"/>
      <c r="E207" s="247"/>
      <c r="F207" s="267"/>
      <c r="G207" s="247"/>
      <c r="H207" s="247"/>
      <c r="I207" s="247"/>
      <c r="J207" s="247"/>
      <c r="K207" s="289"/>
    </row>
    <row r="208" spans="2:11" ht="15" customHeight="1">
      <c r="B208" s="268"/>
      <c r="C208" s="247" t="s">
        <v>762</v>
      </c>
      <c r="D208" s="247"/>
      <c r="E208" s="247"/>
      <c r="F208" s="267" t="s">
        <v>79</v>
      </c>
      <c r="G208" s="247"/>
      <c r="H208" s="362" t="s">
        <v>822</v>
      </c>
      <c r="I208" s="362"/>
      <c r="J208" s="362"/>
      <c r="K208" s="289"/>
    </row>
    <row r="209" spans="2:11" ht="15" customHeight="1">
      <c r="B209" s="268"/>
      <c r="C209" s="274"/>
      <c r="D209" s="247"/>
      <c r="E209" s="247"/>
      <c r="F209" s="267" t="s">
        <v>658</v>
      </c>
      <c r="G209" s="247"/>
      <c r="H209" s="362" t="s">
        <v>659</v>
      </c>
      <c r="I209" s="362"/>
      <c r="J209" s="362"/>
      <c r="K209" s="289"/>
    </row>
    <row r="210" spans="2:11" ht="15" customHeight="1">
      <c r="B210" s="268"/>
      <c r="C210" s="247"/>
      <c r="D210" s="247"/>
      <c r="E210" s="247"/>
      <c r="F210" s="267" t="s">
        <v>656</v>
      </c>
      <c r="G210" s="247"/>
      <c r="H210" s="362" t="s">
        <v>823</v>
      </c>
      <c r="I210" s="362"/>
      <c r="J210" s="362"/>
      <c r="K210" s="289"/>
    </row>
    <row r="211" spans="2:11" ht="15" customHeight="1">
      <c r="B211" s="306"/>
      <c r="C211" s="274"/>
      <c r="D211" s="274"/>
      <c r="E211" s="274"/>
      <c r="F211" s="267" t="s">
        <v>660</v>
      </c>
      <c r="G211" s="253"/>
      <c r="H211" s="361" t="s">
        <v>78</v>
      </c>
      <c r="I211" s="361"/>
      <c r="J211" s="361"/>
      <c r="K211" s="307"/>
    </row>
    <row r="212" spans="2:11" ht="15" customHeight="1">
      <c r="B212" s="306"/>
      <c r="C212" s="274"/>
      <c r="D212" s="274"/>
      <c r="E212" s="274"/>
      <c r="F212" s="267" t="s">
        <v>661</v>
      </c>
      <c r="G212" s="253"/>
      <c r="H212" s="361" t="s">
        <v>824</v>
      </c>
      <c r="I212" s="361"/>
      <c r="J212" s="361"/>
      <c r="K212" s="307"/>
    </row>
    <row r="213" spans="2:11" ht="15" customHeight="1">
      <c r="B213" s="306"/>
      <c r="C213" s="274"/>
      <c r="D213" s="274"/>
      <c r="E213" s="274"/>
      <c r="F213" s="308"/>
      <c r="G213" s="253"/>
      <c r="H213" s="309"/>
      <c r="I213" s="309"/>
      <c r="J213" s="309"/>
      <c r="K213" s="307"/>
    </row>
    <row r="214" spans="2:11" ht="15" customHeight="1">
      <c r="B214" s="306"/>
      <c r="C214" s="247" t="s">
        <v>786</v>
      </c>
      <c r="D214" s="274"/>
      <c r="E214" s="274"/>
      <c r="F214" s="267">
        <v>1</v>
      </c>
      <c r="G214" s="253"/>
      <c r="H214" s="361" t="s">
        <v>825</v>
      </c>
      <c r="I214" s="361"/>
      <c r="J214" s="361"/>
      <c r="K214" s="307"/>
    </row>
    <row r="215" spans="2:11" ht="15" customHeight="1">
      <c r="B215" s="306"/>
      <c r="C215" s="274"/>
      <c r="D215" s="274"/>
      <c r="E215" s="274"/>
      <c r="F215" s="267">
        <v>2</v>
      </c>
      <c r="G215" s="253"/>
      <c r="H215" s="361" t="s">
        <v>826</v>
      </c>
      <c r="I215" s="361"/>
      <c r="J215" s="361"/>
      <c r="K215" s="307"/>
    </row>
    <row r="216" spans="2:11" ht="15" customHeight="1">
      <c r="B216" s="306"/>
      <c r="C216" s="274"/>
      <c r="D216" s="274"/>
      <c r="E216" s="274"/>
      <c r="F216" s="267">
        <v>3</v>
      </c>
      <c r="G216" s="253"/>
      <c r="H216" s="361" t="s">
        <v>827</v>
      </c>
      <c r="I216" s="361"/>
      <c r="J216" s="361"/>
      <c r="K216" s="307"/>
    </row>
    <row r="217" spans="2:11" ht="15" customHeight="1">
      <c r="B217" s="306"/>
      <c r="C217" s="274"/>
      <c r="D217" s="274"/>
      <c r="E217" s="274"/>
      <c r="F217" s="267">
        <v>4</v>
      </c>
      <c r="G217" s="253"/>
      <c r="H217" s="361" t="s">
        <v>828</v>
      </c>
      <c r="I217" s="361"/>
      <c r="J217" s="361"/>
      <c r="K217" s="307"/>
    </row>
    <row r="218" spans="2:11" ht="12.75" customHeight="1">
      <c r="B218" s="310"/>
      <c r="C218" s="311"/>
      <c r="D218" s="311"/>
      <c r="E218" s="311"/>
      <c r="F218" s="311"/>
      <c r="G218" s="311"/>
      <c r="H218" s="311"/>
      <c r="I218" s="311"/>
      <c r="J218" s="311"/>
      <c r="K218" s="312"/>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Chlumecky</dc:creator>
  <cp:keywords/>
  <dc:description/>
  <cp:lastModifiedBy>Pavel Dohnal</cp:lastModifiedBy>
  <dcterms:created xsi:type="dcterms:W3CDTF">2019-04-16T22:08:36Z</dcterms:created>
  <dcterms:modified xsi:type="dcterms:W3CDTF">2019-04-17T07:54:16Z</dcterms:modified>
  <cp:category/>
  <cp:version/>
  <cp:contentType/>
  <cp:contentStatus/>
</cp:coreProperties>
</file>