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3 - Poběžovice -Vlkanov  ..." sheetId="2" r:id="rId2"/>
  </sheets>
  <definedNames>
    <definedName name="_xlnm.Print_Area" localSheetId="0">'Rekapitulace stavby'!$D$4:$AO$76,'Rekapitulace stavby'!$C$82:$AQ$96</definedName>
    <definedName name="_xlnm._FilterDatabase" localSheetId="1" hidden="1">'3 - Poběžovice -Vlkanov  ...'!$C$123:$K$410</definedName>
    <definedName name="_xlnm.Print_Area" localSheetId="1">'3 - Poběžovice -Vlkanov  ...'!$C$4:$J$76,'3 - Poběžovice -Vlkanov  ...'!$C$82:$J$105,'3 - Poběžovice -Vlkanov  ...'!$C$111:$K$410</definedName>
    <definedName name="_xlnm.Print_Titles" localSheetId="0">'Rekapitulace stavby'!$92:$92</definedName>
    <definedName name="_xlnm.Print_Titles" localSheetId="1">'3 - Poběžovice -Vlkanov  ...'!$123:$123</definedName>
  </definedNames>
  <calcPr fullCalcOnLoad="1"/>
</workbook>
</file>

<file path=xl/sharedStrings.xml><?xml version="1.0" encoding="utf-8"?>
<sst xmlns="http://schemas.openxmlformats.org/spreadsheetml/2006/main" count="2902" uniqueCount="553">
  <si>
    <t>Export Komplet</t>
  </si>
  <si>
    <t/>
  </si>
  <si>
    <t>2.0</t>
  </si>
  <si>
    <t>ZAMOK</t>
  </si>
  <si>
    <t>False</t>
  </si>
  <si>
    <t>{04883309-8194-4cee-9645-6f5fc0ed4397}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</si>
  <si>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</si>
  <si>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</si>
  <si>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</si>
  <si>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</si>
  <si>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</si>
  <si>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</si>
  <si>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</si>
  <si>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</si>
  <si>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347-17b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</si>
  <si>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</si>
  <si>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</si>
  <si>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II/195 Klenčí pod Čerchovem -Poběžovice ( 1.etapa)</t>
  </si>
  <si>
    <t>KSO:</t>
  </si>
  <si>
    <t>822 24</t>
  </si>
  <si>
    <t>CC-CZ:</t>
  </si>
  <si>
    <t>Místo:</t>
  </si>
  <si>
    <t>SIL.II/195,Klenčí,Postřekov</t>
  </si>
  <si>
    <t>Datum:</t>
  </si>
  <si>
    <t>19. 4. 2018</t>
  </si>
  <si>
    <t>Zadavatel:</t>
  </si>
  <si>
    <t>IČ:</t>
  </si>
  <si>
    <t>SÚS PK Domažlice</t>
  </si>
  <si>
    <t>DIČ:</t>
  </si>
  <si>
    <t>Uchazeč:</t>
  </si>
  <si>
    <t>Vyplň údaj</t>
  </si>
  <si>
    <t>Projektant:</t>
  </si>
  <si>
    <t>J.Miška</t>
  </si>
  <si>
    <t>True</t>
  </si>
  <si>
    <t>Zpracovatel:</t>
  </si>
  <si>
    <t>Richtrová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</si>
  <si>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</si>
  <si>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</si>
  <si>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</si>
  <si>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</si>
  <si>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</si>
  <si>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</si>
  <si>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</si>
  <si>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</si>
  <si>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</si>
  <si>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</si>
  <si>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</si>
  <si>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</si>
  <si>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</si>
  <si>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</si>
  <si>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</si>
  <si>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</si>
  <si>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</si>
  <si>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</si>
  <si>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</si>
  <si>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</si>
  <si>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</si>
  <si>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</si>
  <si>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</si>
  <si>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</si>
  <si>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</si>
  <si>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</si>
  <si>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</si>
  <si>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</si>
  <si>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</si>
  <si>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</si>
  <si>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</si>
  <si>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</si>
  <si>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</si>
  <si>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</si>
  <si>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</si>
  <si>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</si>
  <si>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</si>
  <si>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</si>
  <si>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</si>
  <si>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</si>
  <si>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</si>
  <si>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</si>
  <si>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</si>
  <si>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</si>
  <si>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</si>
  <si>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</si>
  <si>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</si>
  <si>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3</t>
  </si>
  <si>
    <t>Poběžovice -Vlkanov  úsek 1</t>
  </si>
  <si>
    <t>ING</t>
  </si>
  <si>
    <t>1</t>
  </si>
  <si>
    <t>{1d37d5b4-7cbc-4c20-8655-283d7c03dcbe}</t>
  </si>
  <si>
    <t>2</t>
  </si>
  <si>
    <t>KRYCÍ LIST SOUPISU PRACÍ</t>
  </si>
  <si>
    <t>Objekt:</t>
  </si>
  <si>
    <t>3 - Poběžovice -Vlkanov  úsek 1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</si>
  <si>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</si>
  <si>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</si>
  <si>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</si>
  <si>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</si>
  <si>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</si>
  <si>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</si>
  <si>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</si>
  <si>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</si>
  <si>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</si>
  <si>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</si>
  <si>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</si>
  <si>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práce+přesun hmot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</si>
  <si>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</si>
  <si>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</si>
  <si>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</si>
  <si>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</si>
  <si>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</si>
  <si>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</si>
  <si>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</si>
  <si>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</si>
  <si>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</si>
  <si>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</si>
  <si>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</si>
  <si>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</si>
  <si>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</si>
  <si>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</si>
  <si>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</si>
  <si>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</si>
  <si>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</si>
  <si>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</si>
  <si>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</si>
  <si>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113107242</t>
  </si>
  <si>
    <t>Odstranění podkladu živičného tl 100 mm strojně pl přes 200 m2</t>
  </si>
  <si>
    <t>m2</t>
  </si>
  <si>
    <t>CS ÚRS 2018 01</t>
  </si>
  <si>
    <t>4</t>
  </si>
  <si>
    <t>387496543</t>
  </si>
  <si>
    <t>PP</t>
  </si>
  <si>
    <t>Odstranění podkladů nebo krytů strojně plochy jednotlivě přes 200 m2 s přemístěním hmot na skládku na vzdálenost do 20 m nebo s naložením na dopravní prostředek živičných, o tl. vrstvy přes 50 do 100 mm</t>
  </si>
  <si>
    <t>VV</t>
  </si>
  <si>
    <t>1522.2 "dle proj."</t>
  </si>
  <si>
    <t>528.44 "v místě po obnažení krytu "</t>
  </si>
  <si>
    <t>Součet</t>
  </si>
  <si>
    <t>113154113</t>
  </si>
  <si>
    <t>Frézování živičného krytu tl 50 mm pruh š 0,5 m pl do 500 m2 bez překážek v trase -lokální opravy</t>
  </si>
  <si>
    <t>2071970213</t>
  </si>
  <si>
    <t>Frézování živičného podkladu nebo krytu  s naložením na dopravní prostředek plochy do 500 m2 bez překážek v trase pruhu šířky do 0,5 m, tloušťky vrstvy 50 mm</t>
  </si>
  <si>
    <t>50</t>
  </si>
  <si>
    <t>113154431</t>
  </si>
  <si>
    <t>Frézování živičného krytu tl 30 mm pruh š 2 m pl přes 10000 m2 bez překážek v trase</t>
  </si>
  <si>
    <t>1700302536</t>
  </si>
  <si>
    <t>Frézování živičného podkladu nebo krytu  s naložením na dopravní prostředek plochy přes 10 000 m2 bez překážek v trase pruhu šířky do 2 m, tloušťky vrstvy do 30 mm</t>
  </si>
  <si>
    <t>(10253.2+80) "+sjezd"</t>
  </si>
  <si>
    <t>"celkem tl 2,6cm"</t>
  </si>
  <si>
    <t>122202202</t>
  </si>
  <si>
    <t>Odkopávky a prokopávky nezapažené pro silnice objemu do 1000 m3 v hornině tř. 3</t>
  </si>
  <si>
    <t>m3</t>
  </si>
  <si>
    <t>689890506</t>
  </si>
  <si>
    <t>Odkopávky a prokopávky nezapažené pro silnice  s přemístěním výkopku v příčných profilech na vzdálenost do 15 m nebo s naložením na dopravní prostředek v hornině tř. 3 přes 100 do 1 000 m3</t>
  </si>
  <si>
    <t>117.83 "v krajnici"</t>
  </si>
  <si>
    <t>(1.45+2.4+2.2+1.75)*2*1.1 "pro osaz.konc.potr."</t>
  </si>
  <si>
    <t>(0.3+0.27)*7.0 "u mostu"</t>
  </si>
  <si>
    <t>139</t>
  </si>
  <si>
    <t>5</t>
  </si>
  <si>
    <t>162701105</t>
  </si>
  <si>
    <t>Vodorovné přemístění do 10000 m výkopku/sypaniny z horniny tř. 1 až 4</t>
  </si>
  <si>
    <t>-1298160367</t>
  </si>
  <si>
    <t>Vodorovné přemístění výkopku nebo sypaniny po suchu  na obvyklém dopravním prostředku, bez naložení výkopku, avšak se složením bez rozhrnutí z horniny tř. 1 až 4 na vzdálenost přes 9 000 do 10 000 m</t>
  </si>
  <si>
    <t>6</t>
  </si>
  <si>
    <t>162701109</t>
  </si>
  <si>
    <t>Příplatek k vodorovnému přemístění výkopku/sypaniny z horniny tř. 1 až 4 ZKD 1000 m přes 10000 m</t>
  </si>
  <si>
    <t>1246173087</t>
  </si>
  <si>
    <t>Vodorovné přemístění výkopku nebo sypaniny po suchu  na obvyklém dopravním prostředku, bez naložení výkopku, avšak se složením bez rozhrnutí z horniny tř. 1 až 4 na vzdálenost Příplatek k ceně za každých dalších i započatých 1 000 m</t>
  </si>
  <si>
    <t>139*10</t>
  </si>
  <si>
    <t>7</t>
  </si>
  <si>
    <t>171201211</t>
  </si>
  <si>
    <t>Poplatek za uložení stavebního odpadu - zeminy a kameniva na skládce</t>
  </si>
  <si>
    <t>t</t>
  </si>
  <si>
    <t>1333816038</t>
  </si>
  <si>
    <t>Poplatek za uložení stavebního odpadu na skládce (skládkovné) zeminy a kameniva zatříděného do Katalogu odpadů pod kódem 170 504</t>
  </si>
  <si>
    <t>139*1.8</t>
  </si>
  <si>
    <t>8</t>
  </si>
  <si>
    <t>174101101</t>
  </si>
  <si>
    <t>Zásyp -dosyp jam, šachet rýh nebo kolem objektů sypaninou se zhutněním</t>
  </si>
  <si>
    <t>-637002384</t>
  </si>
  <si>
    <t>Zásyp-dosyp sypaninou z jakékoliv horniny  s uložením výkopku ve vrstvách se zhutněním jam, šachet, rýh nebo kolem objektů v těchto vykopávkách</t>
  </si>
  <si>
    <t>0.05*4*1.0 "v krajich u propustku"</t>
  </si>
  <si>
    <t>9</t>
  </si>
  <si>
    <t>M</t>
  </si>
  <si>
    <t>58344171</t>
  </si>
  <si>
    <t>štěrkodrť frakce 0-32</t>
  </si>
  <si>
    <t>1192230004</t>
  </si>
  <si>
    <t>0.2*1.89*1.01</t>
  </si>
  <si>
    <t>0.4</t>
  </si>
  <si>
    <t>10</t>
  </si>
  <si>
    <t>181951102</t>
  </si>
  <si>
    <t>Úprava pláně v hornině tř. 1 až 4 se zhutněním</t>
  </si>
  <si>
    <t>1474436228</t>
  </si>
  <si>
    <t>Úprava pláně vyrovnáním výškových rozdílů  v hornině tř. 1 až 4 se zhutněním</t>
  </si>
  <si>
    <t>1522.2+528.4</t>
  </si>
  <si>
    <t>Svislé a kompletní konstrukce</t>
  </si>
  <si>
    <t>11</t>
  </si>
  <si>
    <t>317321018</t>
  </si>
  <si>
    <t>Římsy opěrných zdí  ze ŽB tř. C 30/37XF4  -stáv.čela</t>
  </si>
  <si>
    <t>7845773</t>
  </si>
  <si>
    <t>Římsy opěrných zdí  z betonu železového tř. C 30/37 XF4  -stáv.čela</t>
  </si>
  <si>
    <t>0.3*0.7*6.5*2</t>
  </si>
  <si>
    <t>12</t>
  </si>
  <si>
    <t>317353111</t>
  </si>
  <si>
    <t>Bednění říms   opěrných zdí a valů přímých, zalomených nebo zakřivených zřízení</t>
  </si>
  <si>
    <t>338006358</t>
  </si>
  <si>
    <t>Bednění říms  opěrných zdí a valů jakéhokoliv tvaru přímých, zalomených nebo jinak zakřivených zřízení opěrných zdí a valů jakéhokoliv tvaru přímých, zalomených nebo jinak zakřivených zřízení</t>
  </si>
  <si>
    <t>(0.3*6.5*2+0.2*6.5+0.3*0.7*2)*2</t>
  </si>
  <si>
    <t>13</t>
  </si>
  <si>
    <t>317353112</t>
  </si>
  <si>
    <t>Bednění říms   opěrných zdí a valů přímých, zalomených nebo zakřivených odstranění</t>
  </si>
  <si>
    <t>1249955579</t>
  </si>
  <si>
    <t>Bednění říms   opěrných zdí a valů jakéhokoliv tvaru přímých, zalomených nebo jinak zakřivených odstranění</t>
  </si>
  <si>
    <t>11.24</t>
  </si>
  <si>
    <t>14</t>
  </si>
  <si>
    <t>317361016</t>
  </si>
  <si>
    <t>Výztuž říms  opěrných zdí a valů z betonářské oceli 10 505</t>
  </si>
  <si>
    <t>1900162313</t>
  </si>
  <si>
    <t>Výztuž říms   opěrných zdí a valů z oceli 10 505 (R) nebo BSt 500</t>
  </si>
  <si>
    <t>318.51*0.001*1.05</t>
  </si>
  <si>
    <t>Vodorovné konstrukce</t>
  </si>
  <si>
    <t>451311511</t>
  </si>
  <si>
    <t>Podklad pro dlažbu z betonu prostého mrazuvzdorného tř. C 25/30 vrstva tl do 100 mm</t>
  </si>
  <si>
    <t>-1457858277</t>
  </si>
  <si>
    <t>Podklad z prostého betonu pod dlažbu pro prostředí s mrazovými cykly, ve vrstvě tl. do 100 mm</t>
  </si>
  <si>
    <t>4+4+5+4 "propustek"</t>
  </si>
  <si>
    <t>0.6*2 "kamen.skluz"</t>
  </si>
  <si>
    <t>16</t>
  </si>
  <si>
    <t>45147512R</t>
  </si>
  <si>
    <t>Podkladní vrstva plastbetonová  tl 10 mm  -ukotvení zábradlí vč.bednění</t>
  </si>
  <si>
    <t>-524567699</t>
  </si>
  <si>
    <t xml:space="preserve">Podkladní vrstva plastbetonová  samonivelační, tloušťky do 10 mm </t>
  </si>
  <si>
    <t>0.22*0.22*8</t>
  </si>
  <si>
    <t>17</t>
  </si>
  <si>
    <t>452111111</t>
  </si>
  <si>
    <t>Osazení betonových pražců otevřený výkop pl do 25000 mm2</t>
  </si>
  <si>
    <t>kus</t>
  </si>
  <si>
    <t>-274729045</t>
  </si>
  <si>
    <t>Osazení betonových dílců pražců pod potrubí v otevřeném výkopu, průřezové plochy do 25000 mm2</t>
  </si>
  <si>
    <t>18</t>
  </si>
  <si>
    <t>59223729R</t>
  </si>
  <si>
    <t>podkladek betonový pod hrdlové trouby TBX-Q 60/15/17  60 x 17 x 15 cm</t>
  </si>
  <si>
    <t>482897058</t>
  </si>
  <si>
    <t>8.08</t>
  </si>
  <si>
    <t>19</t>
  </si>
  <si>
    <t>452311161</t>
  </si>
  <si>
    <t>Podkladní desky z betonu prostého tř. C 25/30 XF2otevřený výkop -propust.</t>
  </si>
  <si>
    <t>-400174761</t>
  </si>
  <si>
    <t>Podkladní a zajišťovací konstrukce z betonu prostého v otevřeném výkopu desky pod potrubí, stoky a drobné objekty z betonu tř. C 25/30 XF2</t>
  </si>
  <si>
    <t>(2.0+1.0+1.5+1.5)*0.2*1.0</t>
  </si>
  <si>
    <t>20</t>
  </si>
  <si>
    <t>452368211</t>
  </si>
  <si>
    <t>Výztuž podkladních desek nebo bloků nebo pražců otevřený výkop ze svařovaných sítí Kari</t>
  </si>
  <si>
    <t>-131611839</t>
  </si>
  <si>
    <t>Výztuž podkladních desek, bloků nebo pražců v otevřeném výkopu ze svařovaných sítí typu Kari</t>
  </si>
  <si>
    <t>5.9*7.9*0.001*1.05 "dn400"</t>
  </si>
  <si>
    <t>46551312R</t>
  </si>
  <si>
    <t>Dlažba z lomového kamene na cementovou maltu s vyspárováním tl  150 mm</t>
  </si>
  <si>
    <t>-466024431</t>
  </si>
  <si>
    <t>Dlažba z lomového kamene lomařsky upraveného  na cementovou maltu, s vyspárováním cementovou maltou, tl. kamene 150 mm</t>
  </si>
  <si>
    <t>17 "propustek"</t>
  </si>
  <si>
    <t>Komunikace pozemní</t>
  </si>
  <si>
    <t>22</t>
  </si>
  <si>
    <t>564811113</t>
  </si>
  <si>
    <t>Podklad ze štěrkodrtě ŠD tl 70 mm dle proj.pr.6.51cm</t>
  </si>
  <si>
    <t>375978615</t>
  </si>
  <si>
    <t>Podklad ze štěrkodrti ŠD  s rozprostřením a zhutněním, po zhutnění tl. 70 mm</t>
  </si>
  <si>
    <t>1522.2*1.1</t>
  </si>
  <si>
    <t>23</t>
  </si>
  <si>
    <t>565135111</t>
  </si>
  <si>
    <t>Asfaltový beton vrstva podkladní ACP 16 (obalované kamenivo OKS) tl 50 mm š do 3 m</t>
  </si>
  <si>
    <t>298711329</t>
  </si>
  <si>
    <t>Asfaltový beton vrstva podkladní ACP 16 (obalované kamenivo střednězrnné - OKS)  s rozprostřením a zhutněním v pruhu šířky do 3 m, po zhutnění tl. 50 mm</t>
  </si>
  <si>
    <t xml:space="preserve">1522.2 "sanační " </t>
  </si>
  <si>
    <t>10253.2*0.2-1522.2 "v místě po obnažení krytu "</t>
  </si>
  <si>
    <t>24</t>
  </si>
  <si>
    <t>569951133</t>
  </si>
  <si>
    <t>Zpevnění krajnic asfaltovým recyklátem tl 150 mm</t>
  </si>
  <si>
    <t>-456482652</t>
  </si>
  <si>
    <t>Zpevnění krajnic nebo komunikací pro pěší  s rozprostřením a zhutněním, po zhutnění asfaltovým recyklátem tl. 150 mm</t>
  </si>
  <si>
    <t>407.76-264.41</t>
  </si>
  <si>
    <t>143.35/0.15</t>
  </si>
  <si>
    <t>955.7</t>
  </si>
  <si>
    <t>25</t>
  </si>
  <si>
    <t>56993113R</t>
  </si>
  <si>
    <t>Zpevnění sjezdu asfaltovým recyklátem tl 100 mm  hez dodávky recyklátu</t>
  </si>
  <si>
    <t>1352204354</t>
  </si>
  <si>
    <t>Zpevnění krajnic nebo komunikací pro pěší  s rozprostřením a zhutněním, po zhutnění asfaltovým recyklátem tl. 100 mm</t>
  </si>
  <si>
    <t>(7+6+4+5+3+9)*1.5 " zpevnění sjezdů  t.100mm "</t>
  </si>
  <si>
    <t>26</t>
  </si>
  <si>
    <t>56995114R</t>
  </si>
  <si>
    <t>Zpevnění krajnic asfaltovým recyklátem tl 200 mm  hez dodávky recyklátu</t>
  </si>
  <si>
    <t>2106209599</t>
  </si>
  <si>
    <t>Zpevnění krajnic nebo komunikací pro pěší  s rozprostřením a zhutněním, po zhutnění asfaltovým recyklátem tl. 200 mm</t>
  </si>
  <si>
    <t>0.5*1596.5*2-(80+7+6+4+5+3+9) "  tl 200mm"</t>
  </si>
  <si>
    <t>27</t>
  </si>
  <si>
    <t>572141111</t>
  </si>
  <si>
    <t>Vyrovnání povrchu dosavadních krytů asfaltovým betonem ACO (AB) tl do 40 mm</t>
  </si>
  <si>
    <t>-1580871083</t>
  </si>
  <si>
    <t>Vyrovnání povrchu dosavadních krytů  s rozprostřením hmot a zhutněním asfaltovým betonem ACO (AB) tl. od 20 do 40 mm</t>
  </si>
  <si>
    <t>4.23/0.03+80*0.03</t>
  </si>
  <si>
    <t>28</t>
  </si>
  <si>
    <t>572531121</t>
  </si>
  <si>
    <t>Ošetření trhlin asfaltovou sanační hmotou š do 20 mm lokální opravy</t>
  </si>
  <si>
    <t>m</t>
  </si>
  <si>
    <t>-1264170873</t>
  </si>
  <si>
    <t>Vyspravení trhlin dosavadního krytu asfaltovou sanační hmotou  ošetření trhlin šířky do 20 mm</t>
  </si>
  <si>
    <t>30</t>
  </si>
  <si>
    <t>29</t>
  </si>
  <si>
    <t>573211107</t>
  </si>
  <si>
    <t>Postřik živičný spojovací z asfaltu v množství 0,30 kg/m2</t>
  </si>
  <si>
    <t>29689951</t>
  </si>
  <si>
    <t>Postřik spojovací PS bez posypu kamenivem z asfaltu silničního, v množství 0,30 kg/m2</t>
  </si>
  <si>
    <t>10333.2</t>
  </si>
  <si>
    <t xml:space="preserve">50 " lokální opravy " </t>
  </si>
  <si>
    <t>573211108</t>
  </si>
  <si>
    <t>Postřik živičný spojovací z asfaltu v množství 0,40 kg/m2</t>
  </si>
  <si>
    <t>-1261444663</t>
  </si>
  <si>
    <t>Postřik spojovací PS bez posypu kamenivem z asfaltu silničního, v množství 0,40 kg/m2</t>
  </si>
  <si>
    <t>31</t>
  </si>
  <si>
    <t>577144111</t>
  </si>
  <si>
    <t>Asfaltový beton vrstva obrusná ACO 11 (ABS) tř. I tl 50 mm š do 3 m z nemodifikovaného asfaltu</t>
  </si>
  <si>
    <t>-1186054196</t>
  </si>
  <si>
    <t>Asfaltový beton vrstva obrusná ACO 11 (ABS)  s rozprostřením a se zhutněním z nemodifikovaného asfaltu v pruhu šířky do 3 m tř. I, po zhutnění tl. 50 mm</t>
  </si>
  <si>
    <t>32</t>
  </si>
  <si>
    <t>577144121</t>
  </si>
  <si>
    <t>Asfaltový beton vrstva obrusná ACO 11 (ABS) tř. I tl 50 mm š přes 3 m z nemodifikovaného asfaltu</t>
  </si>
  <si>
    <t>1060669588</t>
  </si>
  <si>
    <t>Asfaltový beton vrstva obrusná ACO 11 (ABS)  s rozprostřením a se zhutněním z nemodifikovaného asfaltu v pruhu šířky přes 3 m tř. I, po zhutnění tl. 50 mm</t>
  </si>
  <si>
    <t>10252.2+80</t>
  </si>
  <si>
    <t>33</t>
  </si>
  <si>
    <t>577165122</t>
  </si>
  <si>
    <t>Asfaltový beton vrstva ložní ACL 16 (ABH) tl do 70 mm š přes 3 m z nemodifikovaného asfaltu dle proj.pr.6.73cm</t>
  </si>
  <si>
    <t>-1458904756</t>
  </si>
  <si>
    <t>Asfaltový beton vrstva ložní ACL 16 (ABH)  s rozprostřením a zhutněním z nemodifikovaného asfaltu v pruhu šířky přes 3 m, po zhutnění tl. 70 mm</t>
  </si>
  <si>
    <t>10253.2 "průměr.tl.6.73cm"</t>
  </si>
  <si>
    <t>Trubní vedení</t>
  </si>
  <si>
    <t>34</t>
  </si>
  <si>
    <t>82039111R</t>
  </si>
  <si>
    <t>Seříznutí železobetonové trouby DN  do 600 mm se začištěním -strojní řez</t>
  </si>
  <si>
    <t>-429129805</t>
  </si>
  <si>
    <t>2+2</t>
  </si>
  <si>
    <t>Ostatní konstrukce a práce+přesun hmot</t>
  </si>
  <si>
    <t>35</t>
  </si>
  <si>
    <t>911121111</t>
  </si>
  <si>
    <t>Montáž zábradlí ocelového přichyceného vruty do betonového podkladu</t>
  </si>
  <si>
    <t>-1598187057</t>
  </si>
  <si>
    <t>Montáž zábradlí ocelového  přichyceného vruty do betonového podkladu</t>
  </si>
  <si>
    <t>6.0*2</t>
  </si>
  <si>
    <t>36</t>
  </si>
  <si>
    <t>5539121R</t>
  </si>
  <si>
    <t xml:space="preserve">Dodávka ocel.atyp. zábradlí povrch.úprava žárový pozink. </t>
  </si>
  <si>
    <t>-1220396908</t>
  </si>
  <si>
    <t>37</t>
  </si>
  <si>
    <t>91221111R</t>
  </si>
  <si>
    <t>Montáž směrového sloupku silničního ocelového  prosté uložení bez betonového základu</t>
  </si>
  <si>
    <t>947698671</t>
  </si>
  <si>
    <t>84*0.2 "20%"</t>
  </si>
  <si>
    <t>38</t>
  </si>
  <si>
    <t>40445165</t>
  </si>
  <si>
    <t>sloupek směrový silniční ocelový + odrazná sklíčka vč. ocelové zemní patky</t>
  </si>
  <si>
    <t>1977173967</t>
  </si>
  <si>
    <t>sloupek směrový silniční ocelový+ odrazná sklíčka vč. ocelové zemní patky</t>
  </si>
  <si>
    <t>12*1.01 "bílý Z11-a,b"</t>
  </si>
  <si>
    <t>17*1.01 "červený Z11-c,d"</t>
  </si>
  <si>
    <t>29.3</t>
  </si>
  <si>
    <t>39</t>
  </si>
  <si>
    <t>915211112</t>
  </si>
  <si>
    <t xml:space="preserve">Vodorovné dopravní značení dělící čáry souvislé š 125 mm retroreflexní bílý plast </t>
  </si>
  <si>
    <t>2004010168</t>
  </si>
  <si>
    <t>Vodorovné dopravní značení stříkaným plastem  dělící čára šířky 125 mm souvislá bílá retroreflexní</t>
  </si>
  <si>
    <t xml:space="preserve">(1596.5*2-29) " V4" </t>
  </si>
  <si>
    <t>(16+26+18)+1.6*5*0.5 "V13"</t>
  </si>
  <si>
    <t>40</t>
  </si>
  <si>
    <t>915221112</t>
  </si>
  <si>
    <t xml:space="preserve">Vodorovné dopravní značení vodící čáry souvislé š 250 mm retroreflexní bílý plast </t>
  </si>
  <si>
    <t>1177654035</t>
  </si>
  <si>
    <t>Vodorovné dopravní značení stříkaným plastem  vodící čára bílá šířky 250 mm souvislá retroreflexní</t>
  </si>
  <si>
    <t xml:space="preserve">(20+29)*0.5 "V2b" </t>
  </si>
  <si>
    <t>41</t>
  </si>
  <si>
    <t>915611111</t>
  </si>
  <si>
    <t>Předznačení vodorovného liniového značení</t>
  </si>
  <si>
    <t>-1563408293</t>
  </si>
  <si>
    <t>Předznačení pro vodorovné značení  stříkané barvou nebo prováděné z nátěrových hmot liniové dělicí čáry, vodicí proužky</t>
  </si>
  <si>
    <t>3228+24.5</t>
  </si>
  <si>
    <t>42</t>
  </si>
  <si>
    <t>919521110</t>
  </si>
  <si>
    <t>Zřízení silničního propustku z trub betonových nebo ŽB DN 300</t>
  </si>
  <si>
    <t>-1278658206</t>
  </si>
  <si>
    <t>Zřízení silničního propustku z trub betonových nebo železobetonových  DN 300 mm</t>
  </si>
  <si>
    <t>1.0+2.0+1.5+1.5</t>
  </si>
  <si>
    <t>43</t>
  </si>
  <si>
    <t>5922200R</t>
  </si>
  <si>
    <t>trouba železobetonová hrdlová přímá s integrovaným spojem   30 x 250 x 7,5 cm</t>
  </si>
  <si>
    <t>683948156</t>
  </si>
  <si>
    <t>trouba železobetonová hrdlová přímá s integrovaným spojem 30X250 cm</t>
  </si>
  <si>
    <t>4*1.01</t>
  </si>
  <si>
    <t>44</t>
  </si>
  <si>
    <t>919535556</t>
  </si>
  <si>
    <t>Obetonování trubního propustku betonem se zvýšenými nároky na prostředí tř. C 25/30 XF2</t>
  </si>
  <si>
    <t>1679104030</t>
  </si>
  <si>
    <t>Obetonování trubního propustku  betonem prostým se zvýšenými nároky na prostředí tř. C 25/30</t>
  </si>
  <si>
    <t>8.0 "dle proj."</t>
  </si>
  <si>
    <t>45</t>
  </si>
  <si>
    <t>919721223</t>
  </si>
  <si>
    <t>Geomříž pro vyztužení asfaltového povrchu ze skelných vláken s geotextilií pevnost 100 kN/m</t>
  </si>
  <si>
    <t>-1071863194</t>
  </si>
  <si>
    <t>Geomříž pro vyztužení asfaltového povrchu ze skelných vláken s geotextilií, podélná pevnost v tahu 100 kN/m</t>
  </si>
  <si>
    <t>(1522.2+528.4)*1.03</t>
  </si>
  <si>
    <t>2112.12</t>
  </si>
  <si>
    <t>46</t>
  </si>
  <si>
    <t>91973111R</t>
  </si>
  <si>
    <t>Zarovnání styčné plochy podkladu nebo krytu živičného tl do 50 mm vč.zalití asf.modif.zálivkou</t>
  </si>
  <si>
    <t>1573115936</t>
  </si>
  <si>
    <t>Zarovnání styčné plochy podkladu nebo krytu podél vybourané části komunikace nebo zpevněné plochy  živičné tl. do 50 mm</t>
  </si>
  <si>
    <t>46.5</t>
  </si>
  <si>
    <t>47</t>
  </si>
  <si>
    <t>919735111</t>
  </si>
  <si>
    <t>Řezání stávajícího živičného krytu hl do 50 mm</t>
  </si>
  <si>
    <t>-1498274720</t>
  </si>
  <si>
    <t>Řezání stávajícího živičného krytu nebo podkladu  hloubky do 50 mm</t>
  </si>
  <si>
    <t>19+22+5.5</t>
  </si>
  <si>
    <t>(8.3*2+1.5*2)*4 " 4x lokální opravy"</t>
  </si>
  <si>
    <t>48</t>
  </si>
  <si>
    <t>919735112</t>
  </si>
  <si>
    <t>Řezání stávajícího živičného krytu hl do 100 mm</t>
  </si>
  <si>
    <t>-1485900289</t>
  </si>
  <si>
    <t>Řezání stávajícího živičného krytu nebo podkladu  hloubky přes 50 do 100 mm</t>
  </si>
  <si>
    <t>1025+25*2</t>
  </si>
  <si>
    <t>49</t>
  </si>
  <si>
    <t>935112211</t>
  </si>
  <si>
    <t>Osazení příkopového žlabu do betonu tl 100 mm z betonových tvárnic š 800 mm</t>
  </si>
  <si>
    <t>1500751881</t>
  </si>
  <si>
    <t>Osazení betonového příkopového žlabu s vyplněním a zatřením spár cementovou maltou s ložem tl. 100 mm z betonu prostého z betonových příkopových tvárnic šířky přes 500 do 800 mm</t>
  </si>
  <si>
    <t>59227496R</t>
  </si>
  <si>
    <t>žlabovka betonová TBM 8-60 33x59x8 cm</t>
  </si>
  <si>
    <t>-2047790570</t>
  </si>
  <si>
    <t>žlabovka betonová příkopová přírodní 33x59x8 cm</t>
  </si>
  <si>
    <t>14/0.33*1.01</t>
  </si>
  <si>
    <t>51</t>
  </si>
  <si>
    <t>938902111</t>
  </si>
  <si>
    <t>Čištění příkopů komunikací příkopovým rypadlem objem nánosu do 0,15 m3/m</t>
  </si>
  <si>
    <t>850165693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</si>
  <si>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do 0,15 m3/m</t>
  </si>
  <si>
    <t>150</t>
  </si>
  <si>
    <t>52</t>
  </si>
  <si>
    <t>938902432</t>
  </si>
  <si>
    <t>Čištění propustků strojně tlakovou vodou D do 1000 mm při tl nánosu do 75% DN</t>
  </si>
  <si>
    <t>1905811440</t>
  </si>
  <si>
    <t>Čištění propustků s odstraněním travnatého porostu nebo nánosu, s naložením na dopravní prostředek nebo s přemístěním na hromady na vzdálenost do 20 m strojně tlakovou vodou tloušťky nánosu přes 50 do 75% průměru propustku přes 500 do 1000 mm</t>
  </si>
  <si>
    <t>7+7+10</t>
  </si>
  <si>
    <t>53</t>
  </si>
  <si>
    <t>938909311</t>
  </si>
  <si>
    <t>Čištění vozovek metením strojně podkladu nebo krytu betonového nebo živičného</t>
  </si>
  <si>
    <t>827666010</t>
  </si>
  <si>
    <t>Čištění vozovek metením bláta, prachu nebo hlinitého nánosu s odklizením na hromady na vzdálenost do 20 m nebo naložením na dopravní prostředek strojně povrchu podkladu nebo krytu betonového nebo živičného</t>
  </si>
  <si>
    <t>54</t>
  </si>
  <si>
    <t>9539431R</t>
  </si>
  <si>
    <t>Osazování a dodávka ukotveni  do betonu vč.vyvrtání otvorů   4x chem.kotva+kotev.plech</t>
  </si>
  <si>
    <t>-969457472</t>
  </si>
  <si>
    <t>8 "4x/1 sl. chem.kotva pr.8mm +kotev.plech P6"</t>
  </si>
  <si>
    <t>55</t>
  </si>
  <si>
    <t>95394512R</t>
  </si>
  <si>
    <t>Trny-kotvy   M 10  do betonu, ŽB nebo kamene s vyvrtáním otvoru vlepeny chemic.tmalem</t>
  </si>
  <si>
    <t>1199504999</t>
  </si>
  <si>
    <t>trny do puvodni konstr.</t>
  </si>
  <si>
    <t>13*2</t>
  </si>
  <si>
    <t>56</t>
  </si>
  <si>
    <t>962021112</t>
  </si>
  <si>
    <t>Bourání zdí a pilířů z kamene  -čela</t>
  </si>
  <si>
    <t>1761434979</t>
  </si>
  <si>
    <t>Bourání mostních konstrukcí zdiva a pilířů z kamene nebo cihel</t>
  </si>
  <si>
    <t>(1.5*0.5*0.3)*2+(1.2*0.3*0.5)*2</t>
  </si>
  <si>
    <t>57</t>
  </si>
  <si>
    <t>962041211</t>
  </si>
  <si>
    <t>Bourání zdí -římsa  z betonu prostého -ručně pneumat.nářadím</t>
  </si>
  <si>
    <t>CS ÚRS 2017 01</t>
  </si>
  <si>
    <t>-256596786</t>
  </si>
  <si>
    <t>Bourání  konstrukcí zdiva -římsal z prostého betonu</t>
  </si>
  <si>
    <t>(0.17*0.6*6.5)*2 "u mostu-prop."</t>
  </si>
  <si>
    <t>1.33</t>
  </si>
  <si>
    <t>58</t>
  </si>
  <si>
    <t>96600521R</t>
  </si>
  <si>
    <t>Rozebrání a odstranění silničního zábradlí se sloupky osazenými do říms vč odvozu do šrotu</t>
  </si>
  <si>
    <t>-1733803621</t>
  </si>
  <si>
    <t>Rozebrání a odstranění silničního zábradlí a ocelových svodidel s přemístěním hmot na skládku na vzdálenost do 10 m nebo s naložením na dopravní prostředek, se zásypem jam po odstraněných sloupcích a s jeho zhutněním silničního zábradlí se sloupky osazenými do říms nebo krycích desek vč odvozu do šrotu</t>
  </si>
  <si>
    <t>6.1*2</t>
  </si>
  <si>
    <t>59</t>
  </si>
  <si>
    <t>966008111</t>
  </si>
  <si>
    <t>Bourání trubního propustku do DN 300 --část vč.zemních prací vč.uříznutí roury</t>
  </si>
  <si>
    <t>-1370318589</t>
  </si>
  <si>
    <t>Bourání trubního propustku  s odklizením a uložením vybouraného materiálu na skládku na vzdálenost do 3 m nebo s naložením na dopravní prostředek z trub DN do 300 mm</t>
  </si>
  <si>
    <t>1.2+0.6+1.3+1.4</t>
  </si>
  <si>
    <t>60</t>
  </si>
  <si>
    <t>985131111</t>
  </si>
  <si>
    <t>Očištění ploch stěn, rubu kleneb a podlah tlakovou vodou</t>
  </si>
  <si>
    <t>-370742241</t>
  </si>
  <si>
    <t>(1.7+2.0)*6.5 "konstr.mostu-prop."</t>
  </si>
  <si>
    <t>6.5*0.5*2 "lozna spara po vybour."</t>
  </si>
  <si>
    <t>61</t>
  </si>
  <si>
    <t>938111111</t>
  </si>
  <si>
    <t>Čištění zdiva opěr, pilířů, křídel od mechu a jiné vegetace</t>
  </si>
  <si>
    <t>686683137</t>
  </si>
  <si>
    <t>Čištění zdiva opěr, pilířů, křídel  od mechu a jiné vegetace</t>
  </si>
  <si>
    <t>(1.7+2.0)*6.5 "most-prop."</t>
  </si>
  <si>
    <t>62</t>
  </si>
  <si>
    <t>997221551</t>
  </si>
  <si>
    <t>Vodorovná doprava suti ze sypkých materiálů do 1 km</t>
  </si>
  <si>
    <t>1939229755</t>
  </si>
  <si>
    <t>Vodorovná doprava suti  bez naložení, ale se složením a s hrubým urovnáním ze sypkých materiálů, na vzdálenost do 1 km</t>
  </si>
  <si>
    <t>1282.278- ( 6.4+795.656) "vybourany asfalt -odpoc.frez. asf.+ zemina+beton+kamen"</t>
  </si>
  <si>
    <t>-8.326 "beton+kamen"</t>
  </si>
  <si>
    <t>63</t>
  </si>
  <si>
    <t>997221559</t>
  </si>
  <si>
    <t>Příplatek ZKD 1 km u vodorovné dopravy suti ze sypkých materiálů</t>
  </si>
  <si>
    <t>-1513811067</t>
  </si>
  <si>
    <t>Vodorovná doprava suti  bez naložení, ale se složením a s hrubým urovnáním Příplatek k ceně za každý další i započatý 1 km přes 1 km</t>
  </si>
  <si>
    <t>471.896*19  "vybourany asf.+zem -celkem 20km s poplatkem"</t>
  </si>
  <si>
    <t>64</t>
  </si>
  <si>
    <t>997221571</t>
  </si>
  <si>
    <t>Vodorovná doprava vybouraných hmot do 1 km</t>
  </si>
  <si>
    <t>-1972671951</t>
  </si>
  <si>
    <t>Vodorovná doprava vybouraných hmot  bez naložení, ale se složením a s hrubým urovnáním na vzdálenost do 1 km</t>
  </si>
  <si>
    <t>2.017 "kamen.cela."</t>
  </si>
  <si>
    <t>2.92+3.389 "beton+propust.+rimsa"</t>
  </si>
  <si>
    <t>65</t>
  </si>
  <si>
    <t>997221579</t>
  </si>
  <si>
    <t>Příplatek ZKD 1 km u vodorovné dopravy vybouraných hmot</t>
  </si>
  <si>
    <t>2032604558</t>
  </si>
  <si>
    <t>Vodorovná doprava vybouraných hmot  bez naložení, ale se složením a s hrubým urovnáním na vzdálenost Příplatek k ceně za každý další i započatý 1 km přes 1 km</t>
  </si>
  <si>
    <t>8.326*19</t>
  </si>
  <si>
    <t>66</t>
  </si>
  <si>
    <t>997221815</t>
  </si>
  <si>
    <t>Poplatek za uložení na skládce (skládkovné) stavebního odpadu betonového kód odpadu 170 101</t>
  </si>
  <si>
    <t>-764813462</t>
  </si>
  <si>
    <t>Poplatek za uložení stavebního odpadu na skládce (skládkovné) z prostého betonu zatříděného do Katalogu odpadů pod kódem 170 101</t>
  </si>
  <si>
    <t>9.347-2.017 "beton-odp.kamen.cela"</t>
  </si>
  <si>
    <t>67</t>
  </si>
  <si>
    <t>997221845</t>
  </si>
  <si>
    <t>Poplatek za uložení na skládce (skládkovné) odpadu asfaltového bez dehtu kód odpadu 170 302</t>
  </si>
  <si>
    <t>1425485737</t>
  </si>
  <si>
    <t>Poplatek za uložení stavebního odpadu na skládce (skládkovné) asfaltového bez obsahu dehtu zatříděného do Katalogu odpadů pod kódem 170 302</t>
  </si>
  <si>
    <t>480.222-29.081 "odp.zem.beton+kamen,"</t>
  </si>
  <si>
    <t>68</t>
  </si>
  <si>
    <t>997221855</t>
  </si>
  <si>
    <t>Poplatek za uložení na skládce (skládkovné) zeminy a kameniva kód odpadu 170 504</t>
  </si>
  <si>
    <t>-650553679</t>
  </si>
  <si>
    <t>29.081 "kamen+cela kam."</t>
  </si>
  <si>
    <t>-7.33 "odp.beton"</t>
  </si>
  <si>
    <t>998</t>
  </si>
  <si>
    <t>Přesun hmot</t>
  </si>
  <si>
    <t>69</t>
  </si>
  <si>
    <t>998225111</t>
  </si>
  <si>
    <t>Přesun hmot pro pozemní komunikace s krytem z kamene, monolitickým betonovým nebo živičným</t>
  </si>
  <si>
    <t>448463492</t>
  </si>
  <si>
    <t>Přesun hmot pro komunikace s krytem z kameniva, monolitickým betonovým nebo živičným  dopravní vzdálenost do 200 m jakékoliv délky objektu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</si>
</sst>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7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ht="12" customHeight="1">
      <c r="B8" s="20"/>
      <c r="C8" s="21"/>
      <c r="D8" s="31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23</v>
      </c>
      <c r="AL8" s="21"/>
      <c r="AM8" s="21"/>
      <c r="AN8" s="32" t="s">
        <v>24</v>
      </c>
      <c r="AO8" s="21"/>
      <c r="AP8" s="21"/>
      <c r="AQ8" s="21"/>
      <c r="AR8" s="19"/>
      <c r="BE8" s="30"/>
      <c r="BS8" s="16" t="s">
        <v>6</v>
      </c>
    </row>
    <row r="9" spans="2:7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ht="12" customHeight="1">
      <c r="B10" s="20"/>
      <c r="C10" s="21"/>
      <c r="D10" s="3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26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ht="12" customHeight="1">
      <c r="B13" s="20"/>
      <c r="C13" s="21"/>
      <c r="D13" s="31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26</v>
      </c>
      <c r="AL13" s="21"/>
      <c r="AM13" s="21"/>
      <c r="AN13" s="33" t="s">
        <v>30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30</v>
      </c>
      <c r="AO14" s="21"/>
      <c r="AP14" s="21"/>
      <c r="AQ14" s="21"/>
      <c r="AR14" s="19"/>
      <c r="BE14" s="30"/>
      <c r="BS14" s="16" t="s">
        <v>6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ht="12" customHeight="1">
      <c r="B16" s="20"/>
      <c r="C16" s="21"/>
      <c r="D16" s="31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26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ht="18.45" customHeight="1">
      <c r="B17" s="20"/>
      <c r="C17" s="21"/>
      <c r="D17" s="21"/>
      <c r="E17" s="26" t="s">
        <v>32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33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ht="12" customHeight="1">
      <c r="B19" s="20"/>
      <c r="C19" s="21"/>
      <c r="D19" s="31" t="s">
        <v>34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26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ht="18.45" customHeight="1">
      <c r="B20" s="20"/>
      <c r="C20" s="21"/>
      <c r="D20" s="21"/>
      <c r="E20" s="26" t="s">
        <v>35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33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ht="12" customHeight="1">
      <c r="B22" s="20"/>
      <c r="C22" s="21"/>
      <c r="D22" s="31" t="s">
        <v>36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ht="51" customHeight="1">
      <c r="B23" s="20"/>
      <c r="C23" s="21"/>
      <c r="D23" s="21"/>
      <c r="E23" s="35" t="s">
        <v>37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2:57" s="1" customFormat="1" ht="25.9" customHeight="1">
      <c r="B26" s="37"/>
      <c r="C26" s="38"/>
      <c r="D26" s="39" t="s">
        <v>38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E26" s="30"/>
    </row>
    <row r="27" spans="2:57" s="1" customFormat="1" ht="6.95" customHeight="1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30"/>
    </row>
    <row r="28" spans="2:57" s="1" customFormat="1" ht="12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39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40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41</v>
      </c>
      <c r="AL28" s="43"/>
      <c r="AM28" s="43"/>
      <c r="AN28" s="43"/>
      <c r="AO28" s="43"/>
      <c r="AP28" s="38"/>
      <c r="AQ28" s="38"/>
      <c r="AR28" s="42"/>
      <c r="BE28" s="30"/>
    </row>
    <row r="29" spans="2:57" s="2" customFormat="1" ht="14.4" customHeight="1">
      <c r="B29" s="44"/>
      <c r="C29" s="45"/>
      <c r="D29" s="31" t="s">
        <v>42</v>
      </c>
      <c r="E29" s="45"/>
      <c r="F29" s="31" t="s">
        <v>43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ROUND(AZ94,2)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ROUND(AV94,2)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2:57" s="2" customFormat="1" ht="14.4" customHeight="1">
      <c r="B30" s="44"/>
      <c r="C30" s="45"/>
      <c r="D30" s="45"/>
      <c r="E30" s="45"/>
      <c r="F30" s="31" t="s">
        <v>44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ROUND(BA94,2)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ROUND(AW94,2)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2:57" s="2" customFormat="1" ht="14.4" customHeight="1" hidden="1">
      <c r="B31" s="44"/>
      <c r="C31" s="45"/>
      <c r="D31" s="45"/>
      <c r="E31" s="45"/>
      <c r="F31" s="31" t="s">
        <v>45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ROUND(BB94,2)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2:57" s="2" customFormat="1" ht="14.4" customHeight="1" hidden="1">
      <c r="B32" s="44"/>
      <c r="C32" s="45"/>
      <c r="D32" s="45"/>
      <c r="E32" s="45"/>
      <c r="F32" s="31" t="s">
        <v>46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ROUND(BC94,2)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2:57" s="2" customFormat="1" ht="14.4" customHeight="1" hidden="1">
      <c r="B33" s="44"/>
      <c r="C33" s="45"/>
      <c r="D33" s="45"/>
      <c r="E33" s="45"/>
      <c r="F33" s="31" t="s">
        <v>47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ROUND(BD94,2)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49"/>
    </row>
    <row r="34" spans="2:57" s="1" customFormat="1" ht="6.95" customHeigh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30"/>
    </row>
    <row r="35" spans="2:44" s="1" customFormat="1" ht="25.9" customHeight="1">
      <c r="B35" s="37"/>
      <c r="C35" s="50"/>
      <c r="D35" s="51" t="s">
        <v>48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49</v>
      </c>
      <c r="U35" s="52"/>
      <c r="V35" s="52"/>
      <c r="W35" s="52"/>
      <c r="X35" s="54" t="s">
        <v>50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</row>
    <row r="36" spans="2:44" s="1" customFormat="1" ht="6.9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</row>
    <row r="37" spans="2:44" s="1" customFormat="1" ht="14.4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</row>
    <row r="38" spans="2:44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1" customFormat="1" ht="14.4" customHeight="1">
      <c r="B49" s="37"/>
      <c r="C49" s="38"/>
      <c r="D49" s="57" t="s">
        <v>51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7" t="s">
        <v>52</v>
      </c>
      <c r="AI49" s="58"/>
      <c r="AJ49" s="58"/>
      <c r="AK49" s="58"/>
      <c r="AL49" s="58"/>
      <c r="AM49" s="58"/>
      <c r="AN49" s="58"/>
      <c r="AO49" s="58"/>
      <c r="AP49" s="38"/>
      <c r="AQ49" s="38"/>
      <c r="AR49" s="4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2:44" s="1" customFormat="1" ht="12">
      <c r="B60" s="37"/>
      <c r="C60" s="38"/>
      <c r="D60" s="59" t="s">
        <v>53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9" t="s">
        <v>54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9" t="s">
        <v>53</v>
      </c>
      <c r="AI60" s="40"/>
      <c r="AJ60" s="40"/>
      <c r="AK60" s="40"/>
      <c r="AL60" s="40"/>
      <c r="AM60" s="59" t="s">
        <v>54</v>
      </c>
      <c r="AN60" s="40"/>
      <c r="AO60" s="40"/>
      <c r="AP60" s="38"/>
      <c r="AQ60" s="38"/>
      <c r="AR60" s="42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2:44" s="1" customFormat="1" ht="12">
      <c r="B64" s="37"/>
      <c r="C64" s="38"/>
      <c r="D64" s="57" t="s">
        <v>55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7" t="s">
        <v>56</v>
      </c>
      <c r="AI64" s="58"/>
      <c r="AJ64" s="58"/>
      <c r="AK64" s="58"/>
      <c r="AL64" s="58"/>
      <c r="AM64" s="58"/>
      <c r="AN64" s="58"/>
      <c r="AO64" s="58"/>
      <c r="AP64" s="38"/>
      <c r="AQ64" s="38"/>
      <c r="AR64" s="42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2:44" s="1" customFormat="1" ht="12">
      <c r="B75" s="37"/>
      <c r="C75" s="38"/>
      <c r="D75" s="59" t="s">
        <v>53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9" t="s">
        <v>54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9" t="s">
        <v>53</v>
      </c>
      <c r="AI75" s="40"/>
      <c r="AJ75" s="40"/>
      <c r="AK75" s="40"/>
      <c r="AL75" s="40"/>
      <c r="AM75" s="59" t="s">
        <v>54</v>
      </c>
      <c r="AN75" s="40"/>
      <c r="AO75" s="40"/>
      <c r="AP75" s="38"/>
      <c r="AQ75" s="38"/>
      <c r="AR75" s="42"/>
    </row>
    <row r="76" spans="2:44" s="1" customFormat="1" ht="12"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</row>
    <row r="77" spans="2:44" s="1" customFormat="1" ht="6.95" customHeight="1"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42"/>
    </row>
    <row r="81" spans="2:44" s="1" customFormat="1" ht="6.95" customHeight="1"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42"/>
    </row>
    <row r="82" spans="2:44" s="1" customFormat="1" ht="24.95" customHeight="1">
      <c r="B82" s="37"/>
      <c r="C82" s="22" t="s">
        <v>57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</row>
    <row r="83" spans="2:44" s="1" customFormat="1" ht="6.95" customHeight="1"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</row>
    <row r="84" spans="2:44" s="3" customFormat="1" ht="12" customHeight="1">
      <c r="B84" s="64"/>
      <c r="C84" s="31" t="s">
        <v>13</v>
      </c>
      <c r="D84" s="65"/>
      <c r="E84" s="65"/>
      <c r="F84" s="65"/>
      <c r="G84" s="65"/>
      <c r="H84" s="65"/>
      <c r="I84" s="65"/>
      <c r="J84" s="65"/>
      <c r="K84" s="65"/>
      <c r="L84" s="65" t="str">
        <f>K5</f>
        <v>347-17b</v>
      </c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6"/>
    </row>
    <row r="85" spans="2:44" s="4" customFormat="1" ht="36.95" customHeight="1">
      <c r="B85" s="67"/>
      <c r="C85" s="68" t="s">
        <v>16</v>
      </c>
      <c r="D85" s="69"/>
      <c r="E85" s="69"/>
      <c r="F85" s="69"/>
      <c r="G85" s="69"/>
      <c r="H85" s="69"/>
      <c r="I85" s="69"/>
      <c r="J85" s="69"/>
      <c r="K85" s="69"/>
      <c r="L85" s="70" t="str">
        <f>K6</f>
        <v>II/195 Klenčí pod Čerchovem -Poběžovice ( 1.etapa)</v>
      </c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71"/>
    </row>
    <row r="86" spans="2:44" s="1" customFormat="1" ht="6.95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</row>
    <row r="87" spans="2:44" s="1" customFormat="1" ht="12" customHeight="1">
      <c r="B87" s="37"/>
      <c r="C87" s="31" t="s">
        <v>21</v>
      </c>
      <c r="D87" s="38"/>
      <c r="E87" s="38"/>
      <c r="F87" s="38"/>
      <c r="G87" s="38"/>
      <c r="H87" s="38"/>
      <c r="I87" s="38"/>
      <c r="J87" s="38"/>
      <c r="K87" s="38"/>
      <c r="L87" s="72" t="str">
        <f>IF(K8="","",K8)</f>
        <v>SIL.II/195,Klenčí,Postřekov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1" t="s">
        <v>23</v>
      </c>
      <c r="AJ87" s="38"/>
      <c r="AK87" s="38"/>
      <c r="AL87" s="38"/>
      <c r="AM87" s="73" t="str">
        <f>IF(AN8="","",AN8)</f>
        <v>19. 4. 2018</v>
      </c>
      <c r="AN87" s="73"/>
      <c r="AO87" s="38"/>
      <c r="AP87" s="38"/>
      <c r="AQ87" s="38"/>
      <c r="AR87" s="42"/>
    </row>
    <row r="88" spans="2:44" s="1" customFormat="1" ht="6.95" customHeight="1"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</row>
    <row r="89" spans="2:56" s="1" customFormat="1" ht="15.15" customHeight="1">
      <c r="B89" s="37"/>
      <c r="C89" s="31" t="s">
        <v>25</v>
      </c>
      <c r="D89" s="38"/>
      <c r="E89" s="38"/>
      <c r="F89" s="38"/>
      <c r="G89" s="38"/>
      <c r="H89" s="38"/>
      <c r="I89" s="38"/>
      <c r="J89" s="38"/>
      <c r="K89" s="38"/>
      <c r="L89" s="65" t="str">
        <f>IF(E11="","",E11)</f>
        <v>SÚS PK Domažlice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1" t="s">
        <v>31</v>
      </c>
      <c r="AJ89" s="38"/>
      <c r="AK89" s="38"/>
      <c r="AL89" s="38"/>
      <c r="AM89" s="74" t="str">
        <f>IF(E17="","",E17)</f>
        <v>J.Miška</v>
      </c>
      <c r="AN89" s="65"/>
      <c r="AO89" s="65"/>
      <c r="AP89" s="65"/>
      <c r="AQ89" s="38"/>
      <c r="AR89" s="42"/>
      <c r="AS89" s="75" t="s">
        <v>58</v>
      </c>
      <c r="AT89" s="76"/>
      <c r="AU89" s="77"/>
      <c r="AV89" s="77"/>
      <c r="AW89" s="77"/>
      <c r="AX89" s="77"/>
      <c r="AY89" s="77"/>
      <c r="AZ89" s="77"/>
      <c r="BA89" s="77"/>
      <c r="BB89" s="77"/>
      <c r="BC89" s="77"/>
      <c r="BD89" s="78"/>
    </row>
    <row r="90" spans="2:56" s="1" customFormat="1" ht="15.15" customHeight="1">
      <c r="B90" s="37"/>
      <c r="C90" s="31" t="s">
        <v>29</v>
      </c>
      <c r="D90" s="38"/>
      <c r="E90" s="38"/>
      <c r="F90" s="38"/>
      <c r="G90" s="38"/>
      <c r="H90" s="38"/>
      <c r="I90" s="38"/>
      <c r="J90" s="38"/>
      <c r="K90" s="38"/>
      <c r="L90" s="65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1" t="s">
        <v>34</v>
      </c>
      <c r="AJ90" s="38"/>
      <c r="AK90" s="38"/>
      <c r="AL90" s="38"/>
      <c r="AM90" s="74" t="str">
        <f>IF(E20="","",E20)</f>
        <v>Richtrová</v>
      </c>
      <c r="AN90" s="65"/>
      <c r="AO90" s="65"/>
      <c r="AP90" s="65"/>
      <c r="AQ90" s="38"/>
      <c r="AR90" s="42"/>
      <c r="AS90" s="79"/>
      <c r="AT90" s="80"/>
      <c r="AU90" s="81"/>
      <c r="AV90" s="81"/>
      <c r="AW90" s="81"/>
      <c r="AX90" s="81"/>
      <c r="AY90" s="81"/>
      <c r="AZ90" s="81"/>
      <c r="BA90" s="81"/>
      <c r="BB90" s="81"/>
      <c r="BC90" s="81"/>
      <c r="BD90" s="82"/>
    </row>
    <row r="91" spans="2:56" s="1" customFormat="1" ht="10.8" customHeight="1"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3"/>
      <c r="AT91" s="84"/>
      <c r="AU91" s="85"/>
      <c r="AV91" s="85"/>
      <c r="AW91" s="85"/>
      <c r="AX91" s="85"/>
      <c r="AY91" s="85"/>
      <c r="AZ91" s="85"/>
      <c r="BA91" s="85"/>
      <c r="BB91" s="85"/>
      <c r="BC91" s="85"/>
      <c r="BD91" s="86"/>
    </row>
    <row r="92" spans="2:56" s="1" customFormat="1" ht="29.25" customHeight="1">
      <c r="B92" s="37"/>
      <c r="C92" s="87" t="s">
        <v>59</v>
      </c>
      <c r="D92" s="88"/>
      <c r="E92" s="88"/>
      <c r="F92" s="88"/>
      <c r="G92" s="88"/>
      <c r="H92" s="89"/>
      <c r="I92" s="90" t="s">
        <v>60</v>
      </c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91" t="s">
        <v>61</v>
      </c>
      <c r="AH92" s="88"/>
      <c r="AI92" s="88"/>
      <c r="AJ92" s="88"/>
      <c r="AK92" s="88"/>
      <c r="AL92" s="88"/>
      <c r="AM92" s="88"/>
      <c r="AN92" s="90" t="s">
        <v>62</v>
      </c>
      <c r="AO92" s="88"/>
      <c r="AP92" s="92"/>
      <c r="AQ92" s="93" t="s">
        <v>63</v>
      </c>
      <c r="AR92" s="42"/>
      <c r="AS92" s="94" t="s">
        <v>64</v>
      </c>
      <c r="AT92" s="95" t="s">
        <v>65</v>
      </c>
      <c r="AU92" s="95" t="s">
        <v>66</v>
      </c>
      <c r="AV92" s="95" t="s">
        <v>67</v>
      </c>
      <c r="AW92" s="95" t="s">
        <v>68</v>
      </c>
      <c r="AX92" s="95" t="s">
        <v>69</v>
      </c>
      <c r="AY92" s="95" t="s">
        <v>70</v>
      </c>
      <c r="AZ92" s="95" t="s">
        <v>71</v>
      </c>
      <c r="BA92" s="95" t="s">
        <v>72</v>
      </c>
      <c r="BB92" s="95" t="s">
        <v>73</v>
      </c>
      <c r="BC92" s="95" t="s">
        <v>74</v>
      </c>
      <c r="BD92" s="96" t="s">
        <v>75</v>
      </c>
    </row>
    <row r="93" spans="2:56" s="1" customFormat="1" ht="10.8" customHeight="1"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97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9"/>
    </row>
    <row r="94" spans="2:90" s="5" customFormat="1" ht="32.4" customHeight="1">
      <c r="B94" s="100"/>
      <c r="C94" s="101" t="s">
        <v>76</v>
      </c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3">
        <f>ROUND(AG95,2)</f>
        <v>0</v>
      </c>
      <c r="AH94" s="103"/>
      <c r="AI94" s="103"/>
      <c r="AJ94" s="103"/>
      <c r="AK94" s="103"/>
      <c r="AL94" s="103"/>
      <c r="AM94" s="103"/>
      <c r="AN94" s="104">
        <f>SUM(AG94,AT94)</f>
        <v>0</v>
      </c>
      <c r="AO94" s="104"/>
      <c r="AP94" s="104"/>
      <c r="AQ94" s="105" t="s">
        <v>1</v>
      </c>
      <c r="AR94" s="106"/>
      <c r="AS94" s="107">
        <f>ROUND(AS95,2)</f>
        <v>0</v>
      </c>
      <c r="AT94" s="108">
        <f>ROUND(SUM(AV94:AW94),2)</f>
        <v>0</v>
      </c>
      <c r="AU94" s="109">
        <f>ROUND(AU95,5)</f>
        <v>0</v>
      </c>
      <c r="AV94" s="108">
        <f>ROUND(AZ94*L29,2)</f>
        <v>0</v>
      </c>
      <c r="AW94" s="108">
        <f>ROUND(BA94*L30,2)</f>
        <v>0</v>
      </c>
      <c r="AX94" s="108">
        <f>ROUND(BB94*L29,2)</f>
        <v>0</v>
      </c>
      <c r="AY94" s="108">
        <f>ROUND(BC94*L30,2)</f>
        <v>0</v>
      </c>
      <c r="AZ94" s="108">
        <f>ROUND(AZ95,2)</f>
        <v>0</v>
      </c>
      <c r="BA94" s="108">
        <f>ROUND(BA95,2)</f>
        <v>0</v>
      </c>
      <c r="BB94" s="108">
        <f>ROUND(BB95,2)</f>
        <v>0</v>
      </c>
      <c r="BC94" s="108">
        <f>ROUND(BC95,2)</f>
        <v>0</v>
      </c>
      <c r="BD94" s="110">
        <f>ROUND(BD95,2)</f>
        <v>0</v>
      </c>
      <c r="BS94" s="111" t="s">
        <v>77</v>
      </c>
      <c r="BT94" s="111" t="s">
        <v>78</v>
      </c>
      <c r="BU94" s="112" t="s">
        <v>79</v>
      </c>
      <c r="BV94" s="111" t="s">
        <v>80</v>
      </c>
      <c r="BW94" s="111" t="s">
        <v>5</v>
      </c>
      <c r="BX94" s="111" t="s">
        <v>81</v>
      </c>
      <c r="CL94" s="111" t="s">
        <v>19</v>
      </c>
    </row>
    <row r="95" spans="1:91" s="6" customFormat="1" ht="16.5" customHeight="1">
      <c r="A95" s="113" t="s">
        <v>82</v>
      </c>
      <c r="B95" s="114"/>
      <c r="C95" s="115"/>
      <c r="D95" s="116" t="s">
        <v>83</v>
      </c>
      <c r="E95" s="116"/>
      <c r="F95" s="116"/>
      <c r="G95" s="116"/>
      <c r="H95" s="116"/>
      <c r="I95" s="117"/>
      <c r="J95" s="116" t="s">
        <v>84</v>
      </c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8">
        <f>'3 - Poběžovice -Vlkanov  ...'!J30</f>
        <v>0</v>
      </c>
      <c r="AH95" s="117"/>
      <c r="AI95" s="117"/>
      <c r="AJ95" s="117"/>
      <c r="AK95" s="117"/>
      <c r="AL95" s="117"/>
      <c r="AM95" s="117"/>
      <c r="AN95" s="118">
        <f>SUM(AG95,AT95)</f>
        <v>0</v>
      </c>
      <c r="AO95" s="117"/>
      <c r="AP95" s="117"/>
      <c r="AQ95" s="119" t="s">
        <v>85</v>
      </c>
      <c r="AR95" s="120"/>
      <c r="AS95" s="121">
        <v>0</v>
      </c>
      <c r="AT95" s="122">
        <f>ROUND(SUM(AV95:AW95),2)</f>
        <v>0</v>
      </c>
      <c r="AU95" s="123">
        <f>'3 - Poběžovice -Vlkanov  ...'!P124</f>
        <v>0</v>
      </c>
      <c r="AV95" s="122">
        <f>'3 - Poběžovice -Vlkanov  ...'!J33</f>
        <v>0</v>
      </c>
      <c r="AW95" s="122">
        <f>'3 - Poběžovice -Vlkanov  ...'!J34</f>
        <v>0</v>
      </c>
      <c r="AX95" s="122">
        <f>'3 - Poběžovice -Vlkanov  ...'!J35</f>
        <v>0</v>
      </c>
      <c r="AY95" s="122">
        <f>'3 - Poběžovice -Vlkanov  ...'!J36</f>
        <v>0</v>
      </c>
      <c r="AZ95" s="122">
        <f>'3 - Poběžovice -Vlkanov  ...'!F33</f>
        <v>0</v>
      </c>
      <c r="BA95" s="122">
        <f>'3 - Poběžovice -Vlkanov  ...'!F34</f>
        <v>0</v>
      </c>
      <c r="BB95" s="122">
        <f>'3 - Poběžovice -Vlkanov  ...'!F35</f>
        <v>0</v>
      </c>
      <c r="BC95" s="122">
        <f>'3 - Poběžovice -Vlkanov  ...'!F36</f>
        <v>0</v>
      </c>
      <c r="BD95" s="124">
        <f>'3 - Poběžovice -Vlkanov  ...'!F37</f>
        <v>0</v>
      </c>
      <c r="BT95" s="125" t="s">
        <v>86</v>
      </c>
      <c r="BV95" s="125" t="s">
        <v>80</v>
      </c>
      <c r="BW95" s="125" t="s">
        <v>87</v>
      </c>
      <c r="BX95" s="125" t="s">
        <v>5</v>
      </c>
      <c r="CL95" s="125" t="s">
        <v>19</v>
      </c>
      <c r="CM95" s="125" t="s">
        <v>88</v>
      </c>
    </row>
    <row r="96" spans="2:44" s="1" customFormat="1" ht="30" customHeight="1"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42"/>
    </row>
    <row r="97" spans="2:44" s="1" customFormat="1" ht="6.95" customHeight="1">
      <c r="B97" s="60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42"/>
    </row>
  </sheetData>
  <sheetProtection password="CC35" sheet="1" objects="1" scenarios="1" formatColumns="0" formatRows="0"/>
  <mergeCells count="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95" location="'3 - Poběžovice -Vlkanov 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41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6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87</v>
      </c>
    </row>
    <row r="3" spans="2:46" ht="6.95" customHeight="1">
      <c r="B3" s="127"/>
      <c r="C3" s="128"/>
      <c r="D3" s="128"/>
      <c r="E3" s="128"/>
      <c r="F3" s="128"/>
      <c r="G3" s="128"/>
      <c r="H3" s="128"/>
      <c r="I3" s="129"/>
      <c r="J3" s="128"/>
      <c r="K3" s="128"/>
      <c r="L3" s="19"/>
      <c r="AT3" s="16" t="s">
        <v>88</v>
      </c>
    </row>
    <row r="4" spans="2:46" ht="24.95" customHeight="1">
      <c r="B4" s="19"/>
      <c r="D4" s="130" t="s">
        <v>89</v>
      </c>
      <c r="L4" s="19"/>
      <c r="M4" s="131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32" t="s">
        <v>16</v>
      </c>
      <c r="L6" s="19"/>
    </row>
    <row r="7" spans="2:12" ht="16.5" customHeight="1">
      <c r="B7" s="19"/>
      <c r="E7" s="133" t="str">
        <f>'Rekapitulace stavby'!K6</f>
        <v>II/195 Klenčí pod Čerchovem -Poběžovice ( 1.etapa)</v>
      </c>
      <c r="F7" s="132"/>
      <c r="G7" s="132"/>
      <c r="H7" s="132"/>
      <c r="L7" s="19"/>
    </row>
    <row r="8" spans="2:12" s="1" customFormat="1" ht="12" customHeight="1">
      <c r="B8" s="42"/>
      <c r="D8" s="132" t="s">
        <v>90</v>
      </c>
      <c r="I8" s="134"/>
      <c r="L8" s="42"/>
    </row>
    <row r="9" spans="2:12" s="1" customFormat="1" ht="36.95" customHeight="1">
      <c r="B9" s="42"/>
      <c r="E9" s="135" t="s">
        <v>91</v>
      </c>
      <c r="F9" s="1"/>
      <c r="G9" s="1"/>
      <c r="H9" s="1"/>
      <c r="I9" s="134"/>
      <c r="L9" s="42"/>
    </row>
    <row r="10" spans="2:12" s="1" customFormat="1" ht="12">
      <c r="B10" s="42"/>
      <c r="I10" s="134"/>
      <c r="L10" s="42"/>
    </row>
    <row r="11" spans="2:12" s="1" customFormat="1" ht="12" customHeight="1">
      <c r="B11" s="42"/>
      <c r="D11" s="132" t="s">
        <v>18</v>
      </c>
      <c r="F11" s="136" t="s">
        <v>19</v>
      </c>
      <c r="I11" s="137" t="s">
        <v>20</v>
      </c>
      <c r="J11" s="136" t="s">
        <v>1</v>
      </c>
      <c r="L11" s="42"/>
    </row>
    <row r="12" spans="2:12" s="1" customFormat="1" ht="12" customHeight="1">
      <c r="B12" s="42"/>
      <c r="D12" s="132" t="s">
        <v>21</v>
      </c>
      <c r="F12" s="136" t="s">
        <v>22</v>
      </c>
      <c r="I12" s="137" t="s">
        <v>23</v>
      </c>
      <c r="J12" s="138" t="str">
        <f>'Rekapitulace stavby'!AN8</f>
        <v>19. 4. 2018</v>
      </c>
      <c r="L12" s="42"/>
    </row>
    <row r="13" spans="2:12" s="1" customFormat="1" ht="10.8" customHeight="1">
      <c r="B13" s="42"/>
      <c r="I13" s="134"/>
      <c r="L13" s="42"/>
    </row>
    <row r="14" spans="2:12" s="1" customFormat="1" ht="12" customHeight="1">
      <c r="B14" s="42"/>
      <c r="D14" s="132" t="s">
        <v>25</v>
      </c>
      <c r="I14" s="137" t="s">
        <v>26</v>
      </c>
      <c r="J14" s="136" t="s">
        <v>1</v>
      </c>
      <c r="L14" s="42"/>
    </row>
    <row r="15" spans="2:12" s="1" customFormat="1" ht="18" customHeight="1">
      <c r="B15" s="42"/>
      <c r="E15" s="136" t="s">
        <v>27</v>
      </c>
      <c r="I15" s="137" t="s">
        <v>28</v>
      </c>
      <c r="J15" s="136" t="s">
        <v>1</v>
      </c>
      <c r="L15" s="42"/>
    </row>
    <row r="16" spans="2:12" s="1" customFormat="1" ht="6.95" customHeight="1">
      <c r="B16" s="42"/>
      <c r="I16" s="134"/>
      <c r="L16" s="42"/>
    </row>
    <row r="17" spans="2:12" s="1" customFormat="1" ht="12" customHeight="1">
      <c r="B17" s="42"/>
      <c r="D17" s="132" t="s">
        <v>29</v>
      </c>
      <c r="I17" s="137" t="s">
        <v>26</v>
      </c>
      <c r="J17" s="32" t="str">
        <f>'Rekapitulace stavby'!AN13</f>
        <v>Vyplň údaj</v>
      </c>
      <c r="L17" s="42"/>
    </row>
    <row r="18" spans="2:12" s="1" customFormat="1" ht="18" customHeight="1">
      <c r="B18" s="42"/>
      <c r="E18" s="32" t="str">
        <f>'Rekapitulace stavby'!E14</f>
        <v>Vyplň údaj</v>
      </c>
      <c r="F18" s="136"/>
      <c r="G18" s="136"/>
      <c r="H18" s="136"/>
      <c r="I18" s="137" t="s">
        <v>28</v>
      </c>
      <c r="J18" s="32" t="str">
        <f>'Rekapitulace stavby'!AN14</f>
        <v>Vyplň údaj</v>
      </c>
      <c r="L18" s="42"/>
    </row>
    <row r="19" spans="2:12" s="1" customFormat="1" ht="6.95" customHeight="1">
      <c r="B19" s="42"/>
      <c r="I19" s="134"/>
      <c r="L19" s="42"/>
    </row>
    <row r="20" spans="2:12" s="1" customFormat="1" ht="12" customHeight="1">
      <c r="B20" s="42"/>
      <c r="D20" s="132" t="s">
        <v>31</v>
      </c>
      <c r="I20" s="137" t="s">
        <v>26</v>
      </c>
      <c r="J20" s="136" t="s">
        <v>1</v>
      </c>
      <c r="L20" s="42"/>
    </row>
    <row r="21" spans="2:12" s="1" customFormat="1" ht="18" customHeight="1">
      <c r="B21" s="42"/>
      <c r="E21" s="136" t="s">
        <v>32</v>
      </c>
      <c r="I21" s="137" t="s">
        <v>28</v>
      </c>
      <c r="J21" s="136" t="s">
        <v>1</v>
      </c>
      <c r="L21" s="42"/>
    </row>
    <row r="22" spans="2:12" s="1" customFormat="1" ht="6.95" customHeight="1">
      <c r="B22" s="42"/>
      <c r="I22" s="134"/>
      <c r="L22" s="42"/>
    </row>
    <row r="23" spans="2:12" s="1" customFormat="1" ht="12" customHeight="1">
      <c r="B23" s="42"/>
      <c r="D23" s="132" t="s">
        <v>34</v>
      </c>
      <c r="I23" s="137" t="s">
        <v>26</v>
      </c>
      <c r="J23" s="136" t="s">
        <v>1</v>
      </c>
      <c r="L23" s="42"/>
    </row>
    <row r="24" spans="2:12" s="1" customFormat="1" ht="18" customHeight="1">
      <c r="B24" s="42"/>
      <c r="E24" s="136" t="s">
        <v>35</v>
      </c>
      <c r="I24" s="137" t="s">
        <v>28</v>
      </c>
      <c r="J24" s="136" t="s">
        <v>1</v>
      </c>
      <c r="L24" s="42"/>
    </row>
    <row r="25" spans="2:12" s="1" customFormat="1" ht="6.95" customHeight="1">
      <c r="B25" s="42"/>
      <c r="I25" s="134"/>
      <c r="L25" s="42"/>
    </row>
    <row r="26" spans="2:12" s="1" customFormat="1" ht="12" customHeight="1">
      <c r="B26" s="42"/>
      <c r="D26" s="132" t="s">
        <v>36</v>
      </c>
      <c r="I26" s="134"/>
      <c r="L26" s="42"/>
    </row>
    <row r="27" spans="2:12" s="7" customFormat="1" ht="16.5" customHeight="1">
      <c r="B27" s="139"/>
      <c r="E27" s="140" t="s">
        <v>1</v>
      </c>
      <c r="F27" s="140"/>
      <c r="G27" s="140"/>
      <c r="H27" s="140"/>
      <c r="I27" s="141"/>
      <c r="L27" s="139"/>
    </row>
    <row r="28" spans="2:12" s="1" customFormat="1" ht="6.95" customHeight="1">
      <c r="B28" s="42"/>
      <c r="I28" s="134"/>
      <c r="L28" s="42"/>
    </row>
    <row r="29" spans="2:12" s="1" customFormat="1" ht="6.95" customHeight="1">
      <c r="B29" s="42"/>
      <c r="D29" s="77"/>
      <c r="E29" s="77"/>
      <c r="F29" s="77"/>
      <c r="G29" s="77"/>
      <c r="H29" s="77"/>
      <c r="I29" s="142"/>
      <c r="J29" s="77"/>
      <c r="K29" s="77"/>
      <c r="L29" s="42"/>
    </row>
    <row r="30" spans="2:12" s="1" customFormat="1" ht="25.4" customHeight="1">
      <c r="B30" s="42"/>
      <c r="D30" s="143" t="s">
        <v>38</v>
      </c>
      <c r="I30" s="134"/>
      <c r="J30" s="144">
        <f>ROUND(J124,2)</f>
        <v>0</v>
      </c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42"/>
      <c r="J31" s="77"/>
      <c r="K31" s="77"/>
      <c r="L31" s="42"/>
    </row>
    <row r="32" spans="2:12" s="1" customFormat="1" ht="14.4" customHeight="1">
      <c r="B32" s="42"/>
      <c r="F32" s="145" t="s">
        <v>40</v>
      </c>
      <c r="I32" s="146" t="s">
        <v>39</v>
      </c>
      <c r="J32" s="145" t="s">
        <v>41</v>
      </c>
      <c r="L32" s="42"/>
    </row>
    <row r="33" spans="2:12" s="1" customFormat="1" ht="14.4" customHeight="1">
      <c r="B33" s="42"/>
      <c r="D33" s="147" t="s">
        <v>42</v>
      </c>
      <c r="E33" s="132" t="s">
        <v>43</v>
      </c>
      <c r="F33" s="148">
        <f>ROUND((SUM(BE124:BE410)),2)</f>
        <v>0</v>
      </c>
      <c r="I33" s="149">
        <v>0.21</v>
      </c>
      <c r="J33" s="148">
        <f>ROUND(((SUM(BE124:BE410))*I33),2)</f>
        <v>0</v>
      </c>
      <c r="L33" s="42"/>
    </row>
    <row r="34" spans="2:12" s="1" customFormat="1" ht="14.4" customHeight="1">
      <c r="B34" s="42"/>
      <c r="E34" s="132" t="s">
        <v>44</v>
      </c>
      <c r="F34" s="148">
        <f>ROUND((SUM(BF124:BF410)),2)</f>
        <v>0</v>
      </c>
      <c r="I34" s="149">
        <v>0.15</v>
      </c>
      <c r="J34" s="148">
        <f>ROUND(((SUM(BF124:BF410))*I34),2)</f>
        <v>0</v>
      </c>
      <c r="L34" s="42"/>
    </row>
    <row r="35" spans="2:12" s="1" customFormat="1" ht="14.4" customHeight="1" hidden="1">
      <c r="B35" s="42"/>
      <c r="E35" s="132" t="s">
        <v>45</v>
      </c>
      <c r="F35" s="148">
        <f>ROUND((SUM(BG124:BG410)),2)</f>
        <v>0</v>
      </c>
      <c r="I35" s="149">
        <v>0.21</v>
      </c>
      <c r="J35" s="148">
        <f>0</f>
        <v>0</v>
      </c>
      <c r="L35" s="42"/>
    </row>
    <row r="36" spans="2:12" s="1" customFormat="1" ht="14.4" customHeight="1" hidden="1">
      <c r="B36" s="42"/>
      <c r="E36" s="132" t="s">
        <v>46</v>
      </c>
      <c r="F36" s="148">
        <f>ROUND((SUM(BH124:BH410)),2)</f>
        <v>0</v>
      </c>
      <c r="I36" s="149">
        <v>0.15</v>
      </c>
      <c r="J36" s="148">
        <f>0</f>
        <v>0</v>
      </c>
      <c r="L36" s="42"/>
    </row>
    <row r="37" spans="2:12" s="1" customFormat="1" ht="14.4" customHeight="1" hidden="1">
      <c r="B37" s="42"/>
      <c r="E37" s="132" t="s">
        <v>47</v>
      </c>
      <c r="F37" s="148">
        <f>ROUND((SUM(BI124:BI410)),2)</f>
        <v>0</v>
      </c>
      <c r="I37" s="149">
        <v>0</v>
      </c>
      <c r="J37" s="148">
        <f>0</f>
        <v>0</v>
      </c>
      <c r="L37" s="42"/>
    </row>
    <row r="38" spans="2:12" s="1" customFormat="1" ht="6.95" customHeight="1">
      <c r="B38" s="42"/>
      <c r="I38" s="134"/>
      <c r="L38" s="42"/>
    </row>
    <row r="39" spans="2:12" s="1" customFormat="1" ht="25.4" customHeight="1">
      <c r="B39" s="42"/>
      <c r="C39" s="150"/>
      <c r="D39" s="151" t="s">
        <v>48</v>
      </c>
      <c r="E39" s="152"/>
      <c r="F39" s="152"/>
      <c r="G39" s="153" t="s">
        <v>49</v>
      </c>
      <c r="H39" s="154" t="s">
        <v>50</v>
      </c>
      <c r="I39" s="155"/>
      <c r="J39" s="156">
        <f>SUM(J30:J37)</f>
        <v>0</v>
      </c>
      <c r="K39" s="157"/>
      <c r="L39" s="42"/>
    </row>
    <row r="40" spans="2:12" s="1" customFormat="1" ht="14.4" customHeight="1">
      <c r="B40" s="42"/>
      <c r="I40" s="134"/>
      <c r="L40" s="42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58" t="s">
        <v>51</v>
      </c>
      <c r="E50" s="159"/>
      <c r="F50" s="159"/>
      <c r="G50" s="158" t="s">
        <v>52</v>
      </c>
      <c r="H50" s="159"/>
      <c r="I50" s="160"/>
      <c r="J50" s="159"/>
      <c r="K50" s="159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61" t="s">
        <v>53</v>
      </c>
      <c r="E61" s="162"/>
      <c r="F61" s="163" t="s">
        <v>54</v>
      </c>
      <c r="G61" s="161" t="s">
        <v>53</v>
      </c>
      <c r="H61" s="162"/>
      <c r="I61" s="164"/>
      <c r="J61" s="165" t="s">
        <v>54</v>
      </c>
      <c r="K61" s="162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58" t="s">
        <v>55</v>
      </c>
      <c r="E65" s="159"/>
      <c r="F65" s="159"/>
      <c r="G65" s="158" t="s">
        <v>56</v>
      </c>
      <c r="H65" s="159"/>
      <c r="I65" s="160"/>
      <c r="J65" s="159"/>
      <c r="K65" s="159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61" t="s">
        <v>53</v>
      </c>
      <c r="E76" s="162"/>
      <c r="F76" s="163" t="s">
        <v>54</v>
      </c>
      <c r="G76" s="161" t="s">
        <v>53</v>
      </c>
      <c r="H76" s="162"/>
      <c r="I76" s="164"/>
      <c r="J76" s="165" t="s">
        <v>54</v>
      </c>
      <c r="K76" s="162"/>
      <c r="L76" s="42"/>
    </row>
    <row r="77" spans="2:12" s="1" customFormat="1" ht="14.4" customHeight="1">
      <c r="B77" s="166"/>
      <c r="C77" s="167"/>
      <c r="D77" s="167"/>
      <c r="E77" s="167"/>
      <c r="F77" s="167"/>
      <c r="G77" s="167"/>
      <c r="H77" s="167"/>
      <c r="I77" s="168"/>
      <c r="J77" s="167"/>
      <c r="K77" s="167"/>
      <c r="L77" s="42"/>
    </row>
    <row r="81" spans="2:12" s="1" customFormat="1" ht="6.95" customHeight="1">
      <c r="B81" s="169"/>
      <c r="C81" s="170"/>
      <c r="D81" s="170"/>
      <c r="E81" s="170"/>
      <c r="F81" s="170"/>
      <c r="G81" s="170"/>
      <c r="H81" s="170"/>
      <c r="I81" s="171"/>
      <c r="J81" s="170"/>
      <c r="K81" s="170"/>
      <c r="L81" s="42"/>
    </row>
    <row r="82" spans="2:12" s="1" customFormat="1" ht="24.95" customHeight="1">
      <c r="B82" s="37"/>
      <c r="C82" s="22" t="s">
        <v>92</v>
      </c>
      <c r="D82" s="38"/>
      <c r="E82" s="38"/>
      <c r="F82" s="38"/>
      <c r="G82" s="38"/>
      <c r="H82" s="38"/>
      <c r="I82" s="134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34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34"/>
      <c r="J84" s="38"/>
      <c r="K84" s="38"/>
      <c r="L84" s="42"/>
    </row>
    <row r="85" spans="2:12" s="1" customFormat="1" ht="16.5" customHeight="1">
      <c r="B85" s="37"/>
      <c r="C85" s="38"/>
      <c r="D85" s="38"/>
      <c r="E85" s="172" t="str">
        <f>E7</f>
        <v>II/195 Klenčí pod Čerchovem -Poběžovice ( 1.etapa)</v>
      </c>
      <c r="F85" s="31"/>
      <c r="G85" s="31"/>
      <c r="H85" s="31"/>
      <c r="I85" s="134"/>
      <c r="J85" s="38"/>
      <c r="K85" s="38"/>
      <c r="L85" s="42"/>
    </row>
    <row r="86" spans="2:12" s="1" customFormat="1" ht="12" customHeight="1">
      <c r="B86" s="37"/>
      <c r="C86" s="31" t="s">
        <v>90</v>
      </c>
      <c r="D86" s="38"/>
      <c r="E86" s="38"/>
      <c r="F86" s="38"/>
      <c r="G86" s="38"/>
      <c r="H86" s="38"/>
      <c r="I86" s="134"/>
      <c r="J86" s="38"/>
      <c r="K86" s="38"/>
      <c r="L86" s="42"/>
    </row>
    <row r="87" spans="2:12" s="1" customFormat="1" ht="16.5" customHeight="1">
      <c r="B87" s="37"/>
      <c r="C87" s="38"/>
      <c r="D87" s="38"/>
      <c r="E87" s="70" t="str">
        <f>E9</f>
        <v xml:space="preserve">3 - Poběžovice -Vlkanov  úsek 1</v>
      </c>
      <c r="F87" s="38"/>
      <c r="G87" s="38"/>
      <c r="H87" s="38"/>
      <c r="I87" s="134"/>
      <c r="J87" s="38"/>
      <c r="K87" s="38"/>
      <c r="L87" s="42"/>
    </row>
    <row r="88" spans="2:12" s="1" customFormat="1" ht="6.95" customHeight="1">
      <c r="B88" s="37"/>
      <c r="C88" s="38"/>
      <c r="D88" s="38"/>
      <c r="E88" s="38"/>
      <c r="F88" s="38"/>
      <c r="G88" s="38"/>
      <c r="H88" s="38"/>
      <c r="I88" s="134"/>
      <c r="J88" s="38"/>
      <c r="K88" s="38"/>
      <c r="L88" s="42"/>
    </row>
    <row r="89" spans="2:12" s="1" customFormat="1" ht="12" customHeight="1">
      <c r="B89" s="37"/>
      <c r="C89" s="31" t="s">
        <v>21</v>
      </c>
      <c r="D89" s="38"/>
      <c r="E89" s="38"/>
      <c r="F89" s="26" t="str">
        <f>F12</f>
        <v>SIL.II/195,Klenčí,Postřekov</v>
      </c>
      <c r="G89" s="38"/>
      <c r="H89" s="38"/>
      <c r="I89" s="137" t="s">
        <v>23</v>
      </c>
      <c r="J89" s="73" t="str">
        <f>IF(J12="","",J12)</f>
        <v>19. 4. 2018</v>
      </c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34"/>
      <c r="J90" s="38"/>
      <c r="K90" s="38"/>
      <c r="L90" s="42"/>
    </row>
    <row r="91" spans="2:12" s="1" customFormat="1" ht="15.15" customHeight="1">
      <c r="B91" s="37"/>
      <c r="C91" s="31" t="s">
        <v>25</v>
      </c>
      <c r="D91" s="38"/>
      <c r="E91" s="38"/>
      <c r="F91" s="26" t="str">
        <f>E15</f>
        <v>SÚS PK Domažlice</v>
      </c>
      <c r="G91" s="38"/>
      <c r="H91" s="38"/>
      <c r="I91" s="137" t="s">
        <v>31</v>
      </c>
      <c r="J91" s="35" t="str">
        <f>E21</f>
        <v>J.Miška</v>
      </c>
      <c r="K91" s="38"/>
      <c r="L91" s="42"/>
    </row>
    <row r="92" spans="2:12" s="1" customFormat="1" ht="15.15" customHeight="1">
      <c r="B92" s="37"/>
      <c r="C92" s="31" t="s">
        <v>29</v>
      </c>
      <c r="D92" s="38"/>
      <c r="E92" s="38"/>
      <c r="F92" s="26" t="str">
        <f>IF(E18="","",E18)</f>
        <v>Vyplň údaj</v>
      </c>
      <c r="G92" s="38"/>
      <c r="H92" s="38"/>
      <c r="I92" s="137" t="s">
        <v>34</v>
      </c>
      <c r="J92" s="35" t="str">
        <f>E24</f>
        <v>Richtrová</v>
      </c>
      <c r="K92" s="38"/>
      <c r="L92" s="42"/>
    </row>
    <row r="93" spans="2:12" s="1" customFormat="1" ht="10.3" customHeight="1">
      <c r="B93" s="37"/>
      <c r="C93" s="38"/>
      <c r="D93" s="38"/>
      <c r="E93" s="38"/>
      <c r="F93" s="38"/>
      <c r="G93" s="38"/>
      <c r="H93" s="38"/>
      <c r="I93" s="134"/>
      <c r="J93" s="38"/>
      <c r="K93" s="38"/>
      <c r="L93" s="42"/>
    </row>
    <row r="94" spans="2:12" s="1" customFormat="1" ht="29.25" customHeight="1">
      <c r="B94" s="37"/>
      <c r="C94" s="173" t="s">
        <v>93</v>
      </c>
      <c r="D94" s="174"/>
      <c r="E94" s="174"/>
      <c r="F94" s="174"/>
      <c r="G94" s="174"/>
      <c r="H94" s="174"/>
      <c r="I94" s="175"/>
      <c r="J94" s="176" t="s">
        <v>94</v>
      </c>
      <c r="K94" s="174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34"/>
      <c r="J95" s="38"/>
      <c r="K95" s="38"/>
      <c r="L95" s="42"/>
    </row>
    <row r="96" spans="2:47" s="1" customFormat="1" ht="22.8" customHeight="1">
      <c r="B96" s="37"/>
      <c r="C96" s="177" t="s">
        <v>95</v>
      </c>
      <c r="D96" s="38"/>
      <c r="E96" s="38"/>
      <c r="F96" s="38"/>
      <c r="G96" s="38"/>
      <c r="H96" s="38"/>
      <c r="I96" s="134"/>
      <c r="J96" s="104">
        <f>J124</f>
        <v>0</v>
      </c>
      <c r="K96" s="38"/>
      <c r="L96" s="42"/>
      <c r="AU96" s="16" t="s">
        <v>96</v>
      </c>
    </row>
    <row r="97" spans="2:12" s="8" customFormat="1" ht="24.95" customHeight="1">
      <c r="B97" s="178"/>
      <c r="C97" s="179"/>
      <c r="D97" s="180" t="s">
        <v>97</v>
      </c>
      <c r="E97" s="181"/>
      <c r="F97" s="181"/>
      <c r="G97" s="181"/>
      <c r="H97" s="181"/>
      <c r="I97" s="182"/>
      <c r="J97" s="183">
        <f>J125</f>
        <v>0</v>
      </c>
      <c r="K97" s="179"/>
      <c r="L97" s="184"/>
    </row>
    <row r="98" spans="2:12" s="9" customFormat="1" ht="19.9" customHeight="1">
      <c r="B98" s="185"/>
      <c r="C98" s="186"/>
      <c r="D98" s="187" t="s">
        <v>98</v>
      </c>
      <c r="E98" s="188"/>
      <c r="F98" s="188"/>
      <c r="G98" s="188"/>
      <c r="H98" s="188"/>
      <c r="I98" s="189"/>
      <c r="J98" s="190">
        <f>J126</f>
        <v>0</v>
      </c>
      <c r="K98" s="186"/>
      <c r="L98" s="191"/>
    </row>
    <row r="99" spans="2:12" s="9" customFormat="1" ht="19.9" customHeight="1">
      <c r="B99" s="185"/>
      <c r="C99" s="186"/>
      <c r="D99" s="187" t="s">
        <v>99</v>
      </c>
      <c r="E99" s="188"/>
      <c r="F99" s="188"/>
      <c r="G99" s="188"/>
      <c r="H99" s="188"/>
      <c r="I99" s="189"/>
      <c r="J99" s="190">
        <f>J171</f>
        <v>0</v>
      </c>
      <c r="K99" s="186"/>
      <c r="L99" s="191"/>
    </row>
    <row r="100" spans="2:12" s="9" customFormat="1" ht="19.9" customHeight="1">
      <c r="B100" s="185"/>
      <c r="C100" s="186"/>
      <c r="D100" s="187" t="s">
        <v>100</v>
      </c>
      <c r="E100" s="188"/>
      <c r="F100" s="188"/>
      <c r="G100" s="188"/>
      <c r="H100" s="188"/>
      <c r="I100" s="189"/>
      <c r="J100" s="190">
        <f>J187</f>
        <v>0</v>
      </c>
      <c r="K100" s="186"/>
      <c r="L100" s="191"/>
    </row>
    <row r="101" spans="2:12" s="9" customFormat="1" ht="19.9" customHeight="1">
      <c r="B101" s="185"/>
      <c r="C101" s="186"/>
      <c r="D101" s="187" t="s">
        <v>101</v>
      </c>
      <c r="E101" s="188"/>
      <c r="F101" s="188"/>
      <c r="G101" s="188"/>
      <c r="H101" s="188"/>
      <c r="I101" s="189"/>
      <c r="J101" s="190">
        <f>J219</f>
        <v>0</v>
      </c>
      <c r="K101" s="186"/>
      <c r="L101" s="191"/>
    </row>
    <row r="102" spans="2:12" s="9" customFormat="1" ht="19.9" customHeight="1">
      <c r="B102" s="185"/>
      <c r="C102" s="186"/>
      <c r="D102" s="187" t="s">
        <v>102</v>
      </c>
      <c r="E102" s="188"/>
      <c r="F102" s="188"/>
      <c r="G102" s="188"/>
      <c r="H102" s="188"/>
      <c r="I102" s="189"/>
      <c r="J102" s="190">
        <f>J269</f>
        <v>0</v>
      </c>
      <c r="K102" s="186"/>
      <c r="L102" s="191"/>
    </row>
    <row r="103" spans="2:12" s="9" customFormat="1" ht="19.9" customHeight="1">
      <c r="B103" s="185"/>
      <c r="C103" s="186"/>
      <c r="D103" s="187" t="s">
        <v>103</v>
      </c>
      <c r="E103" s="188"/>
      <c r="F103" s="188"/>
      <c r="G103" s="188"/>
      <c r="H103" s="188"/>
      <c r="I103" s="189"/>
      <c r="J103" s="190">
        <f>J272</f>
        <v>0</v>
      </c>
      <c r="K103" s="186"/>
      <c r="L103" s="191"/>
    </row>
    <row r="104" spans="2:12" s="9" customFormat="1" ht="19.9" customHeight="1">
      <c r="B104" s="185"/>
      <c r="C104" s="186"/>
      <c r="D104" s="187" t="s">
        <v>104</v>
      </c>
      <c r="E104" s="188"/>
      <c r="F104" s="188"/>
      <c r="G104" s="188"/>
      <c r="H104" s="188"/>
      <c r="I104" s="189"/>
      <c r="J104" s="190">
        <f>J408</f>
        <v>0</v>
      </c>
      <c r="K104" s="186"/>
      <c r="L104" s="191"/>
    </row>
    <row r="105" spans="2:12" s="1" customFormat="1" ht="21.8" customHeight="1">
      <c r="B105" s="37"/>
      <c r="C105" s="38"/>
      <c r="D105" s="38"/>
      <c r="E105" s="38"/>
      <c r="F105" s="38"/>
      <c r="G105" s="38"/>
      <c r="H105" s="38"/>
      <c r="I105" s="134"/>
      <c r="J105" s="38"/>
      <c r="K105" s="38"/>
      <c r="L105" s="42"/>
    </row>
    <row r="106" spans="2:12" s="1" customFormat="1" ht="6.95" customHeight="1">
      <c r="B106" s="60"/>
      <c r="C106" s="61"/>
      <c r="D106" s="61"/>
      <c r="E106" s="61"/>
      <c r="F106" s="61"/>
      <c r="G106" s="61"/>
      <c r="H106" s="61"/>
      <c r="I106" s="168"/>
      <c r="J106" s="61"/>
      <c r="K106" s="61"/>
      <c r="L106" s="42"/>
    </row>
    <row r="110" spans="2:12" s="1" customFormat="1" ht="6.95" customHeight="1">
      <c r="B110" s="62"/>
      <c r="C110" s="63"/>
      <c r="D110" s="63"/>
      <c r="E110" s="63"/>
      <c r="F110" s="63"/>
      <c r="G110" s="63"/>
      <c r="H110" s="63"/>
      <c r="I110" s="171"/>
      <c r="J110" s="63"/>
      <c r="K110" s="63"/>
      <c r="L110" s="42"/>
    </row>
    <row r="111" spans="2:12" s="1" customFormat="1" ht="24.95" customHeight="1">
      <c r="B111" s="37"/>
      <c r="C111" s="22" t="s">
        <v>105</v>
      </c>
      <c r="D111" s="38"/>
      <c r="E111" s="38"/>
      <c r="F111" s="38"/>
      <c r="G111" s="38"/>
      <c r="H111" s="38"/>
      <c r="I111" s="134"/>
      <c r="J111" s="38"/>
      <c r="K111" s="38"/>
      <c r="L111" s="42"/>
    </row>
    <row r="112" spans="2:12" s="1" customFormat="1" ht="6.95" customHeight="1">
      <c r="B112" s="37"/>
      <c r="C112" s="38"/>
      <c r="D112" s="38"/>
      <c r="E112" s="38"/>
      <c r="F112" s="38"/>
      <c r="G112" s="38"/>
      <c r="H112" s="38"/>
      <c r="I112" s="134"/>
      <c r="J112" s="38"/>
      <c r="K112" s="38"/>
      <c r="L112" s="42"/>
    </row>
    <row r="113" spans="2:12" s="1" customFormat="1" ht="12" customHeight="1">
      <c r="B113" s="37"/>
      <c r="C113" s="31" t="s">
        <v>16</v>
      </c>
      <c r="D113" s="38"/>
      <c r="E113" s="38"/>
      <c r="F113" s="38"/>
      <c r="G113" s="38"/>
      <c r="H113" s="38"/>
      <c r="I113" s="134"/>
      <c r="J113" s="38"/>
      <c r="K113" s="38"/>
      <c r="L113" s="42"/>
    </row>
    <row r="114" spans="2:12" s="1" customFormat="1" ht="16.5" customHeight="1">
      <c r="B114" s="37"/>
      <c r="C114" s="38"/>
      <c r="D114" s="38"/>
      <c r="E114" s="172" t="str">
        <f>E7</f>
        <v>II/195 Klenčí pod Čerchovem -Poběžovice ( 1.etapa)</v>
      </c>
      <c r="F114" s="31"/>
      <c r="G114" s="31"/>
      <c r="H114" s="31"/>
      <c r="I114" s="134"/>
      <c r="J114" s="38"/>
      <c r="K114" s="38"/>
      <c r="L114" s="42"/>
    </row>
    <row r="115" spans="2:12" s="1" customFormat="1" ht="12" customHeight="1">
      <c r="B115" s="37"/>
      <c r="C115" s="31" t="s">
        <v>90</v>
      </c>
      <c r="D115" s="38"/>
      <c r="E115" s="38"/>
      <c r="F115" s="38"/>
      <c r="G115" s="38"/>
      <c r="H115" s="38"/>
      <c r="I115" s="134"/>
      <c r="J115" s="38"/>
      <c r="K115" s="38"/>
      <c r="L115" s="42"/>
    </row>
    <row r="116" spans="2:12" s="1" customFormat="1" ht="16.5" customHeight="1">
      <c r="B116" s="37"/>
      <c r="C116" s="38"/>
      <c r="D116" s="38"/>
      <c r="E116" s="70" t="str">
        <f>E9</f>
        <v xml:space="preserve">3 - Poběžovice -Vlkanov  úsek 1</v>
      </c>
      <c r="F116" s="38"/>
      <c r="G116" s="38"/>
      <c r="H116" s="38"/>
      <c r="I116" s="134"/>
      <c r="J116" s="38"/>
      <c r="K116" s="38"/>
      <c r="L116" s="42"/>
    </row>
    <row r="117" spans="2:12" s="1" customFormat="1" ht="6.95" customHeight="1">
      <c r="B117" s="37"/>
      <c r="C117" s="38"/>
      <c r="D117" s="38"/>
      <c r="E117" s="38"/>
      <c r="F117" s="38"/>
      <c r="G117" s="38"/>
      <c r="H117" s="38"/>
      <c r="I117" s="134"/>
      <c r="J117" s="38"/>
      <c r="K117" s="38"/>
      <c r="L117" s="42"/>
    </row>
    <row r="118" spans="2:12" s="1" customFormat="1" ht="12" customHeight="1">
      <c r="B118" s="37"/>
      <c r="C118" s="31" t="s">
        <v>21</v>
      </c>
      <c r="D118" s="38"/>
      <c r="E118" s="38"/>
      <c r="F118" s="26" t="str">
        <f>F12</f>
        <v>SIL.II/195,Klenčí,Postřekov</v>
      </c>
      <c r="G118" s="38"/>
      <c r="H118" s="38"/>
      <c r="I118" s="137" t="s">
        <v>23</v>
      </c>
      <c r="J118" s="73" t="str">
        <f>IF(J12="","",J12)</f>
        <v>19. 4. 2018</v>
      </c>
      <c r="K118" s="38"/>
      <c r="L118" s="42"/>
    </row>
    <row r="119" spans="2:12" s="1" customFormat="1" ht="6.95" customHeight="1">
      <c r="B119" s="37"/>
      <c r="C119" s="38"/>
      <c r="D119" s="38"/>
      <c r="E119" s="38"/>
      <c r="F119" s="38"/>
      <c r="G119" s="38"/>
      <c r="H119" s="38"/>
      <c r="I119" s="134"/>
      <c r="J119" s="38"/>
      <c r="K119" s="38"/>
      <c r="L119" s="42"/>
    </row>
    <row r="120" spans="2:12" s="1" customFormat="1" ht="15.15" customHeight="1">
      <c r="B120" s="37"/>
      <c r="C120" s="31" t="s">
        <v>25</v>
      </c>
      <c r="D120" s="38"/>
      <c r="E120" s="38"/>
      <c r="F120" s="26" t="str">
        <f>E15</f>
        <v>SÚS PK Domažlice</v>
      </c>
      <c r="G120" s="38"/>
      <c r="H120" s="38"/>
      <c r="I120" s="137" t="s">
        <v>31</v>
      </c>
      <c r="J120" s="35" t="str">
        <f>E21</f>
        <v>J.Miška</v>
      </c>
      <c r="K120" s="38"/>
      <c r="L120" s="42"/>
    </row>
    <row r="121" spans="2:12" s="1" customFormat="1" ht="15.15" customHeight="1">
      <c r="B121" s="37"/>
      <c r="C121" s="31" t="s">
        <v>29</v>
      </c>
      <c r="D121" s="38"/>
      <c r="E121" s="38"/>
      <c r="F121" s="26" t="str">
        <f>IF(E18="","",E18)</f>
        <v>Vyplň údaj</v>
      </c>
      <c r="G121" s="38"/>
      <c r="H121" s="38"/>
      <c r="I121" s="137" t="s">
        <v>34</v>
      </c>
      <c r="J121" s="35" t="str">
        <f>E24</f>
        <v>Richtrová</v>
      </c>
      <c r="K121" s="38"/>
      <c r="L121" s="42"/>
    </row>
    <row r="122" spans="2:12" s="1" customFormat="1" ht="10.3" customHeight="1">
      <c r="B122" s="37"/>
      <c r="C122" s="38"/>
      <c r="D122" s="38"/>
      <c r="E122" s="38"/>
      <c r="F122" s="38"/>
      <c r="G122" s="38"/>
      <c r="H122" s="38"/>
      <c r="I122" s="134"/>
      <c r="J122" s="38"/>
      <c r="K122" s="38"/>
      <c r="L122" s="42"/>
    </row>
    <row r="123" spans="2:20" s="10" customFormat="1" ht="29.25" customHeight="1">
      <c r="B123" s="192"/>
      <c r="C123" s="193" t="s">
        <v>106</v>
      </c>
      <c r="D123" s="194" t="s">
        <v>63</v>
      </c>
      <c r="E123" s="194" t="s">
        <v>59</v>
      </c>
      <c r="F123" s="194" t="s">
        <v>60</v>
      </c>
      <c r="G123" s="194" t="s">
        <v>107</v>
      </c>
      <c r="H123" s="194" t="s">
        <v>108</v>
      </c>
      <c r="I123" s="195" t="s">
        <v>109</v>
      </c>
      <c r="J123" s="194" t="s">
        <v>94</v>
      </c>
      <c r="K123" s="196" t="s">
        <v>110</v>
      </c>
      <c r="L123" s="197"/>
      <c r="M123" s="94" t="s">
        <v>1</v>
      </c>
      <c r="N123" s="95" t="s">
        <v>42</v>
      </c>
      <c r="O123" s="95" t="s">
        <v>111</v>
      </c>
      <c r="P123" s="95" t="s">
        <v>112</v>
      </c>
      <c r="Q123" s="95" t="s">
        <v>113</v>
      </c>
      <c r="R123" s="95" t="s">
        <v>114</v>
      </c>
      <c r="S123" s="95" t="s">
        <v>115</v>
      </c>
      <c r="T123" s="96" t="s">
        <v>116</v>
      </c>
    </row>
    <row r="124" spans="2:63" s="1" customFormat="1" ht="22.8" customHeight="1">
      <c r="B124" s="37"/>
      <c r="C124" s="101" t="s">
        <v>117</v>
      </c>
      <c r="D124" s="38"/>
      <c r="E124" s="38"/>
      <c r="F124" s="38"/>
      <c r="G124" s="38"/>
      <c r="H124" s="38"/>
      <c r="I124" s="134"/>
      <c r="J124" s="198">
        <f>BK124</f>
        <v>0</v>
      </c>
      <c r="K124" s="38"/>
      <c r="L124" s="42"/>
      <c r="M124" s="97"/>
      <c r="N124" s="98"/>
      <c r="O124" s="98"/>
      <c r="P124" s="199">
        <f>P125</f>
        <v>0</v>
      </c>
      <c r="Q124" s="98"/>
      <c r="R124" s="199">
        <f>R125</f>
        <v>873.2431573600002</v>
      </c>
      <c r="S124" s="98"/>
      <c r="T124" s="200">
        <f>T125</f>
        <v>1282.2778150000001</v>
      </c>
      <c r="AT124" s="16" t="s">
        <v>77</v>
      </c>
      <c r="AU124" s="16" t="s">
        <v>96</v>
      </c>
      <c r="BK124" s="201">
        <f>BK125</f>
        <v>0</v>
      </c>
    </row>
    <row r="125" spans="2:63" s="11" customFormat="1" ht="25.9" customHeight="1">
      <c r="B125" s="202"/>
      <c r="C125" s="203"/>
      <c r="D125" s="204" t="s">
        <v>77</v>
      </c>
      <c r="E125" s="205" t="s">
        <v>118</v>
      </c>
      <c r="F125" s="205" t="s">
        <v>119</v>
      </c>
      <c r="G125" s="203"/>
      <c r="H125" s="203"/>
      <c r="I125" s="206"/>
      <c r="J125" s="207">
        <f>BK125</f>
        <v>0</v>
      </c>
      <c r="K125" s="203"/>
      <c r="L125" s="208"/>
      <c r="M125" s="209"/>
      <c r="N125" s="210"/>
      <c r="O125" s="210"/>
      <c r="P125" s="211">
        <f>P126+P171+P187+P219+P269+P272+P408</f>
        <v>0</v>
      </c>
      <c r="Q125" s="210"/>
      <c r="R125" s="211">
        <f>R126+R171+R187+R219+R269+R272+R408</f>
        <v>873.2431573600002</v>
      </c>
      <c r="S125" s="210"/>
      <c r="T125" s="212">
        <f>T126+T171+T187+T219+T269+T272+T408</f>
        <v>1282.2778150000001</v>
      </c>
      <c r="AR125" s="213" t="s">
        <v>86</v>
      </c>
      <c r="AT125" s="214" t="s">
        <v>77</v>
      </c>
      <c r="AU125" s="214" t="s">
        <v>78</v>
      </c>
      <c r="AY125" s="213" t="s">
        <v>120</v>
      </c>
      <c r="BK125" s="215">
        <f>BK126+BK171+BK187+BK219+BK269+BK272+BK408</f>
        <v>0</v>
      </c>
    </row>
    <row r="126" spans="2:63" s="11" customFormat="1" ht="22.8" customHeight="1">
      <c r="B126" s="202"/>
      <c r="C126" s="203"/>
      <c r="D126" s="204" t="s">
        <v>77</v>
      </c>
      <c r="E126" s="216" t="s">
        <v>86</v>
      </c>
      <c r="F126" s="216" t="s">
        <v>121</v>
      </c>
      <c r="G126" s="203"/>
      <c r="H126" s="203"/>
      <c r="I126" s="206"/>
      <c r="J126" s="217">
        <f>BK126</f>
        <v>0</v>
      </c>
      <c r="K126" s="203"/>
      <c r="L126" s="208"/>
      <c r="M126" s="209"/>
      <c r="N126" s="210"/>
      <c r="O126" s="210"/>
      <c r="P126" s="211">
        <f>SUM(P127:P170)</f>
        <v>0</v>
      </c>
      <c r="Q126" s="210"/>
      <c r="R126" s="211">
        <f>SUM(R127:R170)</f>
        <v>0.91866</v>
      </c>
      <c r="S126" s="210"/>
      <c r="T126" s="212">
        <f>SUM(T127:T170)</f>
        <v>1253.1972</v>
      </c>
      <c r="AR126" s="213" t="s">
        <v>86</v>
      </c>
      <c r="AT126" s="214" t="s">
        <v>77</v>
      </c>
      <c r="AU126" s="214" t="s">
        <v>86</v>
      </c>
      <c r="AY126" s="213" t="s">
        <v>120</v>
      </c>
      <c r="BK126" s="215">
        <f>SUM(BK127:BK170)</f>
        <v>0</v>
      </c>
    </row>
    <row r="127" spans="2:65" s="1" customFormat="1" ht="24" customHeight="1">
      <c r="B127" s="37"/>
      <c r="C127" s="218" t="s">
        <v>86</v>
      </c>
      <c r="D127" s="218" t="s">
        <v>122</v>
      </c>
      <c r="E127" s="219" t="s">
        <v>123</v>
      </c>
      <c r="F127" s="220" t="s">
        <v>124</v>
      </c>
      <c r="G127" s="221" t="s">
        <v>125</v>
      </c>
      <c r="H127" s="222">
        <v>2050.64</v>
      </c>
      <c r="I127" s="223"/>
      <c r="J127" s="224">
        <f>ROUND(I127*H127,2)</f>
        <v>0</v>
      </c>
      <c r="K127" s="220" t="s">
        <v>126</v>
      </c>
      <c r="L127" s="42"/>
      <c r="M127" s="225" t="s">
        <v>1</v>
      </c>
      <c r="N127" s="226" t="s">
        <v>43</v>
      </c>
      <c r="O127" s="85"/>
      <c r="P127" s="227">
        <f>O127*H127</f>
        <v>0</v>
      </c>
      <c r="Q127" s="227">
        <v>0</v>
      </c>
      <c r="R127" s="227">
        <f>Q127*H127</f>
        <v>0</v>
      </c>
      <c r="S127" s="227">
        <v>0.22</v>
      </c>
      <c r="T127" s="228">
        <f>S127*H127</f>
        <v>451.14079999999996</v>
      </c>
      <c r="AR127" s="229" t="s">
        <v>127</v>
      </c>
      <c r="AT127" s="229" t="s">
        <v>122</v>
      </c>
      <c r="AU127" s="229" t="s">
        <v>88</v>
      </c>
      <c r="AY127" s="16" t="s">
        <v>120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16" t="s">
        <v>86</v>
      </c>
      <c r="BK127" s="230">
        <f>ROUND(I127*H127,2)</f>
        <v>0</v>
      </c>
      <c r="BL127" s="16" t="s">
        <v>127</v>
      </c>
      <c r="BM127" s="229" t="s">
        <v>128</v>
      </c>
    </row>
    <row r="128" spans="2:47" s="1" customFormat="1" ht="12">
      <c r="B128" s="37"/>
      <c r="C128" s="38"/>
      <c r="D128" s="231" t="s">
        <v>129</v>
      </c>
      <c r="E128" s="38"/>
      <c r="F128" s="232" t="s">
        <v>130</v>
      </c>
      <c r="G128" s="38"/>
      <c r="H128" s="38"/>
      <c r="I128" s="134"/>
      <c r="J128" s="38"/>
      <c r="K128" s="38"/>
      <c r="L128" s="42"/>
      <c r="M128" s="233"/>
      <c r="N128" s="85"/>
      <c r="O128" s="85"/>
      <c r="P128" s="85"/>
      <c r="Q128" s="85"/>
      <c r="R128" s="85"/>
      <c r="S128" s="85"/>
      <c r="T128" s="86"/>
      <c r="AT128" s="16" t="s">
        <v>129</v>
      </c>
      <c r="AU128" s="16" t="s">
        <v>88</v>
      </c>
    </row>
    <row r="129" spans="2:51" s="12" customFormat="1" ht="12">
      <c r="B129" s="234"/>
      <c r="C129" s="235"/>
      <c r="D129" s="231" t="s">
        <v>131</v>
      </c>
      <c r="E129" s="236" t="s">
        <v>1</v>
      </c>
      <c r="F129" s="237" t="s">
        <v>132</v>
      </c>
      <c r="G129" s="235"/>
      <c r="H129" s="238">
        <v>1522.2</v>
      </c>
      <c r="I129" s="239"/>
      <c r="J129" s="235"/>
      <c r="K129" s="235"/>
      <c r="L129" s="240"/>
      <c r="M129" s="241"/>
      <c r="N129" s="242"/>
      <c r="O129" s="242"/>
      <c r="P129" s="242"/>
      <c r="Q129" s="242"/>
      <c r="R129" s="242"/>
      <c r="S129" s="242"/>
      <c r="T129" s="243"/>
      <c r="AT129" s="244" t="s">
        <v>131</v>
      </c>
      <c r="AU129" s="244" t="s">
        <v>88</v>
      </c>
      <c r="AV129" s="12" t="s">
        <v>88</v>
      </c>
      <c r="AW129" s="12" t="s">
        <v>33</v>
      </c>
      <c r="AX129" s="12" t="s">
        <v>78</v>
      </c>
      <c r="AY129" s="244" t="s">
        <v>120</v>
      </c>
    </row>
    <row r="130" spans="2:51" s="12" customFormat="1" ht="12">
      <c r="B130" s="234"/>
      <c r="C130" s="235"/>
      <c r="D130" s="231" t="s">
        <v>131</v>
      </c>
      <c r="E130" s="236" t="s">
        <v>1</v>
      </c>
      <c r="F130" s="237" t="s">
        <v>133</v>
      </c>
      <c r="G130" s="235"/>
      <c r="H130" s="238">
        <v>528.44</v>
      </c>
      <c r="I130" s="239"/>
      <c r="J130" s="235"/>
      <c r="K130" s="235"/>
      <c r="L130" s="240"/>
      <c r="M130" s="241"/>
      <c r="N130" s="242"/>
      <c r="O130" s="242"/>
      <c r="P130" s="242"/>
      <c r="Q130" s="242"/>
      <c r="R130" s="242"/>
      <c r="S130" s="242"/>
      <c r="T130" s="243"/>
      <c r="AT130" s="244" t="s">
        <v>131</v>
      </c>
      <c r="AU130" s="244" t="s">
        <v>88</v>
      </c>
      <c r="AV130" s="12" t="s">
        <v>88</v>
      </c>
      <c r="AW130" s="12" t="s">
        <v>33</v>
      </c>
      <c r="AX130" s="12" t="s">
        <v>78</v>
      </c>
      <c r="AY130" s="244" t="s">
        <v>120</v>
      </c>
    </row>
    <row r="131" spans="2:51" s="13" customFormat="1" ht="12">
      <c r="B131" s="245"/>
      <c r="C131" s="246"/>
      <c r="D131" s="231" t="s">
        <v>131</v>
      </c>
      <c r="E131" s="247" t="s">
        <v>1</v>
      </c>
      <c r="F131" s="248" t="s">
        <v>134</v>
      </c>
      <c r="G131" s="246"/>
      <c r="H131" s="249">
        <v>2050.64</v>
      </c>
      <c r="I131" s="250"/>
      <c r="J131" s="246"/>
      <c r="K131" s="246"/>
      <c r="L131" s="251"/>
      <c r="M131" s="252"/>
      <c r="N131" s="253"/>
      <c r="O131" s="253"/>
      <c r="P131" s="253"/>
      <c r="Q131" s="253"/>
      <c r="R131" s="253"/>
      <c r="S131" s="253"/>
      <c r="T131" s="254"/>
      <c r="AT131" s="255" t="s">
        <v>131</v>
      </c>
      <c r="AU131" s="255" t="s">
        <v>88</v>
      </c>
      <c r="AV131" s="13" t="s">
        <v>127</v>
      </c>
      <c r="AW131" s="13" t="s">
        <v>33</v>
      </c>
      <c r="AX131" s="13" t="s">
        <v>86</v>
      </c>
      <c r="AY131" s="255" t="s">
        <v>120</v>
      </c>
    </row>
    <row r="132" spans="2:65" s="1" customFormat="1" ht="24" customHeight="1">
      <c r="B132" s="37"/>
      <c r="C132" s="218" t="s">
        <v>88</v>
      </c>
      <c r="D132" s="218" t="s">
        <v>122</v>
      </c>
      <c r="E132" s="219" t="s">
        <v>135</v>
      </c>
      <c r="F132" s="220" t="s">
        <v>136</v>
      </c>
      <c r="G132" s="221" t="s">
        <v>125</v>
      </c>
      <c r="H132" s="222">
        <v>50</v>
      </c>
      <c r="I132" s="223"/>
      <c r="J132" s="224">
        <f>ROUND(I132*H132,2)</f>
        <v>0</v>
      </c>
      <c r="K132" s="220" t="s">
        <v>126</v>
      </c>
      <c r="L132" s="42"/>
      <c r="M132" s="225" t="s">
        <v>1</v>
      </c>
      <c r="N132" s="226" t="s">
        <v>43</v>
      </c>
      <c r="O132" s="85"/>
      <c r="P132" s="227">
        <f>O132*H132</f>
        <v>0</v>
      </c>
      <c r="Q132" s="227">
        <v>4E-05</v>
      </c>
      <c r="R132" s="227">
        <f>Q132*H132</f>
        <v>0.002</v>
      </c>
      <c r="S132" s="227">
        <v>0.128</v>
      </c>
      <c r="T132" s="228">
        <f>S132*H132</f>
        <v>6.4</v>
      </c>
      <c r="AR132" s="229" t="s">
        <v>127</v>
      </c>
      <c r="AT132" s="229" t="s">
        <v>122</v>
      </c>
      <c r="AU132" s="229" t="s">
        <v>88</v>
      </c>
      <c r="AY132" s="16" t="s">
        <v>120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6" t="s">
        <v>86</v>
      </c>
      <c r="BK132" s="230">
        <f>ROUND(I132*H132,2)</f>
        <v>0</v>
      </c>
      <c r="BL132" s="16" t="s">
        <v>127</v>
      </c>
      <c r="BM132" s="229" t="s">
        <v>137</v>
      </c>
    </row>
    <row r="133" spans="2:47" s="1" customFormat="1" ht="12">
      <c r="B133" s="37"/>
      <c r="C133" s="38"/>
      <c r="D133" s="231" t="s">
        <v>129</v>
      </c>
      <c r="E133" s="38"/>
      <c r="F133" s="232" t="s">
        <v>138</v>
      </c>
      <c r="G133" s="38"/>
      <c r="H133" s="38"/>
      <c r="I133" s="134"/>
      <c r="J133" s="38"/>
      <c r="K133" s="38"/>
      <c r="L133" s="42"/>
      <c r="M133" s="233"/>
      <c r="N133" s="85"/>
      <c r="O133" s="85"/>
      <c r="P133" s="85"/>
      <c r="Q133" s="85"/>
      <c r="R133" s="85"/>
      <c r="S133" s="85"/>
      <c r="T133" s="86"/>
      <c r="AT133" s="16" t="s">
        <v>129</v>
      </c>
      <c r="AU133" s="16" t="s">
        <v>88</v>
      </c>
    </row>
    <row r="134" spans="2:51" s="12" customFormat="1" ht="12">
      <c r="B134" s="234"/>
      <c r="C134" s="235"/>
      <c r="D134" s="231" t="s">
        <v>131</v>
      </c>
      <c r="E134" s="236" t="s">
        <v>1</v>
      </c>
      <c r="F134" s="237" t="s">
        <v>139</v>
      </c>
      <c r="G134" s="235"/>
      <c r="H134" s="238">
        <v>50</v>
      </c>
      <c r="I134" s="239"/>
      <c r="J134" s="235"/>
      <c r="K134" s="235"/>
      <c r="L134" s="240"/>
      <c r="M134" s="241"/>
      <c r="N134" s="242"/>
      <c r="O134" s="242"/>
      <c r="P134" s="242"/>
      <c r="Q134" s="242"/>
      <c r="R134" s="242"/>
      <c r="S134" s="242"/>
      <c r="T134" s="243"/>
      <c r="AT134" s="244" t="s">
        <v>131</v>
      </c>
      <c r="AU134" s="244" t="s">
        <v>88</v>
      </c>
      <c r="AV134" s="12" t="s">
        <v>88</v>
      </c>
      <c r="AW134" s="12" t="s">
        <v>33</v>
      </c>
      <c r="AX134" s="12" t="s">
        <v>86</v>
      </c>
      <c r="AY134" s="244" t="s">
        <v>120</v>
      </c>
    </row>
    <row r="135" spans="2:65" s="1" customFormat="1" ht="24" customHeight="1">
      <c r="B135" s="37"/>
      <c r="C135" s="218" t="s">
        <v>83</v>
      </c>
      <c r="D135" s="218" t="s">
        <v>122</v>
      </c>
      <c r="E135" s="219" t="s">
        <v>140</v>
      </c>
      <c r="F135" s="220" t="s">
        <v>141</v>
      </c>
      <c r="G135" s="221" t="s">
        <v>125</v>
      </c>
      <c r="H135" s="222">
        <v>10333.2</v>
      </c>
      <c r="I135" s="223"/>
      <c r="J135" s="224">
        <f>ROUND(I135*H135,2)</f>
        <v>0</v>
      </c>
      <c r="K135" s="220" t="s">
        <v>126</v>
      </c>
      <c r="L135" s="42"/>
      <c r="M135" s="225" t="s">
        <v>1</v>
      </c>
      <c r="N135" s="226" t="s">
        <v>43</v>
      </c>
      <c r="O135" s="85"/>
      <c r="P135" s="227">
        <f>O135*H135</f>
        <v>0</v>
      </c>
      <c r="Q135" s="227">
        <v>5E-05</v>
      </c>
      <c r="R135" s="227">
        <f>Q135*H135</f>
        <v>0.51666</v>
      </c>
      <c r="S135" s="227">
        <v>0.077</v>
      </c>
      <c r="T135" s="228">
        <f>S135*H135</f>
        <v>795.6564000000001</v>
      </c>
      <c r="AR135" s="229" t="s">
        <v>127</v>
      </c>
      <c r="AT135" s="229" t="s">
        <v>122</v>
      </c>
      <c r="AU135" s="229" t="s">
        <v>88</v>
      </c>
      <c r="AY135" s="16" t="s">
        <v>120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6" t="s">
        <v>86</v>
      </c>
      <c r="BK135" s="230">
        <f>ROUND(I135*H135,2)</f>
        <v>0</v>
      </c>
      <c r="BL135" s="16" t="s">
        <v>127</v>
      </c>
      <c r="BM135" s="229" t="s">
        <v>142</v>
      </c>
    </row>
    <row r="136" spans="2:47" s="1" customFormat="1" ht="12">
      <c r="B136" s="37"/>
      <c r="C136" s="38"/>
      <c r="D136" s="231" t="s">
        <v>129</v>
      </c>
      <c r="E136" s="38"/>
      <c r="F136" s="232" t="s">
        <v>143</v>
      </c>
      <c r="G136" s="38"/>
      <c r="H136" s="38"/>
      <c r="I136" s="134"/>
      <c r="J136" s="38"/>
      <c r="K136" s="38"/>
      <c r="L136" s="42"/>
      <c r="M136" s="233"/>
      <c r="N136" s="85"/>
      <c r="O136" s="85"/>
      <c r="P136" s="85"/>
      <c r="Q136" s="85"/>
      <c r="R136" s="85"/>
      <c r="S136" s="85"/>
      <c r="T136" s="86"/>
      <c r="AT136" s="16" t="s">
        <v>129</v>
      </c>
      <c r="AU136" s="16" t="s">
        <v>88</v>
      </c>
    </row>
    <row r="137" spans="2:51" s="12" customFormat="1" ht="12">
      <c r="B137" s="234"/>
      <c r="C137" s="235"/>
      <c r="D137" s="231" t="s">
        <v>131</v>
      </c>
      <c r="E137" s="236" t="s">
        <v>1</v>
      </c>
      <c r="F137" s="237" t="s">
        <v>144</v>
      </c>
      <c r="G137" s="235"/>
      <c r="H137" s="238">
        <v>10333.2</v>
      </c>
      <c r="I137" s="239"/>
      <c r="J137" s="235"/>
      <c r="K137" s="235"/>
      <c r="L137" s="240"/>
      <c r="M137" s="241"/>
      <c r="N137" s="242"/>
      <c r="O137" s="242"/>
      <c r="P137" s="242"/>
      <c r="Q137" s="242"/>
      <c r="R137" s="242"/>
      <c r="S137" s="242"/>
      <c r="T137" s="243"/>
      <c r="AT137" s="244" t="s">
        <v>131</v>
      </c>
      <c r="AU137" s="244" t="s">
        <v>88</v>
      </c>
      <c r="AV137" s="12" t="s">
        <v>88</v>
      </c>
      <c r="AW137" s="12" t="s">
        <v>33</v>
      </c>
      <c r="AX137" s="12" t="s">
        <v>78</v>
      </c>
      <c r="AY137" s="244" t="s">
        <v>120</v>
      </c>
    </row>
    <row r="138" spans="2:51" s="13" customFormat="1" ht="12">
      <c r="B138" s="245"/>
      <c r="C138" s="246"/>
      <c r="D138" s="231" t="s">
        <v>131</v>
      </c>
      <c r="E138" s="247" t="s">
        <v>1</v>
      </c>
      <c r="F138" s="248" t="s">
        <v>134</v>
      </c>
      <c r="G138" s="246"/>
      <c r="H138" s="249">
        <v>10333.2</v>
      </c>
      <c r="I138" s="250"/>
      <c r="J138" s="246"/>
      <c r="K138" s="246"/>
      <c r="L138" s="251"/>
      <c r="M138" s="252"/>
      <c r="N138" s="253"/>
      <c r="O138" s="253"/>
      <c r="P138" s="253"/>
      <c r="Q138" s="253"/>
      <c r="R138" s="253"/>
      <c r="S138" s="253"/>
      <c r="T138" s="254"/>
      <c r="AT138" s="255" t="s">
        <v>131</v>
      </c>
      <c r="AU138" s="255" t="s">
        <v>88</v>
      </c>
      <c r="AV138" s="13" t="s">
        <v>127</v>
      </c>
      <c r="AW138" s="13" t="s">
        <v>33</v>
      </c>
      <c r="AX138" s="13" t="s">
        <v>86</v>
      </c>
      <c r="AY138" s="255" t="s">
        <v>120</v>
      </c>
    </row>
    <row r="139" spans="2:51" s="14" customFormat="1" ht="12">
      <c r="B139" s="256"/>
      <c r="C139" s="257"/>
      <c r="D139" s="231" t="s">
        <v>131</v>
      </c>
      <c r="E139" s="258" t="s">
        <v>1</v>
      </c>
      <c r="F139" s="259" t="s">
        <v>145</v>
      </c>
      <c r="G139" s="257"/>
      <c r="H139" s="258" t="s">
        <v>1</v>
      </c>
      <c r="I139" s="260"/>
      <c r="J139" s="257"/>
      <c r="K139" s="257"/>
      <c r="L139" s="261"/>
      <c r="M139" s="262"/>
      <c r="N139" s="263"/>
      <c r="O139" s="263"/>
      <c r="P139" s="263"/>
      <c r="Q139" s="263"/>
      <c r="R139" s="263"/>
      <c r="S139" s="263"/>
      <c r="T139" s="264"/>
      <c r="AT139" s="265" t="s">
        <v>131</v>
      </c>
      <c r="AU139" s="265" t="s">
        <v>88</v>
      </c>
      <c r="AV139" s="14" t="s">
        <v>86</v>
      </c>
      <c r="AW139" s="14" t="s">
        <v>33</v>
      </c>
      <c r="AX139" s="14" t="s">
        <v>78</v>
      </c>
      <c r="AY139" s="265" t="s">
        <v>120</v>
      </c>
    </row>
    <row r="140" spans="2:65" s="1" customFormat="1" ht="24" customHeight="1">
      <c r="B140" s="37"/>
      <c r="C140" s="218" t="s">
        <v>127</v>
      </c>
      <c r="D140" s="218" t="s">
        <v>122</v>
      </c>
      <c r="E140" s="219" t="s">
        <v>146</v>
      </c>
      <c r="F140" s="220" t="s">
        <v>147</v>
      </c>
      <c r="G140" s="221" t="s">
        <v>148</v>
      </c>
      <c r="H140" s="222">
        <v>139</v>
      </c>
      <c r="I140" s="223"/>
      <c r="J140" s="224">
        <f>ROUND(I140*H140,2)</f>
        <v>0</v>
      </c>
      <c r="K140" s="220" t="s">
        <v>126</v>
      </c>
      <c r="L140" s="42"/>
      <c r="M140" s="225" t="s">
        <v>1</v>
      </c>
      <c r="N140" s="226" t="s">
        <v>43</v>
      </c>
      <c r="O140" s="85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AR140" s="229" t="s">
        <v>127</v>
      </c>
      <c r="AT140" s="229" t="s">
        <v>122</v>
      </c>
      <c r="AU140" s="229" t="s">
        <v>88</v>
      </c>
      <c r="AY140" s="16" t="s">
        <v>120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6" t="s">
        <v>86</v>
      </c>
      <c r="BK140" s="230">
        <f>ROUND(I140*H140,2)</f>
        <v>0</v>
      </c>
      <c r="BL140" s="16" t="s">
        <v>127</v>
      </c>
      <c r="BM140" s="229" t="s">
        <v>149</v>
      </c>
    </row>
    <row r="141" spans="2:47" s="1" customFormat="1" ht="12">
      <c r="B141" s="37"/>
      <c r="C141" s="38"/>
      <c r="D141" s="231" t="s">
        <v>129</v>
      </c>
      <c r="E141" s="38"/>
      <c r="F141" s="232" t="s">
        <v>150</v>
      </c>
      <c r="G141" s="38"/>
      <c r="H141" s="38"/>
      <c r="I141" s="134"/>
      <c r="J141" s="38"/>
      <c r="K141" s="38"/>
      <c r="L141" s="42"/>
      <c r="M141" s="233"/>
      <c r="N141" s="85"/>
      <c r="O141" s="85"/>
      <c r="P141" s="85"/>
      <c r="Q141" s="85"/>
      <c r="R141" s="85"/>
      <c r="S141" s="85"/>
      <c r="T141" s="86"/>
      <c r="AT141" s="16" t="s">
        <v>129</v>
      </c>
      <c r="AU141" s="16" t="s">
        <v>88</v>
      </c>
    </row>
    <row r="142" spans="2:51" s="12" customFormat="1" ht="12">
      <c r="B142" s="234"/>
      <c r="C142" s="235"/>
      <c r="D142" s="231" t="s">
        <v>131</v>
      </c>
      <c r="E142" s="236" t="s">
        <v>1</v>
      </c>
      <c r="F142" s="237" t="s">
        <v>151</v>
      </c>
      <c r="G142" s="235"/>
      <c r="H142" s="238">
        <v>117.83</v>
      </c>
      <c r="I142" s="239"/>
      <c r="J142" s="235"/>
      <c r="K142" s="235"/>
      <c r="L142" s="240"/>
      <c r="M142" s="241"/>
      <c r="N142" s="242"/>
      <c r="O142" s="242"/>
      <c r="P142" s="242"/>
      <c r="Q142" s="242"/>
      <c r="R142" s="242"/>
      <c r="S142" s="242"/>
      <c r="T142" s="243"/>
      <c r="AT142" s="244" t="s">
        <v>131</v>
      </c>
      <c r="AU142" s="244" t="s">
        <v>88</v>
      </c>
      <c r="AV142" s="12" t="s">
        <v>88</v>
      </c>
      <c r="AW142" s="12" t="s">
        <v>33</v>
      </c>
      <c r="AX142" s="12" t="s">
        <v>78</v>
      </c>
      <c r="AY142" s="244" t="s">
        <v>120</v>
      </c>
    </row>
    <row r="143" spans="2:51" s="12" customFormat="1" ht="12">
      <c r="B143" s="234"/>
      <c r="C143" s="235"/>
      <c r="D143" s="231" t="s">
        <v>131</v>
      </c>
      <c r="E143" s="236" t="s">
        <v>1</v>
      </c>
      <c r="F143" s="237" t="s">
        <v>152</v>
      </c>
      <c r="G143" s="235"/>
      <c r="H143" s="238">
        <v>17.16</v>
      </c>
      <c r="I143" s="239"/>
      <c r="J143" s="235"/>
      <c r="K143" s="235"/>
      <c r="L143" s="240"/>
      <c r="M143" s="241"/>
      <c r="N143" s="242"/>
      <c r="O143" s="242"/>
      <c r="P143" s="242"/>
      <c r="Q143" s="242"/>
      <c r="R143" s="242"/>
      <c r="S143" s="242"/>
      <c r="T143" s="243"/>
      <c r="AT143" s="244" t="s">
        <v>131</v>
      </c>
      <c r="AU143" s="244" t="s">
        <v>88</v>
      </c>
      <c r="AV143" s="12" t="s">
        <v>88</v>
      </c>
      <c r="AW143" s="12" t="s">
        <v>33</v>
      </c>
      <c r="AX143" s="12" t="s">
        <v>78</v>
      </c>
      <c r="AY143" s="244" t="s">
        <v>120</v>
      </c>
    </row>
    <row r="144" spans="2:51" s="12" customFormat="1" ht="12">
      <c r="B144" s="234"/>
      <c r="C144" s="235"/>
      <c r="D144" s="231" t="s">
        <v>131</v>
      </c>
      <c r="E144" s="236" t="s">
        <v>1</v>
      </c>
      <c r="F144" s="237" t="s">
        <v>153</v>
      </c>
      <c r="G144" s="235"/>
      <c r="H144" s="238">
        <v>3.99</v>
      </c>
      <c r="I144" s="239"/>
      <c r="J144" s="235"/>
      <c r="K144" s="235"/>
      <c r="L144" s="240"/>
      <c r="M144" s="241"/>
      <c r="N144" s="242"/>
      <c r="O144" s="242"/>
      <c r="P144" s="242"/>
      <c r="Q144" s="242"/>
      <c r="R144" s="242"/>
      <c r="S144" s="242"/>
      <c r="T144" s="243"/>
      <c r="AT144" s="244" t="s">
        <v>131</v>
      </c>
      <c r="AU144" s="244" t="s">
        <v>88</v>
      </c>
      <c r="AV144" s="12" t="s">
        <v>88</v>
      </c>
      <c r="AW144" s="12" t="s">
        <v>33</v>
      </c>
      <c r="AX144" s="12" t="s">
        <v>78</v>
      </c>
      <c r="AY144" s="244" t="s">
        <v>120</v>
      </c>
    </row>
    <row r="145" spans="2:51" s="13" customFormat="1" ht="12">
      <c r="B145" s="245"/>
      <c r="C145" s="246"/>
      <c r="D145" s="231" t="s">
        <v>131</v>
      </c>
      <c r="E145" s="247" t="s">
        <v>1</v>
      </c>
      <c r="F145" s="248" t="s">
        <v>134</v>
      </c>
      <c r="G145" s="246"/>
      <c r="H145" s="249">
        <v>138.98</v>
      </c>
      <c r="I145" s="250"/>
      <c r="J145" s="246"/>
      <c r="K145" s="246"/>
      <c r="L145" s="251"/>
      <c r="M145" s="252"/>
      <c r="N145" s="253"/>
      <c r="O145" s="253"/>
      <c r="P145" s="253"/>
      <c r="Q145" s="253"/>
      <c r="R145" s="253"/>
      <c r="S145" s="253"/>
      <c r="T145" s="254"/>
      <c r="AT145" s="255" t="s">
        <v>131</v>
      </c>
      <c r="AU145" s="255" t="s">
        <v>88</v>
      </c>
      <c r="AV145" s="13" t="s">
        <v>127</v>
      </c>
      <c r="AW145" s="13" t="s">
        <v>33</v>
      </c>
      <c r="AX145" s="13" t="s">
        <v>78</v>
      </c>
      <c r="AY145" s="255" t="s">
        <v>120</v>
      </c>
    </row>
    <row r="146" spans="2:51" s="12" customFormat="1" ht="12">
      <c r="B146" s="234"/>
      <c r="C146" s="235"/>
      <c r="D146" s="231" t="s">
        <v>131</v>
      </c>
      <c r="E146" s="236" t="s">
        <v>1</v>
      </c>
      <c r="F146" s="237" t="s">
        <v>154</v>
      </c>
      <c r="G146" s="235"/>
      <c r="H146" s="238">
        <v>139</v>
      </c>
      <c r="I146" s="239"/>
      <c r="J146" s="235"/>
      <c r="K146" s="235"/>
      <c r="L146" s="240"/>
      <c r="M146" s="241"/>
      <c r="N146" s="242"/>
      <c r="O146" s="242"/>
      <c r="P146" s="242"/>
      <c r="Q146" s="242"/>
      <c r="R146" s="242"/>
      <c r="S146" s="242"/>
      <c r="T146" s="243"/>
      <c r="AT146" s="244" t="s">
        <v>131</v>
      </c>
      <c r="AU146" s="244" t="s">
        <v>88</v>
      </c>
      <c r="AV146" s="12" t="s">
        <v>88</v>
      </c>
      <c r="AW146" s="12" t="s">
        <v>33</v>
      </c>
      <c r="AX146" s="12" t="s">
        <v>86</v>
      </c>
      <c r="AY146" s="244" t="s">
        <v>120</v>
      </c>
    </row>
    <row r="147" spans="2:65" s="1" customFormat="1" ht="24" customHeight="1">
      <c r="B147" s="37"/>
      <c r="C147" s="218" t="s">
        <v>155</v>
      </c>
      <c r="D147" s="218" t="s">
        <v>122</v>
      </c>
      <c r="E147" s="219" t="s">
        <v>156</v>
      </c>
      <c r="F147" s="220" t="s">
        <v>157</v>
      </c>
      <c r="G147" s="221" t="s">
        <v>148</v>
      </c>
      <c r="H147" s="222">
        <v>139</v>
      </c>
      <c r="I147" s="223"/>
      <c r="J147" s="224">
        <f>ROUND(I147*H147,2)</f>
        <v>0</v>
      </c>
      <c r="K147" s="220" t="s">
        <v>126</v>
      </c>
      <c r="L147" s="42"/>
      <c r="M147" s="225" t="s">
        <v>1</v>
      </c>
      <c r="N147" s="226" t="s">
        <v>43</v>
      </c>
      <c r="O147" s="85"/>
      <c r="P147" s="227">
        <f>O147*H147</f>
        <v>0</v>
      </c>
      <c r="Q147" s="227">
        <v>0</v>
      </c>
      <c r="R147" s="227">
        <f>Q147*H147</f>
        <v>0</v>
      </c>
      <c r="S147" s="227">
        <v>0</v>
      </c>
      <c r="T147" s="228">
        <f>S147*H147</f>
        <v>0</v>
      </c>
      <c r="AR147" s="229" t="s">
        <v>127</v>
      </c>
      <c r="AT147" s="229" t="s">
        <v>122</v>
      </c>
      <c r="AU147" s="229" t="s">
        <v>88</v>
      </c>
      <c r="AY147" s="16" t="s">
        <v>120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6" t="s">
        <v>86</v>
      </c>
      <c r="BK147" s="230">
        <f>ROUND(I147*H147,2)</f>
        <v>0</v>
      </c>
      <c r="BL147" s="16" t="s">
        <v>127</v>
      </c>
      <c r="BM147" s="229" t="s">
        <v>158</v>
      </c>
    </row>
    <row r="148" spans="2:47" s="1" customFormat="1" ht="12">
      <c r="B148" s="37"/>
      <c r="C148" s="38"/>
      <c r="D148" s="231" t="s">
        <v>129</v>
      </c>
      <c r="E148" s="38"/>
      <c r="F148" s="232" t="s">
        <v>159</v>
      </c>
      <c r="G148" s="38"/>
      <c r="H148" s="38"/>
      <c r="I148" s="134"/>
      <c r="J148" s="38"/>
      <c r="K148" s="38"/>
      <c r="L148" s="42"/>
      <c r="M148" s="233"/>
      <c r="N148" s="85"/>
      <c r="O148" s="85"/>
      <c r="P148" s="85"/>
      <c r="Q148" s="85"/>
      <c r="R148" s="85"/>
      <c r="S148" s="85"/>
      <c r="T148" s="86"/>
      <c r="AT148" s="16" t="s">
        <v>129</v>
      </c>
      <c r="AU148" s="16" t="s">
        <v>88</v>
      </c>
    </row>
    <row r="149" spans="2:51" s="12" customFormat="1" ht="12">
      <c r="B149" s="234"/>
      <c r="C149" s="235"/>
      <c r="D149" s="231" t="s">
        <v>131</v>
      </c>
      <c r="E149" s="236" t="s">
        <v>1</v>
      </c>
      <c r="F149" s="237" t="s">
        <v>154</v>
      </c>
      <c r="G149" s="235"/>
      <c r="H149" s="238">
        <v>139</v>
      </c>
      <c r="I149" s="239"/>
      <c r="J149" s="235"/>
      <c r="K149" s="235"/>
      <c r="L149" s="240"/>
      <c r="M149" s="241"/>
      <c r="N149" s="242"/>
      <c r="O149" s="242"/>
      <c r="P149" s="242"/>
      <c r="Q149" s="242"/>
      <c r="R149" s="242"/>
      <c r="S149" s="242"/>
      <c r="T149" s="243"/>
      <c r="AT149" s="244" t="s">
        <v>131</v>
      </c>
      <c r="AU149" s="244" t="s">
        <v>88</v>
      </c>
      <c r="AV149" s="12" t="s">
        <v>88</v>
      </c>
      <c r="AW149" s="12" t="s">
        <v>33</v>
      </c>
      <c r="AX149" s="12" t="s">
        <v>78</v>
      </c>
      <c r="AY149" s="244" t="s">
        <v>120</v>
      </c>
    </row>
    <row r="150" spans="2:51" s="13" customFormat="1" ht="12">
      <c r="B150" s="245"/>
      <c r="C150" s="246"/>
      <c r="D150" s="231" t="s">
        <v>131</v>
      </c>
      <c r="E150" s="247" t="s">
        <v>1</v>
      </c>
      <c r="F150" s="248" t="s">
        <v>134</v>
      </c>
      <c r="G150" s="246"/>
      <c r="H150" s="249">
        <v>139</v>
      </c>
      <c r="I150" s="250"/>
      <c r="J150" s="246"/>
      <c r="K150" s="246"/>
      <c r="L150" s="251"/>
      <c r="M150" s="252"/>
      <c r="N150" s="253"/>
      <c r="O150" s="253"/>
      <c r="P150" s="253"/>
      <c r="Q150" s="253"/>
      <c r="R150" s="253"/>
      <c r="S150" s="253"/>
      <c r="T150" s="254"/>
      <c r="AT150" s="255" t="s">
        <v>131</v>
      </c>
      <c r="AU150" s="255" t="s">
        <v>88</v>
      </c>
      <c r="AV150" s="13" t="s">
        <v>127</v>
      </c>
      <c r="AW150" s="13" t="s">
        <v>33</v>
      </c>
      <c r="AX150" s="13" t="s">
        <v>86</v>
      </c>
      <c r="AY150" s="255" t="s">
        <v>120</v>
      </c>
    </row>
    <row r="151" spans="2:65" s="1" customFormat="1" ht="24" customHeight="1">
      <c r="B151" s="37"/>
      <c r="C151" s="218" t="s">
        <v>160</v>
      </c>
      <c r="D151" s="218" t="s">
        <v>122</v>
      </c>
      <c r="E151" s="219" t="s">
        <v>161</v>
      </c>
      <c r="F151" s="220" t="s">
        <v>162</v>
      </c>
      <c r="G151" s="221" t="s">
        <v>148</v>
      </c>
      <c r="H151" s="222">
        <v>1390</v>
      </c>
      <c r="I151" s="223"/>
      <c r="J151" s="224">
        <f>ROUND(I151*H151,2)</f>
        <v>0</v>
      </c>
      <c r="K151" s="220" t="s">
        <v>126</v>
      </c>
      <c r="L151" s="42"/>
      <c r="M151" s="225" t="s">
        <v>1</v>
      </c>
      <c r="N151" s="226" t="s">
        <v>43</v>
      </c>
      <c r="O151" s="85"/>
      <c r="P151" s="227">
        <f>O151*H151</f>
        <v>0</v>
      </c>
      <c r="Q151" s="227">
        <v>0</v>
      </c>
      <c r="R151" s="227">
        <f>Q151*H151</f>
        <v>0</v>
      </c>
      <c r="S151" s="227">
        <v>0</v>
      </c>
      <c r="T151" s="228">
        <f>S151*H151</f>
        <v>0</v>
      </c>
      <c r="AR151" s="229" t="s">
        <v>127</v>
      </c>
      <c r="AT151" s="229" t="s">
        <v>122</v>
      </c>
      <c r="AU151" s="229" t="s">
        <v>88</v>
      </c>
      <c r="AY151" s="16" t="s">
        <v>120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16" t="s">
        <v>86</v>
      </c>
      <c r="BK151" s="230">
        <f>ROUND(I151*H151,2)</f>
        <v>0</v>
      </c>
      <c r="BL151" s="16" t="s">
        <v>127</v>
      </c>
      <c r="BM151" s="229" t="s">
        <v>163</v>
      </c>
    </row>
    <row r="152" spans="2:47" s="1" customFormat="1" ht="12">
      <c r="B152" s="37"/>
      <c r="C152" s="38"/>
      <c r="D152" s="231" t="s">
        <v>129</v>
      </c>
      <c r="E152" s="38"/>
      <c r="F152" s="232" t="s">
        <v>164</v>
      </c>
      <c r="G152" s="38"/>
      <c r="H152" s="38"/>
      <c r="I152" s="134"/>
      <c r="J152" s="38"/>
      <c r="K152" s="38"/>
      <c r="L152" s="42"/>
      <c r="M152" s="233"/>
      <c r="N152" s="85"/>
      <c r="O152" s="85"/>
      <c r="P152" s="85"/>
      <c r="Q152" s="85"/>
      <c r="R152" s="85"/>
      <c r="S152" s="85"/>
      <c r="T152" s="86"/>
      <c r="AT152" s="16" t="s">
        <v>129</v>
      </c>
      <c r="AU152" s="16" t="s">
        <v>88</v>
      </c>
    </row>
    <row r="153" spans="2:51" s="12" customFormat="1" ht="12">
      <c r="B153" s="234"/>
      <c r="C153" s="235"/>
      <c r="D153" s="231" t="s">
        <v>131</v>
      </c>
      <c r="E153" s="236" t="s">
        <v>1</v>
      </c>
      <c r="F153" s="237" t="s">
        <v>165</v>
      </c>
      <c r="G153" s="235"/>
      <c r="H153" s="238">
        <v>1390</v>
      </c>
      <c r="I153" s="239"/>
      <c r="J153" s="235"/>
      <c r="K153" s="235"/>
      <c r="L153" s="240"/>
      <c r="M153" s="241"/>
      <c r="N153" s="242"/>
      <c r="O153" s="242"/>
      <c r="P153" s="242"/>
      <c r="Q153" s="242"/>
      <c r="R153" s="242"/>
      <c r="S153" s="242"/>
      <c r="T153" s="243"/>
      <c r="AT153" s="244" t="s">
        <v>131</v>
      </c>
      <c r="AU153" s="244" t="s">
        <v>88</v>
      </c>
      <c r="AV153" s="12" t="s">
        <v>88</v>
      </c>
      <c r="AW153" s="12" t="s">
        <v>33</v>
      </c>
      <c r="AX153" s="12" t="s">
        <v>86</v>
      </c>
      <c r="AY153" s="244" t="s">
        <v>120</v>
      </c>
    </row>
    <row r="154" spans="2:65" s="1" customFormat="1" ht="24" customHeight="1">
      <c r="B154" s="37"/>
      <c r="C154" s="218" t="s">
        <v>166</v>
      </c>
      <c r="D154" s="218" t="s">
        <v>122</v>
      </c>
      <c r="E154" s="219" t="s">
        <v>167</v>
      </c>
      <c r="F154" s="220" t="s">
        <v>168</v>
      </c>
      <c r="G154" s="221" t="s">
        <v>169</v>
      </c>
      <c r="H154" s="222">
        <v>250.2</v>
      </c>
      <c r="I154" s="223"/>
      <c r="J154" s="224">
        <f>ROUND(I154*H154,2)</f>
        <v>0</v>
      </c>
      <c r="K154" s="220" t="s">
        <v>126</v>
      </c>
      <c r="L154" s="42"/>
      <c r="M154" s="225" t="s">
        <v>1</v>
      </c>
      <c r="N154" s="226" t="s">
        <v>43</v>
      </c>
      <c r="O154" s="85"/>
      <c r="P154" s="227">
        <f>O154*H154</f>
        <v>0</v>
      </c>
      <c r="Q154" s="227">
        <v>0</v>
      </c>
      <c r="R154" s="227">
        <f>Q154*H154</f>
        <v>0</v>
      </c>
      <c r="S154" s="227">
        <v>0</v>
      </c>
      <c r="T154" s="228">
        <f>S154*H154</f>
        <v>0</v>
      </c>
      <c r="AR154" s="229" t="s">
        <v>127</v>
      </c>
      <c r="AT154" s="229" t="s">
        <v>122</v>
      </c>
      <c r="AU154" s="229" t="s">
        <v>88</v>
      </c>
      <c r="AY154" s="16" t="s">
        <v>120</v>
      </c>
      <c r="BE154" s="230">
        <f>IF(N154="základní",J154,0)</f>
        <v>0</v>
      </c>
      <c r="BF154" s="230">
        <f>IF(N154="snížená",J154,0)</f>
        <v>0</v>
      </c>
      <c r="BG154" s="230">
        <f>IF(N154="zákl. přenesená",J154,0)</f>
        <v>0</v>
      </c>
      <c r="BH154" s="230">
        <f>IF(N154="sníž. přenesená",J154,0)</f>
        <v>0</v>
      </c>
      <c r="BI154" s="230">
        <f>IF(N154="nulová",J154,0)</f>
        <v>0</v>
      </c>
      <c r="BJ154" s="16" t="s">
        <v>86</v>
      </c>
      <c r="BK154" s="230">
        <f>ROUND(I154*H154,2)</f>
        <v>0</v>
      </c>
      <c r="BL154" s="16" t="s">
        <v>127</v>
      </c>
      <c r="BM154" s="229" t="s">
        <v>170</v>
      </c>
    </row>
    <row r="155" spans="2:47" s="1" customFormat="1" ht="12">
      <c r="B155" s="37"/>
      <c r="C155" s="38"/>
      <c r="D155" s="231" t="s">
        <v>129</v>
      </c>
      <c r="E155" s="38"/>
      <c r="F155" s="232" t="s">
        <v>171</v>
      </c>
      <c r="G155" s="38"/>
      <c r="H155" s="38"/>
      <c r="I155" s="134"/>
      <c r="J155" s="38"/>
      <c r="K155" s="38"/>
      <c r="L155" s="42"/>
      <c r="M155" s="233"/>
      <c r="N155" s="85"/>
      <c r="O155" s="85"/>
      <c r="P155" s="85"/>
      <c r="Q155" s="85"/>
      <c r="R155" s="85"/>
      <c r="S155" s="85"/>
      <c r="T155" s="86"/>
      <c r="AT155" s="16" t="s">
        <v>129</v>
      </c>
      <c r="AU155" s="16" t="s">
        <v>88</v>
      </c>
    </row>
    <row r="156" spans="2:51" s="12" customFormat="1" ht="12">
      <c r="B156" s="234"/>
      <c r="C156" s="235"/>
      <c r="D156" s="231" t="s">
        <v>131</v>
      </c>
      <c r="E156" s="236" t="s">
        <v>1</v>
      </c>
      <c r="F156" s="237" t="s">
        <v>172</v>
      </c>
      <c r="G156" s="235"/>
      <c r="H156" s="238">
        <v>250.2</v>
      </c>
      <c r="I156" s="239"/>
      <c r="J156" s="235"/>
      <c r="K156" s="235"/>
      <c r="L156" s="240"/>
      <c r="M156" s="241"/>
      <c r="N156" s="242"/>
      <c r="O156" s="242"/>
      <c r="P156" s="242"/>
      <c r="Q156" s="242"/>
      <c r="R156" s="242"/>
      <c r="S156" s="242"/>
      <c r="T156" s="243"/>
      <c r="AT156" s="244" t="s">
        <v>131</v>
      </c>
      <c r="AU156" s="244" t="s">
        <v>88</v>
      </c>
      <c r="AV156" s="12" t="s">
        <v>88</v>
      </c>
      <c r="AW156" s="12" t="s">
        <v>33</v>
      </c>
      <c r="AX156" s="12" t="s">
        <v>78</v>
      </c>
      <c r="AY156" s="244" t="s">
        <v>120</v>
      </c>
    </row>
    <row r="157" spans="2:51" s="13" customFormat="1" ht="12">
      <c r="B157" s="245"/>
      <c r="C157" s="246"/>
      <c r="D157" s="231" t="s">
        <v>131</v>
      </c>
      <c r="E157" s="247" t="s">
        <v>1</v>
      </c>
      <c r="F157" s="248" t="s">
        <v>134</v>
      </c>
      <c r="G157" s="246"/>
      <c r="H157" s="249">
        <v>250.2</v>
      </c>
      <c r="I157" s="250"/>
      <c r="J157" s="246"/>
      <c r="K157" s="246"/>
      <c r="L157" s="251"/>
      <c r="M157" s="252"/>
      <c r="N157" s="253"/>
      <c r="O157" s="253"/>
      <c r="P157" s="253"/>
      <c r="Q157" s="253"/>
      <c r="R157" s="253"/>
      <c r="S157" s="253"/>
      <c r="T157" s="254"/>
      <c r="AT157" s="255" t="s">
        <v>131</v>
      </c>
      <c r="AU157" s="255" t="s">
        <v>88</v>
      </c>
      <c r="AV157" s="13" t="s">
        <v>127</v>
      </c>
      <c r="AW157" s="13" t="s">
        <v>33</v>
      </c>
      <c r="AX157" s="13" t="s">
        <v>86</v>
      </c>
      <c r="AY157" s="255" t="s">
        <v>120</v>
      </c>
    </row>
    <row r="158" spans="2:65" s="1" customFormat="1" ht="24" customHeight="1">
      <c r="B158" s="37"/>
      <c r="C158" s="218" t="s">
        <v>173</v>
      </c>
      <c r="D158" s="218" t="s">
        <v>122</v>
      </c>
      <c r="E158" s="219" t="s">
        <v>174</v>
      </c>
      <c r="F158" s="220" t="s">
        <v>175</v>
      </c>
      <c r="G158" s="221" t="s">
        <v>148</v>
      </c>
      <c r="H158" s="222">
        <v>0.2</v>
      </c>
      <c r="I158" s="223"/>
      <c r="J158" s="224">
        <f>ROUND(I158*H158,2)</f>
        <v>0</v>
      </c>
      <c r="K158" s="220" t="s">
        <v>126</v>
      </c>
      <c r="L158" s="42"/>
      <c r="M158" s="225" t="s">
        <v>1</v>
      </c>
      <c r="N158" s="226" t="s">
        <v>43</v>
      </c>
      <c r="O158" s="85"/>
      <c r="P158" s="227">
        <f>O158*H158</f>
        <v>0</v>
      </c>
      <c r="Q158" s="227">
        <v>0</v>
      </c>
      <c r="R158" s="227">
        <f>Q158*H158</f>
        <v>0</v>
      </c>
      <c r="S158" s="227">
        <v>0</v>
      </c>
      <c r="T158" s="228">
        <f>S158*H158</f>
        <v>0</v>
      </c>
      <c r="AR158" s="229" t="s">
        <v>127</v>
      </c>
      <c r="AT158" s="229" t="s">
        <v>122</v>
      </c>
      <c r="AU158" s="229" t="s">
        <v>88</v>
      </c>
      <c r="AY158" s="16" t="s">
        <v>120</v>
      </c>
      <c r="BE158" s="230">
        <f>IF(N158="základní",J158,0)</f>
        <v>0</v>
      </c>
      <c r="BF158" s="230">
        <f>IF(N158="snížená",J158,0)</f>
        <v>0</v>
      </c>
      <c r="BG158" s="230">
        <f>IF(N158="zákl. přenesená",J158,0)</f>
        <v>0</v>
      </c>
      <c r="BH158" s="230">
        <f>IF(N158="sníž. přenesená",J158,0)</f>
        <v>0</v>
      </c>
      <c r="BI158" s="230">
        <f>IF(N158="nulová",J158,0)</f>
        <v>0</v>
      </c>
      <c r="BJ158" s="16" t="s">
        <v>86</v>
      </c>
      <c r="BK158" s="230">
        <f>ROUND(I158*H158,2)</f>
        <v>0</v>
      </c>
      <c r="BL158" s="16" t="s">
        <v>127</v>
      </c>
      <c r="BM158" s="229" t="s">
        <v>176</v>
      </c>
    </row>
    <row r="159" spans="2:47" s="1" customFormat="1" ht="12">
      <c r="B159" s="37"/>
      <c r="C159" s="38"/>
      <c r="D159" s="231" t="s">
        <v>129</v>
      </c>
      <c r="E159" s="38"/>
      <c r="F159" s="232" t="s">
        <v>177</v>
      </c>
      <c r="G159" s="38"/>
      <c r="H159" s="38"/>
      <c r="I159" s="134"/>
      <c r="J159" s="38"/>
      <c r="K159" s="38"/>
      <c r="L159" s="42"/>
      <c r="M159" s="233"/>
      <c r="N159" s="85"/>
      <c r="O159" s="85"/>
      <c r="P159" s="85"/>
      <c r="Q159" s="85"/>
      <c r="R159" s="85"/>
      <c r="S159" s="85"/>
      <c r="T159" s="86"/>
      <c r="AT159" s="16" t="s">
        <v>129</v>
      </c>
      <c r="AU159" s="16" t="s">
        <v>88</v>
      </c>
    </row>
    <row r="160" spans="2:51" s="12" customFormat="1" ht="12">
      <c r="B160" s="234"/>
      <c r="C160" s="235"/>
      <c r="D160" s="231" t="s">
        <v>131</v>
      </c>
      <c r="E160" s="236" t="s">
        <v>1</v>
      </c>
      <c r="F160" s="237" t="s">
        <v>178</v>
      </c>
      <c r="G160" s="235"/>
      <c r="H160" s="238">
        <v>0.2</v>
      </c>
      <c r="I160" s="239"/>
      <c r="J160" s="235"/>
      <c r="K160" s="235"/>
      <c r="L160" s="240"/>
      <c r="M160" s="241"/>
      <c r="N160" s="242"/>
      <c r="O160" s="242"/>
      <c r="P160" s="242"/>
      <c r="Q160" s="242"/>
      <c r="R160" s="242"/>
      <c r="S160" s="242"/>
      <c r="T160" s="243"/>
      <c r="AT160" s="244" t="s">
        <v>131</v>
      </c>
      <c r="AU160" s="244" t="s">
        <v>88</v>
      </c>
      <c r="AV160" s="12" t="s">
        <v>88</v>
      </c>
      <c r="AW160" s="12" t="s">
        <v>33</v>
      </c>
      <c r="AX160" s="12" t="s">
        <v>78</v>
      </c>
      <c r="AY160" s="244" t="s">
        <v>120</v>
      </c>
    </row>
    <row r="161" spans="2:51" s="13" customFormat="1" ht="12">
      <c r="B161" s="245"/>
      <c r="C161" s="246"/>
      <c r="D161" s="231" t="s">
        <v>131</v>
      </c>
      <c r="E161" s="247" t="s">
        <v>1</v>
      </c>
      <c r="F161" s="248" t="s">
        <v>134</v>
      </c>
      <c r="G161" s="246"/>
      <c r="H161" s="249">
        <v>0.2</v>
      </c>
      <c r="I161" s="250"/>
      <c r="J161" s="246"/>
      <c r="K161" s="246"/>
      <c r="L161" s="251"/>
      <c r="M161" s="252"/>
      <c r="N161" s="253"/>
      <c r="O161" s="253"/>
      <c r="P161" s="253"/>
      <c r="Q161" s="253"/>
      <c r="R161" s="253"/>
      <c r="S161" s="253"/>
      <c r="T161" s="254"/>
      <c r="AT161" s="255" t="s">
        <v>131</v>
      </c>
      <c r="AU161" s="255" t="s">
        <v>88</v>
      </c>
      <c r="AV161" s="13" t="s">
        <v>127</v>
      </c>
      <c r="AW161" s="13" t="s">
        <v>33</v>
      </c>
      <c r="AX161" s="13" t="s">
        <v>86</v>
      </c>
      <c r="AY161" s="255" t="s">
        <v>120</v>
      </c>
    </row>
    <row r="162" spans="2:65" s="1" customFormat="1" ht="16.5" customHeight="1">
      <c r="B162" s="37"/>
      <c r="C162" s="266" t="s">
        <v>179</v>
      </c>
      <c r="D162" s="266" t="s">
        <v>180</v>
      </c>
      <c r="E162" s="267" t="s">
        <v>181</v>
      </c>
      <c r="F162" s="268" t="s">
        <v>182</v>
      </c>
      <c r="G162" s="269" t="s">
        <v>169</v>
      </c>
      <c r="H162" s="270">
        <v>0.4</v>
      </c>
      <c r="I162" s="271"/>
      <c r="J162" s="272">
        <f>ROUND(I162*H162,2)</f>
        <v>0</v>
      </c>
      <c r="K162" s="268" t="s">
        <v>126</v>
      </c>
      <c r="L162" s="273"/>
      <c r="M162" s="274" t="s">
        <v>1</v>
      </c>
      <c r="N162" s="275" t="s">
        <v>43</v>
      </c>
      <c r="O162" s="85"/>
      <c r="P162" s="227">
        <f>O162*H162</f>
        <v>0</v>
      </c>
      <c r="Q162" s="227">
        <v>1</v>
      </c>
      <c r="R162" s="227">
        <f>Q162*H162</f>
        <v>0.4</v>
      </c>
      <c r="S162" s="227">
        <v>0</v>
      </c>
      <c r="T162" s="228">
        <f>S162*H162</f>
        <v>0</v>
      </c>
      <c r="AR162" s="229" t="s">
        <v>173</v>
      </c>
      <c r="AT162" s="229" t="s">
        <v>180</v>
      </c>
      <c r="AU162" s="229" t="s">
        <v>88</v>
      </c>
      <c r="AY162" s="16" t="s">
        <v>120</v>
      </c>
      <c r="BE162" s="230">
        <f>IF(N162="základní",J162,0)</f>
        <v>0</v>
      </c>
      <c r="BF162" s="230">
        <f>IF(N162="snížená",J162,0)</f>
        <v>0</v>
      </c>
      <c r="BG162" s="230">
        <f>IF(N162="zákl. přenesená",J162,0)</f>
        <v>0</v>
      </c>
      <c r="BH162" s="230">
        <f>IF(N162="sníž. přenesená",J162,0)</f>
        <v>0</v>
      </c>
      <c r="BI162" s="230">
        <f>IF(N162="nulová",J162,0)</f>
        <v>0</v>
      </c>
      <c r="BJ162" s="16" t="s">
        <v>86</v>
      </c>
      <c r="BK162" s="230">
        <f>ROUND(I162*H162,2)</f>
        <v>0</v>
      </c>
      <c r="BL162" s="16" t="s">
        <v>127</v>
      </c>
      <c r="BM162" s="229" t="s">
        <v>183</v>
      </c>
    </row>
    <row r="163" spans="2:47" s="1" customFormat="1" ht="12">
      <c r="B163" s="37"/>
      <c r="C163" s="38"/>
      <c r="D163" s="231" t="s">
        <v>129</v>
      </c>
      <c r="E163" s="38"/>
      <c r="F163" s="232" t="s">
        <v>182</v>
      </c>
      <c r="G163" s="38"/>
      <c r="H163" s="38"/>
      <c r="I163" s="134"/>
      <c r="J163" s="38"/>
      <c r="K163" s="38"/>
      <c r="L163" s="42"/>
      <c r="M163" s="233"/>
      <c r="N163" s="85"/>
      <c r="O163" s="85"/>
      <c r="P163" s="85"/>
      <c r="Q163" s="85"/>
      <c r="R163" s="85"/>
      <c r="S163" s="85"/>
      <c r="T163" s="86"/>
      <c r="AT163" s="16" t="s">
        <v>129</v>
      </c>
      <c r="AU163" s="16" t="s">
        <v>88</v>
      </c>
    </row>
    <row r="164" spans="2:51" s="12" customFormat="1" ht="12">
      <c r="B164" s="234"/>
      <c r="C164" s="235"/>
      <c r="D164" s="231" t="s">
        <v>131</v>
      </c>
      <c r="E164" s="236" t="s">
        <v>1</v>
      </c>
      <c r="F164" s="237" t="s">
        <v>184</v>
      </c>
      <c r="G164" s="235"/>
      <c r="H164" s="238">
        <v>0.382</v>
      </c>
      <c r="I164" s="239"/>
      <c r="J164" s="235"/>
      <c r="K164" s="235"/>
      <c r="L164" s="240"/>
      <c r="M164" s="241"/>
      <c r="N164" s="242"/>
      <c r="O164" s="242"/>
      <c r="P164" s="242"/>
      <c r="Q164" s="242"/>
      <c r="R164" s="242"/>
      <c r="S164" s="242"/>
      <c r="T164" s="243"/>
      <c r="AT164" s="244" t="s">
        <v>131</v>
      </c>
      <c r="AU164" s="244" t="s">
        <v>88</v>
      </c>
      <c r="AV164" s="12" t="s">
        <v>88</v>
      </c>
      <c r="AW164" s="12" t="s">
        <v>33</v>
      </c>
      <c r="AX164" s="12" t="s">
        <v>78</v>
      </c>
      <c r="AY164" s="244" t="s">
        <v>120</v>
      </c>
    </row>
    <row r="165" spans="2:51" s="13" customFormat="1" ht="12">
      <c r="B165" s="245"/>
      <c r="C165" s="246"/>
      <c r="D165" s="231" t="s">
        <v>131</v>
      </c>
      <c r="E165" s="247" t="s">
        <v>1</v>
      </c>
      <c r="F165" s="248" t="s">
        <v>134</v>
      </c>
      <c r="G165" s="246"/>
      <c r="H165" s="249">
        <v>0.382</v>
      </c>
      <c r="I165" s="250"/>
      <c r="J165" s="246"/>
      <c r="K165" s="246"/>
      <c r="L165" s="251"/>
      <c r="M165" s="252"/>
      <c r="N165" s="253"/>
      <c r="O165" s="253"/>
      <c r="P165" s="253"/>
      <c r="Q165" s="253"/>
      <c r="R165" s="253"/>
      <c r="S165" s="253"/>
      <c r="T165" s="254"/>
      <c r="AT165" s="255" t="s">
        <v>131</v>
      </c>
      <c r="AU165" s="255" t="s">
        <v>88</v>
      </c>
      <c r="AV165" s="13" t="s">
        <v>127</v>
      </c>
      <c r="AW165" s="13" t="s">
        <v>33</v>
      </c>
      <c r="AX165" s="13" t="s">
        <v>78</v>
      </c>
      <c r="AY165" s="255" t="s">
        <v>120</v>
      </c>
    </row>
    <row r="166" spans="2:51" s="12" customFormat="1" ht="12">
      <c r="B166" s="234"/>
      <c r="C166" s="235"/>
      <c r="D166" s="231" t="s">
        <v>131</v>
      </c>
      <c r="E166" s="236" t="s">
        <v>1</v>
      </c>
      <c r="F166" s="237" t="s">
        <v>185</v>
      </c>
      <c r="G166" s="235"/>
      <c r="H166" s="238">
        <v>0.4</v>
      </c>
      <c r="I166" s="239"/>
      <c r="J166" s="235"/>
      <c r="K166" s="235"/>
      <c r="L166" s="240"/>
      <c r="M166" s="241"/>
      <c r="N166" s="242"/>
      <c r="O166" s="242"/>
      <c r="P166" s="242"/>
      <c r="Q166" s="242"/>
      <c r="R166" s="242"/>
      <c r="S166" s="242"/>
      <c r="T166" s="243"/>
      <c r="AT166" s="244" t="s">
        <v>131</v>
      </c>
      <c r="AU166" s="244" t="s">
        <v>88</v>
      </c>
      <c r="AV166" s="12" t="s">
        <v>88</v>
      </c>
      <c r="AW166" s="12" t="s">
        <v>33</v>
      </c>
      <c r="AX166" s="12" t="s">
        <v>86</v>
      </c>
      <c r="AY166" s="244" t="s">
        <v>120</v>
      </c>
    </row>
    <row r="167" spans="2:65" s="1" customFormat="1" ht="16.5" customHeight="1">
      <c r="B167" s="37"/>
      <c r="C167" s="218" t="s">
        <v>186</v>
      </c>
      <c r="D167" s="218" t="s">
        <v>122</v>
      </c>
      <c r="E167" s="219" t="s">
        <v>187</v>
      </c>
      <c r="F167" s="220" t="s">
        <v>188</v>
      </c>
      <c r="G167" s="221" t="s">
        <v>125</v>
      </c>
      <c r="H167" s="222">
        <v>2050.6</v>
      </c>
      <c r="I167" s="223"/>
      <c r="J167" s="224">
        <f>ROUND(I167*H167,2)</f>
        <v>0</v>
      </c>
      <c r="K167" s="220" t="s">
        <v>126</v>
      </c>
      <c r="L167" s="42"/>
      <c r="M167" s="225" t="s">
        <v>1</v>
      </c>
      <c r="N167" s="226" t="s">
        <v>43</v>
      </c>
      <c r="O167" s="85"/>
      <c r="P167" s="227">
        <f>O167*H167</f>
        <v>0</v>
      </c>
      <c r="Q167" s="227">
        <v>0</v>
      </c>
      <c r="R167" s="227">
        <f>Q167*H167</f>
        <v>0</v>
      </c>
      <c r="S167" s="227">
        <v>0</v>
      </c>
      <c r="T167" s="228">
        <f>S167*H167</f>
        <v>0</v>
      </c>
      <c r="AR167" s="229" t="s">
        <v>127</v>
      </c>
      <c r="AT167" s="229" t="s">
        <v>122</v>
      </c>
      <c r="AU167" s="229" t="s">
        <v>88</v>
      </c>
      <c r="AY167" s="16" t="s">
        <v>120</v>
      </c>
      <c r="BE167" s="230">
        <f>IF(N167="základní",J167,0)</f>
        <v>0</v>
      </c>
      <c r="BF167" s="230">
        <f>IF(N167="snížená",J167,0)</f>
        <v>0</v>
      </c>
      <c r="BG167" s="230">
        <f>IF(N167="zákl. přenesená",J167,0)</f>
        <v>0</v>
      </c>
      <c r="BH167" s="230">
        <f>IF(N167="sníž. přenesená",J167,0)</f>
        <v>0</v>
      </c>
      <c r="BI167" s="230">
        <f>IF(N167="nulová",J167,0)</f>
        <v>0</v>
      </c>
      <c r="BJ167" s="16" t="s">
        <v>86</v>
      </c>
      <c r="BK167" s="230">
        <f>ROUND(I167*H167,2)</f>
        <v>0</v>
      </c>
      <c r="BL167" s="16" t="s">
        <v>127</v>
      </c>
      <c r="BM167" s="229" t="s">
        <v>189</v>
      </c>
    </row>
    <row r="168" spans="2:47" s="1" customFormat="1" ht="12">
      <c r="B168" s="37"/>
      <c r="C168" s="38"/>
      <c r="D168" s="231" t="s">
        <v>129</v>
      </c>
      <c r="E168" s="38"/>
      <c r="F168" s="232" t="s">
        <v>190</v>
      </c>
      <c r="G168" s="38"/>
      <c r="H168" s="38"/>
      <c r="I168" s="134"/>
      <c r="J168" s="38"/>
      <c r="K168" s="38"/>
      <c r="L168" s="42"/>
      <c r="M168" s="233"/>
      <c r="N168" s="85"/>
      <c r="O168" s="85"/>
      <c r="P168" s="85"/>
      <c r="Q168" s="85"/>
      <c r="R168" s="85"/>
      <c r="S168" s="85"/>
      <c r="T168" s="86"/>
      <c r="AT168" s="16" t="s">
        <v>129</v>
      </c>
      <c r="AU168" s="16" t="s">
        <v>88</v>
      </c>
    </row>
    <row r="169" spans="2:51" s="12" customFormat="1" ht="12">
      <c r="B169" s="234"/>
      <c r="C169" s="235"/>
      <c r="D169" s="231" t="s">
        <v>131</v>
      </c>
      <c r="E169" s="236" t="s">
        <v>1</v>
      </c>
      <c r="F169" s="237" t="s">
        <v>191</v>
      </c>
      <c r="G169" s="235"/>
      <c r="H169" s="238">
        <v>2050.6</v>
      </c>
      <c r="I169" s="239"/>
      <c r="J169" s="235"/>
      <c r="K169" s="235"/>
      <c r="L169" s="240"/>
      <c r="M169" s="241"/>
      <c r="N169" s="242"/>
      <c r="O169" s="242"/>
      <c r="P169" s="242"/>
      <c r="Q169" s="242"/>
      <c r="R169" s="242"/>
      <c r="S169" s="242"/>
      <c r="T169" s="243"/>
      <c r="AT169" s="244" t="s">
        <v>131</v>
      </c>
      <c r="AU169" s="244" t="s">
        <v>88</v>
      </c>
      <c r="AV169" s="12" t="s">
        <v>88</v>
      </c>
      <c r="AW169" s="12" t="s">
        <v>33</v>
      </c>
      <c r="AX169" s="12" t="s">
        <v>78</v>
      </c>
      <c r="AY169" s="244" t="s">
        <v>120</v>
      </c>
    </row>
    <row r="170" spans="2:51" s="13" customFormat="1" ht="12">
      <c r="B170" s="245"/>
      <c r="C170" s="246"/>
      <c r="D170" s="231" t="s">
        <v>131</v>
      </c>
      <c r="E170" s="247" t="s">
        <v>1</v>
      </c>
      <c r="F170" s="248" t="s">
        <v>134</v>
      </c>
      <c r="G170" s="246"/>
      <c r="H170" s="249">
        <v>2050.6</v>
      </c>
      <c r="I170" s="250"/>
      <c r="J170" s="246"/>
      <c r="K170" s="246"/>
      <c r="L170" s="251"/>
      <c r="M170" s="252"/>
      <c r="N170" s="253"/>
      <c r="O170" s="253"/>
      <c r="P170" s="253"/>
      <c r="Q170" s="253"/>
      <c r="R170" s="253"/>
      <c r="S170" s="253"/>
      <c r="T170" s="254"/>
      <c r="AT170" s="255" t="s">
        <v>131</v>
      </c>
      <c r="AU170" s="255" t="s">
        <v>88</v>
      </c>
      <c r="AV170" s="13" t="s">
        <v>127</v>
      </c>
      <c r="AW170" s="13" t="s">
        <v>33</v>
      </c>
      <c r="AX170" s="13" t="s">
        <v>86</v>
      </c>
      <c r="AY170" s="255" t="s">
        <v>120</v>
      </c>
    </row>
    <row r="171" spans="2:63" s="11" customFormat="1" ht="22.8" customHeight="1">
      <c r="B171" s="202"/>
      <c r="C171" s="203"/>
      <c r="D171" s="204" t="s">
        <v>77</v>
      </c>
      <c r="E171" s="216" t="s">
        <v>83</v>
      </c>
      <c r="F171" s="216" t="s">
        <v>192</v>
      </c>
      <c r="G171" s="203"/>
      <c r="H171" s="203"/>
      <c r="I171" s="206"/>
      <c r="J171" s="217">
        <f>BK171</f>
        <v>0</v>
      </c>
      <c r="K171" s="203"/>
      <c r="L171" s="208"/>
      <c r="M171" s="209"/>
      <c r="N171" s="210"/>
      <c r="O171" s="210"/>
      <c r="P171" s="211">
        <f>SUM(P172:P186)</f>
        <v>0</v>
      </c>
      <c r="Q171" s="210"/>
      <c r="R171" s="211">
        <f>SUM(R172:R186)</f>
        <v>0.63287034</v>
      </c>
      <c r="S171" s="210"/>
      <c r="T171" s="212">
        <f>SUM(T172:T186)</f>
        <v>0</v>
      </c>
      <c r="AR171" s="213" t="s">
        <v>86</v>
      </c>
      <c r="AT171" s="214" t="s">
        <v>77</v>
      </c>
      <c r="AU171" s="214" t="s">
        <v>86</v>
      </c>
      <c r="AY171" s="213" t="s">
        <v>120</v>
      </c>
      <c r="BK171" s="215">
        <f>SUM(BK172:BK186)</f>
        <v>0</v>
      </c>
    </row>
    <row r="172" spans="2:65" s="1" customFormat="1" ht="16.5" customHeight="1">
      <c r="B172" s="37"/>
      <c r="C172" s="218" t="s">
        <v>193</v>
      </c>
      <c r="D172" s="218" t="s">
        <v>122</v>
      </c>
      <c r="E172" s="219" t="s">
        <v>194</v>
      </c>
      <c r="F172" s="220" t="s">
        <v>195</v>
      </c>
      <c r="G172" s="221" t="s">
        <v>148</v>
      </c>
      <c r="H172" s="222">
        <v>2.73</v>
      </c>
      <c r="I172" s="223"/>
      <c r="J172" s="224">
        <f>ROUND(I172*H172,2)</f>
        <v>0</v>
      </c>
      <c r="K172" s="220" t="s">
        <v>126</v>
      </c>
      <c r="L172" s="42"/>
      <c r="M172" s="225" t="s">
        <v>1</v>
      </c>
      <c r="N172" s="226" t="s">
        <v>43</v>
      </c>
      <c r="O172" s="85"/>
      <c r="P172" s="227">
        <f>O172*H172</f>
        <v>0</v>
      </c>
      <c r="Q172" s="227">
        <v>0</v>
      </c>
      <c r="R172" s="227">
        <f>Q172*H172</f>
        <v>0</v>
      </c>
      <c r="S172" s="227">
        <v>0</v>
      </c>
      <c r="T172" s="228">
        <f>S172*H172</f>
        <v>0</v>
      </c>
      <c r="AR172" s="229" t="s">
        <v>127</v>
      </c>
      <c r="AT172" s="229" t="s">
        <v>122</v>
      </c>
      <c r="AU172" s="229" t="s">
        <v>88</v>
      </c>
      <c r="AY172" s="16" t="s">
        <v>120</v>
      </c>
      <c r="BE172" s="230">
        <f>IF(N172="základní",J172,0)</f>
        <v>0</v>
      </c>
      <c r="BF172" s="230">
        <f>IF(N172="snížená",J172,0)</f>
        <v>0</v>
      </c>
      <c r="BG172" s="230">
        <f>IF(N172="zákl. přenesená",J172,0)</f>
        <v>0</v>
      </c>
      <c r="BH172" s="230">
        <f>IF(N172="sníž. přenesená",J172,0)</f>
        <v>0</v>
      </c>
      <c r="BI172" s="230">
        <f>IF(N172="nulová",J172,0)</f>
        <v>0</v>
      </c>
      <c r="BJ172" s="16" t="s">
        <v>86</v>
      </c>
      <c r="BK172" s="230">
        <f>ROUND(I172*H172,2)</f>
        <v>0</v>
      </c>
      <c r="BL172" s="16" t="s">
        <v>127</v>
      </c>
      <c r="BM172" s="229" t="s">
        <v>196</v>
      </c>
    </row>
    <row r="173" spans="2:47" s="1" customFormat="1" ht="12">
      <c r="B173" s="37"/>
      <c r="C173" s="38"/>
      <c r="D173" s="231" t="s">
        <v>129</v>
      </c>
      <c r="E173" s="38"/>
      <c r="F173" s="232" t="s">
        <v>197</v>
      </c>
      <c r="G173" s="38"/>
      <c r="H173" s="38"/>
      <c r="I173" s="134"/>
      <c r="J173" s="38"/>
      <c r="K173" s="38"/>
      <c r="L173" s="42"/>
      <c r="M173" s="233"/>
      <c r="N173" s="85"/>
      <c r="O173" s="85"/>
      <c r="P173" s="85"/>
      <c r="Q173" s="85"/>
      <c r="R173" s="85"/>
      <c r="S173" s="85"/>
      <c r="T173" s="86"/>
      <c r="AT173" s="16" t="s">
        <v>129</v>
      </c>
      <c r="AU173" s="16" t="s">
        <v>88</v>
      </c>
    </row>
    <row r="174" spans="2:51" s="12" customFormat="1" ht="12">
      <c r="B174" s="234"/>
      <c r="C174" s="235"/>
      <c r="D174" s="231" t="s">
        <v>131</v>
      </c>
      <c r="E174" s="236" t="s">
        <v>1</v>
      </c>
      <c r="F174" s="237" t="s">
        <v>198</v>
      </c>
      <c r="G174" s="235"/>
      <c r="H174" s="238">
        <v>2.73</v>
      </c>
      <c r="I174" s="239"/>
      <c r="J174" s="235"/>
      <c r="K174" s="235"/>
      <c r="L174" s="240"/>
      <c r="M174" s="241"/>
      <c r="N174" s="242"/>
      <c r="O174" s="242"/>
      <c r="P174" s="242"/>
      <c r="Q174" s="242"/>
      <c r="R174" s="242"/>
      <c r="S174" s="242"/>
      <c r="T174" s="243"/>
      <c r="AT174" s="244" t="s">
        <v>131</v>
      </c>
      <c r="AU174" s="244" t="s">
        <v>88</v>
      </c>
      <c r="AV174" s="12" t="s">
        <v>88</v>
      </c>
      <c r="AW174" s="12" t="s">
        <v>33</v>
      </c>
      <c r="AX174" s="12" t="s">
        <v>78</v>
      </c>
      <c r="AY174" s="244" t="s">
        <v>120</v>
      </c>
    </row>
    <row r="175" spans="2:51" s="13" customFormat="1" ht="12">
      <c r="B175" s="245"/>
      <c r="C175" s="246"/>
      <c r="D175" s="231" t="s">
        <v>131</v>
      </c>
      <c r="E175" s="247" t="s">
        <v>1</v>
      </c>
      <c r="F175" s="248" t="s">
        <v>134</v>
      </c>
      <c r="G175" s="246"/>
      <c r="H175" s="249">
        <v>2.73</v>
      </c>
      <c r="I175" s="250"/>
      <c r="J175" s="246"/>
      <c r="K175" s="246"/>
      <c r="L175" s="251"/>
      <c r="M175" s="252"/>
      <c r="N175" s="253"/>
      <c r="O175" s="253"/>
      <c r="P175" s="253"/>
      <c r="Q175" s="253"/>
      <c r="R175" s="253"/>
      <c r="S175" s="253"/>
      <c r="T175" s="254"/>
      <c r="AT175" s="255" t="s">
        <v>131</v>
      </c>
      <c r="AU175" s="255" t="s">
        <v>88</v>
      </c>
      <c r="AV175" s="13" t="s">
        <v>127</v>
      </c>
      <c r="AW175" s="13" t="s">
        <v>33</v>
      </c>
      <c r="AX175" s="13" t="s">
        <v>86</v>
      </c>
      <c r="AY175" s="255" t="s">
        <v>120</v>
      </c>
    </row>
    <row r="176" spans="2:65" s="1" customFormat="1" ht="24" customHeight="1">
      <c r="B176" s="37"/>
      <c r="C176" s="218" t="s">
        <v>199</v>
      </c>
      <c r="D176" s="218" t="s">
        <v>122</v>
      </c>
      <c r="E176" s="219" t="s">
        <v>200</v>
      </c>
      <c r="F176" s="220" t="s">
        <v>201</v>
      </c>
      <c r="G176" s="221" t="s">
        <v>125</v>
      </c>
      <c r="H176" s="222">
        <v>11.24</v>
      </c>
      <c r="I176" s="223"/>
      <c r="J176" s="224">
        <f>ROUND(I176*H176,2)</f>
        <v>0</v>
      </c>
      <c r="K176" s="220" t="s">
        <v>126</v>
      </c>
      <c r="L176" s="42"/>
      <c r="M176" s="225" t="s">
        <v>1</v>
      </c>
      <c r="N176" s="226" t="s">
        <v>43</v>
      </c>
      <c r="O176" s="85"/>
      <c r="P176" s="227">
        <f>O176*H176</f>
        <v>0</v>
      </c>
      <c r="Q176" s="227">
        <v>0.02519</v>
      </c>
      <c r="R176" s="227">
        <f>Q176*H176</f>
        <v>0.2831356</v>
      </c>
      <c r="S176" s="227">
        <v>0</v>
      </c>
      <c r="T176" s="228">
        <f>S176*H176</f>
        <v>0</v>
      </c>
      <c r="AR176" s="229" t="s">
        <v>127</v>
      </c>
      <c r="AT176" s="229" t="s">
        <v>122</v>
      </c>
      <c r="AU176" s="229" t="s">
        <v>88</v>
      </c>
      <c r="AY176" s="16" t="s">
        <v>120</v>
      </c>
      <c r="BE176" s="230">
        <f>IF(N176="základní",J176,0)</f>
        <v>0</v>
      </c>
      <c r="BF176" s="230">
        <f>IF(N176="snížená",J176,0)</f>
        <v>0</v>
      </c>
      <c r="BG176" s="230">
        <f>IF(N176="zákl. přenesená",J176,0)</f>
        <v>0</v>
      </c>
      <c r="BH176" s="230">
        <f>IF(N176="sníž. přenesená",J176,0)</f>
        <v>0</v>
      </c>
      <c r="BI176" s="230">
        <f>IF(N176="nulová",J176,0)</f>
        <v>0</v>
      </c>
      <c r="BJ176" s="16" t="s">
        <v>86</v>
      </c>
      <c r="BK176" s="230">
        <f>ROUND(I176*H176,2)</f>
        <v>0</v>
      </c>
      <c r="BL176" s="16" t="s">
        <v>127</v>
      </c>
      <c r="BM176" s="229" t="s">
        <v>202</v>
      </c>
    </row>
    <row r="177" spans="2:47" s="1" customFormat="1" ht="12">
      <c r="B177" s="37"/>
      <c r="C177" s="38"/>
      <c r="D177" s="231" t="s">
        <v>129</v>
      </c>
      <c r="E177" s="38"/>
      <c r="F177" s="232" t="s">
        <v>203</v>
      </c>
      <c r="G177" s="38"/>
      <c r="H177" s="38"/>
      <c r="I177" s="134"/>
      <c r="J177" s="38"/>
      <c r="K177" s="38"/>
      <c r="L177" s="42"/>
      <c r="M177" s="233"/>
      <c r="N177" s="85"/>
      <c r="O177" s="85"/>
      <c r="P177" s="85"/>
      <c r="Q177" s="85"/>
      <c r="R177" s="85"/>
      <c r="S177" s="85"/>
      <c r="T177" s="86"/>
      <c r="AT177" s="16" t="s">
        <v>129</v>
      </c>
      <c r="AU177" s="16" t="s">
        <v>88</v>
      </c>
    </row>
    <row r="178" spans="2:51" s="12" customFormat="1" ht="12">
      <c r="B178" s="234"/>
      <c r="C178" s="235"/>
      <c r="D178" s="231" t="s">
        <v>131</v>
      </c>
      <c r="E178" s="236" t="s">
        <v>1</v>
      </c>
      <c r="F178" s="237" t="s">
        <v>204</v>
      </c>
      <c r="G178" s="235"/>
      <c r="H178" s="238">
        <v>11.24</v>
      </c>
      <c r="I178" s="239"/>
      <c r="J178" s="235"/>
      <c r="K178" s="235"/>
      <c r="L178" s="240"/>
      <c r="M178" s="241"/>
      <c r="N178" s="242"/>
      <c r="O178" s="242"/>
      <c r="P178" s="242"/>
      <c r="Q178" s="242"/>
      <c r="R178" s="242"/>
      <c r="S178" s="242"/>
      <c r="T178" s="243"/>
      <c r="AT178" s="244" t="s">
        <v>131</v>
      </c>
      <c r="AU178" s="244" t="s">
        <v>88</v>
      </c>
      <c r="AV178" s="12" t="s">
        <v>88</v>
      </c>
      <c r="AW178" s="12" t="s">
        <v>33</v>
      </c>
      <c r="AX178" s="12" t="s">
        <v>78</v>
      </c>
      <c r="AY178" s="244" t="s">
        <v>120</v>
      </c>
    </row>
    <row r="179" spans="2:51" s="13" customFormat="1" ht="12">
      <c r="B179" s="245"/>
      <c r="C179" s="246"/>
      <c r="D179" s="231" t="s">
        <v>131</v>
      </c>
      <c r="E179" s="247" t="s">
        <v>1</v>
      </c>
      <c r="F179" s="248" t="s">
        <v>134</v>
      </c>
      <c r="G179" s="246"/>
      <c r="H179" s="249">
        <v>11.24</v>
      </c>
      <c r="I179" s="250"/>
      <c r="J179" s="246"/>
      <c r="K179" s="246"/>
      <c r="L179" s="251"/>
      <c r="M179" s="252"/>
      <c r="N179" s="253"/>
      <c r="O179" s="253"/>
      <c r="P179" s="253"/>
      <c r="Q179" s="253"/>
      <c r="R179" s="253"/>
      <c r="S179" s="253"/>
      <c r="T179" s="254"/>
      <c r="AT179" s="255" t="s">
        <v>131</v>
      </c>
      <c r="AU179" s="255" t="s">
        <v>88</v>
      </c>
      <c r="AV179" s="13" t="s">
        <v>127</v>
      </c>
      <c r="AW179" s="13" t="s">
        <v>33</v>
      </c>
      <c r="AX179" s="13" t="s">
        <v>86</v>
      </c>
      <c r="AY179" s="255" t="s">
        <v>120</v>
      </c>
    </row>
    <row r="180" spans="2:65" s="1" customFormat="1" ht="24" customHeight="1">
      <c r="B180" s="37"/>
      <c r="C180" s="218" t="s">
        <v>205</v>
      </c>
      <c r="D180" s="218" t="s">
        <v>122</v>
      </c>
      <c r="E180" s="219" t="s">
        <v>206</v>
      </c>
      <c r="F180" s="220" t="s">
        <v>207</v>
      </c>
      <c r="G180" s="221" t="s">
        <v>125</v>
      </c>
      <c r="H180" s="222">
        <v>11.24</v>
      </c>
      <c r="I180" s="223"/>
      <c r="J180" s="224">
        <f>ROUND(I180*H180,2)</f>
        <v>0</v>
      </c>
      <c r="K180" s="220" t="s">
        <v>126</v>
      </c>
      <c r="L180" s="42"/>
      <c r="M180" s="225" t="s">
        <v>1</v>
      </c>
      <c r="N180" s="226" t="s">
        <v>43</v>
      </c>
      <c r="O180" s="85"/>
      <c r="P180" s="227">
        <f>O180*H180</f>
        <v>0</v>
      </c>
      <c r="Q180" s="227">
        <v>0</v>
      </c>
      <c r="R180" s="227">
        <f>Q180*H180</f>
        <v>0</v>
      </c>
      <c r="S180" s="227">
        <v>0</v>
      </c>
      <c r="T180" s="228">
        <f>S180*H180</f>
        <v>0</v>
      </c>
      <c r="AR180" s="229" t="s">
        <v>127</v>
      </c>
      <c r="AT180" s="229" t="s">
        <v>122</v>
      </c>
      <c r="AU180" s="229" t="s">
        <v>88</v>
      </c>
      <c r="AY180" s="16" t="s">
        <v>120</v>
      </c>
      <c r="BE180" s="230">
        <f>IF(N180="základní",J180,0)</f>
        <v>0</v>
      </c>
      <c r="BF180" s="230">
        <f>IF(N180="snížená",J180,0)</f>
        <v>0</v>
      </c>
      <c r="BG180" s="230">
        <f>IF(N180="zákl. přenesená",J180,0)</f>
        <v>0</v>
      </c>
      <c r="BH180" s="230">
        <f>IF(N180="sníž. přenesená",J180,0)</f>
        <v>0</v>
      </c>
      <c r="BI180" s="230">
        <f>IF(N180="nulová",J180,0)</f>
        <v>0</v>
      </c>
      <c r="BJ180" s="16" t="s">
        <v>86</v>
      </c>
      <c r="BK180" s="230">
        <f>ROUND(I180*H180,2)</f>
        <v>0</v>
      </c>
      <c r="BL180" s="16" t="s">
        <v>127</v>
      </c>
      <c r="BM180" s="229" t="s">
        <v>208</v>
      </c>
    </row>
    <row r="181" spans="2:47" s="1" customFormat="1" ht="12">
      <c r="B181" s="37"/>
      <c r="C181" s="38"/>
      <c r="D181" s="231" t="s">
        <v>129</v>
      </c>
      <c r="E181" s="38"/>
      <c r="F181" s="232" t="s">
        <v>209</v>
      </c>
      <c r="G181" s="38"/>
      <c r="H181" s="38"/>
      <c r="I181" s="134"/>
      <c r="J181" s="38"/>
      <c r="K181" s="38"/>
      <c r="L181" s="42"/>
      <c r="M181" s="233"/>
      <c r="N181" s="85"/>
      <c r="O181" s="85"/>
      <c r="P181" s="85"/>
      <c r="Q181" s="85"/>
      <c r="R181" s="85"/>
      <c r="S181" s="85"/>
      <c r="T181" s="86"/>
      <c r="AT181" s="16" t="s">
        <v>129</v>
      </c>
      <c r="AU181" s="16" t="s">
        <v>88</v>
      </c>
    </row>
    <row r="182" spans="2:51" s="12" customFormat="1" ht="12">
      <c r="B182" s="234"/>
      <c r="C182" s="235"/>
      <c r="D182" s="231" t="s">
        <v>131</v>
      </c>
      <c r="E182" s="236" t="s">
        <v>1</v>
      </c>
      <c r="F182" s="237" t="s">
        <v>210</v>
      </c>
      <c r="G182" s="235"/>
      <c r="H182" s="238">
        <v>11.24</v>
      </c>
      <c r="I182" s="239"/>
      <c r="J182" s="235"/>
      <c r="K182" s="235"/>
      <c r="L182" s="240"/>
      <c r="M182" s="241"/>
      <c r="N182" s="242"/>
      <c r="O182" s="242"/>
      <c r="P182" s="242"/>
      <c r="Q182" s="242"/>
      <c r="R182" s="242"/>
      <c r="S182" s="242"/>
      <c r="T182" s="243"/>
      <c r="AT182" s="244" t="s">
        <v>131</v>
      </c>
      <c r="AU182" s="244" t="s">
        <v>88</v>
      </c>
      <c r="AV182" s="12" t="s">
        <v>88</v>
      </c>
      <c r="AW182" s="12" t="s">
        <v>33</v>
      </c>
      <c r="AX182" s="12" t="s">
        <v>86</v>
      </c>
      <c r="AY182" s="244" t="s">
        <v>120</v>
      </c>
    </row>
    <row r="183" spans="2:65" s="1" customFormat="1" ht="24" customHeight="1">
      <c r="B183" s="37"/>
      <c r="C183" s="218" t="s">
        <v>211</v>
      </c>
      <c r="D183" s="218" t="s">
        <v>122</v>
      </c>
      <c r="E183" s="219" t="s">
        <v>212</v>
      </c>
      <c r="F183" s="220" t="s">
        <v>213</v>
      </c>
      <c r="G183" s="221" t="s">
        <v>169</v>
      </c>
      <c r="H183" s="222">
        <v>0.334</v>
      </c>
      <c r="I183" s="223"/>
      <c r="J183" s="224">
        <f>ROUND(I183*H183,2)</f>
        <v>0</v>
      </c>
      <c r="K183" s="220" t="s">
        <v>126</v>
      </c>
      <c r="L183" s="42"/>
      <c r="M183" s="225" t="s">
        <v>1</v>
      </c>
      <c r="N183" s="226" t="s">
        <v>43</v>
      </c>
      <c r="O183" s="85"/>
      <c r="P183" s="227">
        <f>O183*H183</f>
        <v>0</v>
      </c>
      <c r="Q183" s="227">
        <v>1.04711</v>
      </c>
      <c r="R183" s="227">
        <f>Q183*H183</f>
        <v>0.34973474</v>
      </c>
      <c r="S183" s="227">
        <v>0</v>
      </c>
      <c r="T183" s="228">
        <f>S183*H183</f>
        <v>0</v>
      </c>
      <c r="AR183" s="229" t="s">
        <v>127</v>
      </c>
      <c r="AT183" s="229" t="s">
        <v>122</v>
      </c>
      <c r="AU183" s="229" t="s">
        <v>88</v>
      </c>
      <c r="AY183" s="16" t="s">
        <v>120</v>
      </c>
      <c r="BE183" s="230">
        <f>IF(N183="základní",J183,0)</f>
        <v>0</v>
      </c>
      <c r="BF183" s="230">
        <f>IF(N183="snížená",J183,0)</f>
        <v>0</v>
      </c>
      <c r="BG183" s="230">
        <f>IF(N183="zákl. přenesená",J183,0)</f>
        <v>0</v>
      </c>
      <c r="BH183" s="230">
        <f>IF(N183="sníž. přenesená",J183,0)</f>
        <v>0</v>
      </c>
      <c r="BI183" s="230">
        <f>IF(N183="nulová",J183,0)</f>
        <v>0</v>
      </c>
      <c r="BJ183" s="16" t="s">
        <v>86</v>
      </c>
      <c r="BK183" s="230">
        <f>ROUND(I183*H183,2)</f>
        <v>0</v>
      </c>
      <c r="BL183" s="16" t="s">
        <v>127</v>
      </c>
      <c r="BM183" s="229" t="s">
        <v>214</v>
      </c>
    </row>
    <row r="184" spans="2:47" s="1" customFormat="1" ht="12">
      <c r="B184" s="37"/>
      <c r="C184" s="38"/>
      <c r="D184" s="231" t="s">
        <v>129</v>
      </c>
      <c r="E184" s="38"/>
      <c r="F184" s="232" t="s">
        <v>215</v>
      </c>
      <c r="G184" s="38"/>
      <c r="H184" s="38"/>
      <c r="I184" s="134"/>
      <c r="J184" s="38"/>
      <c r="K184" s="38"/>
      <c r="L184" s="42"/>
      <c r="M184" s="233"/>
      <c r="N184" s="85"/>
      <c r="O184" s="85"/>
      <c r="P184" s="85"/>
      <c r="Q184" s="85"/>
      <c r="R184" s="85"/>
      <c r="S184" s="85"/>
      <c r="T184" s="86"/>
      <c r="AT184" s="16" t="s">
        <v>129</v>
      </c>
      <c r="AU184" s="16" t="s">
        <v>88</v>
      </c>
    </row>
    <row r="185" spans="2:51" s="12" customFormat="1" ht="12">
      <c r="B185" s="234"/>
      <c r="C185" s="235"/>
      <c r="D185" s="231" t="s">
        <v>131</v>
      </c>
      <c r="E185" s="236" t="s">
        <v>1</v>
      </c>
      <c r="F185" s="237" t="s">
        <v>216</v>
      </c>
      <c r="G185" s="235"/>
      <c r="H185" s="238">
        <v>0.334</v>
      </c>
      <c r="I185" s="239"/>
      <c r="J185" s="235"/>
      <c r="K185" s="235"/>
      <c r="L185" s="240"/>
      <c r="M185" s="241"/>
      <c r="N185" s="242"/>
      <c r="O185" s="242"/>
      <c r="P185" s="242"/>
      <c r="Q185" s="242"/>
      <c r="R185" s="242"/>
      <c r="S185" s="242"/>
      <c r="T185" s="243"/>
      <c r="AT185" s="244" t="s">
        <v>131</v>
      </c>
      <c r="AU185" s="244" t="s">
        <v>88</v>
      </c>
      <c r="AV185" s="12" t="s">
        <v>88</v>
      </c>
      <c r="AW185" s="12" t="s">
        <v>33</v>
      </c>
      <c r="AX185" s="12" t="s">
        <v>78</v>
      </c>
      <c r="AY185" s="244" t="s">
        <v>120</v>
      </c>
    </row>
    <row r="186" spans="2:51" s="13" customFormat="1" ht="12">
      <c r="B186" s="245"/>
      <c r="C186" s="246"/>
      <c r="D186" s="231" t="s">
        <v>131</v>
      </c>
      <c r="E186" s="247" t="s">
        <v>1</v>
      </c>
      <c r="F186" s="248" t="s">
        <v>134</v>
      </c>
      <c r="G186" s="246"/>
      <c r="H186" s="249">
        <v>0.334</v>
      </c>
      <c r="I186" s="250"/>
      <c r="J186" s="246"/>
      <c r="K186" s="246"/>
      <c r="L186" s="251"/>
      <c r="M186" s="252"/>
      <c r="N186" s="253"/>
      <c r="O186" s="253"/>
      <c r="P186" s="253"/>
      <c r="Q186" s="253"/>
      <c r="R186" s="253"/>
      <c r="S186" s="253"/>
      <c r="T186" s="254"/>
      <c r="AT186" s="255" t="s">
        <v>131</v>
      </c>
      <c r="AU186" s="255" t="s">
        <v>88</v>
      </c>
      <c r="AV186" s="13" t="s">
        <v>127</v>
      </c>
      <c r="AW186" s="13" t="s">
        <v>33</v>
      </c>
      <c r="AX186" s="13" t="s">
        <v>86</v>
      </c>
      <c r="AY186" s="255" t="s">
        <v>120</v>
      </c>
    </row>
    <row r="187" spans="2:63" s="11" customFormat="1" ht="22.8" customHeight="1">
      <c r="B187" s="202"/>
      <c r="C187" s="203"/>
      <c r="D187" s="204" t="s">
        <v>77</v>
      </c>
      <c r="E187" s="216" t="s">
        <v>127</v>
      </c>
      <c r="F187" s="216" t="s">
        <v>217</v>
      </c>
      <c r="G187" s="203"/>
      <c r="H187" s="203"/>
      <c r="I187" s="206"/>
      <c r="J187" s="217">
        <f>BK187</f>
        <v>0</v>
      </c>
      <c r="K187" s="203"/>
      <c r="L187" s="208"/>
      <c r="M187" s="209"/>
      <c r="N187" s="210"/>
      <c r="O187" s="210"/>
      <c r="P187" s="211">
        <f>SUM(P188:P218)</f>
        <v>0</v>
      </c>
      <c r="Q187" s="210"/>
      <c r="R187" s="211">
        <f>SUM(R188:R218)</f>
        <v>21.51096342</v>
      </c>
      <c r="S187" s="210"/>
      <c r="T187" s="212">
        <f>SUM(T188:T218)</f>
        <v>0</v>
      </c>
      <c r="AR187" s="213" t="s">
        <v>86</v>
      </c>
      <c r="AT187" s="214" t="s">
        <v>77</v>
      </c>
      <c r="AU187" s="214" t="s">
        <v>86</v>
      </c>
      <c r="AY187" s="213" t="s">
        <v>120</v>
      </c>
      <c r="BK187" s="215">
        <f>SUM(BK188:BK218)</f>
        <v>0</v>
      </c>
    </row>
    <row r="188" spans="2:65" s="1" customFormat="1" ht="24" customHeight="1">
      <c r="B188" s="37"/>
      <c r="C188" s="218" t="s">
        <v>8</v>
      </c>
      <c r="D188" s="218" t="s">
        <v>122</v>
      </c>
      <c r="E188" s="219" t="s">
        <v>218</v>
      </c>
      <c r="F188" s="220" t="s">
        <v>219</v>
      </c>
      <c r="G188" s="221" t="s">
        <v>125</v>
      </c>
      <c r="H188" s="222">
        <v>18.2</v>
      </c>
      <c r="I188" s="223"/>
      <c r="J188" s="224">
        <f>ROUND(I188*H188,2)</f>
        <v>0</v>
      </c>
      <c r="K188" s="220" t="s">
        <v>126</v>
      </c>
      <c r="L188" s="42"/>
      <c r="M188" s="225" t="s">
        <v>1</v>
      </c>
      <c r="N188" s="226" t="s">
        <v>43</v>
      </c>
      <c r="O188" s="85"/>
      <c r="P188" s="227">
        <f>O188*H188</f>
        <v>0</v>
      </c>
      <c r="Q188" s="227">
        <v>0.25505</v>
      </c>
      <c r="R188" s="227">
        <f>Q188*H188</f>
        <v>4.64191</v>
      </c>
      <c r="S188" s="227">
        <v>0</v>
      </c>
      <c r="T188" s="228">
        <f>S188*H188</f>
        <v>0</v>
      </c>
      <c r="AR188" s="229" t="s">
        <v>127</v>
      </c>
      <c r="AT188" s="229" t="s">
        <v>122</v>
      </c>
      <c r="AU188" s="229" t="s">
        <v>88</v>
      </c>
      <c r="AY188" s="16" t="s">
        <v>120</v>
      </c>
      <c r="BE188" s="230">
        <f>IF(N188="základní",J188,0)</f>
        <v>0</v>
      </c>
      <c r="BF188" s="230">
        <f>IF(N188="snížená",J188,0)</f>
        <v>0</v>
      </c>
      <c r="BG188" s="230">
        <f>IF(N188="zákl. přenesená",J188,0)</f>
        <v>0</v>
      </c>
      <c r="BH188" s="230">
        <f>IF(N188="sníž. přenesená",J188,0)</f>
        <v>0</v>
      </c>
      <c r="BI188" s="230">
        <f>IF(N188="nulová",J188,0)</f>
        <v>0</v>
      </c>
      <c r="BJ188" s="16" t="s">
        <v>86</v>
      </c>
      <c r="BK188" s="230">
        <f>ROUND(I188*H188,2)</f>
        <v>0</v>
      </c>
      <c r="BL188" s="16" t="s">
        <v>127</v>
      </c>
      <c r="BM188" s="229" t="s">
        <v>220</v>
      </c>
    </row>
    <row r="189" spans="2:47" s="1" customFormat="1" ht="12">
      <c r="B189" s="37"/>
      <c r="C189" s="38"/>
      <c r="D189" s="231" t="s">
        <v>129</v>
      </c>
      <c r="E189" s="38"/>
      <c r="F189" s="232" t="s">
        <v>221</v>
      </c>
      <c r="G189" s="38"/>
      <c r="H189" s="38"/>
      <c r="I189" s="134"/>
      <c r="J189" s="38"/>
      <c r="K189" s="38"/>
      <c r="L189" s="42"/>
      <c r="M189" s="233"/>
      <c r="N189" s="85"/>
      <c r="O189" s="85"/>
      <c r="P189" s="85"/>
      <c r="Q189" s="85"/>
      <c r="R189" s="85"/>
      <c r="S189" s="85"/>
      <c r="T189" s="86"/>
      <c r="AT189" s="16" t="s">
        <v>129</v>
      </c>
      <c r="AU189" s="16" t="s">
        <v>88</v>
      </c>
    </row>
    <row r="190" spans="2:51" s="12" customFormat="1" ht="12">
      <c r="B190" s="234"/>
      <c r="C190" s="235"/>
      <c r="D190" s="231" t="s">
        <v>131</v>
      </c>
      <c r="E190" s="236" t="s">
        <v>1</v>
      </c>
      <c r="F190" s="237" t="s">
        <v>222</v>
      </c>
      <c r="G190" s="235"/>
      <c r="H190" s="238">
        <v>17</v>
      </c>
      <c r="I190" s="239"/>
      <c r="J190" s="235"/>
      <c r="K190" s="235"/>
      <c r="L190" s="240"/>
      <c r="M190" s="241"/>
      <c r="N190" s="242"/>
      <c r="O190" s="242"/>
      <c r="P190" s="242"/>
      <c r="Q190" s="242"/>
      <c r="R190" s="242"/>
      <c r="S190" s="242"/>
      <c r="T190" s="243"/>
      <c r="AT190" s="244" t="s">
        <v>131</v>
      </c>
      <c r="AU190" s="244" t="s">
        <v>88</v>
      </c>
      <c r="AV190" s="12" t="s">
        <v>88</v>
      </c>
      <c r="AW190" s="12" t="s">
        <v>33</v>
      </c>
      <c r="AX190" s="12" t="s">
        <v>78</v>
      </c>
      <c r="AY190" s="244" t="s">
        <v>120</v>
      </c>
    </row>
    <row r="191" spans="2:51" s="12" customFormat="1" ht="12">
      <c r="B191" s="234"/>
      <c r="C191" s="235"/>
      <c r="D191" s="231" t="s">
        <v>131</v>
      </c>
      <c r="E191" s="236" t="s">
        <v>1</v>
      </c>
      <c r="F191" s="237" t="s">
        <v>223</v>
      </c>
      <c r="G191" s="235"/>
      <c r="H191" s="238">
        <v>1.2</v>
      </c>
      <c r="I191" s="239"/>
      <c r="J191" s="235"/>
      <c r="K191" s="235"/>
      <c r="L191" s="240"/>
      <c r="M191" s="241"/>
      <c r="N191" s="242"/>
      <c r="O191" s="242"/>
      <c r="P191" s="242"/>
      <c r="Q191" s="242"/>
      <c r="R191" s="242"/>
      <c r="S191" s="242"/>
      <c r="T191" s="243"/>
      <c r="AT191" s="244" t="s">
        <v>131</v>
      </c>
      <c r="AU191" s="244" t="s">
        <v>88</v>
      </c>
      <c r="AV191" s="12" t="s">
        <v>88</v>
      </c>
      <c r="AW191" s="12" t="s">
        <v>33</v>
      </c>
      <c r="AX191" s="12" t="s">
        <v>78</v>
      </c>
      <c r="AY191" s="244" t="s">
        <v>120</v>
      </c>
    </row>
    <row r="192" spans="2:51" s="13" customFormat="1" ht="12">
      <c r="B192" s="245"/>
      <c r="C192" s="246"/>
      <c r="D192" s="231" t="s">
        <v>131</v>
      </c>
      <c r="E192" s="247" t="s">
        <v>1</v>
      </c>
      <c r="F192" s="248" t="s">
        <v>134</v>
      </c>
      <c r="G192" s="246"/>
      <c r="H192" s="249">
        <v>18.2</v>
      </c>
      <c r="I192" s="250"/>
      <c r="J192" s="246"/>
      <c r="K192" s="246"/>
      <c r="L192" s="251"/>
      <c r="M192" s="252"/>
      <c r="N192" s="253"/>
      <c r="O192" s="253"/>
      <c r="P192" s="253"/>
      <c r="Q192" s="253"/>
      <c r="R192" s="253"/>
      <c r="S192" s="253"/>
      <c r="T192" s="254"/>
      <c r="AT192" s="255" t="s">
        <v>131</v>
      </c>
      <c r="AU192" s="255" t="s">
        <v>88</v>
      </c>
      <c r="AV192" s="13" t="s">
        <v>127</v>
      </c>
      <c r="AW192" s="13" t="s">
        <v>33</v>
      </c>
      <c r="AX192" s="13" t="s">
        <v>86</v>
      </c>
      <c r="AY192" s="255" t="s">
        <v>120</v>
      </c>
    </row>
    <row r="193" spans="2:65" s="1" customFormat="1" ht="24" customHeight="1">
      <c r="B193" s="37"/>
      <c r="C193" s="218" t="s">
        <v>224</v>
      </c>
      <c r="D193" s="218" t="s">
        <v>122</v>
      </c>
      <c r="E193" s="219" t="s">
        <v>225</v>
      </c>
      <c r="F193" s="220" t="s">
        <v>226</v>
      </c>
      <c r="G193" s="221" t="s">
        <v>125</v>
      </c>
      <c r="H193" s="222">
        <v>0.4</v>
      </c>
      <c r="I193" s="223"/>
      <c r="J193" s="224">
        <f>ROUND(I193*H193,2)</f>
        <v>0</v>
      </c>
      <c r="K193" s="220" t="s">
        <v>1</v>
      </c>
      <c r="L193" s="42"/>
      <c r="M193" s="225" t="s">
        <v>1</v>
      </c>
      <c r="N193" s="226" t="s">
        <v>43</v>
      </c>
      <c r="O193" s="85"/>
      <c r="P193" s="227">
        <f>O193*H193</f>
        <v>0</v>
      </c>
      <c r="Q193" s="227">
        <v>0.02102</v>
      </c>
      <c r="R193" s="227">
        <f>Q193*H193</f>
        <v>0.008408</v>
      </c>
      <c r="S193" s="227">
        <v>0</v>
      </c>
      <c r="T193" s="228">
        <f>S193*H193</f>
        <v>0</v>
      </c>
      <c r="AR193" s="229" t="s">
        <v>127</v>
      </c>
      <c r="AT193" s="229" t="s">
        <v>122</v>
      </c>
      <c r="AU193" s="229" t="s">
        <v>88</v>
      </c>
      <c r="AY193" s="16" t="s">
        <v>120</v>
      </c>
      <c r="BE193" s="230">
        <f>IF(N193="základní",J193,0)</f>
        <v>0</v>
      </c>
      <c r="BF193" s="230">
        <f>IF(N193="snížená",J193,0)</f>
        <v>0</v>
      </c>
      <c r="BG193" s="230">
        <f>IF(N193="zákl. přenesená",J193,0)</f>
        <v>0</v>
      </c>
      <c r="BH193" s="230">
        <f>IF(N193="sníž. přenesená",J193,0)</f>
        <v>0</v>
      </c>
      <c r="BI193" s="230">
        <f>IF(N193="nulová",J193,0)</f>
        <v>0</v>
      </c>
      <c r="BJ193" s="16" t="s">
        <v>86</v>
      </c>
      <c r="BK193" s="230">
        <f>ROUND(I193*H193,2)</f>
        <v>0</v>
      </c>
      <c r="BL193" s="16" t="s">
        <v>127</v>
      </c>
      <c r="BM193" s="229" t="s">
        <v>227</v>
      </c>
    </row>
    <row r="194" spans="2:47" s="1" customFormat="1" ht="12">
      <c r="B194" s="37"/>
      <c r="C194" s="38"/>
      <c r="D194" s="231" t="s">
        <v>129</v>
      </c>
      <c r="E194" s="38"/>
      <c r="F194" s="232" t="s">
        <v>228</v>
      </c>
      <c r="G194" s="38"/>
      <c r="H194" s="38"/>
      <c r="I194" s="134"/>
      <c r="J194" s="38"/>
      <c r="K194" s="38"/>
      <c r="L194" s="42"/>
      <c r="M194" s="233"/>
      <c r="N194" s="85"/>
      <c r="O194" s="85"/>
      <c r="P194" s="85"/>
      <c r="Q194" s="85"/>
      <c r="R194" s="85"/>
      <c r="S194" s="85"/>
      <c r="T194" s="86"/>
      <c r="AT194" s="16" t="s">
        <v>129</v>
      </c>
      <c r="AU194" s="16" t="s">
        <v>88</v>
      </c>
    </row>
    <row r="195" spans="2:51" s="12" customFormat="1" ht="12">
      <c r="B195" s="234"/>
      <c r="C195" s="235"/>
      <c r="D195" s="231" t="s">
        <v>131</v>
      </c>
      <c r="E195" s="236" t="s">
        <v>1</v>
      </c>
      <c r="F195" s="237" t="s">
        <v>229</v>
      </c>
      <c r="G195" s="235"/>
      <c r="H195" s="238">
        <v>0.387</v>
      </c>
      <c r="I195" s="239"/>
      <c r="J195" s="235"/>
      <c r="K195" s="235"/>
      <c r="L195" s="240"/>
      <c r="M195" s="241"/>
      <c r="N195" s="242"/>
      <c r="O195" s="242"/>
      <c r="P195" s="242"/>
      <c r="Q195" s="242"/>
      <c r="R195" s="242"/>
      <c r="S195" s="242"/>
      <c r="T195" s="243"/>
      <c r="AT195" s="244" t="s">
        <v>131</v>
      </c>
      <c r="AU195" s="244" t="s">
        <v>88</v>
      </c>
      <c r="AV195" s="12" t="s">
        <v>88</v>
      </c>
      <c r="AW195" s="12" t="s">
        <v>33</v>
      </c>
      <c r="AX195" s="12" t="s">
        <v>78</v>
      </c>
      <c r="AY195" s="244" t="s">
        <v>120</v>
      </c>
    </row>
    <row r="196" spans="2:51" s="13" customFormat="1" ht="12">
      <c r="B196" s="245"/>
      <c r="C196" s="246"/>
      <c r="D196" s="231" t="s">
        <v>131</v>
      </c>
      <c r="E196" s="247" t="s">
        <v>1</v>
      </c>
      <c r="F196" s="248" t="s">
        <v>134</v>
      </c>
      <c r="G196" s="246"/>
      <c r="H196" s="249">
        <v>0.387</v>
      </c>
      <c r="I196" s="250"/>
      <c r="J196" s="246"/>
      <c r="K196" s="246"/>
      <c r="L196" s="251"/>
      <c r="M196" s="252"/>
      <c r="N196" s="253"/>
      <c r="O196" s="253"/>
      <c r="P196" s="253"/>
      <c r="Q196" s="253"/>
      <c r="R196" s="253"/>
      <c r="S196" s="253"/>
      <c r="T196" s="254"/>
      <c r="AT196" s="255" t="s">
        <v>131</v>
      </c>
      <c r="AU196" s="255" t="s">
        <v>88</v>
      </c>
      <c r="AV196" s="13" t="s">
        <v>127</v>
      </c>
      <c r="AW196" s="13" t="s">
        <v>33</v>
      </c>
      <c r="AX196" s="13" t="s">
        <v>78</v>
      </c>
      <c r="AY196" s="255" t="s">
        <v>120</v>
      </c>
    </row>
    <row r="197" spans="2:51" s="12" customFormat="1" ht="12">
      <c r="B197" s="234"/>
      <c r="C197" s="235"/>
      <c r="D197" s="231" t="s">
        <v>131</v>
      </c>
      <c r="E197" s="236" t="s">
        <v>1</v>
      </c>
      <c r="F197" s="237" t="s">
        <v>185</v>
      </c>
      <c r="G197" s="235"/>
      <c r="H197" s="238">
        <v>0.4</v>
      </c>
      <c r="I197" s="239"/>
      <c r="J197" s="235"/>
      <c r="K197" s="235"/>
      <c r="L197" s="240"/>
      <c r="M197" s="241"/>
      <c r="N197" s="242"/>
      <c r="O197" s="242"/>
      <c r="P197" s="242"/>
      <c r="Q197" s="242"/>
      <c r="R197" s="242"/>
      <c r="S197" s="242"/>
      <c r="T197" s="243"/>
      <c r="AT197" s="244" t="s">
        <v>131</v>
      </c>
      <c r="AU197" s="244" t="s">
        <v>88</v>
      </c>
      <c r="AV197" s="12" t="s">
        <v>88</v>
      </c>
      <c r="AW197" s="12" t="s">
        <v>33</v>
      </c>
      <c r="AX197" s="12" t="s">
        <v>86</v>
      </c>
      <c r="AY197" s="244" t="s">
        <v>120</v>
      </c>
    </row>
    <row r="198" spans="2:65" s="1" customFormat="1" ht="24" customHeight="1">
      <c r="B198" s="37"/>
      <c r="C198" s="218" t="s">
        <v>230</v>
      </c>
      <c r="D198" s="218" t="s">
        <v>122</v>
      </c>
      <c r="E198" s="219" t="s">
        <v>231</v>
      </c>
      <c r="F198" s="220" t="s">
        <v>232</v>
      </c>
      <c r="G198" s="221" t="s">
        <v>233</v>
      </c>
      <c r="H198" s="222">
        <v>8</v>
      </c>
      <c r="I198" s="223"/>
      <c r="J198" s="224">
        <f>ROUND(I198*H198,2)</f>
        <v>0</v>
      </c>
      <c r="K198" s="220" t="s">
        <v>126</v>
      </c>
      <c r="L198" s="42"/>
      <c r="M198" s="225" t="s">
        <v>1</v>
      </c>
      <c r="N198" s="226" t="s">
        <v>43</v>
      </c>
      <c r="O198" s="85"/>
      <c r="P198" s="227">
        <f>O198*H198</f>
        <v>0</v>
      </c>
      <c r="Q198" s="227">
        <v>0.00165</v>
      </c>
      <c r="R198" s="227">
        <f>Q198*H198</f>
        <v>0.0132</v>
      </c>
      <c r="S198" s="227">
        <v>0</v>
      </c>
      <c r="T198" s="228">
        <f>S198*H198</f>
        <v>0</v>
      </c>
      <c r="AR198" s="229" t="s">
        <v>127</v>
      </c>
      <c r="AT198" s="229" t="s">
        <v>122</v>
      </c>
      <c r="AU198" s="229" t="s">
        <v>88</v>
      </c>
      <c r="AY198" s="16" t="s">
        <v>120</v>
      </c>
      <c r="BE198" s="230">
        <f>IF(N198="základní",J198,0)</f>
        <v>0</v>
      </c>
      <c r="BF198" s="230">
        <f>IF(N198="snížená",J198,0)</f>
        <v>0</v>
      </c>
      <c r="BG198" s="230">
        <f>IF(N198="zákl. přenesená",J198,0)</f>
        <v>0</v>
      </c>
      <c r="BH198" s="230">
        <f>IF(N198="sníž. přenesená",J198,0)</f>
        <v>0</v>
      </c>
      <c r="BI198" s="230">
        <f>IF(N198="nulová",J198,0)</f>
        <v>0</v>
      </c>
      <c r="BJ198" s="16" t="s">
        <v>86</v>
      </c>
      <c r="BK198" s="230">
        <f>ROUND(I198*H198,2)</f>
        <v>0</v>
      </c>
      <c r="BL198" s="16" t="s">
        <v>127</v>
      </c>
      <c r="BM198" s="229" t="s">
        <v>234</v>
      </c>
    </row>
    <row r="199" spans="2:47" s="1" customFormat="1" ht="12">
      <c r="B199" s="37"/>
      <c r="C199" s="38"/>
      <c r="D199" s="231" t="s">
        <v>129</v>
      </c>
      <c r="E199" s="38"/>
      <c r="F199" s="232" t="s">
        <v>235</v>
      </c>
      <c r="G199" s="38"/>
      <c r="H199" s="38"/>
      <c r="I199" s="134"/>
      <c r="J199" s="38"/>
      <c r="K199" s="38"/>
      <c r="L199" s="42"/>
      <c r="M199" s="233"/>
      <c r="N199" s="85"/>
      <c r="O199" s="85"/>
      <c r="P199" s="85"/>
      <c r="Q199" s="85"/>
      <c r="R199" s="85"/>
      <c r="S199" s="85"/>
      <c r="T199" s="86"/>
      <c r="AT199" s="16" t="s">
        <v>129</v>
      </c>
      <c r="AU199" s="16" t="s">
        <v>88</v>
      </c>
    </row>
    <row r="200" spans="2:51" s="12" customFormat="1" ht="12">
      <c r="B200" s="234"/>
      <c r="C200" s="235"/>
      <c r="D200" s="231" t="s">
        <v>131</v>
      </c>
      <c r="E200" s="236" t="s">
        <v>1</v>
      </c>
      <c r="F200" s="237" t="s">
        <v>173</v>
      </c>
      <c r="G200" s="235"/>
      <c r="H200" s="238">
        <v>8</v>
      </c>
      <c r="I200" s="239"/>
      <c r="J200" s="235"/>
      <c r="K200" s="235"/>
      <c r="L200" s="240"/>
      <c r="M200" s="241"/>
      <c r="N200" s="242"/>
      <c r="O200" s="242"/>
      <c r="P200" s="242"/>
      <c r="Q200" s="242"/>
      <c r="R200" s="242"/>
      <c r="S200" s="242"/>
      <c r="T200" s="243"/>
      <c r="AT200" s="244" t="s">
        <v>131</v>
      </c>
      <c r="AU200" s="244" t="s">
        <v>88</v>
      </c>
      <c r="AV200" s="12" t="s">
        <v>88</v>
      </c>
      <c r="AW200" s="12" t="s">
        <v>33</v>
      </c>
      <c r="AX200" s="12" t="s">
        <v>78</v>
      </c>
      <c r="AY200" s="244" t="s">
        <v>120</v>
      </c>
    </row>
    <row r="201" spans="2:51" s="13" customFormat="1" ht="12">
      <c r="B201" s="245"/>
      <c r="C201" s="246"/>
      <c r="D201" s="231" t="s">
        <v>131</v>
      </c>
      <c r="E201" s="247" t="s">
        <v>1</v>
      </c>
      <c r="F201" s="248" t="s">
        <v>134</v>
      </c>
      <c r="G201" s="246"/>
      <c r="H201" s="249">
        <v>8</v>
      </c>
      <c r="I201" s="250"/>
      <c r="J201" s="246"/>
      <c r="K201" s="246"/>
      <c r="L201" s="251"/>
      <c r="M201" s="252"/>
      <c r="N201" s="253"/>
      <c r="O201" s="253"/>
      <c r="P201" s="253"/>
      <c r="Q201" s="253"/>
      <c r="R201" s="253"/>
      <c r="S201" s="253"/>
      <c r="T201" s="254"/>
      <c r="AT201" s="255" t="s">
        <v>131</v>
      </c>
      <c r="AU201" s="255" t="s">
        <v>88</v>
      </c>
      <c r="AV201" s="13" t="s">
        <v>127</v>
      </c>
      <c r="AW201" s="13" t="s">
        <v>33</v>
      </c>
      <c r="AX201" s="13" t="s">
        <v>86</v>
      </c>
      <c r="AY201" s="255" t="s">
        <v>120</v>
      </c>
    </row>
    <row r="202" spans="2:65" s="1" customFormat="1" ht="24" customHeight="1">
      <c r="B202" s="37"/>
      <c r="C202" s="266" t="s">
        <v>236</v>
      </c>
      <c r="D202" s="266" t="s">
        <v>180</v>
      </c>
      <c r="E202" s="267" t="s">
        <v>237</v>
      </c>
      <c r="F202" s="268" t="s">
        <v>238</v>
      </c>
      <c r="G202" s="269" t="s">
        <v>233</v>
      </c>
      <c r="H202" s="270">
        <v>8.08</v>
      </c>
      <c r="I202" s="271"/>
      <c r="J202" s="272">
        <f>ROUND(I202*H202,2)</f>
        <v>0</v>
      </c>
      <c r="K202" s="268" t="s">
        <v>1</v>
      </c>
      <c r="L202" s="273"/>
      <c r="M202" s="274" t="s">
        <v>1</v>
      </c>
      <c r="N202" s="275" t="s">
        <v>43</v>
      </c>
      <c r="O202" s="85"/>
      <c r="P202" s="227">
        <f>O202*H202</f>
        <v>0</v>
      </c>
      <c r="Q202" s="227">
        <v>0.045</v>
      </c>
      <c r="R202" s="227">
        <f>Q202*H202</f>
        <v>0.3636</v>
      </c>
      <c r="S202" s="227">
        <v>0</v>
      </c>
      <c r="T202" s="228">
        <f>S202*H202</f>
        <v>0</v>
      </c>
      <c r="AR202" s="229" t="s">
        <v>173</v>
      </c>
      <c r="AT202" s="229" t="s">
        <v>180</v>
      </c>
      <c r="AU202" s="229" t="s">
        <v>88</v>
      </c>
      <c r="AY202" s="16" t="s">
        <v>120</v>
      </c>
      <c r="BE202" s="230">
        <f>IF(N202="základní",J202,0)</f>
        <v>0</v>
      </c>
      <c r="BF202" s="230">
        <f>IF(N202="snížená",J202,0)</f>
        <v>0</v>
      </c>
      <c r="BG202" s="230">
        <f>IF(N202="zákl. přenesená",J202,0)</f>
        <v>0</v>
      </c>
      <c r="BH202" s="230">
        <f>IF(N202="sníž. přenesená",J202,0)</f>
        <v>0</v>
      </c>
      <c r="BI202" s="230">
        <f>IF(N202="nulová",J202,0)</f>
        <v>0</v>
      </c>
      <c r="BJ202" s="16" t="s">
        <v>86</v>
      </c>
      <c r="BK202" s="230">
        <f>ROUND(I202*H202,2)</f>
        <v>0</v>
      </c>
      <c r="BL202" s="16" t="s">
        <v>127</v>
      </c>
      <c r="BM202" s="229" t="s">
        <v>239</v>
      </c>
    </row>
    <row r="203" spans="2:47" s="1" customFormat="1" ht="12">
      <c r="B203" s="37"/>
      <c r="C203" s="38"/>
      <c r="D203" s="231" t="s">
        <v>129</v>
      </c>
      <c r="E203" s="38"/>
      <c r="F203" s="232" t="s">
        <v>238</v>
      </c>
      <c r="G203" s="38"/>
      <c r="H203" s="38"/>
      <c r="I203" s="134"/>
      <c r="J203" s="38"/>
      <c r="K203" s="38"/>
      <c r="L203" s="42"/>
      <c r="M203" s="233"/>
      <c r="N203" s="85"/>
      <c r="O203" s="85"/>
      <c r="P203" s="85"/>
      <c r="Q203" s="85"/>
      <c r="R203" s="85"/>
      <c r="S203" s="85"/>
      <c r="T203" s="86"/>
      <c r="AT203" s="16" t="s">
        <v>129</v>
      </c>
      <c r="AU203" s="16" t="s">
        <v>88</v>
      </c>
    </row>
    <row r="204" spans="2:51" s="12" customFormat="1" ht="12">
      <c r="B204" s="234"/>
      <c r="C204" s="235"/>
      <c r="D204" s="231" t="s">
        <v>131</v>
      </c>
      <c r="E204" s="236" t="s">
        <v>1</v>
      </c>
      <c r="F204" s="237" t="s">
        <v>240</v>
      </c>
      <c r="G204" s="235"/>
      <c r="H204" s="238">
        <v>8.08</v>
      </c>
      <c r="I204" s="239"/>
      <c r="J204" s="235"/>
      <c r="K204" s="235"/>
      <c r="L204" s="240"/>
      <c r="M204" s="241"/>
      <c r="N204" s="242"/>
      <c r="O204" s="242"/>
      <c r="P204" s="242"/>
      <c r="Q204" s="242"/>
      <c r="R204" s="242"/>
      <c r="S204" s="242"/>
      <c r="T204" s="243"/>
      <c r="AT204" s="244" t="s">
        <v>131</v>
      </c>
      <c r="AU204" s="244" t="s">
        <v>88</v>
      </c>
      <c r="AV204" s="12" t="s">
        <v>88</v>
      </c>
      <c r="AW204" s="12" t="s">
        <v>33</v>
      </c>
      <c r="AX204" s="12" t="s">
        <v>78</v>
      </c>
      <c r="AY204" s="244" t="s">
        <v>120</v>
      </c>
    </row>
    <row r="205" spans="2:51" s="13" customFormat="1" ht="12">
      <c r="B205" s="245"/>
      <c r="C205" s="246"/>
      <c r="D205" s="231" t="s">
        <v>131</v>
      </c>
      <c r="E205" s="247" t="s">
        <v>1</v>
      </c>
      <c r="F205" s="248" t="s">
        <v>134</v>
      </c>
      <c r="G205" s="246"/>
      <c r="H205" s="249">
        <v>8.08</v>
      </c>
      <c r="I205" s="250"/>
      <c r="J205" s="246"/>
      <c r="K205" s="246"/>
      <c r="L205" s="251"/>
      <c r="M205" s="252"/>
      <c r="N205" s="253"/>
      <c r="O205" s="253"/>
      <c r="P205" s="253"/>
      <c r="Q205" s="253"/>
      <c r="R205" s="253"/>
      <c r="S205" s="253"/>
      <c r="T205" s="254"/>
      <c r="AT205" s="255" t="s">
        <v>131</v>
      </c>
      <c r="AU205" s="255" t="s">
        <v>88</v>
      </c>
      <c r="AV205" s="13" t="s">
        <v>127</v>
      </c>
      <c r="AW205" s="13" t="s">
        <v>33</v>
      </c>
      <c r="AX205" s="13" t="s">
        <v>86</v>
      </c>
      <c r="AY205" s="255" t="s">
        <v>120</v>
      </c>
    </row>
    <row r="206" spans="2:65" s="1" customFormat="1" ht="24" customHeight="1">
      <c r="B206" s="37"/>
      <c r="C206" s="218" t="s">
        <v>241</v>
      </c>
      <c r="D206" s="218" t="s">
        <v>122</v>
      </c>
      <c r="E206" s="219" t="s">
        <v>242</v>
      </c>
      <c r="F206" s="220" t="s">
        <v>243</v>
      </c>
      <c r="G206" s="221" t="s">
        <v>148</v>
      </c>
      <c r="H206" s="222">
        <v>1.2</v>
      </c>
      <c r="I206" s="223"/>
      <c r="J206" s="224">
        <f>ROUND(I206*H206,2)</f>
        <v>0</v>
      </c>
      <c r="K206" s="220" t="s">
        <v>126</v>
      </c>
      <c r="L206" s="42"/>
      <c r="M206" s="225" t="s">
        <v>1</v>
      </c>
      <c r="N206" s="226" t="s">
        <v>43</v>
      </c>
      <c r="O206" s="85"/>
      <c r="P206" s="227">
        <f>O206*H206</f>
        <v>0</v>
      </c>
      <c r="Q206" s="227">
        <v>2.429</v>
      </c>
      <c r="R206" s="227">
        <f>Q206*H206</f>
        <v>2.9147999999999996</v>
      </c>
      <c r="S206" s="227">
        <v>0</v>
      </c>
      <c r="T206" s="228">
        <f>S206*H206</f>
        <v>0</v>
      </c>
      <c r="AR206" s="229" t="s">
        <v>127</v>
      </c>
      <c r="AT206" s="229" t="s">
        <v>122</v>
      </c>
      <c r="AU206" s="229" t="s">
        <v>88</v>
      </c>
      <c r="AY206" s="16" t="s">
        <v>120</v>
      </c>
      <c r="BE206" s="230">
        <f>IF(N206="základní",J206,0)</f>
        <v>0</v>
      </c>
      <c r="BF206" s="230">
        <f>IF(N206="snížená",J206,0)</f>
        <v>0</v>
      </c>
      <c r="BG206" s="230">
        <f>IF(N206="zákl. přenesená",J206,0)</f>
        <v>0</v>
      </c>
      <c r="BH206" s="230">
        <f>IF(N206="sníž. přenesená",J206,0)</f>
        <v>0</v>
      </c>
      <c r="BI206" s="230">
        <f>IF(N206="nulová",J206,0)</f>
        <v>0</v>
      </c>
      <c r="BJ206" s="16" t="s">
        <v>86</v>
      </c>
      <c r="BK206" s="230">
        <f>ROUND(I206*H206,2)</f>
        <v>0</v>
      </c>
      <c r="BL206" s="16" t="s">
        <v>127</v>
      </c>
      <c r="BM206" s="229" t="s">
        <v>244</v>
      </c>
    </row>
    <row r="207" spans="2:47" s="1" customFormat="1" ht="12">
      <c r="B207" s="37"/>
      <c r="C207" s="38"/>
      <c r="D207" s="231" t="s">
        <v>129</v>
      </c>
      <c r="E207" s="38"/>
      <c r="F207" s="232" t="s">
        <v>245</v>
      </c>
      <c r="G207" s="38"/>
      <c r="H207" s="38"/>
      <c r="I207" s="134"/>
      <c r="J207" s="38"/>
      <c r="K207" s="38"/>
      <c r="L207" s="42"/>
      <c r="M207" s="233"/>
      <c r="N207" s="85"/>
      <c r="O207" s="85"/>
      <c r="P207" s="85"/>
      <c r="Q207" s="85"/>
      <c r="R207" s="85"/>
      <c r="S207" s="85"/>
      <c r="T207" s="86"/>
      <c r="AT207" s="16" t="s">
        <v>129</v>
      </c>
      <c r="AU207" s="16" t="s">
        <v>88</v>
      </c>
    </row>
    <row r="208" spans="2:51" s="12" customFormat="1" ht="12">
      <c r="B208" s="234"/>
      <c r="C208" s="235"/>
      <c r="D208" s="231" t="s">
        <v>131</v>
      </c>
      <c r="E208" s="236" t="s">
        <v>1</v>
      </c>
      <c r="F208" s="237" t="s">
        <v>246</v>
      </c>
      <c r="G208" s="235"/>
      <c r="H208" s="238">
        <v>1.2</v>
      </c>
      <c r="I208" s="239"/>
      <c r="J208" s="235"/>
      <c r="K208" s="235"/>
      <c r="L208" s="240"/>
      <c r="M208" s="241"/>
      <c r="N208" s="242"/>
      <c r="O208" s="242"/>
      <c r="P208" s="242"/>
      <c r="Q208" s="242"/>
      <c r="R208" s="242"/>
      <c r="S208" s="242"/>
      <c r="T208" s="243"/>
      <c r="AT208" s="244" t="s">
        <v>131</v>
      </c>
      <c r="AU208" s="244" t="s">
        <v>88</v>
      </c>
      <c r="AV208" s="12" t="s">
        <v>88</v>
      </c>
      <c r="AW208" s="12" t="s">
        <v>33</v>
      </c>
      <c r="AX208" s="12" t="s">
        <v>78</v>
      </c>
      <c r="AY208" s="244" t="s">
        <v>120</v>
      </c>
    </row>
    <row r="209" spans="2:51" s="13" customFormat="1" ht="12">
      <c r="B209" s="245"/>
      <c r="C209" s="246"/>
      <c r="D209" s="231" t="s">
        <v>131</v>
      </c>
      <c r="E209" s="247" t="s">
        <v>1</v>
      </c>
      <c r="F209" s="248" t="s">
        <v>134</v>
      </c>
      <c r="G209" s="246"/>
      <c r="H209" s="249">
        <v>1.2</v>
      </c>
      <c r="I209" s="250"/>
      <c r="J209" s="246"/>
      <c r="K209" s="246"/>
      <c r="L209" s="251"/>
      <c r="M209" s="252"/>
      <c r="N209" s="253"/>
      <c r="O209" s="253"/>
      <c r="P209" s="253"/>
      <c r="Q209" s="253"/>
      <c r="R209" s="253"/>
      <c r="S209" s="253"/>
      <c r="T209" s="254"/>
      <c r="AT209" s="255" t="s">
        <v>131</v>
      </c>
      <c r="AU209" s="255" t="s">
        <v>88</v>
      </c>
      <c r="AV209" s="13" t="s">
        <v>127</v>
      </c>
      <c r="AW209" s="13" t="s">
        <v>33</v>
      </c>
      <c r="AX209" s="13" t="s">
        <v>86</v>
      </c>
      <c r="AY209" s="255" t="s">
        <v>120</v>
      </c>
    </row>
    <row r="210" spans="2:65" s="1" customFormat="1" ht="24" customHeight="1">
      <c r="B210" s="37"/>
      <c r="C210" s="218" t="s">
        <v>247</v>
      </c>
      <c r="D210" s="218" t="s">
        <v>122</v>
      </c>
      <c r="E210" s="219" t="s">
        <v>248</v>
      </c>
      <c r="F210" s="220" t="s">
        <v>249</v>
      </c>
      <c r="G210" s="221" t="s">
        <v>169</v>
      </c>
      <c r="H210" s="222">
        <v>0.049</v>
      </c>
      <c r="I210" s="223"/>
      <c r="J210" s="224">
        <f>ROUND(I210*H210,2)</f>
        <v>0</v>
      </c>
      <c r="K210" s="220" t="s">
        <v>126</v>
      </c>
      <c r="L210" s="42"/>
      <c r="M210" s="225" t="s">
        <v>1</v>
      </c>
      <c r="N210" s="226" t="s">
        <v>43</v>
      </c>
      <c r="O210" s="85"/>
      <c r="P210" s="227">
        <f>O210*H210</f>
        <v>0</v>
      </c>
      <c r="Q210" s="227">
        <v>0.84758</v>
      </c>
      <c r="R210" s="227">
        <f>Q210*H210</f>
        <v>0.04153142</v>
      </c>
      <c r="S210" s="227">
        <v>0</v>
      </c>
      <c r="T210" s="228">
        <f>S210*H210</f>
        <v>0</v>
      </c>
      <c r="AR210" s="229" t="s">
        <v>127</v>
      </c>
      <c r="AT210" s="229" t="s">
        <v>122</v>
      </c>
      <c r="AU210" s="229" t="s">
        <v>88</v>
      </c>
      <c r="AY210" s="16" t="s">
        <v>120</v>
      </c>
      <c r="BE210" s="230">
        <f>IF(N210="základní",J210,0)</f>
        <v>0</v>
      </c>
      <c r="BF210" s="230">
        <f>IF(N210="snížená",J210,0)</f>
        <v>0</v>
      </c>
      <c r="BG210" s="230">
        <f>IF(N210="zákl. přenesená",J210,0)</f>
        <v>0</v>
      </c>
      <c r="BH210" s="230">
        <f>IF(N210="sníž. přenesená",J210,0)</f>
        <v>0</v>
      </c>
      <c r="BI210" s="230">
        <f>IF(N210="nulová",J210,0)</f>
        <v>0</v>
      </c>
      <c r="BJ210" s="16" t="s">
        <v>86</v>
      </c>
      <c r="BK210" s="230">
        <f>ROUND(I210*H210,2)</f>
        <v>0</v>
      </c>
      <c r="BL210" s="16" t="s">
        <v>127</v>
      </c>
      <c r="BM210" s="229" t="s">
        <v>250</v>
      </c>
    </row>
    <row r="211" spans="2:47" s="1" customFormat="1" ht="12">
      <c r="B211" s="37"/>
      <c r="C211" s="38"/>
      <c r="D211" s="231" t="s">
        <v>129</v>
      </c>
      <c r="E211" s="38"/>
      <c r="F211" s="232" t="s">
        <v>251</v>
      </c>
      <c r="G211" s="38"/>
      <c r="H211" s="38"/>
      <c r="I211" s="134"/>
      <c r="J211" s="38"/>
      <c r="K211" s="38"/>
      <c r="L211" s="42"/>
      <c r="M211" s="233"/>
      <c r="N211" s="85"/>
      <c r="O211" s="85"/>
      <c r="P211" s="85"/>
      <c r="Q211" s="85"/>
      <c r="R211" s="85"/>
      <c r="S211" s="85"/>
      <c r="T211" s="86"/>
      <c r="AT211" s="16" t="s">
        <v>129</v>
      </c>
      <c r="AU211" s="16" t="s">
        <v>88</v>
      </c>
    </row>
    <row r="212" spans="2:51" s="12" customFormat="1" ht="12">
      <c r="B212" s="234"/>
      <c r="C212" s="235"/>
      <c r="D212" s="231" t="s">
        <v>131</v>
      </c>
      <c r="E212" s="236" t="s">
        <v>1</v>
      </c>
      <c r="F212" s="237" t="s">
        <v>252</v>
      </c>
      <c r="G212" s="235"/>
      <c r="H212" s="238">
        <v>0.049</v>
      </c>
      <c r="I212" s="239"/>
      <c r="J212" s="235"/>
      <c r="K212" s="235"/>
      <c r="L212" s="240"/>
      <c r="M212" s="241"/>
      <c r="N212" s="242"/>
      <c r="O212" s="242"/>
      <c r="P212" s="242"/>
      <c r="Q212" s="242"/>
      <c r="R212" s="242"/>
      <c r="S212" s="242"/>
      <c r="T212" s="243"/>
      <c r="AT212" s="244" t="s">
        <v>131</v>
      </c>
      <c r="AU212" s="244" t="s">
        <v>88</v>
      </c>
      <c r="AV212" s="12" t="s">
        <v>88</v>
      </c>
      <c r="AW212" s="12" t="s">
        <v>33</v>
      </c>
      <c r="AX212" s="12" t="s">
        <v>78</v>
      </c>
      <c r="AY212" s="244" t="s">
        <v>120</v>
      </c>
    </row>
    <row r="213" spans="2:51" s="13" customFormat="1" ht="12">
      <c r="B213" s="245"/>
      <c r="C213" s="246"/>
      <c r="D213" s="231" t="s">
        <v>131</v>
      </c>
      <c r="E213" s="247" t="s">
        <v>1</v>
      </c>
      <c r="F213" s="248" t="s">
        <v>134</v>
      </c>
      <c r="G213" s="246"/>
      <c r="H213" s="249">
        <v>0.049</v>
      </c>
      <c r="I213" s="250"/>
      <c r="J213" s="246"/>
      <c r="K213" s="246"/>
      <c r="L213" s="251"/>
      <c r="M213" s="252"/>
      <c r="N213" s="253"/>
      <c r="O213" s="253"/>
      <c r="P213" s="253"/>
      <c r="Q213" s="253"/>
      <c r="R213" s="253"/>
      <c r="S213" s="253"/>
      <c r="T213" s="254"/>
      <c r="AT213" s="255" t="s">
        <v>131</v>
      </c>
      <c r="AU213" s="255" t="s">
        <v>88</v>
      </c>
      <c r="AV213" s="13" t="s">
        <v>127</v>
      </c>
      <c r="AW213" s="13" t="s">
        <v>33</v>
      </c>
      <c r="AX213" s="13" t="s">
        <v>86</v>
      </c>
      <c r="AY213" s="255" t="s">
        <v>120</v>
      </c>
    </row>
    <row r="214" spans="2:65" s="1" customFormat="1" ht="24" customHeight="1">
      <c r="B214" s="37"/>
      <c r="C214" s="218" t="s">
        <v>7</v>
      </c>
      <c r="D214" s="218" t="s">
        <v>122</v>
      </c>
      <c r="E214" s="219" t="s">
        <v>253</v>
      </c>
      <c r="F214" s="220" t="s">
        <v>254</v>
      </c>
      <c r="G214" s="221" t="s">
        <v>125</v>
      </c>
      <c r="H214" s="222">
        <v>18.2</v>
      </c>
      <c r="I214" s="223"/>
      <c r="J214" s="224">
        <f>ROUND(I214*H214,2)</f>
        <v>0</v>
      </c>
      <c r="K214" s="220" t="s">
        <v>1</v>
      </c>
      <c r="L214" s="42"/>
      <c r="M214" s="225" t="s">
        <v>1</v>
      </c>
      <c r="N214" s="226" t="s">
        <v>43</v>
      </c>
      <c r="O214" s="85"/>
      <c r="P214" s="227">
        <f>O214*H214</f>
        <v>0</v>
      </c>
      <c r="Q214" s="227">
        <v>0.74327</v>
      </c>
      <c r="R214" s="227">
        <f>Q214*H214</f>
        <v>13.527514</v>
      </c>
      <c r="S214" s="227">
        <v>0</v>
      </c>
      <c r="T214" s="228">
        <f>S214*H214</f>
        <v>0</v>
      </c>
      <c r="AR214" s="229" t="s">
        <v>127</v>
      </c>
      <c r="AT214" s="229" t="s">
        <v>122</v>
      </c>
      <c r="AU214" s="229" t="s">
        <v>88</v>
      </c>
      <c r="AY214" s="16" t="s">
        <v>120</v>
      </c>
      <c r="BE214" s="230">
        <f>IF(N214="základní",J214,0)</f>
        <v>0</v>
      </c>
      <c r="BF214" s="230">
        <f>IF(N214="snížená",J214,0)</f>
        <v>0</v>
      </c>
      <c r="BG214" s="230">
        <f>IF(N214="zákl. přenesená",J214,0)</f>
        <v>0</v>
      </c>
      <c r="BH214" s="230">
        <f>IF(N214="sníž. přenesená",J214,0)</f>
        <v>0</v>
      </c>
      <c r="BI214" s="230">
        <f>IF(N214="nulová",J214,0)</f>
        <v>0</v>
      </c>
      <c r="BJ214" s="16" t="s">
        <v>86</v>
      </c>
      <c r="BK214" s="230">
        <f>ROUND(I214*H214,2)</f>
        <v>0</v>
      </c>
      <c r="BL214" s="16" t="s">
        <v>127</v>
      </c>
      <c r="BM214" s="229" t="s">
        <v>255</v>
      </c>
    </row>
    <row r="215" spans="2:47" s="1" customFormat="1" ht="12">
      <c r="B215" s="37"/>
      <c r="C215" s="38"/>
      <c r="D215" s="231" t="s">
        <v>129</v>
      </c>
      <c r="E215" s="38"/>
      <c r="F215" s="232" t="s">
        <v>256</v>
      </c>
      <c r="G215" s="38"/>
      <c r="H215" s="38"/>
      <c r="I215" s="134"/>
      <c r="J215" s="38"/>
      <c r="K215" s="38"/>
      <c r="L215" s="42"/>
      <c r="M215" s="233"/>
      <c r="N215" s="85"/>
      <c r="O215" s="85"/>
      <c r="P215" s="85"/>
      <c r="Q215" s="85"/>
      <c r="R215" s="85"/>
      <c r="S215" s="85"/>
      <c r="T215" s="86"/>
      <c r="AT215" s="16" t="s">
        <v>129</v>
      </c>
      <c r="AU215" s="16" t="s">
        <v>88</v>
      </c>
    </row>
    <row r="216" spans="2:51" s="12" customFormat="1" ht="12">
      <c r="B216" s="234"/>
      <c r="C216" s="235"/>
      <c r="D216" s="231" t="s">
        <v>131</v>
      </c>
      <c r="E216" s="236" t="s">
        <v>1</v>
      </c>
      <c r="F216" s="237" t="s">
        <v>257</v>
      </c>
      <c r="G216" s="235"/>
      <c r="H216" s="238">
        <v>17</v>
      </c>
      <c r="I216" s="239"/>
      <c r="J216" s="235"/>
      <c r="K216" s="235"/>
      <c r="L216" s="240"/>
      <c r="M216" s="241"/>
      <c r="N216" s="242"/>
      <c r="O216" s="242"/>
      <c r="P216" s="242"/>
      <c r="Q216" s="242"/>
      <c r="R216" s="242"/>
      <c r="S216" s="242"/>
      <c r="T216" s="243"/>
      <c r="AT216" s="244" t="s">
        <v>131</v>
      </c>
      <c r="AU216" s="244" t="s">
        <v>88</v>
      </c>
      <c r="AV216" s="12" t="s">
        <v>88</v>
      </c>
      <c r="AW216" s="12" t="s">
        <v>33</v>
      </c>
      <c r="AX216" s="12" t="s">
        <v>78</v>
      </c>
      <c r="AY216" s="244" t="s">
        <v>120</v>
      </c>
    </row>
    <row r="217" spans="2:51" s="12" customFormat="1" ht="12">
      <c r="B217" s="234"/>
      <c r="C217" s="235"/>
      <c r="D217" s="231" t="s">
        <v>131</v>
      </c>
      <c r="E217" s="236" t="s">
        <v>1</v>
      </c>
      <c r="F217" s="237" t="s">
        <v>223</v>
      </c>
      <c r="G217" s="235"/>
      <c r="H217" s="238">
        <v>1.2</v>
      </c>
      <c r="I217" s="239"/>
      <c r="J217" s="235"/>
      <c r="K217" s="235"/>
      <c r="L217" s="240"/>
      <c r="M217" s="241"/>
      <c r="N217" s="242"/>
      <c r="O217" s="242"/>
      <c r="P217" s="242"/>
      <c r="Q217" s="242"/>
      <c r="R217" s="242"/>
      <c r="S217" s="242"/>
      <c r="T217" s="243"/>
      <c r="AT217" s="244" t="s">
        <v>131</v>
      </c>
      <c r="AU217" s="244" t="s">
        <v>88</v>
      </c>
      <c r="AV217" s="12" t="s">
        <v>88</v>
      </c>
      <c r="AW217" s="12" t="s">
        <v>33</v>
      </c>
      <c r="AX217" s="12" t="s">
        <v>78</v>
      </c>
      <c r="AY217" s="244" t="s">
        <v>120</v>
      </c>
    </row>
    <row r="218" spans="2:51" s="13" customFormat="1" ht="12">
      <c r="B218" s="245"/>
      <c r="C218" s="246"/>
      <c r="D218" s="231" t="s">
        <v>131</v>
      </c>
      <c r="E218" s="247" t="s">
        <v>1</v>
      </c>
      <c r="F218" s="248" t="s">
        <v>134</v>
      </c>
      <c r="G218" s="246"/>
      <c r="H218" s="249">
        <v>18.2</v>
      </c>
      <c r="I218" s="250"/>
      <c r="J218" s="246"/>
      <c r="K218" s="246"/>
      <c r="L218" s="251"/>
      <c r="M218" s="252"/>
      <c r="N218" s="253"/>
      <c r="O218" s="253"/>
      <c r="P218" s="253"/>
      <c r="Q218" s="253"/>
      <c r="R218" s="253"/>
      <c r="S218" s="253"/>
      <c r="T218" s="254"/>
      <c r="AT218" s="255" t="s">
        <v>131</v>
      </c>
      <c r="AU218" s="255" t="s">
        <v>88</v>
      </c>
      <c r="AV218" s="13" t="s">
        <v>127</v>
      </c>
      <c r="AW218" s="13" t="s">
        <v>33</v>
      </c>
      <c r="AX218" s="13" t="s">
        <v>86</v>
      </c>
      <c r="AY218" s="255" t="s">
        <v>120</v>
      </c>
    </row>
    <row r="219" spans="2:63" s="11" customFormat="1" ht="22.8" customHeight="1">
      <c r="B219" s="202"/>
      <c r="C219" s="203"/>
      <c r="D219" s="204" t="s">
        <v>77</v>
      </c>
      <c r="E219" s="216" t="s">
        <v>155</v>
      </c>
      <c r="F219" s="216" t="s">
        <v>258</v>
      </c>
      <c r="G219" s="203"/>
      <c r="H219" s="203"/>
      <c r="I219" s="206"/>
      <c r="J219" s="217">
        <f>BK219</f>
        <v>0</v>
      </c>
      <c r="K219" s="203"/>
      <c r="L219" s="208"/>
      <c r="M219" s="209"/>
      <c r="N219" s="210"/>
      <c r="O219" s="210"/>
      <c r="P219" s="211">
        <f>SUM(P220:P268)</f>
        <v>0</v>
      </c>
      <c r="Q219" s="210"/>
      <c r="R219" s="211">
        <f>SUM(R220:R268)</f>
        <v>815.9806560000001</v>
      </c>
      <c r="S219" s="210"/>
      <c r="T219" s="212">
        <f>SUM(T220:T268)</f>
        <v>0</v>
      </c>
      <c r="AR219" s="213" t="s">
        <v>86</v>
      </c>
      <c r="AT219" s="214" t="s">
        <v>77</v>
      </c>
      <c r="AU219" s="214" t="s">
        <v>86</v>
      </c>
      <c r="AY219" s="213" t="s">
        <v>120</v>
      </c>
      <c r="BK219" s="215">
        <f>SUM(BK220:BK268)</f>
        <v>0</v>
      </c>
    </row>
    <row r="220" spans="2:65" s="1" customFormat="1" ht="16.5" customHeight="1">
      <c r="B220" s="37"/>
      <c r="C220" s="218" t="s">
        <v>259</v>
      </c>
      <c r="D220" s="218" t="s">
        <v>122</v>
      </c>
      <c r="E220" s="219" t="s">
        <v>260</v>
      </c>
      <c r="F220" s="220" t="s">
        <v>261</v>
      </c>
      <c r="G220" s="221" t="s">
        <v>125</v>
      </c>
      <c r="H220" s="222">
        <v>1674.42</v>
      </c>
      <c r="I220" s="223"/>
      <c r="J220" s="224">
        <f>ROUND(I220*H220,2)</f>
        <v>0</v>
      </c>
      <c r="K220" s="220" t="s">
        <v>126</v>
      </c>
      <c r="L220" s="42"/>
      <c r="M220" s="225" t="s">
        <v>1</v>
      </c>
      <c r="N220" s="226" t="s">
        <v>43</v>
      </c>
      <c r="O220" s="85"/>
      <c r="P220" s="227">
        <f>O220*H220</f>
        <v>0</v>
      </c>
      <c r="Q220" s="227">
        <v>0</v>
      </c>
      <c r="R220" s="227">
        <f>Q220*H220</f>
        <v>0</v>
      </c>
      <c r="S220" s="227">
        <v>0</v>
      </c>
      <c r="T220" s="228">
        <f>S220*H220</f>
        <v>0</v>
      </c>
      <c r="AR220" s="229" t="s">
        <v>127</v>
      </c>
      <c r="AT220" s="229" t="s">
        <v>122</v>
      </c>
      <c r="AU220" s="229" t="s">
        <v>88</v>
      </c>
      <c r="AY220" s="16" t="s">
        <v>120</v>
      </c>
      <c r="BE220" s="230">
        <f>IF(N220="základní",J220,0)</f>
        <v>0</v>
      </c>
      <c r="BF220" s="230">
        <f>IF(N220="snížená",J220,0)</f>
        <v>0</v>
      </c>
      <c r="BG220" s="230">
        <f>IF(N220="zákl. přenesená",J220,0)</f>
        <v>0</v>
      </c>
      <c r="BH220" s="230">
        <f>IF(N220="sníž. přenesená",J220,0)</f>
        <v>0</v>
      </c>
      <c r="BI220" s="230">
        <f>IF(N220="nulová",J220,0)</f>
        <v>0</v>
      </c>
      <c r="BJ220" s="16" t="s">
        <v>86</v>
      </c>
      <c r="BK220" s="230">
        <f>ROUND(I220*H220,2)</f>
        <v>0</v>
      </c>
      <c r="BL220" s="16" t="s">
        <v>127</v>
      </c>
      <c r="BM220" s="229" t="s">
        <v>262</v>
      </c>
    </row>
    <row r="221" spans="2:47" s="1" customFormat="1" ht="12">
      <c r="B221" s="37"/>
      <c r="C221" s="38"/>
      <c r="D221" s="231" t="s">
        <v>129</v>
      </c>
      <c r="E221" s="38"/>
      <c r="F221" s="232" t="s">
        <v>263</v>
      </c>
      <c r="G221" s="38"/>
      <c r="H221" s="38"/>
      <c r="I221" s="134"/>
      <c r="J221" s="38"/>
      <c r="K221" s="38"/>
      <c r="L221" s="42"/>
      <c r="M221" s="233"/>
      <c r="N221" s="85"/>
      <c r="O221" s="85"/>
      <c r="P221" s="85"/>
      <c r="Q221" s="85"/>
      <c r="R221" s="85"/>
      <c r="S221" s="85"/>
      <c r="T221" s="86"/>
      <c r="AT221" s="16" t="s">
        <v>129</v>
      </c>
      <c r="AU221" s="16" t="s">
        <v>88</v>
      </c>
    </row>
    <row r="222" spans="2:51" s="12" customFormat="1" ht="12">
      <c r="B222" s="234"/>
      <c r="C222" s="235"/>
      <c r="D222" s="231" t="s">
        <v>131</v>
      </c>
      <c r="E222" s="236" t="s">
        <v>1</v>
      </c>
      <c r="F222" s="237" t="s">
        <v>264</v>
      </c>
      <c r="G222" s="235"/>
      <c r="H222" s="238">
        <v>1674.42</v>
      </c>
      <c r="I222" s="239"/>
      <c r="J222" s="235"/>
      <c r="K222" s="235"/>
      <c r="L222" s="240"/>
      <c r="M222" s="241"/>
      <c r="N222" s="242"/>
      <c r="O222" s="242"/>
      <c r="P222" s="242"/>
      <c r="Q222" s="242"/>
      <c r="R222" s="242"/>
      <c r="S222" s="242"/>
      <c r="T222" s="243"/>
      <c r="AT222" s="244" t="s">
        <v>131</v>
      </c>
      <c r="AU222" s="244" t="s">
        <v>88</v>
      </c>
      <c r="AV222" s="12" t="s">
        <v>88</v>
      </c>
      <c r="AW222" s="12" t="s">
        <v>33</v>
      </c>
      <c r="AX222" s="12" t="s">
        <v>78</v>
      </c>
      <c r="AY222" s="244" t="s">
        <v>120</v>
      </c>
    </row>
    <row r="223" spans="2:51" s="13" customFormat="1" ht="12">
      <c r="B223" s="245"/>
      <c r="C223" s="246"/>
      <c r="D223" s="231" t="s">
        <v>131</v>
      </c>
      <c r="E223" s="247" t="s">
        <v>1</v>
      </c>
      <c r="F223" s="248" t="s">
        <v>134</v>
      </c>
      <c r="G223" s="246"/>
      <c r="H223" s="249">
        <v>1674.42</v>
      </c>
      <c r="I223" s="250"/>
      <c r="J223" s="246"/>
      <c r="K223" s="246"/>
      <c r="L223" s="251"/>
      <c r="M223" s="252"/>
      <c r="N223" s="253"/>
      <c r="O223" s="253"/>
      <c r="P223" s="253"/>
      <c r="Q223" s="253"/>
      <c r="R223" s="253"/>
      <c r="S223" s="253"/>
      <c r="T223" s="254"/>
      <c r="AT223" s="255" t="s">
        <v>131</v>
      </c>
      <c r="AU223" s="255" t="s">
        <v>88</v>
      </c>
      <c r="AV223" s="13" t="s">
        <v>127</v>
      </c>
      <c r="AW223" s="13" t="s">
        <v>33</v>
      </c>
      <c r="AX223" s="13" t="s">
        <v>86</v>
      </c>
      <c r="AY223" s="255" t="s">
        <v>120</v>
      </c>
    </row>
    <row r="224" spans="2:65" s="1" customFormat="1" ht="24" customHeight="1">
      <c r="B224" s="37"/>
      <c r="C224" s="218" t="s">
        <v>265</v>
      </c>
      <c r="D224" s="218" t="s">
        <v>122</v>
      </c>
      <c r="E224" s="219" t="s">
        <v>266</v>
      </c>
      <c r="F224" s="220" t="s">
        <v>267</v>
      </c>
      <c r="G224" s="221" t="s">
        <v>125</v>
      </c>
      <c r="H224" s="222">
        <v>2050.64</v>
      </c>
      <c r="I224" s="223"/>
      <c r="J224" s="224">
        <f>ROUND(I224*H224,2)</f>
        <v>0</v>
      </c>
      <c r="K224" s="220" t="s">
        <v>126</v>
      </c>
      <c r="L224" s="42"/>
      <c r="M224" s="225" t="s">
        <v>1</v>
      </c>
      <c r="N224" s="226" t="s">
        <v>43</v>
      </c>
      <c r="O224" s="85"/>
      <c r="P224" s="227">
        <f>O224*H224</f>
        <v>0</v>
      </c>
      <c r="Q224" s="227">
        <v>0</v>
      </c>
      <c r="R224" s="227">
        <f>Q224*H224</f>
        <v>0</v>
      </c>
      <c r="S224" s="227">
        <v>0</v>
      </c>
      <c r="T224" s="228">
        <f>S224*H224</f>
        <v>0</v>
      </c>
      <c r="AR224" s="229" t="s">
        <v>127</v>
      </c>
      <c r="AT224" s="229" t="s">
        <v>122</v>
      </c>
      <c r="AU224" s="229" t="s">
        <v>88</v>
      </c>
      <c r="AY224" s="16" t="s">
        <v>120</v>
      </c>
      <c r="BE224" s="230">
        <f>IF(N224="základní",J224,0)</f>
        <v>0</v>
      </c>
      <c r="BF224" s="230">
        <f>IF(N224="snížená",J224,0)</f>
        <v>0</v>
      </c>
      <c r="BG224" s="230">
        <f>IF(N224="zákl. přenesená",J224,0)</f>
        <v>0</v>
      </c>
      <c r="BH224" s="230">
        <f>IF(N224="sníž. přenesená",J224,0)</f>
        <v>0</v>
      </c>
      <c r="BI224" s="230">
        <f>IF(N224="nulová",J224,0)</f>
        <v>0</v>
      </c>
      <c r="BJ224" s="16" t="s">
        <v>86</v>
      </c>
      <c r="BK224" s="230">
        <f>ROUND(I224*H224,2)</f>
        <v>0</v>
      </c>
      <c r="BL224" s="16" t="s">
        <v>127</v>
      </c>
      <c r="BM224" s="229" t="s">
        <v>268</v>
      </c>
    </row>
    <row r="225" spans="2:47" s="1" customFormat="1" ht="12">
      <c r="B225" s="37"/>
      <c r="C225" s="38"/>
      <c r="D225" s="231" t="s">
        <v>129</v>
      </c>
      <c r="E225" s="38"/>
      <c r="F225" s="232" t="s">
        <v>269</v>
      </c>
      <c r="G225" s="38"/>
      <c r="H225" s="38"/>
      <c r="I225" s="134"/>
      <c r="J225" s="38"/>
      <c r="K225" s="38"/>
      <c r="L225" s="42"/>
      <c r="M225" s="233"/>
      <c r="N225" s="85"/>
      <c r="O225" s="85"/>
      <c r="P225" s="85"/>
      <c r="Q225" s="85"/>
      <c r="R225" s="85"/>
      <c r="S225" s="85"/>
      <c r="T225" s="86"/>
      <c r="AT225" s="16" t="s">
        <v>129</v>
      </c>
      <c r="AU225" s="16" t="s">
        <v>88</v>
      </c>
    </row>
    <row r="226" spans="2:51" s="12" customFormat="1" ht="12">
      <c r="B226" s="234"/>
      <c r="C226" s="235"/>
      <c r="D226" s="231" t="s">
        <v>131</v>
      </c>
      <c r="E226" s="236" t="s">
        <v>1</v>
      </c>
      <c r="F226" s="237" t="s">
        <v>270</v>
      </c>
      <c r="G226" s="235"/>
      <c r="H226" s="238">
        <v>1522.2</v>
      </c>
      <c r="I226" s="239"/>
      <c r="J226" s="235"/>
      <c r="K226" s="235"/>
      <c r="L226" s="240"/>
      <c r="M226" s="241"/>
      <c r="N226" s="242"/>
      <c r="O226" s="242"/>
      <c r="P226" s="242"/>
      <c r="Q226" s="242"/>
      <c r="R226" s="242"/>
      <c r="S226" s="242"/>
      <c r="T226" s="243"/>
      <c r="AT226" s="244" t="s">
        <v>131</v>
      </c>
      <c r="AU226" s="244" t="s">
        <v>88</v>
      </c>
      <c r="AV226" s="12" t="s">
        <v>88</v>
      </c>
      <c r="AW226" s="12" t="s">
        <v>33</v>
      </c>
      <c r="AX226" s="12" t="s">
        <v>78</v>
      </c>
      <c r="AY226" s="244" t="s">
        <v>120</v>
      </c>
    </row>
    <row r="227" spans="2:51" s="12" customFormat="1" ht="12">
      <c r="B227" s="234"/>
      <c r="C227" s="235"/>
      <c r="D227" s="231" t="s">
        <v>131</v>
      </c>
      <c r="E227" s="236" t="s">
        <v>1</v>
      </c>
      <c r="F227" s="237" t="s">
        <v>271</v>
      </c>
      <c r="G227" s="235"/>
      <c r="H227" s="238">
        <v>528.44</v>
      </c>
      <c r="I227" s="239"/>
      <c r="J227" s="235"/>
      <c r="K227" s="235"/>
      <c r="L227" s="240"/>
      <c r="M227" s="241"/>
      <c r="N227" s="242"/>
      <c r="O227" s="242"/>
      <c r="P227" s="242"/>
      <c r="Q227" s="242"/>
      <c r="R227" s="242"/>
      <c r="S227" s="242"/>
      <c r="T227" s="243"/>
      <c r="AT227" s="244" t="s">
        <v>131</v>
      </c>
      <c r="AU227" s="244" t="s">
        <v>88</v>
      </c>
      <c r="AV227" s="12" t="s">
        <v>88</v>
      </c>
      <c r="AW227" s="12" t="s">
        <v>33</v>
      </c>
      <c r="AX227" s="12" t="s">
        <v>78</v>
      </c>
      <c r="AY227" s="244" t="s">
        <v>120</v>
      </c>
    </row>
    <row r="228" spans="2:51" s="13" customFormat="1" ht="12">
      <c r="B228" s="245"/>
      <c r="C228" s="246"/>
      <c r="D228" s="231" t="s">
        <v>131</v>
      </c>
      <c r="E228" s="247" t="s">
        <v>1</v>
      </c>
      <c r="F228" s="248" t="s">
        <v>134</v>
      </c>
      <c r="G228" s="246"/>
      <c r="H228" s="249">
        <v>2050.64</v>
      </c>
      <c r="I228" s="250"/>
      <c r="J228" s="246"/>
      <c r="K228" s="246"/>
      <c r="L228" s="251"/>
      <c r="M228" s="252"/>
      <c r="N228" s="253"/>
      <c r="O228" s="253"/>
      <c r="P228" s="253"/>
      <c r="Q228" s="253"/>
      <c r="R228" s="253"/>
      <c r="S228" s="253"/>
      <c r="T228" s="254"/>
      <c r="AT228" s="255" t="s">
        <v>131</v>
      </c>
      <c r="AU228" s="255" t="s">
        <v>88</v>
      </c>
      <c r="AV228" s="13" t="s">
        <v>127</v>
      </c>
      <c r="AW228" s="13" t="s">
        <v>33</v>
      </c>
      <c r="AX228" s="13" t="s">
        <v>86</v>
      </c>
      <c r="AY228" s="255" t="s">
        <v>120</v>
      </c>
    </row>
    <row r="229" spans="2:65" s="1" customFormat="1" ht="16.5" customHeight="1">
      <c r="B229" s="37"/>
      <c r="C229" s="218" t="s">
        <v>272</v>
      </c>
      <c r="D229" s="218" t="s">
        <v>122</v>
      </c>
      <c r="E229" s="219" t="s">
        <v>273</v>
      </c>
      <c r="F229" s="220" t="s">
        <v>274</v>
      </c>
      <c r="G229" s="221" t="s">
        <v>125</v>
      </c>
      <c r="H229" s="222">
        <v>955.7</v>
      </c>
      <c r="I229" s="223"/>
      <c r="J229" s="224">
        <f>ROUND(I229*H229,2)</f>
        <v>0</v>
      </c>
      <c r="K229" s="220" t="s">
        <v>126</v>
      </c>
      <c r="L229" s="42"/>
      <c r="M229" s="225" t="s">
        <v>1</v>
      </c>
      <c r="N229" s="226" t="s">
        <v>43</v>
      </c>
      <c r="O229" s="85"/>
      <c r="P229" s="227">
        <f>O229*H229</f>
        <v>0</v>
      </c>
      <c r="Q229" s="227">
        <v>0.324</v>
      </c>
      <c r="R229" s="227">
        <f>Q229*H229</f>
        <v>309.64680000000004</v>
      </c>
      <c r="S229" s="227">
        <v>0</v>
      </c>
      <c r="T229" s="228">
        <f>S229*H229</f>
        <v>0</v>
      </c>
      <c r="AR229" s="229" t="s">
        <v>127</v>
      </c>
      <c r="AT229" s="229" t="s">
        <v>122</v>
      </c>
      <c r="AU229" s="229" t="s">
        <v>88</v>
      </c>
      <c r="AY229" s="16" t="s">
        <v>120</v>
      </c>
      <c r="BE229" s="230">
        <f>IF(N229="základní",J229,0)</f>
        <v>0</v>
      </c>
      <c r="BF229" s="230">
        <f>IF(N229="snížená",J229,0)</f>
        <v>0</v>
      </c>
      <c r="BG229" s="230">
        <f>IF(N229="zákl. přenesená",J229,0)</f>
        <v>0</v>
      </c>
      <c r="BH229" s="230">
        <f>IF(N229="sníž. přenesená",J229,0)</f>
        <v>0</v>
      </c>
      <c r="BI229" s="230">
        <f>IF(N229="nulová",J229,0)</f>
        <v>0</v>
      </c>
      <c r="BJ229" s="16" t="s">
        <v>86</v>
      </c>
      <c r="BK229" s="230">
        <f>ROUND(I229*H229,2)</f>
        <v>0</v>
      </c>
      <c r="BL229" s="16" t="s">
        <v>127</v>
      </c>
      <c r="BM229" s="229" t="s">
        <v>275</v>
      </c>
    </row>
    <row r="230" spans="2:47" s="1" customFormat="1" ht="12">
      <c r="B230" s="37"/>
      <c r="C230" s="38"/>
      <c r="D230" s="231" t="s">
        <v>129</v>
      </c>
      <c r="E230" s="38"/>
      <c r="F230" s="232" t="s">
        <v>276</v>
      </c>
      <c r="G230" s="38"/>
      <c r="H230" s="38"/>
      <c r="I230" s="134"/>
      <c r="J230" s="38"/>
      <c r="K230" s="38"/>
      <c r="L230" s="42"/>
      <c r="M230" s="233"/>
      <c r="N230" s="85"/>
      <c r="O230" s="85"/>
      <c r="P230" s="85"/>
      <c r="Q230" s="85"/>
      <c r="R230" s="85"/>
      <c r="S230" s="85"/>
      <c r="T230" s="86"/>
      <c r="AT230" s="16" t="s">
        <v>129</v>
      </c>
      <c r="AU230" s="16" t="s">
        <v>88</v>
      </c>
    </row>
    <row r="231" spans="2:51" s="12" customFormat="1" ht="12">
      <c r="B231" s="234"/>
      <c r="C231" s="235"/>
      <c r="D231" s="231" t="s">
        <v>131</v>
      </c>
      <c r="E231" s="236" t="s">
        <v>1</v>
      </c>
      <c r="F231" s="237" t="s">
        <v>277</v>
      </c>
      <c r="G231" s="235"/>
      <c r="H231" s="238">
        <v>143.35</v>
      </c>
      <c r="I231" s="239"/>
      <c r="J231" s="235"/>
      <c r="K231" s="235"/>
      <c r="L231" s="240"/>
      <c r="M231" s="241"/>
      <c r="N231" s="242"/>
      <c r="O231" s="242"/>
      <c r="P231" s="242"/>
      <c r="Q231" s="242"/>
      <c r="R231" s="242"/>
      <c r="S231" s="242"/>
      <c r="T231" s="243"/>
      <c r="AT231" s="244" t="s">
        <v>131</v>
      </c>
      <c r="AU231" s="244" t="s">
        <v>88</v>
      </c>
      <c r="AV231" s="12" t="s">
        <v>88</v>
      </c>
      <c r="AW231" s="12" t="s">
        <v>33</v>
      </c>
      <c r="AX231" s="12" t="s">
        <v>78</v>
      </c>
      <c r="AY231" s="244" t="s">
        <v>120</v>
      </c>
    </row>
    <row r="232" spans="2:51" s="13" customFormat="1" ht="12">
      <c r="B232" s="245"/>
      <c r="C232" s="246"/>
      <c r="D232" s="231" t="s">
        <v>131</v>
      </c>
      <c r="E232" s="247" t="s">
        <v>1</v>
      </c>
      <c r="F232" s="248" t="s">
        <v>134</v>
      </c>
      <c r="G232" s="246"/>
      <c r="H232" s="249">
        <v>143.35</v>
      </c>
      <c r="I232" s="250"/>
      <c r="J232" s="246"/>
      <c r="K232" s="246"/>
      <c r="L232" s="251"/>
      <c r="M232" s="252"/>
      <c r="N232" s="253"/>
      <c r="O232" s="253"/>
      <c r="P232" s="253"/>
      <c r="Q232" s="253"/>
      <c r="R232" s="253"/>
      <c r="S232" s="253"/>
      <c r="T232" s="254"/>
      <c r="AT232" s="255" t="s">
        <v>131</v>
      </c>
      <c r="AU232" s="255" t="s">
        <v>88</v>
      </c>
      <c r="AV232" s="13" t="s">
        <v>127</v>
      </c>
      <c r="AW232" s="13" t="s">
        <v>33</v>
      </c>
      <c r="AX232" s="13" t="s">
        <v>78</v>
      </c>
      <c r="AY232" s="255" t="s">
        <v>120</v>
      </c>
    </row>
    <row r="233" spans="2:51" s="12" customFormat="1" ht="12">
      <c r="B233" s="234"/>
      <c r="C233" s="235"/>
      <c r="D233" s="231" t="s">
        <v>131</v>
      </c>
      <c r="E233" s="236" t="s">
        <v>1</v>
      </c>
      <c r="F233" s="237" t="s">
        <v>278</v>
      </c>
      <c r="G233" s="235"/>
      <c r="H233" s="238">
        <v>955.667</v>
      </c>
      <c r="I233" s="239"/>
      <c r="J233" s="235"/>
      <c r="K233" s="235"/>
      <c r="L233" s="240"/>
      <c r="M233" s="241"/>
      <c r="N233" s="242"/>
      <c r="O233" s="242"/>
      <c r="P233" s="242"/>
      <c r="Q233" s="242"/>
      <c r="R233" s="242"/>
      <c r="S233" s="242"/>
      <c r="T233" s="243"/>
      <c r="AT233" s="244" t="s">
        <v>131</v>
      </c>
      <c r="AU233" s="244" t="s">
        <v>88</v>
      </c>
      <c r="AV233" s="12" t="s">
        <v>88</v>
      </c>
      <c r="AW233" s="12" t="s">
        <v>33</v>
      </c>
      <c r="AX233" s="12" t="s">
        <v>78</v>
      </c>
      <c r="AY233" s="244" t="s">
        <v>120</v>
      </c>
    </row>
    <row r="234" spans="2:51" s="13" customFormat="1" ht="12">
      <c r="B234" s="245"/>
      <c r="C234" s="246"/>
      <c r="D234" s="231" t="s">
        <v>131</v>
      </c>
      <c r="E234" s="247" t="s">
        <v>1</v>
      </c>
      <c r="F234" s="248" t="s">
        <v>134</v>
      </c>
      <c r="G234" s="246"/>
      <c r="H234" s="249">
        <v>955.667</v>
      </c>
      <c r="I234" s="250"/>
      <c r="J234" s="246"/>
      <c r="K234" s="246"/>
      <c r="L234" s="251"/>
      <c r="M234" s="252"/>
      <c r="N234" s="253"/>
      <c r="O234" s="253"/>
      <c r="P234" s="253"/>
      <c r="Q234" s="253"/>
      <c r="R234" s="253"/>
      <c r="S234" s="253"/>
      <c r="T234" s="254"/>
      <c r="AT234" s="255" t="s">
        <v>131</v>
      </c>
      <c r="AU234" s="255" t="s">
        <v>88</v>
      </c>
      <c r="AV234" s="13" t="s">
        <v>127</v>
      </c>
      <c r="AW234" s="13" t="s">
        <v>33</v>
      </c>
      <c r="AX234" s="13" t="s">
        <v>78</v>
      </c>
      <c r="AY234" s="255" t="s">
        <v>120</v>
      </c>
    </row>
    <row r="235" spans="2:51" s="12" customFormat="1" ht="12">
      <c r="B235" s="234"/>
      <c r="C235" s="235"/>
      <c r="D235" s="231" t="s">
        <v>131</v>
      </c>
      <c r="E235" s="236" t="s">
        <v>1</v>
      </c>
      <c r="F235" s="237" t="s">
        <v>279</v>
      </c>
      <c r="G235" s="235"/>
      <c r="H235" s="238">
        <v>955.7</v>
      </c>
      <c r="I235" s="239"/>
      <c r="J235" s="235"/>
      <c r="K235" s="235"/>
      <c r="L235" s="240"/>
      <c r="M235" s="241"/>
      <c r="N235" s="242"/>
      <c r="O235" s="242"/>
      <c r="P235" s="242"/>
      <c r="Q235" s="242"/>
      <c r="R235" s="242"/>
      <c r="S235" s="242"/>
      <c r="T235" s="243"/>
      <c r="AT235" s="244" t="s">
        <v>131</v>
      </c>
      <c r="AU235" s="244" t="s">
        <v>88</v>
      </c>
      <c r="AV235" s="12" t="s">
        <v>88</v>
      </c>
      <c r="AW235" s="12" t="s">
        <v>33</v>
      </c>
      <c r="AX235" s="12" t="s">
        <v>86</v>
      </c>
      <c r="AY235" s="244" t="s">
        <v>120</v>
      </c>
    </row>
    <row r="236" spans="2:65" s="1" customFormat="1" ht="24" customHeight="1">
      <c r="B236" s="37"/>
      <c r="C236" s="218" t="s">
        <v>280</v>
      </c>
      <c r="D236" s="218" t="s">
        <v>122</v>
      </c>
      <c r="E236" s="219" t="s">
        <v>281</v>
      </c>
      <c r="F236" s="220" t="s">
        <v>282</v>
      </c>
      <c r="G236" s="221" t="s">
        <v>125</v>
      </c>
      <c r="H236" s="222">
        <v>51</v>
      </c>
      <c r="I236" s="223"/>
      <c r="J236" s="224">
        <f>ROUND(I236*H236,2)</f>
        <v>0</v>
      </c>
      <c r="K236" s="220" t="s">
        <v>1</v>
      </c>
      <c r="L236" s="42"/>
      <c r="M236" s="225" t="s">
        <v>1</v>
      </c>
      <c r="N236" s="226" t="s">
        <v>43</v>
      </c>
      <c r="O236" s="85"/>
      <c r="P236" s="227">
        <f>O236*H236</f>
        <v>0</v>
      </c>
      <c r="Q236" s="227">
        <v>0.216</v>
      </c>
      <c r="R236" s="227">
        <f>Q236*H236</f>
        <v>11.016</v>
      </c>
      <c r="S236" s="227">
        <v>0</v>
      </c>
      <c r="T236" s="228">
        <f>S236*H236</f>
        <v>0</v>
      </c>
      <c r="AR236" s="229" t="s">
        <v>127</v>
      </c>
      <c r="AT236" s="229" t="s">
        <v>122</v>
      </c>
      <c r="AU236" s="229" t="s">
        <v>88</v>
      </c>
      <c r="AY236" s="16" t="s">
        <v>120</v>
      </c>
      <c r="BE236" s="230">
        <f>IF(N236="základní",J236,0)</f>
        <v>0</v>
      </c>
      <c r="BF236" s="230">
        <f>IF(N236="snížená",J236,0)</f>
        <v>0</v>
      </c>
      <c r="BG236" s="230">
        <f>IF(N236="zákl. přenesená",J236,0)</f>
        <v>0</v>
      </c>
      <c r="BH236" s="230">
        <f>IF(N236="sníž. přenesená",J236,0)</f>
        <v>0</v>
      </c>
      <c r="BI236" s="230">
        <f>IF(N236="nulová",J236,0)</f>
        <v>0</v>
      </c>
      <c r="BJ236" s="16" t="s">
        <v>86</v>
      </c>
      <c r="BK236" s="230">
        <f>ROUND(I236*H236,2)</f>
        <v>0</v>
      </c>
      <c r="BL236" s="16" t="s">
        <v>127</v>
      </c>
      <c r="BM236" s="229" t="s">
        <v>283</v>
      </c>
    </row>
    <row r="237" spans="2:47" s="1" customFormat="1" ht="12">
      <c r="B237" s="37"/>
      <c r="C237" s="38"/>
      <c r="D237" s="231" t="s">
        <v>129</v>
      </c>
      <c r="E237" s="38"/>
      <c r="F237" s="232" t="s">
        <v>284</v>
      </c>
      <c r="G237" s="38"/>
      <c r="H237" s="38"/>
      <c r="I237" s="134"/>
      <c r="J237" s="38"/>
      <c r="K237" s="38"/>
      <c r="L237" s="42"/>
      <c r="M237" s="233"/>
      <c r="N237" s="85"/>
      <c r="O237" s="85"/>
      <c r="P237" s="85"/>
      <c r="Q237" s="85"/>
      <c r="R237" s="85"/>
      <c r="S237" s="85"/>
      <c r="T237" s="86"/>
      <c r="AT237" s="16" t="s">
        <v>129</v>
      </c>
      <c r="AU237" s="16" t="s">
        <v>88</v>
      </c>
    </row>
    <row r="238" spans="2:51" s="12" customFormat="1" ht="12">
      <c r="B238" s="234"/>
      <c r="C238" s="235"/>
      <c r="D238" s="231" t="s">
        <v>131</v>
      </c>
      <c r="E238" s="236" t="s">
        <v>1</v>
      </c>
      <c r="F238" s="237" t="s">
        <v>285</v>
      </c>
      <c r="G238" s="235"/>
      <c r="H238" s="238">
        <v>51</v>
      </c>
      <c r="I238" s="239"/>
      <c r="J238" s="235"/>
      <c r="K238" s="235"/>
      <c r="L238" s="240"/>
      <c r="M238" s="241"/>
      <c r="N238" s="242"/>
      <c r="O238" s="242"/>
      <c r="P238" s="242"/>
      <c r="Q238" s="242"/>
      <c r="R238" s="242"/>
      <c r="S238" s="242"/>
      <c r="T238" s="243"/>
      <c r="AT238" s="244" t="s">
        <v>131</v>
      </c>
      <c r="AU238" s="244" t="s">
        <v>88</v>
      </c>
      <c r="AV238" s="12" t="s">
        <v>88</v>
      </c>
      <c r="AW238" s="12" t="s">
        <v>33</v>
      </c>
      <c r="AX238" s="12" t="s">
        <v>78</v>
      </c>
      <c r="AY238" s="244" t="s">
        <v>120</v>
      </c>
    </row>
    <row r="239" spans="2:51" s="13" customFormat="1" ht="12">
      <c r="B239" s="245"/>
      <c r="C239" s="246"/>
      <c r="D239" s="231" t="s">
        <v>131</v>
      </c>
      <c r="E239" s="247" t="s">
        <v>1</v>
      </c>
      <c r="F239" s="248" t="s">
        <v>134</v>
      </c>
      <c r="G239" s="246"/>
      <c r="H239" s="249">
        <v>51</v>
      </c>
      <c r="I239" s="250"/>
      <c r="J239" s="246"/>
      <c r="K239" s="246"/>
      <c r="L239" s="251"/>
      <c r="M239" s="252"/>
      <c r="N239" s="253"/>
      <c r="O239" s="253"/>
      <c r="P239" s="253"/>
      <c r="Q239" s="253"/>
      <c r="R239" s="253"/>
      <c r="S239" s="253"/>
      <c r="T239" s="254"/>
      <c r="AT239" s="255" t="s">
        <v>131</v>
      </c>
      <c r="AU239" s="255" t="s">
        <v>88</v>
      </c>
      <c r="AV239" s="13" t="s">
        <v>127</v>
      </c>
      <c r="AW239" s="13" t="s">
        <v>33</v>
      </c>
      <c r="AX239" s="13" t="s">
        <v>86</v>
      </c>
      <c r="AY239" s="255" t="s">
        <v>120</v>
      </c>
    </row>
    <row r="240" spans="2:65" s="1" customFormat="1" ht="24" customHeight="1">
      <c r="B240" s="37"/>
      <c r="C240" s="218" t="s">
        <v>286</v>
      </c>
      <c r="D240" s="218" t="s">
        <v>122</v>
      </c>
      <c r="E240" s="219" t="s">
        <v>287</v>
      </c>
      <c r="F240" s="220" t="s">
        <v>288</v>
      </c>
      <c r="G240" s="221" t="s">
        <v>125</v>
      </c>
      <c r="H240" s="222">
        <v>1482.5</v>
      </c>
      <c r="I240" s="223"/>
      <c r="J240" s="224">
        <f>ROUND(I240*H240,2)</f>
        <v>0</v>
      </c>
      <c r="K240" s="220" t="s">
        <v>1</v>
      </c>
      <c r="L240" s="42"/>
      <c r="M240" s="225" t="s">
        <v>1</v>
      </c>
      <c r="N240" s="226" t="s">
        <v>43</v>
      </c>
      <c r="O240" s="85"/>
      <c r="P240" s="227">
        <f>O240*H240</f>
        <v>0</v>
      </c>
      <c r="Q240" s="227">
        <v>0.324</v>
      </c>
      <c r="R240" s="227">
        <f>Q240*H240</f>
        <v>480.33000000000004</v>
      </c>
      <c r="S240" s="227">
        <v>0</v>
      </c>
      <c r="T240" s="228">
        <f>S240*H240</f>
        <v>0</v>
      </c>
      <c r="AR240" s="229" t="s">
        <v>127</v>
      </c>
      <c r="AT240" s="229" t="s">
        <v>122</v>
      </c>
      <c r="AU240" s="229" t="s">
        <v>88</v>
      </c>
      <c r="AY240" s="16" t="s">
        <v>120</v>
      </c>
      <c r="BE240" s="230">
        <f>IF(N240="základní",J240,0)</f>
        <v>0</v>
      </c>
      <c r="BF240" s="230">
        <f>IF(N240="snížená",J240,0)</f>
        <v>0</v>
      </c>
      <c r="BG240" s="230">
        <f>IF(N240="zákl. přenesená",J240,0)</f>
        <v>0</v>
      </c>
      <c r="BH240" s="230">
        <f>IF(N240="sníž. přenesená",J240,0)</f>
        <v>0</v>
      </c>
      <c r="BI240" s="230">
        <f>IF(N240="nulová",J240,0)</f>
        <v>0</v>
      </c>
      <c r="BJ240" s="16" t="s">
        <v>86</v>
      </c>
      <c r="BK240" s="230">
        <f>ROUND(I240*H240,2)</f>
        <v>0</v>
      </c>
      <c r="BL240" s="16" t="s">
        <v>127</v>
      </c>
      <c r="BM240" s="229" t="s">
        <v>289</v>
      </c>
    </row>
    <row r="241" spans="2:47" s="1" customFormat="1" ht="12">
      <c r="B241" s="37"/>
      <c r="C241" s="38"/>
      <c r="D241" s="231" t="s">
        <v>129</v>
      </c>
      <c r="E241" s="38"/>
      <c r="F241" s="232" t="s">
        <v>290</v>
      </c>
      <c r="G241" s="38"/>
      <c r="H241" s="38"/>
      <c r="I241" s="134"/>
      <c r="J241" s="38"/>
      <c r="K241" s="38"/>
      <c r="L241" s="42"/>
      <c r="M241" s="233"/>
      <c r="N241" s="85"/>
      <c r="O241" s="85"/>
      <c r="P241" s="85"/>
      <c r="Q241" s="85"/>
      <c r="R241" s="85"/>
      <c r="S241" s="85"/>
      <c r="T241" s="86"/>
      <c r="AT241" s="16" t="s">
        <v>129</v>
      </c>
      <c r="AU241" s="16" t="s">
        <v>88</v>
      </c>
    </row>
    <row r="242" spans="2:51" s="12" customFormat="1" ht="12">
      <c r="B242" s="234"/>
      <c r="C242" s="235"/>
      <c r="D242" s="231" t="s">
        <v>131</v>
      </c>
      <c r="E242" s="236" t="s">
        <v>1</v>
      </c>
      <c r="F242" s="237" t="s">
        <v>291</v>
      </c>
      <c r="G242" s="235"/>
      <c r="H242" s="238">
        <v>1482.5</v>
      </c>
      <c r="I242" s="239"/>
      <c r="J242" s="235"/>
      <c r="K242" s="235"/>
      <c r="L242" s="240"/>
      <c r="M242" s="241"/>
      <c r="N242" s="242"/>
      <c r="O242" s="242"/>
      <c r="P242" s="242"/>
      <c r="Q242" s="242"/>
      <c r="R242" s="242"/>
      <c r="S242" s="242"/>
      <c r="T242" s="243"/>
      <c r="AT242" s="244" t="s">
        <v>131</v>
      </c>
      <c r="AU242" s="244" t="s">
        <v>88</v>
      </c>
      <c r="AV242" s="12" t="s">
        <v>88</v>
      </c>
      <c r="AW242" s="12" t="s">
        <v>33</v>
      </c>
      <c r="AX242" s="12" t="s">
        <v>78</v>
      </c>
      <c r="AY242" s="244" t="s">
        <v>120</v>
      </c>
    </row>
    <row r="243" spans="2:51" s="13" customFormat="1" ht="12">
      <c r="B243" s="245"/>
      <c r="C243" s="246"/>
      <c r="D243" s="231" t="s">
        <v>131</v>
      </c>
      <c r="E243" s="247" t="s">
        <v>1</v>
      </c>
      <c r="F243" s="248" t="s">
        <v>134</v>
      </c>
      <c r="G243" s="246"/>
      <c r="H243" s="249">
        <v>1482.5</v>
      </c>
      <c r="I243" s="250"/>
      <c r="J243" s="246"/>
      <c r="K243" s="246"/>
      <c r="L243" s="251"/>
      <c r="M243" s="252"/>
      <c r="N243" s="253"/>
      <c r="O243" s="253"/>
      <c r="P243" s="253"/>
      <c r="Q243" s="253"/>
      <c r="R243" s="253"/>
      <c r="S243" s="253"/>
      <c r="T243" s="254"/>
      <c r="AT243" s="255" t="s">
        <v>131</v>
      </c>
      <c r="AU243" s="255" t="s">
        <v>88</v>
      </c>
      <c r="AV243" s="13" t="s">
        <v>127</v>
      </c>
      <c r="AW243" s="13" t="s">
        <v>33</v>
      </c>
      <c r="AX243" s="13" t="s">
        <v>86</v>
      </c>
      <c r="AY243" s="255" t="s">
        <v>120</v>
      </c>
    </row>
    <row r="244" spans="2:65" s="1" customFormat="1" ht="24" customHeight="1">
      <c r="B244" s="37"/>
      <c r="C244" s="218" t="s">
        <v>292</v>
      </c>
      <c r="D244" s="218" t="s">
        <v>122</v>
      </c>
      <c r="E244" s="219" t="s">
        <v>293</v>
      </c>
      <c r="F244" s="220" t="s">
        <v>294</v>
      </c>
      <c r="G244" s="221" t="s">
        <v>125</v>
      </c>
      <c r="H244" s="222">
        <v>143.4</v>
      </c>
      <c r="I244" s="223"/>
      <c r="J244" s="224">
        <f>ROUND(I244*H244,2)</f>
        <v>0</v>
      </c>
      <c r="K244" s="220" t="s">
        <v>126</v>
      </c>
      <c r="L244" s="42"/>
      <c r="M244" s="225" t="s">
        <v>1</v>
      </c>
      <c r="N244" s="226" t="s">
        <v>43</v>
      </c>
      <c r="O244" s="85"/>
      <c r="P244" s="227">
        <f>O244*H244</f>
        <v>0</v>
      </c>
      <c r="Q244" s="227">
        <v>0.10434</v>
      </c>
      <c r="R244" s="227">
        <f>Q244*H244</f>
        <v>14.962356000000002</v>
      </c>
      <c r="S244" s="227">
        <v>0</v>
      </c>
      <c r="T244" s="228">
        <f>S244*H244</f>
        <v>0</v>
      </c>
      <c r="AR244" s="229" t="s">
        <v>127</v>
      </c>
      <c r="AT244" s="229" t="s">
        <v>122</v>
      </c>
      <c r="AU244" s="229" t="s">
        <v>88</v>
      </c>
      <c r="AY244" s="16" t="s">
        <v>120</v>
      </c>
      <c r="BE244" s="230">
        <f>IF(N244="základní",J244,0)</f>
        <v>0</v>
      </c>
      <c r="BF244" s="230">
        <f>IF(N244="snížená",J244,0)</f>
        <v>0</v>
      </c>
      <c r="BG244" s="230">
        <f>IF(N244="zákl. přenesená",J244,0)</f>
        <v>0</v>
      </c>
      <c r="BH244" s="230">
        <f>IF(N244="sníž. přenesená",J244,0)</f>
        <v>0</v>
      </c>
      <c r="BI244" s="230">
        <f>IF(N244="nulová",J244,0)</f>
        <v>0</v>
      </c>
      <c r="BJ244" s="16" t="s">
        <v>86</v>
      </c>
      <c r="BK244" s="230">
        <f>ROUND(I244*H244,2)</f>
        <v>0</v>
      </c>
      <c r="BL244" s="16" t="s">
        <v>127</v>
      </c>
      <c r="BM244" s="229" t="s">
        <v>295</v>
      </c>
    </row>
    <row r="245" spans="2:47" s="1" customFormat="1" ht="12">
      <c r="B245" s="37"/>
      <c r="C245" s="38"/>
      <c r="D245" s="231" t="s">
        <v>129</v>
      </c>
      <c r="E245" s="38"/>
      <c r="F245" s="232" t="s">
        <v>296</v>
      </c>
      <c r="G245" s="38"/>
      <c r="H245" s="38"/>
      <c r="I245" s="134"/>
      <c r="J245" s="38"/>
      <c r="K245" s="38"/>
      <c r="L245" s="42"/>
      <c r="M245" s="233"/>
      <c r="N245" s="85"/>
      <c r="O245" s="85"/>
      <c r="P245" s="85"/>
      <c r="Q245" s="85"/>
      <c r="R245" s="85"/>
      <c r="S245" s="85"/>
      <c r="T245" s="86"/>
      <c r="AT245" s="16" t="s">
        <v>129</v>
      </c>
      <c r="AU245" s="16" t="s">
        <v>88</v>
      </c>
    </row>
    <row r="246" spans="2:51" s="12" customFormat="1" ht="12">
      <c r="B246" s="234"/>
      <c r="C246" s="235"/>
      <c r="D246" s="231" t="s">
        <v>131</v>
      </c>
      <c r="E246" s="236" t="s">
        <v>1</v>
      </c>
      <c r="F246" s="237" t="s">
        <v>297</v>
      </c>
      <c r="G246" s="235"/>
      <c r="H246" s="238">
        <v>143.4</v>
      </c>
      <c r="I246" s="239"/>
      <c r="J246" s="235"/>
      <c r="K246" s="235"/>
      <c r="L246" s="240"/>
      <c r="M246" s="241"/>
      <c r="N246" s="242"/>
      <c r="O246" s="242"/>
      <c r="P246" s="242"/>
      <c r="Q246" s="242"/>
      <c r="R246" s="242"/>
      <c r="S246" s="242"/>
      <c r="T246" s="243"/>
      <c r="AT246" s="244" t="s">
        <v>131</v>
      </c>
      <c r="AU246" s="244" t="s">
        <v>88</v>
      </c>
      <c r="AV246" s="12" t="s">
        <v>88</v>
      </c>
      <c r="AW246" s="12" t="s">
        <v>33</v>
      </c>
      <c r="AX246" s="12" t="s">
        <v>78</v>
      </c>
      <c r="AY246" s="244" t="s">
        <v>120</v>
      </c>
    </row>
    <row r="247" spans="2:51" s="13" customFormat="1" ht="12">
      <c r="B247" s="245"/>
      <c r="C247" s="246"/>
      <c r="D247" s="231" t="s">
        <v>131</v>
      </c>
      <c r="E247" s="247" t="s">
        <v>1</v>
      </c>
      <c r="F247" s="248" t="s">
        <v>134</v>
      </c>
      <c r="G247" s="246"/>
      <c r="H247" s="249">
        <v>143.4</v>
      </c>
      <c r="I247" s="250"/>
      <c r="J247" s="246"/>
      <c r="K247" s="246"/>
      <c r="L247" s="251"/>
      <c r="M247" s="252"/>
      <c r="N247" s="253"/>
      <c r="O247" s="253"/>
      <c r="P247" s="253"/>
      <c r="Q247" s="253"/>
      <c r="R247" s="253"/>
      <c r="S247" s="253"/>
      <c r="T247" s="254"/>
      <c r="AT247" s="255" t="s">
        <v>131</v>
      </c>
      <c r="AU247" s="255" t="s">
        <v>88</v>
      </c>
      <c r="AV247" s="13" t="s">
        <v>127</v>
      </c>
      <c r="AW247" s="13" t="s">
        <v>33</v>
      </c>
      <c r="AX247" s="13" t="s">
        <v>86</v>
      </c>
      <c r="AY247" s="255" t="s">
        <v>120</v>
      </c>
    </row>
    <row r="248" spans="2:65" s="1" customFormat="1" ht="24" customHeight="1">
      <c r="B248" s="37"/>
      <c r="C248" s="218" t="s">
        <v>298</v>
      </c>
      <c r="D248" s="218" t="s">
        <v>122</v>
      </c>
      <c r="E248" s="219" t="s">
        <v>299</v>
      </c>
      <c r="F248" s="220" t="s">
        <v>300</v>
      </c>
      <c r="G248" s="221" t="s">
        <v>301</v>
      </c>
      <c r="H248" s="222">
        <v>30</v>
      </c>
      <c r="I248" s="223"/>
      <c r="J248" s="224">
        <f>ROUND(I248*H248,2)</f>
        <v>0</v>
      </c>
      <c r="K248" s="220" t="s">
        <v>126</v>
      </c>
      <c r="L248" s="42"/>
      <c r="M248" s="225" t="s">
        <v>1</v>
      </c>
      <c r="N248" s="226" t="s">
        <v>43</v>
      </c>
      <c r="O248" s="85"/>
      <c r="P248" s="227">
        <f>O248*H248</f>
        <v>0</v>
      </c>
      <c r="Q248" s="227">
        <v>0.00085</v>
      </c>
      <c r="R248" s="227">
        <f>Q248*H248</f>
        <v>0.0255</v>
      </c>
      <c r="S248" s="227">
        <v>0</v>
      </c>
      <c r="T248" s="228">
        <f>S248*H248</f>
        <v>0</v>
      </c>
      <c r="AR248" s="229" t="s">
        <v>127</v>
      </c>
      <c r="AT248" s="229" t="s">
        <v>122</v>
      </c>
      <c r="AU248" s="229" t="s">
        <v>88</v>
      </c>
      <c r="AY248" s="16" t="s">
        <v>120</v>
      </c>
      <c r="BE248" s="230">
        <f>IF(N248="základní",J248,0)</f>
        <v>0</v>
      </c>
      <c r="BF248" s="230">
        <f>IF(N248="snížená",J248,0)</f>
        <v>0</v>
      </c>
      <c r="BG248" s="230">
        <f>IF(N248="zákl. přenesená",J248,0)</f>
        <v>0</v>
      </c>
      <c r="BH248" s="230">
        <f>IF(N248="sníž. přenesená",J248,0)</f>
        <v>0</v>
      </c>
      <c r="BI248" s="230">
        <f>IF(N248="nulová",J248,0)</f>
        <v>0</v>
      </c>
      <c r="BJ248" s="16" t="s">
        <v>86</v>
      </c>
      <c r="BK248" s="230">
        <f>ROUND(I248*H248,2)</f>
        <v>0</v>
      </c>
      <c r="BL248" s="16" t="s">
        <v>127</v>
      </c>
      <c r="BM248" s="229" t="s">
        <v>302</v>
      </c>
    </row>
    <row r="249" spans="2:47" s="1" customFormat="1" ht="12">
      <c r="B249" s="37"/>
      <c r="C249" s="38"/>
      <c r="D249" s="231" t="s">
        <v>129</v>
      </c>
      <c r="E249" s="38"/>
      <c r="F249" s="232" t="s">
        <v>303</v>
      </c>
      <c r="G249" s="38"/>
      <c r="H249" s="38"/>
      <c r="I249" s="134"/>
      <c r="J249" s="38"/>
      <c r="K249" s="38"/>
      <c r="L249" s="42"/>
      <c r="M249" s="233"/>
      <c r="N249" s="85"/>
      <c r="O249" s="85"/>
      <c r="P249" s="85"/>
      <c r="Q249" s="85"/>
      <c r="R249" s="85"/>
      <c r="S249" s="85"/>
      <c r="T249" s="86"/>
      <c r="AT249" s="16" t="s">
        <v>129</v>
      </c>
      <c r="AU249" s="16" t="s">
        <v>88</v>
      </c>
    </row>
    <row r="250" spans="2:51" s="12" customFormat="1" ht="12">
      <c r="B250" s="234"/>
      <c r="C250" s="235"/>
      <c r="D250" s="231" t="s">
        <v>131</v>
      </c>
      <c r="E250" s="236" t="s">
        <v>1</v>
      </c>
      <c r="F250" s="237" t="s">
        <v>304</v>
      </c>
      <c r="G250" s="235"/>
      <c r="H250" s="238">
        <v>30</v>
      </c>
      <c r="I250" s="239"/>
      <c r="J250" s="235"/>
      <c r="K250" s="235"/>
      <c r="L250" s="240"/>
      <c r="M250" s="241"/>
      <c r="N250" s="242"/>
      <c r="O250" s="242"/>
      <c r="P250" s="242"/>
      <c r="Q250" s="242"/>
      <c r="R250" s="242"/>
      <c r="S250" s="242"/>
      <c r="T250" s="243"/>
      <c r="AT250" s="244" t="s">
        <v>131</v>
      </c>
      <c r="AU250" s="244" t="s">
        <v>88</v>
      </c>
      <c r="AV250" s="12" t="s">
        <v>88</v>
      </c>
      <c r="AW250" s="12" t="s">
        <v>33</v>
      </c>
      <c r="AX250" s="12" t="s">
        <v>86</v>
      </c>
      <c r="AY250" s="244" t="s">
        <v>120</v>
      </c>
    </row>
    <row r="251" spans="2:65" s="1" customFormat="1" ht="24" customHeight="1">
      <c r="B251" s="37"/>
      <c r="C251" s="218" t="s">
        <v>305</v>
      </c>
      <c r="D251" s="218" t="s">
        <v>122</v>
      </c>
      <c r="E251" s="219" t="s">
        <v>306</v>
      </c>
      <c r="F251" s="220" t="s">
        <v>307</v>
      </c>
      <c r="G251" s="221" t="s">
        <v>125</v>
      </c>
      <c r="H251" s="222">
        <v>10383.2</v>
      </c>
      <c r="I251" s="223"/>
      <c r="J251" s="224">
        <f>ROUND(I251*H251,2)</f>
        <v>0</v>
      </c>
      <c r="K251" s="220" t="s">
        <v>126</v>
      </c>
      <c r="L251" s="42"/>
      <c r="M251" s="225" t="s">
        <v>1</v>
      </c>
      <c r="N251" s="226" t="s">
        <v>43</v>
      </c>
      <c r="O251" s="85"/>
      <c r="P251" s="227">
        <f>O251*H251</f>
        <v>0</v>
      </c>
      <c r="Q251" s="227">
        <v>0</v>
      </c>
      <c r="R251" s="227">
        <f>Q251*H251</f>
        <v>0</v>
      </c>
      <c r="S251" s="227">
        <v>0</v>
      </c>
      <c r="T251" s="228">
        <f>S251*H251</f>
        <v>0</v>
      </c>
      <c r="AR251" s="229" t="s">
        <v>127</v>
      </c>
      <c r="AT251" s="229" t="s">
        <v>122</v>
      </c>
      <c r="AU251" s="229" t="s">
        <v>88</v>
      </c>
      <c r="AY251" s="16" t="s">
        <v>120</v>
      </c>
      <c r="BE251" s="230">
        <f>IF(N251="základní",J251,0)</f>
        <v>0</v>
      </c>
      <c r="BF251" s="230">
        <f>IF(N251="snížená",J251,0)</f>
        <v>0</v>
      </c>
      <c r="BG251" s="230">
        <f>IF(N251="zákl. přenesená",J251,0)</f>
        <v>0</v>
      </c>
      <c r="BH251" s="230">
        <f>IF(N251="sníž. přenesená",J251,0)</f>
        <v>0</v>
      </c>
      <c r="BI251" s="230">
        <f>IF(N251="nulová",J251,0)</f>
        <v>0</v>
      </c>
      <c r="BJ251" s="16" t="s">
        <v>86</v>
      </c>
      <c r="BK251" s="230">
        <f>ROUND(I251*H251,2)</f>
        <v>0</v>
      </c>
      <c r="BL251" s="16" t="s">
        <v>127</v>
      </c>
      <c r="BM251" s="229" t="s">
        <v>308</v>
      </c>
    </row>
    <row r="252" spans="2:47" s="1" customFormat="1" ht="12">
      <c r="B252" s="37"/>
      <c r="C252" s="38"/>
      <c r="D252" s="231" t="s">
        <v>129</v>
      </c>
      <c r="E252" s="38"/>
      <c r="F252" s="232" t="s">
        <v>309</v>
      </c>
      <c r="G252" s="38"/>
      <c r="H252" s="38"/>
      <c r="I252" s="134"/>
      <c r="J252" s="38"/>
      <c r="K252" s="38"/>
      <c r="L252" s="42"/>
      <c r="M252" s="233"/>
      <c r="N252" s="85"/>
      <c r="O252" s="85"/>
      <c r="P252" s="85"/>
      <c r="Q252" s="85"/>
      <c r="R252" s="85"/>
      <c r="S252" s="85"/>
      <c r="T252" s="86"/>
      <c r="AT252" s="16" t="s">
        <v>129</v>
      </c>
      <c r="AU252" s="16" t="s">
        <v>88</v>
      </c>
    </row>
    <row r="253" spans="2:51" s="12" customFormat="1" ht="12">
      <c r="B253" s="234"/>
      <c r="C253" s="235"/>
      <c r="D253" s="231" t="s">
        <v>131</v>
      </c>
      <c r="E253" s="236" t="s">
        <v>1</v>
      </c>
      <c r="F253" s="237" t="s">
        <v>310</v>
      </c>
      <c r="G253" s="235"/>
      <c r="H253" s="238">
        <v>10333.2</v>
      </c>
      <c r="I253" s="239"/>
      <c r="J253" s="235"/>
      <c r="K253" s="235"/>
      <c r="L253" s="240"/>
      <c r="M253" s="241"/>
      <c r="N253" s="242"/>
      <c r="O253" s="242"/>
      <c r="P253" s="242"/>
      <c r="Q253" s="242"/>
      <c r="R253" s="242"/>
      <c r="S253" s="242"/>
      <c r="T253" s="243"/>
      <c r="AT253" s="244" t="s">
        <v>131</v>
      </c>
      <c r="AU253" s="244" t="s">
        <v>88</v>
      </c>
      <c r="AV253" s="12" t="s">
        <v>88</v>
      </c>
      <c r="AW253" s="12" t="s">
        <v>33</v>
      </c>
      <c r="AX253" s="12" t="s">
        <v>78</v>
      </c>
      <c r="AY253" s="244" t="s">
        <v>120</v>
      </c>
    </row>
    <row r="254" spans="2:51" s="12" customFormat="1" ht="12">
      <c r="B254" s="234"/>
      <c r="C254" s="235"/>
      <c r="D254" s="231" t="s">
        <v>131</v>
      </c>
      <c r="E254" s="236" t="s">
        <v>1</v>
      </c>
      <c r="F254" s="237" t="s">
        <v>311</v>
      </c>
      <c r="G254" s="235"/>
      <c r="H254" s="238">
        <v>50</v>
      </c>
      <c r="I254" s="239"/>
      <c r="J254" s="235"/>
      <c r="K254" s="235"/>
      <c r="L254" s="240"/>
      <c r="M254" s="241"/>
      <c r="N254" s="242"/>
      <c r="O254" s="242"/>
      <c r="P254" s="242"/>
      <c r="Q254" s="242"/>
      <c r="R254" s="242"/>
      <c r="S254" s="242"/>
      <c r="T254" s="243"/>
      <c r="AT254" s="244" t="s">
        <v>131</v>
      </c>
      <c r="AU254" s="244" t="s">
        <v>88</v>
      </c>
      <c r="AV254" s="12" t="s">
        <v>88</v>
      </c>
      <c r="AW254" s="12" t="s">
        <v>33</v>
      </c>
      <c r="AX254" s="12" t="s">
        <v>78</v>
      </c>
      <c r="AY254" s="244" t="s">
        <v>120</v>
      </c>
    </row>
    <row r="255" spans="2:51" s="13" customFormat="1" ht="12">
      <c r="B255" s="245"/>
      <c r="C255" s="246"/>
      <c r="D255" s="231" t="s">
        <v>131</v>
      </c>
      <c r="E255" s="247" t="s">
        <v>1</v>
      </c>
      <c r="F255" s="248" t="s">
        <v>134</v>
      </c>
      <c r="G255" s="246"/>
      <c r="H255" s="249">
        <v>10383.2</v>
      </c>
      <c r="I255" s="250"/>
      <c r="J255" s="246"/>
      <c r="K255" s="246"/>
      <c r="L255" s="251"/>
      <c r="M255" s="252"/>
      <c r="N255" s="253"/>
      <c r="O255" s="253"/>
      <c r="P255" s="253"/>
      <c r="Q255" s="253"/>
      <c r="R255" s="253"/>
      <c r="S255" s="253"/>
      <c r="T255" s="254"/>
      <c r="AT255" s="255" t="s">
        <v>131</v>
      </c>
      <c r="AU255" s="255" t="s">
        <v>88</v>
      </c>
      <c r="AV255" s="13" t="s">
        <v>127</v>
      </c>
      <c r="AW255" s="13" t="s">
        <v>33</v>
      </c>
      <c r="AX255" s="13" t="s">
        <v>86</v>
      </c>
      <c r="AY255" s="255" t="s">
        <v>120</v>
      </c>
    </row>
    <row r="256" spans="2:65" s="1" customFormat="1" ht="24" customHeight="1">
      <c r="B256" s="37"/>
      <c r="C256" s="218" t="s">
        <v>304</v>
      </c>
      <c r="D256" s="218" t="s">
        <v>122</v>
      </c>
      <c r="E256" s="219" t="s">
        <v>312</v>
      </c>
      <c r="F256" s="220" t="s">
        <v>313</v>
      </c>
      <c r="G256" s="221" t="s">
        <v>125</v>
      </c>
      <c r="H256" s="222">
        <v>10333.2</v>
      </c>
      <c r="I256" s="223"/>
      <c r="J256" s="224">
        <f>ROUND(I256*H256,2)</f>
        <v>0</v>
      </c>
      <c r="K256" s="220" t="s">
        <v>126</v>
      </c>
      <c r="L256" s="42"/>
      <c r="M256" s="225" t="s">
        <v>1</v>
      </c>
      <c r="N256" s="226" t="s">
        <v>43</v>
      </c>
      <c r="O256" s="85"/>
      <c r="P256" s="227">
        <f>O256*H256</f>
        <v>0</v>
      </c>
      <c r="Q256" s="227">
        <v>0</v>
      </c>
      <c r="R256" s="227">
        <f>Q256*H256</f>
        <v>0</v>
      </c>
      <c r="S256" s="227">
        <v>0</v>
      </c>
      <c r="T256" s="228">
        <f>S256*H256</f>
        <v>0</v>
      </c>
      <c r="AR256" s="229" t="s">
        <v>127</v>
      </c>
      <c r="AT256" s="229" t="s">
        <v>122</v>
      </c>
      <c r="AU256" s="229" t="s">
        <v>88</v>
      </c>
      <c r="AY256" s="16" t="s">
        <v>120</v>
      </c>
      <c r="BE256" s="230">
        <f>IF(N256="základní",J256,0)</f>
        <v>0</v>
      </c>
      <c r="BF256" s="230">
        <f>IF(N256="snížená",J256,0)</f>
        <v>0</v>
      </c>
      <c r="BG256" s="230">
        <f>IF(N256="zákl. přenesená",J256,0)</f>
        <v>0</v>
      </c>
      <c r="BH256" s="230">
        <f>IF(N256="sníž. přenesená",J256,0)</f>
        <v>0</v>
      </c>
      <c r="BI256" s="230">
        <f>IF(N256="nulová",J256,0)</f>
        <v>0</v>
      </c>
      <c r="BJ256" s="16" t="s">
        <v>86</v>
      </c>
      <c r="BK256" s="230">
        <f>ROUND(I256*H256,2)</f>
        <v>0</v>
      </c>
      <c r="BL256" s="16" t="s">
        <v>127</v>
      </c>
      <c r="BM256" s="229" t="s">
        <v>314</v>
      </c>
    </row>
    <row r="257" spans="2:47" s="1" customFormat="1" ht="12">
      <c r="B257" s="37"/>
      <c r="C257" s="38"/>
      <c r="D257" s="231" t="s">
        <v>129</v>
      </c>
      <c r="E257" s="38"/>
      <c r="F257" s="232" t="s">
        <v>315</v>
      </c>
      <c r="G257" s="38"/>
      <c r="H257" s="38"/>
      <c r="I257" s="134"/>
      <c r="J257" s="38"/>
      <c r="K257" s="38"/>
      <c r="L257" s="42"/>
      <c r="M257" s="233"/>
      <c r="N257" s="85"/>
      <c r="O257" s="85"/>
      <c r="P257" s="85"/>
      <c r="Q257" s="85"/>
      <c r="R257" s="85"/>
      <c r="S257" s="85"/>
      <c r="T257" s="86"/>
      <c r="AT257" s="16" t="s">
        <v>129</v>
      </c>
      <c r="AU257" s="16" t="s">
        <v>88</v>
      </c>
    </row>
    <row r="258" spans="2:51" s="12" customFormat="1" ht="12">
      <c r="B258" s="234"/>
      <c r="C258" s="235"/>
      <c r="D258" s="231" t="s">
        <v>131</v>
      </c>
      <c r="E258" s="236" t="s">
        <v>1</v>
      </c>
      <c r="F258" s="237" t="s">
        <v>310</v>
      </c>
      <c r="G258" s="235"/>
      <c r="H258" s="238">
        <v>10333.2</v>
      </c>
      <c r="I258" s="239"/>
      <c r="J258" s="235"/>
      <c r="K258" s="235"/>
      <c r="L258" s="240"/>
      <c r="M258" s="241"/>
      <c r="N258" s="242"/>
      <c r="O258" s="242"/>
      <c r="P258" s="242"/>
      <c r="Q258" s="242"/>
      <c r="R258" s="242"/>
      <c r="S258" s="242"/>
      <c r="T258" s="243"/>
      <c r="AT258" s="244" t="s">
        <v>131</v>
      </c>
      <c r="AU258" s="244" t="s">
        <v>88</v>
      </c>
      <c r="AV258" s="12" t="s">
        <v>88</v>
      </c>
      <c r="AW258" s="12" t="s">
        <v>33</v>
      </c>
      <c r="AX258" s="12" t="s">
        <v>86</v>
      </c>
      <c r="AY258" s="244" t="s">
        <v>120</v>
      </c>
    </row>
    <row r="259" spans="2:65" s="1" customFormat="1" ht="24" customHeight="1">
      <c r="B259" s="37"/>
      <c r="C259" s="218" t="s">
        <v>316</v>
      </c>
      <c r="D259" s="218" t="s">
        <v>122</v>
      </c>
      <c r="E259" s="219" t="s">
        <v>317</v>
      </c>
      <c r="F259" s="220" t="s">
        <v>318</v>
      </c>
      <c r="G259" s="221" t="s">
        <v>125</v>
      </c>
      <c r="H259" s="222">
        <v>50</v>
      </c>
      <c r="I259" s="223"/>
      <c r="J259" s="224">
        <f>ROUND(I259*H259,2)</f>
        <v>0</v>
      </c>
      <c r="K259" s="220" t="s">
        <v>126</v>
      </c>
      <c r="L259" s="42"/>
      <c r="M259" s="225" t="s">
        <v>1</v>
      </c>
      <c r="N259" s="226" t="s">
        <v>43</v>
      </c>
      <c r="O259" s="85"/>
      <c r="P259" s="227">
        <f>O259*H259</f>
        <v>0</v>
      </c>
      <c r="Q259" s="227">
        <v>0</v>
      </c>
      <c r="R259" s="227">
        <f>Q259*H259</f>
        <v>0</v>
      </c>
      <c r="S259" s="227">
        <v>0</v>
      </c>
      <c r="T259" s="228">
        <f>S259*H259</f>
        <v>0</v>
      </c>
      <c r="AR259" s="229" t="s">
        <v>127</v>
      </c>
      <c r="AT259" s="229" t="s">
        <v>122</v>
      </c>
      <c r="AU259" s="229" t="s">
        <v>88</v>
      </c>
      <c r="AY259" s="16" t="s">
        <v>120</v>
      </c>
      <c r="BE259" s="230">
        <f>IF(N259="základní",J259,0)</f>
        <v>0</v>
      </c>
      <c r="BF259" s="230">
        <f>IF(N259="snížená",J259,0)</f>
        <v>0</v>
      </c>
      <c r="BG259" s="230">
        <f>IF(N259="zákl. přenesená",J259,0)</f>
        <v>0</v>
      </c>
      <c r="BH259" s="230">
        <f>IF(N259="sníž. přenesená",J259,0)</f>
        <v>0</v>
      </c>
      <c r="BI259" s="230">
        <f>IF(N259="nulová",J259,0)</f>
        <v>0</v>
      </c>
      <c r="BJ259" s="16" t="s">
        <v>86</v>
      </c>
      <c r="BK259" s="230">
        <f>ROUND(I259*H259,2)</f>
        <v>0</v>
      </c>
      <c r="BL259" s="16" t="s">
        <v>127</v>
      </c>
      <c r="BM259" s="229" t="s">
        <v>319</v>
      </c>
    </row>
    <row r="260" spans="2:47" s="1" customFormat="1" ht="12">
      <c r="B260" s="37"/>
      <c r="C260" s="38"/>
      <c r="D260" s="231" t="s">
        <v>129</v>
      </c>
      <c r="E260" s="38"/>
      <c r="F260" s="232" t="s">
        <v>320</v>
      </c>
      <c r="G260" s="38"/>
      <c r="H260" s="38"/>
      <c r="I260" s="134"/>
      <c r="J260" s="38"/>
      <c r="K260" s="38"/>
      <c r="L260" s="42"/>
      <c r="M260" s="233"/>
      <c r="N260" s="85"/>
      <c r="O260" s="85"/>
      <c r="P260" s="85"/>
      <c r="Q260" s="85"/>
      <c r="R260" s="85"/>
      <c r="S260" s="85"/>
      <c r="T260" s="86"/>
      <c r="AT260" s="16" t="s">
        <v>129</v>
      </c>
      <c r="AU260" s="16" t="s">
        <v>88</v>
      </c>
    </row>
    <row r="261" spans="2:51" s="12" customFormat="1" ht="12">
      <c r="B261" s="234"/>
      <c r="C261" s="235"/>
      <c r="D261" s="231" t="s">
        <v>131</v>
      </c>
      <c r="E261" s="236" t="s">
        <v>1</v>
      </c>
      <c r="F261" s="237" t="s">
        <v>139</v>
      </c>
      <c r="G261" s="235"/>
      <c r="H261" s="238">
        <v>50</v>
      </c>
      <c r="I261" s="239"/>
      <c r="J261" s="235"/>
      <c r="K261" s="235"/>
      <c r="L261" s="240"/>
      <c r="M261" s="241"/>
      <c r="N261" s="242"/>
      <c r="O261" s="242"/>
      <c r="P261" s="242"/>
      <c r="Q261" s="242"/>
      <c r="R261" s="242"/>
      <c r="S261" s="242"/>
      <c r="T261" s="243"/>
      <c r="AT261" s="244" t="s">
        <v>131</v>
      </c>
      <c r="AU261" s="244" t="s">
        <v>88</v>
      </c>
      <c r="AV261" s="12" t="s">
        <v>88</v>
      </c>
      <c r="AW261" s="12" t="s">
        <v>33</v>
      </c>
      <c r="AX261" s="12" t="s">
        <v>86</v>
      </c>
      <c r="AY261" s="244" t="s">
        <v>120</v>
      </c>
    </row>
    <row r="262" spans="2:65" s="1" customFormat="1" ht="24" customHeight="1">
      <c r="B262" s="37"/>
      <c r="C262" s="218" t="s">
        <v>321</v>
      </c>
      <c r="D262" s="218" t="s">
        <v>122</v>
      </c>
      <c r="E262" s="219" t="s">
        <v>322</v>
      </c>
      <c r="F262" s="220" t="s">
        <v>323</v>
      </c>
      <c r="G262" s="221" t="s">
        <v>125</v>
      </c>
      <c r="H262" s="222">
        <v>10332.2</v>
      </c>
      <c r="I262" s="223"/>
      <c r="J262" s="224">
        <f>ROUND(I262*H262,2)</f>
        <v>0</v>
      </c>
      <c r="K262" s="220" t="s">
        <v>126</v>
      </c>
      <c r="L262" s="42"/>
      <c r="M262" s="225" t="s">
        <v>1</v>
      </c>
      <c r="N262" s="226" t="s">
        <v>43</v>
      </c>
      <c r="O262" s="85"/>
      <c r="P262" s="227">
        <f>O262*H262</f>
        <v>0</v>
      </c>
      <c r="Q262" s="227">
        <v>0</v>
      </c>
      <c r="R262" s="227">
        <f>Q262*H262</f>
        <v>0</v>
      </c>
      <c r="S262" s="227">
        <v>0</v>
      </c>
      <c r="T262" s="228">
        <f>S262*H262</f>
        <v>0</v>
      </c>
      <c r="AR262" s="229" t="s">
        <v>127</v>
      </c>
      <c r="AT262" s="229" t="s">
        <v>122</v>
      </c>
      <c r="AU262" s="229" t="s">
        <v>88</v>
      </c>
      <c r="AY262" s="16" t="s">
        <v>120</v>
      </c>
      <c r="BE262" s="230">
        <f>IF(N262="základní",J262,0)</f>
        <v>0</v>
      </c>
      <c r="BF262" s="230">
        <f>IF(N262="snížená",J262,0)</f>
        <v>0</v>
      </c>
      <c r="BG262" s="230">
        <f>IF(N262="zákl. přenesená",J262,0)</f>
        <v>0</v>
      </c>
      <c r="BH262" s="230">
        <f>IF(N262="sníž. přenesená",J262,0)</f>
        <v>0</v>
      </c>
      <c r="BI262" s="230">
        <f>IF(N262="nulová",J262,0)</f>
        <v>0</v>
      </c>
      <c r="BJ262" s="16" t="s">
        <v>86</v>
      </c>
      <c r="BK262" s="230">
        <f>ROUND(I262*H262,2)</f>
        <v>0</v>
      </c>
      <c r="BL262" s="16" t="s">
        <v>127</v>
      </c>
      <c r="BM262" s="229" t="s">
        <v>324</v>
      </c>
    </row>
    <row r="263" spans="2:47" s="1" customFormat="1" ht="12">
      <c r="B263" s="37"/>
      <c r="C263" s="38"/>
      <c r="D263" s="231" t="s">
        <v>129</v>
      </c>
      <c r="E263" s="38"/>
      <c r="F263" s="232" t="s">
        <v>325</v>
      </c>
      <c r="G263" s="38"/>
      <c r="H263" s="38"/>
      <c r="I263" s="134"/>
      <c r="J263" s="38"/>
      <c r="K263" s="38"/>
      <c r="L263" s="42"/>
      <c r="M263" s="233"/>
      <c r="N263" s="85"/>
      <c r="O263" s="85"/>
      <c r="P263" s="85"/>
      <c r="Q263" s="85"/>
      <c r="R263" s="85"/>
      <c r="S263" s="85"/>
      <c r="T263" s="86"/>
      <c r="AT263" s="16" t="s">
        <v>129</v>
      </c>
      <c r="AU263" s="16" t="s">
        <v>88</v>
      </c>
    </row>
    <row r="264" spans="2:51" s="12" customFormat="1" ht="12">
      <c r="B264" s="234"/>
      <c r="C264" s="235"/>
      <c r="D264" s="231" t="s">
        <v>131</v>
      </c>
      <c r="E264" s="236" t="s">
        <v>1</v>
      </c>
      <c r="F264" s="237" t="s">
        <v>326</v>
      </c>
      <c r="G264" s="235"/>
      <c r="H264" s="238">
        <v>10332.2</v>
      </c>
      <c r="I264" s="239"/>
      <c r="J264" s="235"/>
      <c r="K264" s="235"/>
      <c r="L264" s="240"/>
      <c r="M264" s="241"/>
      <c r="N264" s="242"/>
      <c r="O264" s="242"/>
      <c r="P264" s="242"/>
      <c r="Q264" s="242"/>
      <c r="R264" s="242"/>
      <c r="S264" s="242"/>
      <c r="T264" s="243"/>
      <c r="AT264" s="244" t="s">
        <v>131</v>
      </c>
      <c r="AU264" s="244" t="s">
        <v>88</v>
      </c>
      <c r="AV264" s="12" t="s">
        <v>88</v>
      </c>
      <c r="AW264" s="12" t="s">
        <v>33</v>
      </c>
      <c r="AX264" s="12" t="s">
        <v>78</v>
      </c>
      <c r="AY264" s="244" t="s">
        <v>120</v>
      </c>
    </row>
    <row r="265" spans="2:51" s="13" customFormat="1" ht="12">
      <c r="B265" s="245"/>
      <c r="C265" s="246"/>
      <c r="D265" s="231" t="s">
        <v>131</v>
      </c>
      <c r="E265" s="247" t="s">
        <v>1</v>
      </c>
      <c r="F265" s="248" t="s">
        <v>134</v>
      </c>
      <c r="G265" s="246"/>
      <c r="H265" s="249">
        <v>10332.2</v>
      </c>
      <c r="I265" s="250"/>
      <c r="J265" s="246"/>
      <c r="K265" s="246"/>
      <c r="L265" s="251"/>
      <c r="M265" s="252"/>
      <c r="N265" s="253"/>
      <c r="O265" s="253"/>
      <c r="P265" s="253"/>
      <c r="Q265" s="253"/>
      <c r="R265" s="253"/>
      <c r="S265" s="253"/>
      <c r="T265" s="254"/>
      <c r="AT265" s="255" t="s">
        <v>131</v>
      </c>
      <c r="AU265" s="255" t="s">
        <v>88</v>
      </c>
      <c r="AV265" s="13" t="s">
        <v>127</v>
      </c>
      <c r="AW265" s="13" t="s">
        <v>33</v>
      </c>
      <c r="AX265" s="13" t="s">
        <v>86</v>
      </c>
      <c r="AY265" s="255" t="s">
        <v>120</v>
      </c>
    </row>
    <row r="266" spans="2:65" s="1" customFormat="1" ht="36" customHeight="1">
      <c r="B266" s="37"/>
      <c r="C266" s="218" t="s">
        <v>327</v>
      </c>
      <c r="D266" s="218" t="s">
        <v>122</v>
      </c>
      <c r="E266" s="219" t="s">
        <v>328</v>
      </c>
      <c r="F266" s="220" t="s">
        <v>329</v>
      </c>
      <c r="G266" s="221" t="s">
        <v>125</v>
      </c>
      <c r="H266" s="222">
        <v>10253.2</v>
      </c>
      <c r="I266" s="223"/>
      <c r="J266" s="224">
        <f>ROUND(I266*H266,2)</f>
        <v>0</v>
      </c>
      <c r="K266" s="220" t="s">
        <v>126</v>
      </c>
      <c r="L266" s="42"/>
      <c r="M266" s="225" t="s">
        <v>1</v>
      </c>
      <c r="N266" s="226" t="s">
        <v>43</v>
      </c>
      <c r="O266" s="85"/>
      <c r="P266" s="227">
        <f>O266*H266</f>
        <v>0</v>
      </c>
      <c r="Q266" s="227">
        <v>0</v>
      </c>
      <c r="R266" s="227">
        <f>Q266*H266</f>
        <v>0</v>
      </c>
      <c r="S266" s="227">
        <v>0</v>
      </c>
      <c r="T266" s="228">
        <f>S266*H266</f>
        <v>0</v>
      </c>
      <c r="AR266" s="229" t="s">
        <v>127</v>
      </c>
      <c r="AT266" s="229" t="s">
        <v>122</v>
      </c>
      <c r="AU266" s="229" t="s">
        <v>88</v>
      </c>
      <c r="AY266" s="16" t="s">
        <v>120</v>
      </c>
      <c r="BE266" s="230">
        <f>IF(N266="základní",J266,0)</f>
        <v>0</v>
      </c>
      <c r="BF266" s="230">
        <f>IF(N266="snížená",J266,0)</f>
        <v>0</v>
      </c>
      <c r="BG266" s="230">
        <f>IF(N266="zákl. přenesená",J266,0)</f>
        <v>0</v>
      </c>
      <c r="BH266" s="230">
        <f>IF(N266="sníž. přenesená",J266,0)</f>
        <v>0</v>
      </c>
      <c r="BI266" s="230">
        <f>IF(N266="nulová",J266,0)</f>
        <v>0</v>
      </c>
      <c r="BJ266" s="16" t="s">
        <v>86</v>
      </c>
      <c r="BK266" s="230">
        <f>ROUND(I266*H266,2)</f>
        <v>0</v>
      </c>
      <c r="BL266" s="16" t="s">
        <v>127</v>
      </c>
      <c r="BM266" s="229" t="s">
        <v>330</v>
      </c>
    </row>
    <row r="267" spans="2:47" s="1" customFormat="1" ht="12">
      <c r="B267" s="37"/>
      <c r="C267" s="38"/>
      <c r="D267" s="231" t="s">
        <v>129</v>
      </c>
      <c r="E267" s="38"/>
      <c r="F267" s="232" t="s">
        <v>331</v>
      </c>
      <c r="G267" s="38"/>
      <c r="H267" s="38"/>
      <c r="I267" s="134"/>
      <c r="J267" s="38"/>
      <c r="K267" s="38"/>
      <c r="L267" s="42"/>
      <c r="M267" s="233"/>
      <c r="N267" s="85"/>
      <c r="O267" s="85"/>
      <c r="P267" s="85"/>
      <c r="Q267" s="85"/>
      <c r="R267" s="85"/>
      <c r="S267" s="85"/>
      <c r="T267" s="86"/>
      <c r="AT267" s="16" t="s">
        <v>129</v>
      </c>
      <c r="AU267" s="16" t="s">
        <v>88</v>
      </c>
    </row>
    <row r="268" spans="2:51" s="12" customFormat="1" ht="12">
      <c r="B268" s="234"/>
      <c r="C268" s="235"/>
      <c r="D268" s="231" t="s">
        <v>131</v>
      </c>
      <c r="E268" s="236" t="s">
        <v>1</v>
      </c>
      <c r="F268" s="237" t="s">
        <v>332</v>
      </c>
      <c r="G268" s="235"/>
      <c r="H268" s="238">
        <v>10253.2</v>
      </c>
      <c r="I268" s="239"/>
      <c r="J268" s="235"/>
      <c r="K268" s="235"/>
      <c r="L268" s="240"/>
      <c r="M268" s="241"/>
      <c r="N268" s="242"/>
      <c r="O268" s="242"/>
      <c r="P268" s="242"/>
      <c r="Q268" s="242"/>
      <c r="R268" s="242"/>
      <c r="S268" s="242"/>
      <c r="T268" s="243"/>
      <c r="AT268" s="244" t="s">
        <v>131</v>
      </c>
      <c r="AU268" s="244" t="s">
        <v>88</v>
      </c>
      <c r="AV268" s="12" t="s">
        <v>88</v>
      </c>
      <c r="AW268" s="12" t="s">
        <v>33</v>
      </c>
      <c r="AX268" s="12" t="s">
        <v>86</v>
      </c>
      <c r="AY268" s="244" t="s">
        <v>120</v>
      </c>
    </row>
    <row r="269" spans="2:63" s="11" customFormat="1" ht="22.8" customHeight="1">
      <c r="B269" s="202"/>
      <c r="C269" s="203"/>
      <c r="D269" s="204" t="s">
        <v>77</v>
      </c>
      <c r="E269" s="216" t="s">
        <v>173</v>
      </c>
      <c r="F269" s="216" t="s">
        <v>333</v>
      </c>
      <c r="G269" s="203"/>
      <c r="H269" s="203"/>
      <c r="I269" s="206"/>
      <c r="J269" s="217">
        <f>BK269</f>
        <v>0</v>
      </c>
      <c r="K269" s="203"/>
      <c r="L269" s="208"/>
      <c r="M269" s="209"/>
      <c r="N269" s="210"/>
      <c r="O269" s="210"/>
      <c r="P269" s="211">
        <f>SUM(P270:P271)</f>
        <v>0</v>
      </c>
      <c r="Q269" s="210"/>
      <c r="R269" s="211">
        <f>SUM(R270:R271)</f>
        <v>0</v>
      </c>
      <c r="S269" s="210"/>
      <c r="T269" s="212">
        <f>SUM(T270:T271)</f>
        <v>0</v>
      </c>
      <c r="AR269" s="213" t="s">
        <v>86</v>
      </c>
      <c r="AT269" s="214" t="s">
        <v>77</v>
      </c>
      <c r="AU269" s="214" t="s">
        <v>86</v>
      </c>
      <c r="AY269" s="213" t="s">
        <v>120</v>
      </c>
      <c r="BK269" s="215">
        <f>SUM(BK270:BK271)</f>
        <v>0</v>
      </c>
    </row>
    <row r="270" spans="2:65" s="1" customFormat="1" ht="24" customHeight="1">
      <c r="B270" s="37"/>
      <c r="C270" s="218" t="s">
        <v>334</v>
      </c>
      <c r="D270" s="218" t="s">
        <v>122</v>
      </c>
      <c r="E270" s="219" t="s">
        <v>335</v>
      </c>
      <c r="F270" s="220" t="s">
        <v>336</v>
      </c>
      <c r="G270" s="221" t="s">
        <v>233</v>
      </c>
      <c r="H270" s="222">
        <v>4</v>
      </c>
      <c r="I270" s="223"/>
      <c r="J270" s="224">
        <f>ROUND(I270*H270,2)</f>
        <v>0</v>
      </c>
      <c r="K270" s="220" t="s">
        <v>1</v>
      </c>
      <c r="L270" s="42"/>
      <c r="M270" s="225" t="s">
        <v>1</v>
      </c>
      <c r="N270" s="226" t="s">
        <v>43</v>
      </c>
      <c r="O270" s="85"/>
      <c r="P270" s="227">
        <f>O270*H270</f>
        <v>0</v>
      </c>
      <c r="Q270" s="227">
        <v>0</v>
      </c>
      <c r="R270" s="227">
        <f>Q270*H270</f>
        <v>0</v>
      </c>
      <c r="S270" s="227">
        <v>0</v>
      </c>
      <c r="T270" s="228">
        <f>S270*H270</f>
        <v>0</v>
      </c>
      <c r="AR270" s="229" t="s">
        <v>127</v>
      </c>
      <c r="AT270" s="229" t="s">
        <v>122</v>
      </c>
      <c r="AU270" s="229" t="s">
        <v>88</v>
      </c>
      <c r="AY270" s="16" t="s">
        <v>120</v>
      </c>
      <c r="BE270" s="230">
        <f>IF(N270="základní",J270,0)</f>
        <v>0</v>
      </c>
      <c r="BF270" s="230">
        <f>IF(N270="snížená",J270,0)</f>
        <v>0</v>
      </c>
      <c r="BG270" s="230">
        <f>IF(N270="zákl. přenesená",J270,0)</f>
        <v>0</v>
      </c>
      <c r="BH270" s="230">
        <f>IF(N270="sníž. přenesená",J270,0)</f>
        <v>0</v>
      </c>
      <c r="BI270" s="230">
        <f>IF(N270="nulová",J270,0)</f>
        <v>0</v>
      </c>
      <c r="BJ270" s="16" t="s">
        <v>86</v>
      </c>
      <c r="BK270" s="230">
        <f>ROUND(I270*H270,2)</f>
        <v>0</v>
      </c>
      <c r="BL270" s="16" t="s">
        <v>127</v>
      </c>
      <c r="BM270" s="229" t="s">
        <v>337</v>
      </c>
    </row>
    <row r="271" spans="2:51" s="12" customFormat="1" ht="12">
      <c r="B271" s="234"/>
      <c r="C271" s="235"/>
      <c r="D271" s="231" t="s">
        <v>131</v>
      </c>
      <c r="E271" s="236" t="s">
        <v>1</v>
      </c>
      <c r="F271" s="237" t="s">
        <v>338</v>
      </c>
      <c r="G271" s="235"/>
      <c r="H271" s="238">
        <v>4</v>
      </c>
      <c r="I271" s="239"/>
      <c r="J271" s="235"/>
      <c r="K271" s="235"/>
      <c r="L271" s="240"/>
      <c r="M271" s="241"/>
      <c r="N271" s="242"/>
      <c r="O271" s="242"/>
      <c r="P271" s="242"/>
      <c r="Q271" s="242"/>
      <c r="R271" s="242"/>
      <c r="S271" s="242"/>
      <c r="T271" s="243"/>
      <c r="AT271" s="244" t="s">
        <v>131</v>
      </c>
      <c r="AU271" s="244" t="s">
        <v>88</v>
      </c>
      <c r="AV271" s="12" t="s">
        <v>88</v>
      </c>
      <c r="AW271" s="12" t="s">
        <v>33</v>
      </c>
      <c r="AX271" s="12" t="s">
        <v>86</v>
      </c>
      <c r="AY271" s="244" t="s">
        <v>120</v>
      </c>
    </row>
    <row r="272" spans="2:63" s="11" customFormat="1" ht="22.8" customHeight="1">
      <c r="B272" s="202"/>
      <c r="C272" s="203"/>
      <c r="D272" s="204" t="s">
        <v>77</v>
      </c>
      <c r="E272" s="216" t="s">
        <v>179</v>
      </c>
      <c r="F272" s="216" t="s">
        <v>339</v>
      </c>
      <c r="G272" s="203"/>
      <c r="H272" s="203"/>
      <c r="I272" s="206"/>
      <c r="J272" s="217">
        <f>BK272</f>
        <v>0</v>
      </c>
      <c r="K272" s="203"/>
      <c r="L272" s="208"/>
      <c r="M272" s="209"/>
      <c r="N272" s="210"/>
      <c r="O272" s="210"/>
      <c r="P272" s="211">
        <f>SUM(P273:P407)</f>
        <v>0</v>
      </c>
      <c r="Q272" s="210"/>
      <c r="R272" s="211">
        <f>SUM(R273:R407)</f>
        <v>34.2000076</v>
      </c>
      <c r="S272" s="210"/>
      <c r="T272" s="212">
        <f>SUM(T273:T407)</f>
        <v>29.080615</v>
      </c>
      <c r="AR272" s="213" t="s">
        <v>86</v>
      </c>
      <c r="AT272" s="214" t="s">
        <v>77</v>
      </c>
      <c r="AU272" s="214" t="s">
        <v>86</v>
      </c>
      <c r="AY272" s="213" t="s">
        <v>120</v>
      </c>
      <c r="BK272" s="215">
        <f>SUM(BK273:BK407)</f>
        <v>0</v>
      </c>
    </row>
    <row r="273" spans="2:65" s="1" customFormat="1" ht="24" customHeight="1">
      <c r="B273" s="37"/>
      <c r="C273" s="218" t="s">
        <v>340</v>
      </c>
      <c r="D273" s="218" t="s">
        <v>122</v>
      </c>
      <c r="E273" s="219" t="s">
        <v>341</v>
      </c>
      <c r="F273" s="220" t="s">
        <v>342</v>
      </c>
      <c r="G273" s="221" t="s">
        <v>301</v>
      </c>
      <c r="H273" s="222">
        <v>12</v>
      </c>
      <c r="I273" s="223"/>
      <c r="J273" s="224">
        <f>ROUND(I273*H273,2)</f>
        <v>0</v>
      </c>
      <c r="K273" s="220" t="s">
        <v>126</v>
      </c>
      <c r="L273" s="42"/>
      <c r="M273" s="225" t="s">
        <v>1</v>
      </c>
      <c r="N273" s="226" t="s">
        <v>43</v>
      </c>
      <c r="O273" s="85"/>
      <c r="P273" s="227">
        <f>O273*H273</f>
        <v>0</v>
      </c>
      <c r="Q273" s="227">
        <v>0.00084</v>
      </c>
      <c r="R273" s="227">
        <f>Q273*H273</f>
        <v>0.01008</v>
      </c>
      <c r="S273" s="227">
        <v>0</v>
      </c>
      <c r="T273" s="228">
        <f>S273*H273</f>
        <v>0</v>
      </c>
      <c r="AR273" s="229" t="s">
        <v>127</v>
      </c>
      <c r="AT273" s="229" t="s">
        <v>122</v>
      </c>
      <c r="AU273" s="229" t="s">
        <v>88</v>
      </c>
      <c r="AY273" s="16" t="s">
        <v>120</v>
      </c>
      <c r="BE273" s="230">
        <f>IF(N273="základní",J273,0)</f>
        <v>0</v>
      </c>
      <c r="BF273" s="230">
        <f>IF(N273="snížená",J273,0)</f>
        <v>0</v>
      </c>
      <c r="BG273" s="230">
        <f>IF(N273="zákl. přenesená",J273,0)</f>
        <v>0</v>
      </c>
      <c r="BH273" s="230">
        <f>IF(N273="sníž. přenesená",J273,0)</f>
        <v>0</v>
      </c>
      <c r="BI273" s="230">
        <f>IF(N273="nulová",J273,0)</f>
        <v>0</v>
      </c>
      <c r="BJ273" s="16" t="s">
        <v>86</v>
      </c>
      <c r="BK273" s="230">
        <f>ROUND(I273*H273,2)</f>
        <v>0</v>
      </c>
      <c r="BL273" s="16" t="s">
        <v>127</v>
      </c>
      <c r="BM273" s="229" t="s">
        <v>343</v>
      </c>
    </row>
    <row r="274" spans="2:47" s="1" customFormat="1" ht="12">
      <c r="B274" s="37"/>
      <c r="C274" s="38"/>
      <c r="D274" s="231" t="s">
        <v>129</v>
      </c>
      <c r="E274" s="38"/>
      <c r="F274" s="232" t="s">
        <v>344</v>
      </c>
      <c r="G274" s="38"/>
      <c r="H274" s="38"/>
      <c r="I274" s="134"/>
      <c r="J274" s="38"/>
      <c r="K274" s="38"/>
      <c r="L274" s="42"/>
      <c r="M274" s="233"/>
      <c r="N274" s="85"/>
      <c r="O274" s="85"/>
      <c r="P274" s="85"/>
      <c r="Q274" s="85"/>
      <c r="R274" s="85"/>
      <c r="S274" s="85"/>
      <c r="T274" s="86"/>
      <c r="AT274" s="16" t="s">
        <v>129</v>
      </c>
      <c r="AU274" s="16" t="s">
        <v>88</v>
      </c>
    </row>
    <row r="275" spans="2:51" s="12" customFormat="1" ht="12">
      <c r="B275" s="234"/>
      <c r="C275" s="235"/>
      <c r="D275" s="231" t="s">
        <v>131</v>
      </c>
      <c r="E275" s="236" t="s">
        <v>1</v>
      </c>
      <c r="F275" s="237" t="s">
        <v>345</v>
      </c>
      <c r="G275" s="235"/>
      <c r="H275" s="238">
        <v>12</v>
      </c>
      <c r="I275" s="239"/>
      <c r="J275" s="235"/>
      <c r="K275" s="235"/>
      <c r="L275" s="240"/>
      <c r="M275" s="241"/>
      <c r="N275" s="242"/>
      <c r="O275" s="242"/>
      <c r="P275" s="242"/>
      <c r="Q275" s="242"/>
      <c r="R275" s="242"/>
      <c r="S275" s="242"/>
      <c r="T275" s="243"/>
      <c r="AT275" s="244" t="s">
        <v>131</v>
      </c>
      <c r="AU275" s="244" t="s">
        <v>88</v>
      </c>
      <c r="AV275" s="12" t="s">
        <v>88</v>
      </c>
      <c r="AW275" s="12" t="s">
        <v>33</v>
      </c>
      <c r="AX275" s="12" t="s">
        <v>78</v>
      </c>
      <c r="AY275" s="244" t="s">
        <v>120</v>
      </c>
    </row>
    <row r="276" spans="2:51" s="13" customFormat="1" ht="12">
      <c r="B276" s="245"/>
      <c r="C276" s="246"/>
      <c r="D276" s="231" t="s">
        <v>131</v>
      </c>
      <c r="E276" s="247" t="s">
        <v>1</v>
      </c>
      <c r="F276" s="248" t="s">
        <v>134</v>
      </c>
      <c r="G276" s="246"/>
      <c r="H276" s="249">
        <v>12</v>
      </c>
      <c r="I276" s="250"/>
      <c r="J276" s="246"/>
      <c r="K276" s="246"/>
      <c r="L276" s="251"/>
      <c r="M276" s="252"/>
      <c r="N276" s="253"/>
      <c r="O276" s="253"/>
      <c r="P276" s="253"/>
      <c r="Q276" s="253"/>
      <c r="R276" s="253"/>
      <c r="S276" s="253"/>
      <c r="T276" s="254"/>
      <c r="AT276" s="255" t="s">
        <v>131</v>
      </c>
      <c r="AU276" s="255" t="s">
        <v>88</v>
      </c>
      <c r="AV276" s="13" t="s">
        <v>127</v>
      </c>
      <c r="AW276" s="13" t="s">
        <v>33</v>
      </c>
      <c r="AX276" s="13" t="s">
        <v>86</v>
      </c>
      <c r="AY276" s="255" t="s">
        <v>120</v>
      </c>
    </row>
    <row r="277" spans="2:65" s="1" customFormat="1" ht="24" customHeight="1">
      <c r="B277" s="37"/>
      <c r="C277" s="266" t="s">
        <v>346</v>
      </c>
      <c r="D277" s="266" t="s">
        <v>180</v>
      </c>
      <c r="E277" s="267" t="s">
        <v>347</v>
      </c>
      <c r="F277" s="268" t="s">
        <v>348</v>
      </c>
      <c r="G277" s="269" t="s">
        <v>301</v>
      </c>
      <c r="H277" s="270">
        <v>12</v>
      </c>
      <c r="I277" s="271"/>
      <c r="J277" s="272">
        <f>ROUND(I277*H277,2)</f>
        <v>0</v>
      </c>
      <c r="K277" s="268" t="s">
        <v>1</v>
      </c>
      <c r="L277" s="273"/>
      <c r="M277" s="274" t="s">
        <v>1</v>
      </c>
      <c r="N277" s="275" t="s">
        <v>43</v>
      </c>
      <c r="O277" s="85"/>
      <c r="P277" s="227">
        <f>O277*H277</f>
        <v>0</v>
      </c>
      <c r="Q277" s="227">
        <v>0.02137</v>
      </c>
      <c r="R277" s="227">
        <f>Q277*H277</f>
        <v>0.25644</v>
      </c>
      <c r="S277" s="227">
        <v>0</v>
      </c>
      <c r="T277" s="228">
        <f>S277*H277</f>
        <v>0</v>
      </c>
      <c r="AR277" s="229" t="s">
        <v>173</v>
      </c>
      <c r="AT277" s="229" t="s">
        <v>180</v>
      </c>
      <c r="AU277" s="229" t="s">
        <v>88</v>
      </c>
      <c r="AY277" s="16" t="s">
        <v>120</v>
      </c>
      <c r="BE277" s="230">
        <f>IF(N277="základní",J277,0)</f>
        <v>0</v>
      </c>
      <c r="BF277" s="230">
        <f>IF(N277="snížená",J277,0)</f>
        <v>0</v>
      </c>
      <c r="BG277" s="230">
        <f>IF(N277="zákl. přenesená",J277,0)</f>
        <v>0</v>
      </c>
      <c r="BH277" s="230">
        <f>IF(N277="sníž. přenesená",J277,0)</f>
        <v>0</v>
      </c>
      <c r="BI277" s="230">
        <f>IF(N277="nulová",J277,0)</f>
        <v>0</v>
      </c>
      <c r="BJ277" s="16" t="s">
        <v>86</v>
      </c>
      <c r="BK277" s="230">
        <f>ROUND(I277*H277,2)</f>
        <v>0</v>
      </c>
      <c r="BL277" s="16" t="s">
        <v>127</v>
      </c>
      <c r="BM277" s="229" t="s">
        <v>349</v>
      </c>
    </row>
    <row r="278" spans="2:51" s="12" customFormat="1" ht="12">
      <c r="B278" s="234"/>
      <c r="C278" s="235"/>
      <c r="D278" s="231" t="s">
        <v>131</v>
      </c>
      <c r="E278" s="236" t="s">
        <v>1</v>
      </c>
      <c r="F278" s="237" t="s">
        <v>199</v>
      </c>
      <c r="G278" s="235"/>
      <c r="H278" s="238">
        <v>12</v>
      </c>
      <c r="I278" s="239"/>
      <c r="J278" s="235"/>
      <c r="K278" s="235"/>
      <c r="L278" s="240"/>
      <c r="M278" s="241"/>
      <c r="N278" s="242"/>
      <c r="O278" s="242"/>
      <c r="P278" s="242"/>
      <c r="Q278" s="242"/>
      <c r="R278" s="242"/>
      <c r="S278" s="242"/>
      <c r="T278" s="243"/>
      <c r="AT278" s="244" t="s">
        <v>131</v>
      </c>
      <c r="AU278" s="244" t="s">
        <v>88</v>
      </c>
      <c r="AV278" s="12" t="s">
        <v>88</v>
      </c>
      <c r="AW278" s="12" t="s">
        <v>33</v>
      </c>
      <c r="AX278" s="12" t="s">
        <v>86</v>
      </c>
      <c r="AY278" s="244" t="s">
        <v>120</v>
      </c>
    </row>
    <row r="279" spans="2:65" s="1" customFormat="1" ht="24" customHeight="1">
      <c r="B279" s="37"/>
      <c r="C279" s="218" t="s">
        <v>350</v>
      </c>
      <c r="D279" s="218" t="s">
        <v>122</v>
      </c>
      <c r="E279" s="219" t="s">
        <v>351</v>
      </c>
      <c r="F279" s="220" t="s">
        <v>352</v>
      </c>
      <c r="G279" s="221" t="s">
        <v>233</v>
      </c>
      <c r="H279" s="222">
        <v>29</v>
      </c>
      <c r="I279" s="223"/>
      <c r="J279" s="224">
        <f>ROUND(I279*H279,2)</f>
        <v>0</v>
      </c>
      <c r="K279" s="220" t="s">
        <v>1</v>
      </c>
      <c r="L279" s="42"/>
      <c r="M279" s="225" t="s">
        <v>1</v>
      </c>
      <c r="N279" s="226" t="s">
        <v>43</v>
      </c>
      <c r="O279" s="85"/>
      <c r="P279" s="227">
        <f>O279*H279</f>
        <v>0</v>
      </c>
      <c r="Q279" s="227">
        <v>0</v>
      </c>
      <c r="R279" s="227">
        <f>Q279*H279</f>
        <v>0</v>
      </c>
      <c r="S279" s="227">
        <v>0</v>
      </c>
      <c r="T279" s="228">
        <f>S279*H279</f>
        <v>0</v>
      </c>
      <c r="AR279" s="229" t="s">
        <v>127</v>
      </c>
      <c r="AT279" s="229" t="s">
        <v>122</v>
      </c>
      <c r="AU279" s="229" t="s">
        <v>88</v>
      </c>
      <c r="AY279" s="16" t="s">
        <v>120</v>
      </c>
      <c r="BE279" s="230">
        <f>IF(N279="základní",J279,0)</f>
        <v>0</v>
      </c>
      <c r="BF279" s="230">
        <f>IF(N279="snížená",J279,0)</f>
        <v>0</v>
      </c>
      <c r="BG279" s="230">
        <f>IF(N279="zákl. přenesená",J279,0)</f>
        <v>0</v>
      </c>
      <c r="BH279" s="230">
        <f>IF(N279="sníž. přenesená",J279,0)</f>
        <v>0</v>
      </c>
      <c r="BI279" s="230">
        <f>IF(N279="nulová",J279,0)</f>
        <v>0</v>
      </c>
      <c r="BJ279" s="16" t="s">
        <v>86</v>
      </c>
      <c r="BK279" s="230">
        <f>ROUND(I279*H279,2)</f>
        <v>0</v>
      </c>
      <c r="BL279" s="16" t="s">
        <v>127</v>
      </c>
      <c r="BM279" s="229" t="s">
        <v>353</v>
      </c>
    </row>
    <row r="280" spans="2:51" s="12" customFormat="1" ht="12">
      <c r="B280" s="234"/>
      <c r="C280" s="235"/>
      <c r="D280" s="231" t="s">
        <v>131</v>
      </c>
      <c r="E280" s="236" t="s">
        <v>1</v>
      </c>
      <c r="F280" s="237" t="s">
        <v>354</v>
      </c>
      <c r="G280" s="235"/>
      <c r="H280" s="238">
        <v>16.8</v>
      </c>
      <c r="I280" s="239"/>
      <c r="J280" s="235"/>
      <c r="K280" s="235"/>
      <c r="L280" s="240"/>
      <c r="M280" s="241"/>
      <c r="N280" s="242"/>
      <c r="O280" s="242"/>
      <c r="P280" s="242"/>
      <c r="Q280" s="242"/>
      <c r="R280" s="242"/>
      <c r="S280" s="242"/>
      <c r="T280" s="243"/>
      <c r="AT280" s="244" t="s">
        <v>131</v>
      </c>
      <c r="AU280" s="244" t="s">
        <v>88</v>
      </c>
      <c r="AV280" s="12" t="s">
        <v>88</v>
      </c>
      <c r="AW280" s="12" t="s">
        <v>33</v>
      </c>
      <c r="AX280" s="12" t="s">
        <v>78</v>
      </c>
      <c r="AY280" s="244" t="s">
        <v>120</v>
      </c>
    </row>
    <row r="281" spans="2:51" s="12" customFormat="1" ht="12">
      <c r="B281" s="234"/>
      <c r="C281" s="235"/>
      <c r="D281" s="231" t="s">
        <v>131</v>
      </c>
      <c r="E281" s="236" t="s">
        <v>1</v>
      </c>
      <c r="F281" s="237" t="s">
        <v>199</v>
      </c>
      <c r="G281" s="235"/>
      <c r="H281" s="238">
        <v>12</v>
      </c>
      <c r="I281" s="239"/>
      <c r="J281" s="235"/>
      <c r="K281" s="235"/>
      <c r="L281" s="240"/>
      <c r="M281" s="241"/>
      <c r="N281" s="242"/>
      <c r="O281" s="242"/>
      <c r="P281" s="242"/>
      <c r="Q281" s="242"/>
      <c r="R281" s="242"/>
      <c r="S281" s="242"/>
      <c r="T281" s="243"/>
      <c r="AT281" s="244" t="s">
        <v>131</v>
      </c>
      <c r="AU281" s="244" t="s">
        <v>88</v>
      </c>
      <c r="AV281" s="12" t="s">
        <v>88</v>
      </c>
      <c r="AW281" s="12" t="s">
        <v>33</v>
      </c>
      <c r="AX281" s="12" t="s">
        <v>78</v>
      </c>
      <c r="AY281" s="244" t="s">
        <v>120</v>
      </c>
    </row>
    <row r="282" spans="2:51" s="13" customFormat="1" ht="12">
      <c r="B282" s="245"/>
      <c r="C282" s="246"/>
      <c r="D282" s="231" t="s">
        <v>131</v>
      </c>
      <c r="E282" s="247" t="s">
        <v>1</v>
      </c>
      <c r="F282" s="248" t="s">
        <v>134</v>
      </c>
      <c r="G282" s="246"/>
      <c r="H282" s="249">
        <v>28.8</v>
      </c>
      <c r="I282" s="250"/>
      <c r="J282" s="246"/>
      <c r="K282" s="246"/>
      <c r="L282" s="251"/>
      <c r="M282" s="252"/>
      <c r="N282" s="253"/>
      <c r="O282" s="253"/>
      <c r="P282" s="253"/>
      <c r="Q282" s="253"/>
      <c r="R282" s="253"/>
      <c r="S282" s="253"/>
      <c r="T282" s="254"/>
      <c r="AT282" s="255" t="s">
        <v>131</v>
      </c>
      <c r="AU282" s="255" t="s">
        <v>88</v>
      </c>
      <c r="AV282" s="13" t="s">
        <v>127</v>
      </c>
      <c r="AW282" s="13" t="s">
        <v>33</v>
      </c>
      <c r="AX282" s="13" t="s">
        <v>78</v>
      </c>
      <c r="AY282" s="255" t="s">
        <v>120</v>
      </c>
    </row>
    <row r="283" spans="2:51" s="12" customFormat="1" ht="12">
      <c r="B283" s="234"/>
      <c r="C283" s="235"/>
      <c r="D283" s="231" t="s">
        <v>131</v>
      </c>
      <c r="E283" s="236" t="s">
        <v>1</v>
      </c>
      <c r="F283" s="237" t="s">
        <v>305</v>
      </c>
      <c r="G283" s="235"/>
      <c r="H283" s="238">
        <v>29</v>
      </c>
      <c r="I283" s="239"/>
      <c r="J283" s="235"/>
      <c r="K283" s="235"/>
      <c r="L283" s="240"/>
      <c r="M283" s="241"/>
      <c r="N283" s="242"/>
      <c r="O283" s="242"/>
      <c r="P283" s="242"/>
      <c r="Q283" s="242"/>
      <c r="R283" s="242"/>
      <c r="S283" s="242"/>
      <c r="T283" s="243"/>
      <c r="AT283" s="244" t="s">
        <v>131</v>
      </c>
      <c r="AU283" s="244" t="s">
        <v>88</v>
      </c>
      <c r="AV283" s="12" t="s">
        <v>88</v>
      </c>
      <c r="AW283" s="12" t="s">
        <v>33</v>
      </c>
      <c r="AX283" s="12" t="s">
        <v>86</v>
      </c>
      <c r="AY283" s="244" t="s">
        <v>120</v>
      </c>
    </row>
    <row r="284" spans="2:65" s="1" customFormat="1" ht="24" customHeight="1">
      <c r="B284" s="37"/>
      <c r="C284" s="266" t="s">
        <v>355</v>
      </c>
      <c r="D284" s="266" t="s">
        <v>180</v>
      </c>
      <c r="E284" s="267" t="s">
        <v>356</v>
      </c>
      <c r="F284" s="268" t="s">
        <v>357</v>
      </c>
      <c r="G284" s="269" t="s">
        <v>233</v>
      </c>
      <c r="H284" s="270">
        <v>29.3</v>
      </c>
      <c r="I284" s="271"/>
      <c r="J284" s="272">
        <f>ROUND(I284*H284,2)</f>
        <v>0</v>
      </c>
      <c r="K284" s="268" t="s">
        <v>126</v>
      </c>
      <c r="L284" s="273"/>
      <c r="M284" s="274" t="s">
        <v>1</v>
      </c>
      <c r="N284" s="275" t="s">
        <v>43</v>
      </c>
      <c r="O284" s="85"/>
      <c r="P284" s="227">
        <f>O284*H284</f>
        <v>0</v>
      </c>
      <c r="Q284" s="227">
        <v>0.00145</v>
      </c>
      <c r="R284" s="227">
        <f>Q284*H284</f>
        <v>0.042484999999999995</v>
      </c>
      <c r="S284" s="227">
        <v>0</v>
      </c>
      <c r="T284" s="228">
        <f>S284*H284</f>
        <v>0</v>
      </c>
      <c r="AR284" s="229" t="s">
        <v>173</v>
      </c>
      <c r="AT284" s="229" t="s">
        <v>180</v>
      </c>
      <c r="AU284" s="229" t="s">
        <v>88</v>
      </c>
      <c r="AY284" s="16" t="s">
        <v>120</v>
      </c>
      <c r="BE284" s="230">
        <f>IF(N284="základní",J284,0)</f>
        <v>0</v>
      </c>
      <c r="BF284" s="230">
        <f>IF(N284="snížená",J284,0)</f>
        <v>0</v>
      </c>
      <c r="BG284" s="230">
        <f>IF(N284="zákl. přenesená",J284,0)</f>
        <v>0</v>
      </c>
      <c r="BH284" s="230">
        <f>IF(N284="sníž. přenesená",J284,0)</f>
        <v>0</v>
      </c>
      <c r="BI284" s="230">
        <f>IF(N284="nulová",J284,0)</f>
        <v>0</v>
      </c>
      <c r="BJ284" s="16" t="s">
        <v>86</v>
      </c>
      <c r="BK284" s="230">
        <f>ROUND(I284*H284,2)</f>
        <v>0</v>
      </c>
      <c r="BL284" s="16" t="s">
        <v>127</v>
      </c>
      <c r="BM284" s="229" t="s">
        <v>358</v>
      </c>
    </row>
    <row r="285" spans="2:47" s="1" customFormat="1" ht="12">
      <c r="B285" s="37"/>
      <c r="C285" s="38"/>
      <c r="D285" s="231" t="s">
        <v>129</v>
      </c>
      <c r="E285" s="38"/>
      <c r="F285" s="232" t="s">
        <v>359</v>
      </c>
      <c r="G285" s="38"/>
      <c r="H285" s="38"/>
      <c r="I285" s="134"/>
      <c r="J285" s="38"/>
      <c r="K285" s="38"/>
      <c r="L285" s="42"/>
      <c r="M285" s="233"/>
      <c r="N285" s="85"/>
      <c r="O285" s="85"/>
      <c r="P285" s="85"/>
      <c r="Q285" s="85"/>
      <c r="R285" s="85"/>
      <c r="S285" s="85"/>
      <c r="T285" s="86"/>
      <c r="AT285" s="16" t="s">
        <v>129</v>
      </c>
      <c r="AU285" s="16" t="s">
        <v>88</v>
      </c>
    </row>
    <row r="286" spans="2:51" s="12" customFormat="1" ht="12">
      <c r="B286" s="234"/>
      <c r="C286" s="235"/>
      <c r="D286" s="231" t="s">
        <v>131</v>
      </c>
      <c r="E286" s="236" t="s">
        <v>1</v>
      </c>
      <c r="F286" s="237" t="s">
        <v>360</v>
      </c>
      <c r="G286" s="235"/>
      <c r="H286" s="238">
        <v>12.12</v>
      </c>
      <c r="I286" s="239"/>
      <c r="J286" s="235"/>
      <c r="K286" s="235"/>
      <c r="L286" s="240"/>
      <c r="M286" s="241"/>
      <c r="N286" s="242"/>
      <c r="O286" s="242"/>
      <c r="P286" s="242"/>
      <c r="Q286" s="242"/>
      <c r="R286" s="242"/>
      <c r="S286" s="242"/>
      <c r="T286" s="243"/>
      <c r="AT286" s="244" t="s">
        <v>131</v>
      </c>
      <c r="AU286" s="244" t="s">
        <v>88</v>
      </c>
      <c r="AV286" s="12" t="s">
        <v>88</v>
      </c>
      <c r="AW286" s="12" t="s">
        <v>33</v>
      </c>
      <c r="AX286" s="12" t="s">
        <v>78</v>
      </c>
      <c r="AY286" s="244" t="s">
        <v>120</v>
      </c>
    </row>
    <row r="287" spans="2:51" s="12" customFormat="1" ht="12">
      <c r="B287" s="234"/>
      <c r="C287" s="235"/>
      <c r="D287" s="231" t="s">
        <v>131</v>
      </c>
      <c r="E287" s="236" t="s">
        <v>1</v>
      </c>
      <c r="F287" s="237" t="s">
        <v>361</v>
      </c>
      <c r="G287" s="235"/>
      <c r="H287" s="238">
        <v>17.17</v>
      </c>
      <c r="I287" s="239"/>
      <c r="J287" s="235"/>
      <c r="K287" s="235"/>
      <c r="L287" s="240"/>
      <c r="M287" s="241"/>
      <c r="N287" s="242"/>
      <c r="O287" s="242"/>
      <c r="P287" s="242"/>
      <c r="Q287" s="242"/>
      <c r="R287" s="242"/>
      <c r="S287" s="242"/>
      <c r="T287" s="243"/>
      <c r="AT287" s="244" t="s">
        <v>131</v>
      </c>
      <c r="AU287" s="244" t="s">
        <v>88</v>
      </c>
      <c r="AV287" s="12" t="s">
        <v>88</v>
      </c>
      <c r="AW287" s="12" t="s">
        <v>33</v>
      </c>
      <c r="AX287" s="12" t="s">
        <v>78</v>
      </c>
      <c r="AY287" s="244" t="s">
        <v>120</v>
      </c>
    </row>
    <row r="288" spans="2:51" s="13" customFormat="1" ht="12">
      <c r="B288" s="245"/>
      <c r="C288" s="246"/>
      <c r="D288" s="231" t="s">
        <v>131</v>
      </c>
      <c r="E288" s="247" t="s">
        <v>1</v>
      </c>
      <c r="F288" s="248" t="s">
        <v>134</v>
      </c>
      <c r="G288" s="246"/>
      <c r="H288" s="249">
        <v>29.29</v>
      </c>
      <c r="I288" s="250"/>
      <c r="J288" s="246"/>
      <c r="K288" s="246"/>
      <c r="L288" s="251"/>
      <c r="M288" s="252"/>
      <c r="N288" s="253"/>
      <c r="O288" s="253"/>
      <c r="P288" s="253"/>
      <c r="Q288" s="253"/>
      <c r="R288" s="253"/>
      <c r="S288" s="253"/>
      <c r="T288" s="254"/>
      <c r="AT288" s="255" t="s">
        <v>131</v>
      </c>
      <c r="AU288" s="255" t="s">
        <v>88</v>
      </c>
      <c r="AV288" s="13" t="s">
        <v>127</v>
      </c>
      <c r="AW288" s="13" t="s">
        <v>33</v>
      </c>
      <c r="AX288" s="13" t="s">
        <v>78</v>
      </c>
      <c r="AY288" s="255" t="s">
        <v>120</v>
      </c>
    </row>
    <row r="289" spans="2:51" s="12" customFormat="1" ht="12">
      <c r="B289" s="234"/>
      <c r="C289" s="235"/>
      <c r="D289" s="231" t="s">
        <v>131</v>
      </c>
      <c r="E289" s="236" t="s">
        <v>1</v>
      </c>
      <c r="F289" s="237" t="s">
        <v>362</v>
      </c>
      <c r="G289" s="235"/>
      <c r="H289" s="238">
        <v>29.3</v>
      </c>
      <c r="I289" s="239"/>
      <c r="J289" s="235"/>
      <c r="K289" s="235"/>
      <c r="L289" s="240"/>
      <c r="M289" s="241"/>
      <c r="N289" s="242"/>
      <c r="O289" s="242"/>
      <c r="P289" s="242"/>
      <c r="Q289" s="242"/>
      <c r="R289" s="242"/>
      <c r="S289" s="242"/>
      <c r="T289" s="243"/>
      <c r="AT289" s="244" t="s">
        <v>131</v>
      </c>
      <c r="AU289" s="244" t="s">
        <v>88</v>
      </c>
      <c r="AV289" s="12" t="s">
        <v>88</v>
      </c>
      <c r="AW289" s="12" t="s">
        <v>33</v>
      </c>
      <c r="AX289" s="12" t="s">
        <v>86</v>
      </c>
      <c r="AY289" s="244" t="s">
        <v>120</v>
      </c>
    </row>
    <row r="290" spans="2:65" s="1" customFormat="1" ht="24" customHeight="1">
      <c r="B290" s="37"/>
      <c r="C290" s="218" t="s">
        <v>363</v>
      </c>
      <c r="D290" s="218" t="s">
        <v>122</v>
      </c>
      <c r="E290" s="219" t="s">
        <v>364</v>
      </c>
      <c r="F290" s="220" t="s">
        <v>365</v>
      </c>
      <c r="G290" s="221" t="s">
        <v>301</v>
      </c>
      <c r="H290" s="222">
        <v>3228</v>
      </c>
      <c r="I290" s="223"/>
      <c r="J290" s="224">
        <f>ROUND(I290*H290,2)</f>
        <v>0</v>
      </c>
      <c r="K290" s="220" t="s">
        <v>126</v>
      </c>
      <c r="L290" s="42"/>
      <c r="M290" s="225" t="s">
        <v>1</v>
      </c>
      <c r="N290" s="226" t="s">
        <v>43</v>
      </c>
      <c r="O290" s="85"/>
      <c r="P290" s="227">
        <f>O290*H290</f>
        <v>0</v>
      </c>
      <c r="Q290" s="227">
        <v>0.00033</v>
      </c>
      <c r="R290" s="227">
        <f>Q290*H290</f>
        <v>1.06524</v>
      </c>
      <c r="S290" s="227">
        <v>0</v>
      </c>
      <c r="T290" s="228">
        <f>S290*H290</f>
        <v>0</v>
      </c>
      <c r="AR290" s="229" t="s">
        <v>127</v>
      </c>
      <c r="AT290" s="229" t="s">
        <v>122</v>
      </c>
      <c r="AU290" s="229" t="s">
        <v>88</v>
      </c>
      <c r="AY290" s="16" t="s">
        <v>120</v>
      </c>
      <c r="BE290" s="230">
        <f>IF(N290="základní",J290,0)</f>
        <v>0</v>
      </c>
      <c r="BF290" s="230">
        <f>IF(N290="snížená",J290,0)</f>
        <v>0</v>
      </c>
      <c r="BG290" s="230">
        <f>IF(N290="zákl. přenesená",J290,0)</f>
        <v>0</v>
      </c>
      <c r="BH290" s="230">
        <f>IF(N290="sníž. přenesená",J290,0)</f>
        <v>0</v>
      </c>
      <c r="BI290" s="230">
        <f>IF(N290="nulová",J290,0)</f>
        <v>0</v>
      </c>
      <c r="BJ290" s="16" t="s">
        <v>86</v>
      </c>
      <c r="BK290" s="230">
        <f>ROUND(I290*H290,2)</f>
        <v>0</v>
      </c>
      <c r="BL290" s="16" t="s">
        <v>127</v>
      </c>
      <c r="BM290" s="229" t="s">
        <v>366</v>
      </c>
    </row>
    <row r="291" spans="2:47" s="1" customFormat="1" ht="12">
      <c r="B291" s="37"/>
      <c r="C291" s="38"/>
      <c r="D291" s="231" t="s">
        <v>129</v>
      </c>
      <c r="E291" s="38"/>
      <c r="F291" s="232" t="s">
        <v>367</v>
      </c>
      <c r="G291" s="38"/>
      <c r="H291" s="38"/>
      <c r="I291" s="134"/>
      <c r="J291" s="38"/>
      <c r="K291" s="38"/>
      <c r="L291" s="42"/>
      <c r="M291" s="233"/>
      <c r="N291" s="85"/>
      <c r="O291" s="85"/>
      <c r="P291" s="85"/>
      <c r="Q291" s="85"/>
      <c r="R291" s="85"/>
      <c r="S291" s="85"/>
      <c r="T291" s="86"/>
      <c r="AT291" s="16" t="s">
        <v>129</v>
      </c>
      <c r="AU291" s="16" t="s">
        <v>88</v>
      </c>
    </row>
    <row r="292" spans="2:51" s="12" customFormat="1" ht="12">
      <c r="B292" s="234"/>
      <c r="C292" s="235"/>
      <c r="D292" s="231" t="s">
        <v>131</v>
      </c>
      <c r="E292" s="236" t="s">
        <v>1</v>
      </c>
      <c r="F292" s="237" t="s">
        <v>368</v>
      </c>
      <c r="G292" s="235"/>
      <c r="H292" s="238">
        <v>3164</v>
      </c>
      <c r="I292" s="239"/>
      <c r="J292" s="235"/>
      <c r="K292" s="235"/>
      <c r="L292" s="240"/>
      <c r="M292" s="241"/>
      <c r="N292" s="242"/>
      <c r="O292" s="242"/>
      <c r="P292" s="242"/>
      <c r="Q292" s="242"/>
      <c r="R292" s="242"/>
      <c r="S292" s="242"/>
      <c r="T292" s="243"/>
      <c r="AT292" s="244" t="s">
        <v>131</v>
      </c>
      <c r="AU292" s="244" t="s">
        <v>88</v>
      </c>
      <c r="AV292" s="12" t="s">
        <v>88</v>
      </c>
      <c r="AW292" s="12" t="s">
        <v>33</v>
      </c>
      <c r="AX292" s="12" t="s">
        <v>78</v>
      </c>
      <c r="AY292" s="244" t="s">
        <v>120</v>
      </c>
    </row>
    <row r="293" spans="2:51" s="12" customFormat="1" ht="12">
      <c r="B293" s="234"/>
      <c r="C293" s="235"/>
      <c r="D293" s="231" t="s">
        <v>131</v>
      </c>
      <c r="E293" s="236" t="s">
        <v>1</v>
      </c>
      <c r="F293" s="237" t="s">
        <v>369</v>
      </c>
      <c r="G293" s="235"/>
      <c r="H293" s="238">
        <v>64</v>
      </c>
      <c r="I293" s="239"/>
      <c r="J293" s="235"/>
      <c r="K293" s="235"/>
      <c r="L293" s="240"/>
      <c r="M293" s="241"/>
      <c r="N293" s="242"/>
      <c r="O293" s="242"/>
      <c r="P293" s="242"/>
      <c r="Q293" s="242"/>
      <c r="R293" s="242"/>
      <c r="S293" s="242"/>
      <c r="T293" s="243"/>
      <c r="AT293" s="244" t="s">
        <v>131</v>
      </c>
      <c r="AU293" s="244" t="s">
        <v>88</v>
      </c>
      <c r="AV293" s="12" t="s">
        <v>88</v>
      </c>
      <c r="AW293" s="12" t="s">
        <v>33</v>
      </c>
      <c r="AX293" s="12" t="s">
        <v>78</v>
      </c>
      <c r="AY293" s="244" t="s">
        <v>120</v>
      </c>
    </row>
    <row r="294" spans="2:51" s="13" customFormat="1" ht="12">
      <c r="B294" s="245"/>
      <c r="C294" s="246"/>
      <c r="D294" s="231" t="s">
        <v>131</v>
      </c>
      <c r="E294" s="247" t="s">
        <v>1</v>
      </c>
      <c r="F294" s="248" t="s">
        <v>134</v>
      </c>
      <c r="G294" s="246"/>
      <c r="H294" s="249">
        <v>3228</v>
      </c>
      <c r="I294" s="250"/>
      <c r="J294" s="246"/>
      <c r="K294" s="246"/>
      <c r="L294" s="251"/>
      <c r="M294" s="252"/>
      <c r="N294" s="253"/>
      <c r="O294" s="253"/>
      <c r="P294" s="253"/>
      <c r="Q294" s="253"/>
      <c r="R294" s="253"/>
      <c r="S294" s="253"/>
      <c r="T294" s="254"/>
      <c r="AT294" s="255" t="s">
        <v>131</v>
      </c>
      <c r="AU294" s="255" t="s">
        <v>88</v>
      </c>
      <c r="AV294" s="13" t="s">
        <v>127</v>
      </c>
      <c r="AW294" s="13" t="s">
        <v>33</v>
      </c>
      <c r="AX294" s="13" t="s">
        <v>86</v>
      </c>
      <c r="AY294" s="255" t="s">
        <v>120</v>
      </c>
    </row>
    <row r="295" spans="2:65" s="1" customFormat="1" ht="24" customHeight="1">
      <c r="B295" s="37"/>
      <c r="C295" s="218" t="s">
        <v>370</v>
      </c>
      <c r="D295" s="218" t="s">
        <v>122</v>
      </c>
      <c r="E295" s="219" t="s">
        <v>371</v>
      </c>
      <c r="F295" s="220" t="s">
        <v>372</v>
      </c>
      <c r="G295" s="221" t="s">
        <v>301</v>
      </c>
      <c r="H295" s="222">
        <v>24.5</v>
      </c>
      <c r="I295" s="223"/>
      <c r="J295" s="224">
        <f>ROUND(I295*H295,2)</f>
        <v>0</v>
      </c>
      <c r="K295" s="220" t="s">
        <v>126</v>
      </c>
      <c r="L295" s="42"/>
      <c r="M295" s="225" t="s">
        <v>1</v>
      </c>
      <c r="N295" s="226" t="s">
        <v>43</v>
      </c>
      <c r="O295" s="85"/>
      <c r="P295" s="227">
        <f>O295*H295</f>
        <v>0</v>
      </c>
      <c r="Q295" s="227">
        <v>0.00065</v>
      </c>
      <c r="R295" s="227">
        <f>Q295*H295</f>
        <v>0.015924999999999998</v>
      </c>
      <c r="S295" s="227">
        <v>0</v>
      </c>
      <c r="T295" s="228">
        <f>S295*H295</f>
        <v>0</v>
      </c>
      <c r="AR295" s="229" t="s">
        <v>127</v>
      </c>
      <c r="AT295" s="229" t="s">
        <v>122</v>
      </c>
      <c r="AU295" s="229" t="s">
        <v>88</v>
      </c>
      <c r="AY295" s="16" t="s">
        <v>120</v>
      </c>
      <c r="BE295" s="230">
        <f>IF(N295="základní",J295,0)</f>
        <v>0</v>
      </c>
      <c r="BF295" s="230">
        <f>IF(N295="snížená",J295,0)</f>
        <v>0</v>
      </c>
      <c r="BG295" s="230">
        <f>IF(N295="zákl. přenesená",J295,0)</f>
        <v>0</v>
      </c>
      <c r="BH295" s="230">
        <f>IF(N295="sníž. přenesená",J295,0)</f>
        <v>0</v>
      </c>
      <c r="BI295" s="230">
        <f>IF(N295="nulová",J295,0)</f>
        <v>0</v>
      </c>
      <c r="BJ295" s="16" t="s">
        <v>86</v>
      </c>
      <c r="BK295" s="230">
        <f>ROUND(I295*H295,2)</f>
        <v>0</v>
      </c>
      <c r="BL295" s="16" t="s">
        <v>127</v>
      </c>
      <c r="BM295" s="229" t="s">
        <v>373</v>
      </c>
    </row>
    <row r="296" spans="2:47" s="1" customFormat="1" ht="12">
      <c r="B296" s="37"/>
      <c r="C296" s="38"/>
      <c r="D296" s="231" t="s">
        <v>129</v>
      </c>
      <c r="E296" s="38"/>
      <c r="F296" s="232" t="s">
        <v>374</v>
      </c>
      <c r="G296" s="38"/>
      <c r="H296" s="38"/>
      <c r="I296" s="134"/>
      <c r="J296" s="38"/>
      <c r="K296" s="38"/>
      <c r="L296" s="42"/>
      <c r="M296" s="233"/>
      <c r="N296" s="85"/>
      <c r="O296" s="85"/>
      <c r="P296" s="85"/>
      <c r="Q296" s="85"/>
      <c r="R296" s="85"/>
      <c r="S296" s="85"/>
      <c r="T296" s="86"/>
      <c r="AT296" s="16" t="s">
        <v>129</v>
      </c>
      <c r="AU296" s="16" t="s">
        <v>88</v>
      </c>
    </row>
    <row r="297" spans="2:51" s="12" customFormat="1" ht="12">
      <c r="B297" s="234"/>
      <c r="C297" s="235"/>
      <c r="D297" s="231" t="s">
        <v>131</v>
      </c>
      <c r="E297" s="236" t="s">
        <v>1</v>
      </c>
      <c r="F297" s="237" t="s">
        <v>375</v>
      </c>
      <c r="G297" s="235"/>
      <c r="H297" s="238">
        <v>24.5</v>
      </c>
      <c r="I297" s="239"/>
      <c r="J297" s="235"/>
      <c r="K297" s="235"/>
      <c r="L297" s="240"/>
      <c r="M297" s="241"/>
      <c r="N297" s="242"/>
      <c r="O297" s="242"/>
      <c r="P297" s="242"/>
      <c r="Q297" s="242"/>
      <c r="R297" s="242"/>
      <c r="S297" s="242"/>
      <c r="T297" s="243"/>
      <c r="AT297" s="244" t="s">
        <v>131</v>
      </c>
      <c r="AU297" s="244" t="s">
        <v>88</v>
      </c>
      <c r="AV297" s="12" t="s">
        <v>88</v>
      </c>
      <c r="AW297" s="12" t="s">
        <v>33</v>
      </c>
      <c r="AX297" s="12" t="s">
        <v>78</v>
      </c>
      <c r="AY297" s="244" t="s">
        <v>120</v>
      </c>
    </row>
    <row r="298" spans="2:51" s="13" customFormat="1" ht="12">
      <c r="B298" s="245"/>
      <c r="C298" s="246"/>
      <c r="D298" s="231" t="s">
        <v>131</v>
      </c>
      <c r="E298" s="247" t="s">
        <v>1</v>
      </c>
      <c r="F298" s="248" t="s">
        <v>134</v>
      </c>
      <c r="G298" s="246"/>
      <c r="H298" s="249">
        <v>24.5</v>
      </c>
      <c r="I298" s="250"/>
      <c r="J298" s="246"/>
      <c r="K298" s="246"/>
      <c r="L298" s="251"/>
      <c r="M298" s="252"/>
      <c r="N298" s="253"/>
      <c r="O298" s="253"/>
      <c r="P298" s="253"/>
      <c r="Q298" s="253"/>
      <c r="R298" s="253"/>
      <c r="S298" s="253"/>
      <c r="T298" s="254"/>
      <c r="AT298" s="255" t="s">
        <v>131</v>
      </c>
      <c r="AU298" s="255" t="s">
        <v>88</v>
      </c>
      <c r="AV298" s="13" t="s">
        <v>127</v>
      </c>
      <c r="AW298" s="13" t="s">
        <v>33</v>
      </c>
      <c r="AX298" s="13" t="s">
        <v>86</v>
      </c>
      <c r="AY298" s="255" t="s">
        <v>120</v>
      </c>
    </row>
    <row r="299" spans="2:65" s="1" customFormat="1" ht="16.5" customHeight="1">
      <c r="B299" s="37"/>
      <c r="C299" s="218" t="s">
        <v>376</v>
      </c>
      <c r="D299" s="218" t="s">
        <v>122</v>
      </c>
      <c r="E299" s="219" t="s">
        <v>377</v>
      </c>
      <c r="F299" s="220" t="s">
        <v>378</v>
      </c>
      <c r="G299" s="221" t="s">
        <v>301</v>
      </c>
      <c r="H299" s="222">
        <v>3252.5</v>
      </c>
      <c r="I299" s="223"/>
      <c r="J299" s="224">
        <f>ROUND(I299*H299,2)</f>
        <v>0</v>
      </c>
      <c r="K299" s="220" t="s">
        <v>126</v>
      </c>
      <c r="L299" s="42"/>
      <c r="M299" s="225" t="s">
        <v>1</v>
      </c>
      <c r="N299" s="226" t="s">
        <v>43</v>
      </c>
      <c r="O299" s="85"/>
      <c r="P299" s="227">
        <f>O299*H299</f>
        <v>0</v>
      </c>
      <c r="Q299" s="227">
        <v>0</v>
      </c>
      <c r="R299" s="227">
        <f>Q299*H299</f>
        <v>0</v>
      </c>
      <c r="S299" s="227">
        <v>0</v>
      </c>
      <c r="T299" s="228">
        <f>S299*H299</f>
        <v>0</v>
      </c>
      <c r="AR299" s="229" t="s">
        <v>127</v>
      </c>
      <c r="AT299" s="229" t="s">
        <v>122</v>
      </c>
      <c r="AU299" s="229" t="s">
        <v>88</v>
      </c>
      <c r="AY299" s="16" t="s">
        <v>120</v>
      </c>
      <c r="BE299" s="230">
        <f>IF(N299="základní",J299,0)</f>
        <v>0</v>
      </c>
      <c r="BF299" s="230">
        <f>IF(N299="snížená",J299,0)</f>
        <v>0</v>
      </c>
      <c r="BG299" s="230">
        <f>IF(N299="zákl. přenesená",J299,0)</f>
        <v>0</v>
      </c>
      <c r="BH299" s="230">
        <f>IF(N299="sníž. přenesená",J299,0)</f>
        <v>0</v>
      </c>
      <c r="BI299" s="230">
        <f>IF(N299="nulová",J299,0)</f>
        <v>0</v>
      </c>
      <c r="BJ299" s="16" t="s">
        <v>86</v>
      </c>
      <c r="BK299" s="230">
        <f>ROUND(I299*H299,2)</f>
        <v>0</v>
      </c>
      <c r="BL299" s="16" t="s">
        <v>127</v>
      </c>
      <c r="BM299" s="229" t="s">
        <v>379</v>
      </c>
    </row>
    <row r="300" spans="2:47" s="1" customFormat="1" ht="12">
      <c r="B300" s="37"/>
      <c r="C300" s="38"/>
      <c r="D300" s="231" t="s">
        <v>129</v>
      </c>
      <c r="E300" s="38"/>
      <c r="F300" s="232" t="s">
        <v>380</v>
      </c>
      <c r="G300" s="38"/>
      <c r="H300" s="38"/>
      <c r="I300" s="134"/>
      <c r="J300" s="38"/>
      <c r="K300" s="38"/>
      <c r="L300" s="42"/>
      <c r="M300" s="233"/>
      <c r="N300" s="85"/>
      <c r="O300" s="85"/>
      <c r="P300" s="85"/>
      <c r="Q300" s="85"/>
      <c r="R300" s="85"/>
      <c r="S300" s="85"/>
      <c r="T300" s="86"/>
      <c r="AT300" s="16" t="s">
        <v>129</v>
      </c>
      <c r="AU300" s="16" t="s">
        <v>88</v>
      </c>
    </row>
    <row r="301" spans="2:51" s="12" customFormat="1" ht="12">
      <c r="B301" s="234"/>
      <c r="C301" s="235"/>
      <c r="D301" s="231" t="s">
        <v>131</v>
      </c>
      <c r="E301" s="236" t="s">
        <v>1</v>
      </c>
      <c r="F301" s="237" t="s">
        <v>381</v>
      </c>
      <c r="G301" s="235"/>
      <c r="H301" s="238">
        <v>3252.5</v>
      </c>
      <c r="I301" s="239"/>
      <c r="J301" s="235"/>
      <c r="K301" s="235"/>
      <c r="L301" s="240"/>
      <c r="M301" s="241"/>
      <c r="N301" s="242"/>
      <c r="O301" s="242"/>
      <c r="P301" s="242"/>
      <c r="Q301" s="242"/>
      <c r="R301" s="242"/>
      <c r="S301" s="242"/>
      <c r="T301" s="243"/>
      <c r="AT301" s="244" t="s">
        <v>131</v>
      </c>
      <c r="AU301" s="244" t="s">
        <v>88</v>
      </c>
      <c r="AV301" s="12" t="s">
        <v>88</v>
      </c>
      <c r="AW301" s="12" t="s">
        <v>33</v>
      </c>
      <c r="AX301" s="12" t="s">
        <v>78</v>
      </c>
      <c r="AY301" s="244" t="s">
        <v>120</v>
      </c>
    </row>
    <row r="302" spans="2:51" s="13" customFormat="1" ht="12">
      <c r="B302" s="245"/>
      <c r="C302" s="246"/>
      <c r="D302" s="231" t="s">
        <v>131</v>
      </c>
      <c r="E302" s="247" t="s">
        <v>1</v>
      </c>
      <c r="F302" s="248" t="s">
        <v>134</v>
      </c>
      <c r="G302" s="246"/>
      <c r="H302" s="249">
        <v>3252.5</v>
      </c>
      <c r="I302" s="250"/>
      <c r="J302" s="246"/>
      <c r="K302" s="246"/>
      <c r="L302" s="251"/>
      <c r="M302" s="252"/>
      <c r="N302" s="253"/>
      <c r="O302" s="253"/>
      <c r="P302" s="253"/>
      <c r="Q302" s="253"/>
      <c r="R302" s="253"/>
      <c r="S302" s="253"/>
      <c r="T302" s="254"/>
      <c r="AT302" s="255" t="s">
        <v>131</v>
      </c>
      <c r="AU302" s="255" t="s">
        <v>88</v>
      </c>
      <c r="AV302" s="13" t="s">
        <v>127</v>
      </c>
      <c r="AW302" s="13" t="s">
        <v>33</v>
      </c>
      <c r="AX302" s="13" t="s">
        <v>86</v>
      </c>
      <c r="AY302" s="255" t="s">
        <v>120</v>
      </c>
    </row>
    <row r="303" spans="2:65" s="1" customFormat="1" ht="24" customHeight="1">
      <c r="B303" s="37"/>
      <c r="C303" s="218" t="s">
        <v>382</v>
      </c>
      <c r="D303" s="218" t="s">
        <v>122</v>
      </c>
      <c r="E303" s="219" t="s">
        <v>383</v>
      </c>
      <c r="F303" s="220" t="s">
        <v>384</v>
      </c>
      <c r="G303" s="221" t="s">
        <v>301</v>
      </c>
      <c r="H303" s="222">
        <v>6</v>
      </c>
      <c r="I303" s="223"/>
      <c r="J303" s="224">
        <f>ROUND(I303*H303,2)</f>
        <v>0</v>
      </c>
      <c r="K303" s="220" t="s">
        <v>126</v>
      </c>
      <c r="L303" s="42"/>
      <c r="M303" s="225" t="s">
        <v>1</v>
      </c>
      <c r="N303" s="226" t="s">
        <v>43</v>
      </c>
      <c r="O303" s="85"/>
      <c r="P303" s="227">
        <f>O303*H303</f>
        <v>0</v>
      </c>
      <c r="Q303" s="227">
        <v>0.58897</v>
      </c>
      <c r="R303" s="227">
        <f>Q303*H303</f>
        <v>3.53382</v>
      </c>
      <c r="S303" s="227">
        <v>0</v>
      </c>
      <c r="T303" s="228">
        <f>S303*H303</f>
        <v>0</v>
      </c>
      <c r="AR303" s="229" t="s">
        <v>127</v>
      </c>
      <c r="AT303" s="229" t="s">
        <v>122</v>
      </c>
      <c r="AU303" s="229" t="s">
        <v>88</v>
      </c>
      <c r="AY303" s="16" t="s">
        <v>120</v>
      </c>
      <c r="BE303" s="230">
        <f>IF(N303="základní",J303,0)</f>
        <v>0</v>
      </c>
      <c r="BF303" s="230">
        <f>IF(N303="snížená",J303,0)</f>
        <v>0</v>
      </c>
      <c r="BG303" s="230">
        <f>IF(N303="zákl. přenesená",J303,0)</f>
        <v>0</v>
      </c>
      <c r="BH303" s="230">
        <f>IF(N303="sníž. přenesená",J303,0)</f>
        <v>0</v>
      </c>
      <c r="BI303" s="230">
        <f>IF(N303="nulová",J303,0)</f>
        <v>0</v>
      </c>
      <c r="BJ303" s="16" t="s">
        <v>86</v>
      </c>
      <c r="BK303" s="230">
        <f>ROUND(I303*H303,2)</f>
        <v>0</v>
      </c>
      <c r="BL303" s="16" t="s">
        <v>127</v>
      </c>
      <c r="BM303" s="229" t="s">
        <v>385</v>
      </c>
    </row>
    <row r="304" spans="2:47" s="1" customFormat="1" ht="12">
      <c r="B304" s="37"/>
      <c r="C304" s="38"/>
      <c r="D304" s="231" t="s">
        <v>129</v>
      </c>
      <c r="E304" s="38"/>
      <c r="F304" s="232" t="s">
        <v>386</v>
      </c>
      <c r="G304" s="38"/>
      <c r="H304" s="38"/>
      <c r="I304" s="134"/>
      <c r="J304" s="38"/>
      <c r="K304" s="38"/>
      <c r="L304" s="42"/>
      <c r="M304" s="233"/>
      <c r="N304" s="85"/>
      <c r="O304" s="85"/>
      <c r="P304" s="85"/>
      <c r="Q304" s="85"/>
      <c r="R304" s="85"/>
      <c r="S304" s="85"/>
      <c r="T304" s="86"/>
      <c r="AT304" s="16" t="s">
        <v>129</v>
      </c>
      <c r="AU304" s="16" t="s">
        <v>88</v>
      </c>
    </row>
    <row r="305" spans="2:51" s="12" customFormat="1" ht="12">
      <c r="B305" s="234"/>
      <c r="C305" s="235"/>
      <c r="D305" s="231" t="s">
        <v>131</v>
      </c>
      <c r="E305" s="236" t="s">
        <v>1</v>
      </c>
      <c r="F305" s="237" t="s">
        <v>387</v>
      </c>
      <c r="G305" s="235"/>
      <c r="H305" s="238">
        <v>6</v>
      </c>
      <c r="I305" s="239"/>
      <c r="J305" s="235"/>
      <c r="K305" s="235"/>
      <c r="L305" s="240"/>
      <c r="M305" s="241"/>
      <c r="N305" s="242"/>
      <c r="O305" s="242"/>
      <c r="P305" s="242"/>
      <c r="Q305" s="242"/>
      <c r="R305" s="242"/>
      <c r="S305" s="242"/>
      <c r="T305" s="243"/>
      <c r="AT305" s="244" t="s">
        <v>131</v>
      </c>
      <c r="AU305" s="244" t="s">
        <v>88</v>
      </c>
      <c r="AV305" s="12" t="s">
        <v>88</v>
      </c>
      <c r="AW305" s="12" t="s">
        <v>33</v>
      </c>
      <c r="AX305" s="12" t="s">
        <v>78</v>
      </c>
      <c r="AY305" s="244" t="s">
        <v>120</v>
      </c>
    </row>
    <row r="306" spans="2:51" s="13" customFormat="1" ht="12">
      <c r="B306" s="245"/>
      <c r="C306" s="246"/>
      <c r="D306" s="231" t="s">
        <v>131</v>
      </c>
      <c r="E306" s="247" t="s">
        <v>1</v>
      </c>
      <c r="F306" s="248" t="s">
        <v>134</v>
      </c>
      <c r="G306" s="246"/>
      <c r="H306" s="249">
        <v>6</v>
      </c>
      <c r="I306" s="250"/>
      <c r="J306" s="246"/>
      <c r="K306" s="246"/>
      <c r="L306" s="251"/>
      <c r="M306" s="252"/>
      <c r="N306" s="253"/>
      <c r="O306" s="253"/>
      <c r="P306" s="253"/>
      <c r="Q306" s="253"/>
      <c r="R306" s="253"/>
      <c r="S306" s="253"/>
      <c r="T306" s="254"/>
      <c r="AT306" s="255" t="s">
        <v>131</v>
      </c>
      <c r="AU306" s="255" t="s">
        <v>88</v>
      </c>
      <c r="AV306" s="13" t="s">
        <v>127</v>
      </c>
      <c r="AW306" s="13" t="s">
        <v>33</v>
      </c>
      <c r="AX306" s="13" t="s">
        <v>86</v>
      </c>
      <c r="AY306" s="255" t="s">
        <v>120</v>
      </c>
    </row>
    <row r="307" spans="2:65" s="1" customFormat="1" ht="24" customHeight="1">
      <c r="B307" s="37"/>
      <c r="C307" s="266" t="s">
        <v>388</v>
      </c>
      <c r="D307" s="266" t="s">
        <v>180</v>
      </c>
      <c r="E307" s="267" t="s">
        <v>389</v>
      </c>
      <c r="F307" s="268" t="s">
        <v>390</v>
      </c>
      <c r="G307" s="269" t="s">
        <v>233</v>
      </c>
      <c r="H307" s="270">
        <v>4.04</v>
      </c>
      <c r="I307" s="271"/>
      <c r="J307" s="272">
        <f>ROUND(I307*H307,2)</f>
        <v>0</v>
      </c>
      <c r="K307" s="268" t="s">
        <v>1</v>
      </c>
      <c r="L307" s="273"/>
      <c r="M307" s="274" t="s">
        <v>1</v>
      </c>
      <c r="N307" s="275" t="s">
        <v>43</v>
      </c>
      <c r="O307" s="85"/>
      <c r="P307" s="227">
        <f>O307*H307</f>
        <v>0</v>
      </c>
      <c r="Q307" s="227">
        <v>0.23</v>
      </c>
      <c r="R307" s="227">
        <f>Q307*H307</f>
        <v>0.9292</v>
      </c>
      <c r="S307" s="227">
        <v>0</v>
      </c>
      <c r="T307" s="228">
        <f>S307*H307</f>
        <v>0</v>
      </c>
      <c r="AR307" s="229" t="s">
        <v>173</v>
      </c>
      <c r="AT307" s="229" t="s">
        <v>180</v>
      </c>
      <c r="AU307" s="229" t="s">
        <v>88</v>
      </c>
      <c r="AY307" s="16" t="s">
        <v>120</v>
      </c>
      <c r="BE307" s="230">
        <f>IF(N307="základní",J307,0)</f>
        <v>0</v>
      </c>
      <c r="BF307" s="230">
        <f>IF(N307="snížená",J307,0)</f>
        <v>0</v>
      </c>
      <c r="BG307" s="230">
        <f>IF(N307="zákl. přenesená",J307,0)</f>
        <v>0</v>
      </c>
      <c r="BH307" s="230">
        <f>IF(N307="sníž. přenesená",J307,0)</f>
        <v>0</v>
      </c>
      <c r="BI307" s="230">
        <f>IF(N307="nulová",J307,0)</f>
        <v>0</v>
      </c>
      <c r="BJ307" s="16" t="s">
        <v>86</v>
      </c>
      <c r="BK307" s="230">
        <f>ROUND(I307*H307,2)</f>
        <v>0</v>
      </c>
      <c r="BL307" s="16" t="s">
        <v>127</v>
      </c>
      <c r="BM307" s="229" t="s">
        <v>391</v>
      </c>
    </row>
    <row r="308" spans="2:47" s="1" customFormat="1" ht="12">
      <c r="B308" s="37"/>
      <c r="C308" s="38"/>
      <c r="D308" s="231" t="s">
        <v>129</v>
      </c>
      <c r="E308" s="38"/>
      <c r="F308" s="232" t="s">
        <v>392</v>
      </c>
      <c r="G308" s="38"/>
      <c r="H308" s="38"/>
      <c r="I308" s="134"/>
      <c r="J308" s="38"/>
      <c r="K308" s="38"/>
      <c r="L308" s="42"/>
      <c r="M308" s="233"/>
      <c r="N308" s="85"/>
      <c r="O308" s="85"/>
      <c r="P308" s="85"/>
      <c r="Q308" s="85"/>
      <c r="R308" s="85"/>
      <c r="S308" s="85"/>
      <c r="T308" s="86"/>
      <c r="AT308" s="16" t="s">
        <v>129</v>
      </c>
      <c r="AU308" s="16" t="s">
        <v>88</v>
      </c>
    </row>
    <row r="309" spans="2:51" s="12" customFormat="1" ht="12">
      <c r="B309" s="234"/>
      <c r="C309" s="235"/>
      <c r="D309" s="231" t="s">
        <v>131</v>
      </c>
      <c r="E309" s="236" t="s">
        <v>1</v>
      </c>
      <c r="F309" s="237" t="s">
        <v>393</v>
      </c>
      <c r="G309" s="235"/>
      <c r="H309" s="238">
        <v>4.04</v>
      </c>
      <c r="I309" s="239"/>
      <c r="J309" s="235"/>
      <c r="K309" s="235"/>
      <c r="L309" s="240"/>
      <c r="M309" s="241"/>
      <c r="N309" s="242"/>
      <c r="O309" s="242"/>
      <c r="P309" s="242"/>
      <c r="Q309" s="242"/>
      <c r="R309" s="242"/>
      <c r="S309" s="242"/>
      <c r="T309" s="243"/>
      <c r="AT309" s="244" t="s">
        <v>131</v>
      </c>
      <c r="AU309" s="244" t="s">
        <v>88</v>
      </c>
      <c r="AV309" s="12" t="s">
        <v>88</v>
      </c>
      <c r="AW309" s="12" t="s">
        <v>33</v>
      </c>
      <c r="AX309" s="12" t="s">
        <v>78</v>
      </c>
      <c r="AY309" s="244" t="s">
        <v>120</v>
      </c>
    </row>
    <row r="310" spans="2:51" s="13" customFormat="1" ht="12">
      <c r="B310" s="245"/>
      <c r="C310" s="246"/>
      <c r="D310" s="231" t="s">
        <v>131</v>
      </c>
      <c r="E310" s="247" t="s">
        <v>1</v>
      </c>
      <c r="F310" s="248" t="s">
        <v>134</v>
      </c>
      <c r="G310" s="246"/>
      <c r="H310" s="249">
        <v>4.04</v>
      </c>
      <c r="I310" s="250"/>
      <c r="J310" s="246"/>
      <c r="K310" s="246"/>
      <c r="L310" s="251"/>
      <c r="M310" s="252"/>
      <c r="N310" s="253"/>
      <c r="O310" s="253"/>
      <c r="P310" s="253"/>
      <c r="Q310" s="253"/>
      <c r="R310" s="253"/>
      <c r="S310" s="253"/>
      <c r="T310" s="254"/>
      <c r="AT310" s="255" t="s">
        <v>131</v>
      </c>
      <c r="AU310" s="255" t="s">
        <v>88</v>
      </c>
      <c r="AV310" s="13" t="s">
        <v>127</v>
      </c>
      <c r="AW310" s="13" t="s">
        <v>33</v>
      </c>
      <c r="AX310" s="13" t="s">
        <v>86</v>
      </c>
      <c r="AY310" s="255" t="s">
        <v>120</v>
      </c>
    </row>
    <row r="311" spans="2:65" s="1" customFormat="1" ht="24" customHeight="1">
      <c r="B311" s="37"/>
      <c r="C311" s="218" t="s">
        <v>394</v>
      </c>
      <c r="D311" s="218" t="s">
        <v>122</v>
      </c>
      <c r="E311" s="219" t="s">
        <v>395</v>
      </c>
      <c r="F311" s="220" t="s">
        <v>396</v>
      </c>
      <c r="G311" s="221" t="s">
        <v>148</v>
      </c>
      <c r="H311" s="222">
        <v>8</v>
      </c>
      <c r="I311" s="223"/>
      <c r="J311" s="224">
        <f>ROUND(I311*H311,2)</f>
        <v>0</v>
      </c>
      <c r="K311" s="220" t="s">
        <v>126</v>
      </c>
      <c r="L311" s="42"/>
      <c r="M311" s="225" t="s">
        <v>1</v>
      </c>
      <c r="N311" s="226" t="s">
        <v>43</v>
      </c>
      <c r="O311" s="85"/>
      <c r="P311" s="227">
        <f>O311*H311</f>
        <v>0</v>
      </c>
      <c r="Q311" s="227">
        <v>2.46367</v>
      </c>
      <c r="R311" s="227">
        <f>Q311*H311</f>
        <v>19.70936</v>
      </c>
      <c r="S311" s="227">
        <v>0</v>
      </c>
      <c r="T311" s="228">
        <f>S311*H311</f>
        <v>0</v>
      </c>
      <c r="AR311" s="229" t="s">
        <v>127</v>
      </c>
      <c r="AT311" s="229" t="s">
        <v>122</v>
      </c>
      <c r="AU311" s="229" t="s">
        <v>88</v>
      </c>
      <c r="AY311" s="16" t="s">
        <v>120</v>
      </c>
      <c r="BE311" s="230">
        <f>IF(N311="základní",J311,0)</f>
        <v>0</v>
      </c>
      <c r="BF311" s="230">
        <f>IF(N311="snížená",J311,0)</f>
        <v>0</v>
      </c>
      <c r="BG311" s="230">
        <f>IF(N311="zákl. přenesená",J311,0)</f>
        <v>0</v>
      </c>
      <c r="BH311" s="230">
        <f>IF(N311="sníž. přenesená",J311,0)</f>
        <v>0</v>
      </c>
      <c r="BI311" s="230">
        <f>IF(N311="nulová",J311,0)</f>
        <v>0</v>
      </c>
      <c r="BJ311" s="16" t="s">
        <v>86</v>
      </c>
      <c r="BK311" s="230">
        <f>ROUND(I311*H311,2)</f>
        <v>0</v>
      </c>
      <c r="BL311" s="16" t="s">
        <v>127</v>
      </c>
      <c r="BM311" s="229" t="s">
        <v>397</v>
      </c>
    </row>
    <row r="312" spans="2:47" s="1" customFormat="1" ht="12">
      <c r="B312" s="37"/>
      <c r="C312" s="38"/>
      <c r="D312" s="231" t="s">
        <v>129</v>
      </c>
      <c r="E312" s="38"/>
      <c r="F312" s="232" t="s">
        <v>398</v>
      </c>
      <c r="G312" s="38"/>
      <c r="H312" s="38"/>
      <c r="I312" s="134"/>
      <c r="J312" s="38"/>
      <c r="K312" s="38"/>
      <c r="L312" s="42"/>
      <c r="M312" s="233"/>
      <c r="N312" s="85"/>
      <c r="O312" s="85"/>
      <c r="P312" s="85"/>
      <c r="Q312" s="85"/>
      <c r="R312" s="85"/>
      <c r="S312" s="85"/>
      <c r="T312" s="86"/>
      <c r="AT312" s="16" t="s">
        <v>129</v>
      </c>
      <c r="AU312" s="16" t="s">
        <v>88</v>
      </c>
    </row>
    <row r="313" spans="2:51" s="12" customFormat="1" ht="12">
      <c r="B313" s="234"/>
      <c r="C313" s="235"/>
      <c r="D313" s="231" t="s">
        <v>131</v>
      </c>
      <c r="E313" s="236" t="s">
        <v>1</v>
      </c>
      <c r="F313" s="237" t="s">
        <v>399</v>
      </c>
      <c r="G313" s="235"/>
      <c r="H313" s="238">
        <v>8</v>
      </c>
      <c r="I313" s="239"/>
      <c r="J313" s="235"/>
      <c r="K313" s="235"/>
      <c r="L313" s="240"/>
      <c r="M313" s="241"/>
      <c r="N313" s="242"/>
      <c r="O313" s="242"/>
      <c r="P313" s="242"/>
      <c r="Q313" s="242"/>
      <c r="R313" s="242"/>
      <c r="S313" s="242"/>
      <c r="T313" s="243"/>
      <c r="AT313" s="244" t="s">
        <v>131</v>
      </c>
      <c r="AU313" s="244" t="s">
        <v>88</v>
      </c>
      <c r="AV313" s="12" t="s">
        <v>88</v>
      </c>
      <c r="AW313" s="12" t="s">
        <v>33</v>
      </c>
      <c r="AX313" s="12" t="s">
        <v>78</v>
      </c>
      <c r="AY313" s="244" t="s">
        <v>120</v>
      </c>
    </row>
    <row r="314" spans="2:51" s="13" customFormat="1" ht="12">
      <c r="B314" s="245"/>
      <c r="C314" s="246"/>
      <c r="D314" s="231" t="s">
        <v>131</v>
      </c>
      <c r="E314" s="247" t="s">
        <v>1</v>
      </c>
      <c r="F314" s="248" t="s">
        <v>134</v>
      </c>
      <c r="G314" s="246"/>
      <c r="H314" s="249">
        <v>8</v>
      </c>
      <c r="I314" s="250"/>
      <c r="J314" s="246"/>
      <c r="K314" s="246"/>
      <c r="L314" s="251"/>
      <c r="M314" s="252"/>
      <c r="N314" s="253"/>
      <c r="O314" s="253"/>
      <c r="P314" s="253"/>
      <c r="Q314" s="253"/>
      <c r="R314" s="253"/>
      <c r="S314" s="253"/>
      <c r="T314" s="254"/>
      <c r="AT314" s="255" t="s">
        <v>131</v>
      </c>
      <c r="AU314" s="255" t="s">
        <v>88</v>
      </c>
      <c r="AV314" s="13" t="s">
        <v>127</v>
      </c>
      <c r="AW314" s="13" t="s">
        <v>33</v>
      </c>
      <c r="AX314" s="13" t="s">
        <v>86</v>
      </c>
      <c r="AY314" s="255" t="s">
        <v>120</v>
      </c>
    </row>
    <row r="315" spans="2:65" s="1" customFormat="1" ht="24" customHeight="1">
      <c r="B315" s="37"/>
      <c r="C315" s="218" t="s">
        <v>400</v>
      </c>
      <c r="D315" s="218" t="s">
        <v>122</v>
      </c>
      <c r="E315" s="219" t="s">
        <v>401</v>
      </c>
      <c r="F315" s="220" t="s">
        <v>402</v>
      </c>
      <c r="G315" s="221" t="s">
        <v>125</v>
      </c>
      <c r="H315" s="222">
        <v>2112.12</v>
      </c>
      <c r="I315" s="223"/>
      <c r="J315" s="224">
        <f>ROUND(I315*H315,2)</f>
        <v>0</v>
      </c>
      <c r="K315" s="220" t="s">
        <v>126</v>
      </c>
      <c r="L315" s="42"/>
      <c r="M315" s="225" t="s">
        <v>1</v>
      </c>
      <c r="N315" s="226" t="s">
        <v>43</v>
      </c>
      <c r="O315" s="85"/>
      <c r="P315" s="227">
        <f>O315*H315</f>
        <v>0</v>
      </c>
      <c r="Q315" s="227">
        <v>0.00198</v>
      </c>
      <c r="R315" s="227">
        <f>Q315*H315</f>
        <v>4.1819976</v>
      </c>
      <c r="S315" s="227">
        <v>0</v>
      </c>
      <c r="T315" s="228">
        <f>S315*H315</f>
        <v>0</v>
      </c>
      <c r="AR315" s="229" t="s">
        <v>127</v>
      </c>
      <c r="AT315" s="229" t="s">
        <v>122</v>
      </c>
      <c r="AU315" s="229" t="s">
        <v>88</v>
      </c>
      <c r="AY315" s="16" t="s">
        <v>120</v>
      </c>
      <c r="BE315" s="230">
        <f>IF(N315="základní",J315,0)</f>
        <v>0</v>
      </c>
      <c r="BF315" s="230">
        <f>IF(N315="snížená",J315,0)</f>
        <v>0</v>
      </c>
      <c r="BG315" s="230">
        <f>IF(N315="zákl. přenesená",J315,0)</f>
        <v>0</v>
      </c>
      <c r="BH315" s="230">
        <f>IF(N315="sníž. přenesená",J315,0)</f>
        <v>0</v>
      </c>
      <c r="BI315" s="230">
        <f>IF(N315="nulová",J315,0)</f>
        <v>0</v>
      </c>
      <c r="BJ315" s="16" t="s">
        <v>86</v>
      </c>
      <c r="BK315" s="230">
        <f>ROUND(I315*H315,2)</f>
        <v>0</v>
      </c>
      <c r="BL315" s="16" t="s">
        <v>127</v>
      </c>
      <c r="BM315" s="229" t="s">
        <v>403</v>
      </c>
    </row>
    <row r="316" spans="2:47" s="1" customFormat="1" ht="12">
      <c r="B316" s="37"/>
      <c r="C316" s="38"/>
      <c r="D316" s="231" t="s">
        <v>129</v>
      </c>
      <c r="E316" s="38"/>
      <c r="F316" s="232" t="s">
        <v>404</v>
      </c>
      <c r="G316" s="38"/>
      <c r="H316" s="38"/>
      <c r="I316" s="134"/>
      <c r="J316" s="38"/>
      <c r="K316" s="38"/>
      <c r="L316" s="42"/>
      <c r="M316" s="233"/>
      <c r="N316" s="85"/>
      <c r="O316" s="85"/>
      <c r="P316" s="85"/>
      <c r="Q316" s="85"/>
      <c r="R316" s="85"/>
      <c r="S316" s="85"/>
      <c r="T316" s="86"/>
      <c r="AT316" s="16" t="s">
        <v>129</v>
      </c>
      <c r="AU316" s="16" t="s">
        <v>88</v>
      </c>
    </row>
    <row r="317" spans="2:51" s="12" customFormat="1" ht="12">
      <c r="B317" s="234"/>
      <c r="C317" s="235"/>
      <c r="D317" s="231" t="s">
        <v>131</v>
      </c>
      <c r="E317" s="236" t="s">
        <v>1</v>
      </c>
      <c r="F317" s="237" t="s">
        <v>405</v>
      </c>
      <c r="G317" s="235"/>
      <c r="H317" s="238">
        <v>2112.118</v>
      </c>
      <c r="I317" s="239"/>
      <c r="J317" s="235"/>
      <c r="K317" s="235"/>
      <c r="L317" s="240"/>
      <c r="M317" s="241"/>
      <c r="N317" s="242"/>
      <c r="O317" s="242"/>
      <c r="P317" s="242"/>
      <c r="Q317" s="242"/>
      <c r="R317" s="242"/>
      <c r="S317" s="242"/>
      <c r="T317" s="243"/>
      <c r="AT317" s="244" t="s">
        <v>131</v>
      </c>
      <c r="AU317" s="244" t="s">
        <v>88</v>
      </c>
      <c r="AV317" s="12" t="s">
        <v>88</v>
      </c>
      <c r="AW317" s="12" t="s">
        <v>33</v>
      </c>
      <c r="AX317" s="12" t="s">
        <v>78</v>
      </c>
      <c r="AY317" s="244" t="s">
        <v>120</v>
      </c>
    </row>
    <row r="318" spans="2:51" s="13" customFormat="1" ht="12">
      <c r="B318" s="245"/>
      <c r="C318" s="246"/>
      <c r="D318" s="231" t="s">
        <v>131</v>
      </c>
      <c r="E318" s="247" t="s">
        <v>1</v>
      </c>
      <c r="F318" s="248" t="s">
        <v>134</v>
      </c>
      <c r="G318" s="246"/>
      <c r="H318" s="249">
        <v>2112.118</v>
      </c>
      <c r="I318" s="250"/>
      <c r="J318" s="246"/>
      <c r="K318" s="246"/>
      <c r="L318" s="251"/>
      <c r="M318" s="252"/>
      <c r="N318" s="253"/>
      <c r="O318" s="253"/>
      <c r="P318" s="253"/>
      <c r="Q318" s="253"/>
      <c r="R318" s="253"/>
      <c r="S318" s="253"/>
      <c r="T318" s="254"/>
      <c r="AT318" s="255" t="s">
        <v>131</v>
      </c>
      <c r="AU318" s="255" t="s">
        <v>88</v>
      </c>
      <c r="AV318" s="13" t="s">
        <v>127</v>
      </c>
      <c r="AW318" s="13" t="s">
        <v>33</v>
      </c>
      <c r="AX318" s="13" t="s">
        <v>78</v>
      </c>
      <c r="AY318" s="255" t="s">
        <v>120</v>
      </c>
    </row>
    <row r="319" spans="2:51" s="12" customFormat="1" ht="12">
      <c r="B319" s="234"/>
      <c r="C319" s="235"/>
      <c r="D319" s="231" t="s">
        <v>131</v>
      </c>
      <c r="E319" s="236" t="s">
        <v>1</v>
      </c>
      <c r="F319" s="237" t="s">
        <v>406</v>
      </c>
      <c r="G319" s="235"/>
      <c r="H319" s="238">
        <v>2112.12</v>
      </c>
      <c r="I319" s="239"/>
      <c r="J319" s="235"/>
      <c r="K319" s="235"/>
      <c r="L319" s="240"/>
      <c r="M319" s="241"/>
      <c r="N319" s="242"/>
      <c r="O319" s="242"/>
      <c r="P319" s="242"/>
      <c r="Q319" s="242"/>
      <c r="R319" s="242"/>
      <c r="S319" s="242"/>
      <c r="T319" s="243"/>
      <c r="AT319" s="244" t="s">
        <v>131</v>
      </c>
      <c r="AU319" s="244" t="s">
        <v>88</v>
      </c>
      <c r="AV319" s="12" t="s">
        <v>88</v>
      </c>
      <c r="AW319" s="12" t="s">
        <v>33</v>
      </c>
      <c r="AX319" s="12" t="s">
        <v>86</v>
      </c>
      <c r="AY319" s="244" t="s">
        <v>120</v>
      </c>
    </row>
    <row r="320" spans="2:65" s="1" customFormat="1" ht="24" customHeight="1">
      <c r="B320" s="37"/>
      <c r="C320" s="218" t="s">
        <v>407</v>
      </c>
      <c r="D320" s="218" t="s">
        <v>122</v>
      </c>
      <c r="E320" s="219" t="s">
        <v>408</v>
      </c>
      <c r="F320" s="220" t="s">
        <v>409</v>
      </c>
      <c r="G320" s="221" t="s">
        <v>301</v>
      </c>
      <c r="H320" s="222">
        <v>46.5</v>
      </c>
      <c r="I320" s="223"/>
      <c r="J320" s="224">
        <f>ROUND(I320*H320,2)</f>
        <v>0</v>
      </c>
      <c r="K320" s="220" t="s">
        <v>1</v>
      </c>
      <c r="L320" s="42"/>
      <c r="M320" s="225" t="s">
        <v>1</v>
      </c>
      <c r="N320" s="226" t="s">
        <v>43</v>
      </c>
      <c r="O320" s="85"/>
      <c r="P320" s="227">
        <f>O320*H320</f>
        <v>0</v>
      </c>
      <c r="Q320" s="227">
        <v>0</v>
      </c>
      <c r="R320" s="227">
        <f>Q320*H320</f>
        <v>0</v>
      </c>
      <c r="S320" s="227">
        <v>0</v>
      </c>
      <c r="T320" s="228">
        <f>S320*H320</f>
        <v>0</v>
      </c>
      <c r="AR320" s="229" t="s">
        <v>127</v>
      </c>
      <c r="AT320" s="229" t="s">
        <v>122</v>
      </c>
      <c r="AU320" s="229" t="s">
        <v>88</v>
      </c>
      <c r="AY320" s="16" t="s">
        <v>120</v>
      </c>
      <c r="BE320" s="230">
        <f>IF(N320="základní",J320,0)</f>
        <v>0</v>
      </c>
      <c r="BF320" s="230">
        <f>IF(N320="snížená",J320,0)</f>
        <v>0</v>
      </c>
      <c r="BG320" s="230">
        <f>IF(N320="zákl. přenesená",J320,0)</f>
        <v>0</v>
      </c>
      <c r="BH320" s="230">
        <f>IF(N320="sníž. přenesená",J320,0)</f>
        <v>0</v>
      </c>
      <c r="BI320" s="230">
        <f>IF(N320="nulová",J320,0)</f>
        <v>0</v>
      </c>
      <c r="BJ320" s="16" t="s">
        <v>86</v>
      </c>
      <c r="BK320" s="230">
        <f>ROUND(I320*H320,2)</f>
        <v>0</v>
      </c>
      <c r="BL320" s="16" t="s">
        <v>127</v>
      </c>
      <c r="BM320" s="229" t="s">
        <v>410</v>
      </c>
    </row>
    <row r="321" spans="2:47" s="1" customFormat="1" ht="12">
      <c r="B321" s="37"/>
      <c r="C321" s="38"/>
      <c r="D321" s="231" t="s">
        <v>129</v>
      </c>
      <c r="E321" s="38"/>
      <c r="F321" s="232" t="s">
        <v>411</v>
      </c>
      <c r="G321" s="38"/>
      <c r="H321" s="38"/>
      <c r="I321" s="134"/>
      <c r="J321" s="38"/>
      <c r="K321" s="38"/>
      <c r="L321" s="42"/>
      <c r="M321" s="233"/>
      <c r="N321" s="85"/>
      <c r="O321" s="85"/>
      <c r="P321" s="85"/>
      <c r="Q321" s="85"/>
      <c r="R321" s="85"/>
      <c r="S321" s="85"/>
      <c r="T321" s="86"/>
      <c r="AT321" s="16" t="s">
        <v>129</v>
      </c>
      <c r="AU321" s="16" t="s">
        <v>88</v>
      </c>
    </row>
    <row r="322" spans="2:51" s="12" customFormat="1" ht="12">
      <c r="B322" s="234"/>
      <c r="C322" s="235"/>
      <c r="D322" s="231" t="s">
        <v>131</v>
      </c>
      <c r="E322" s="236" t="s">
        <v>1</v>
      </c>
      <c r="F322" s="237" t="s">
        <v>412</v>
      </c>
      <c r="G322" s="235"/>
      <c r="H322" s="238">
        <v>46.5</v>
      </c>
      <c r="I322" s="239"/>
      <c r="J322" s="235"/>
      <c r="K322" s="235"/>
      <c r="L322" s="240"/>
      <c r="M322" s="241"/>
      <c r="N322" s="242"/>
      <c r="O322" s="242"/>
      <c r="P322" s="242"/>
      <c r="Q322" s="242"/>
      <c r="R322" s="242"/>
      <c r="S322" s="242"/>
      <c r="T322" s="243"/>
      <c r="AT322" s="244" t="s">
        <v>131</v>
      </c>
      <c r="AU322" s="244" t="s">
        <v>88</v>
      </c>
      <c r="AV322" s="12" t="s">
        <v>88</v>
      </c>
      <c r="AW322" s="12" t="s">
        <v>33</v>
      </c>
      <c r="AX322" s="12" t="s">
        <v>86</v>
      </c>
      <c r="AY322" s="244" t="s">
        <v>120</v>
      </c>
    </row>
    <row r="323" spans="2:65" s="1" customFormat="1" ht="16.5" customHeight="1">
      <c r="B323" s="37"/>
      <c r="C323" s="218" t="s">
        <v>413</v>
      </c>
      <c r="D323" s="218" t="s">
        <v>122</v>
      </c>
      <c r="E323" s="219" t="s">
        <v>414</v>
      </c>
      <c r="F323" s="220" t="s">
        <v>415</v>
      </c>
      <c r="G323" s="221" t="s">
        <v>301</v>
      </c>
      <c r="H323" s="222">
        <v>124.9</v>
      </c>
      <c r="I323" s="223"/>
      <c r="J323" s="224">
        <f>ROUND(I323*H323,2)</f>
        <v>0</v>
      </c>
      <c r="K323" s="220" t="s">
        <v>126</v>
      </c>
      <c r="L323" s="42"/>
      <c r="M323" s="225" t="s">
        <v>1</v>
      </c>
      <c r="N323" s="226" t="s">
        <v>43</v>
      </c>
      <c r="O323" s="85"/>
      <c r="P323" s="227">
        <f>O323*H323</f>
        <v>0</v>
      </c>
      <c r="Q323" s="227">
        <v>0</v>
      </c>
      <c r="R323" s="227">
        <f>Q323*H323</f>
        <v>0</v>
      </c>
      <c r="S323" s="227">
        <v>0</v>
      </c>
      <c r="T323" s="228">
        <f>S323*H323</f>
        <v>0</v>
      </c>
      <c r="AR323" s="229" t="s">
        <v>127</v>
      </c>
      <c r="AT323" s="229" t="s">
        <v>122</v>
      </c>
      <c r="AU323" s="229" t="s">
        <v>88</v>
      </c>
      <c r="AY323" s="16" t="s">
        <v>120</v>
      </c>
      <c r="BE323" s="230">
        <f>IF(N323="základní",J323,0)</f>
        <v>0</v>
      </c>
      <c r="BF323" s="230">
        <f>IF(N323="snížená",J323,0)</f>
        <v>0</v>
      </c>
      <c r="BG323" s="230">
        <f>IF(N323="zákl. přenesená",J323,0)</f>
        <v>0</v>
      </c>
      <c r="BH323" s="230">
        <f>IF(N323="sníž. přenesená",J323,0)</f>
        <v>0</v>
      </c>
      <c r="BI323" s="230">
        <f>IF(N323="nulová",J323,0)</f>
        <v>0</v>
      </c>
      <c r="BJ323" s="16" t="s">
        <v>86</v>
      </c>
      <c r="BK323" s="230">
        <f>ROUND(I323*H323,2)</f>
        <v>0</v>
      </c>
      <c r="BL323" s="16" t="s">
        <v>127</v>
      </c>
      <c r="BM323" s="229" t="s">
        <v>416</v>
      </c>
    </row>
    <row r="324" spans="2:47" s="1" customFormat="1" ht="12">
      <c r="B324" s="37"/>
      <c r="C324" s="38"/>
      <c r="D324" s="231" t="s">
        <v>129</v>
      </c>
      <c r="E324" s="38"/>
      <c r="F324" s="232" t="s">
        <v>417</v>
      </c>
      <c r="G324" s="38"/>
      <c r="H324" s="38"/>
      <c r="I324" s="134"/>
      <c r="J324" s="38"/>
      <c r="K324" s="38"/>
      <c r="L324" s="42"/>
      <c r="M324" s="233"/>
      <c r="N324" s="85"/>
      <c r="O324" s="85"/>
      <c r="P324" s="85"/>
      <c r="Q324" s="85"/>
      <c r="R324" s="85"/>
      <c r="S324" s="85"/>
      <c r="T324" s="86"/>
      <c r="AT324" s="16" t="s">
        <v>129</v>
      </c>
      <c r="AU324" s="16" t="s">
        <v>88</v>
      </c>
    </row>
    <row r="325" spans="2:51" s="12" customFormat="1" ht="12">
      <c r="B325" s="234"/>
      <c r="C325" s="235"/>
      <c r="D325" s="231" t="s">
        <v>131</v>
      </c>
      <c r="E325" s="236" t="s">
        <v>1</v>
      </c>
      <c r="F325" s="237" t="s">
        <v>418</v>
      </c>
      <c r="G325" s="235"/>
      <c r="H325" s="238">
        <v>46.5</v>
      </c>
      <c r="I325" s="239"/>
      <c r="J325" s="235"/>
      <c r="K325" s="235"/>
      <c r="L325" s="240"/>
      <c r="M325" s="241"/>
      <c r="N325" s="242"/>
      <c r="O325" s="242"/>
      <c r="P325" s="242"/>
      <c r="Q325" s="242"/>
      <c r="R325" s="242"/>
      <c r="S325" s="242"/>
      <c r="T325" s="243"/>
      <c r="AT325" s="244" t="s">
        <v>131</v>
      </c>
      <c r="AU325" s="244" t="s">
        <v>88</v>
      </c>
      <c r="AV325" s="12" t="s">
        <v>88</v>
      </c>
      <c r="AW325" s="12" t="s">
        <v>33</v>
      </c>
      <c r="AX325" s="12" t="s">
        <v>78</v>
      </c>
      <c r="AY325" s="244" t="s">
        <v>120</v>
      </c>
    </row>
    <row r="326" spans="2:51" s="12" customFormat="1" ht="12">
      <c r="B326" s="234"/>
      <c r="C326" s="235"/>
      <c r="D326" s="231" t="s">
        <v>131</v>
      </c>
      <c r="E326" s="236" t="s">
        <v>1</v>
      </c>
      <c r="F326" s="237" t="s">
        <v>419</v>
      </c>
      <c r="G326" s="235"/>
      <c r="H326" s="238">
        <v>78.4</v>
      </c>
      <c r="I326" s="239"/>
      <c r="J326" s="235"/>
      <c r="K326" s="235"/>
      <c r="L326" s="240"/>
      <c r="M326" s="241"/>
      <c r="N326" s="242"/>
      <c r="O326" s="242"/>
      <c r="P326" s="242"/>
      <c r="Q326" s="242"/>
      <c r="R326" s="242"/>
      <c r="S326" s="242"/>
      <c r="T326" s="243"/>
      <c r="AT326" s="244" t="s">
        <v>131</v>
      </c>
      <c r="AU326" s="244" t="s">
        <v>88</v>
      </c>
      <c r="AV326" s="12" t="s">
        <v>88</v>
      </c>
      <c r="AW326" s="12" t="s">
        <v>33</v>
      </c>
      <c r="AX326" s="12" t="s">
        <v>78</v>
      </c>
      <c r="AY326" s="244" t="s">
        <v>120</v>
      </c>
    </row>
    <row r="327" spans="2:51" s="13" customFormat="1" ht="12">
      <c r="B327" s="245"/>
      <c r="C327" s="246"/>
      <c r="D327" s="231" t="s">
        <v>131</v>
      </c>
      <c r="E327" s="247" t="s">
        <v>1</v>
      </c>
      <c r="F327" s="248" t="s">
        <v>134</v>
      </c>
      <c r="G327" s="246"/>
      <c r="H327" s="249">
        <v>124.9</v>
      </c>
      <c r="I327" s="250"/>
      <c r="J327" s="246"/>
      <c r="K327" s="246"/>
      <c r="L327" s="251"/>
      <c r="M327" s="252"/>
      <c r="N327" s="253"/>
      <c r="O327" s="253"/>
      <c r="P327" s="253"/>
      <c r="Q327" s="253"/>
      <c r="R327" s="253"/>
      <c r="S327" s="253"/>
      <c r="T327" s="254"/>
      <c r="AT327" s="255" t="s">
        <v>131</v>
      </c>
      <c r="AU327" s="255" t="s">
        <v>88</v>
      </c>
      <c r="AV327" s="13" t="s">
        <v>127</v>
      </c>
      <c r="AW327" s="13" t="s">
        <v>33</v>
      </c>
      <c r="AX327" s="13" t="s">
        <v>86</v>
      </c>
      <c r="AY327" s="255" t="s">
        <v>120</v>
      </c>
    </row>
    <row r="328" spans="2:65" s="1" customFormat="1" ht="16.5" customHeight="1">
      <c r="B328" s="37"/>
      <c r="C328" s="218" t="s">
        <v>420</v>
      </c>
      <c r="D328" s="218" t="s">
        <v>122</v>
      </c>
      <c r="E328" s="219" t="s">
        <v>421</v>
      </c>
      <c r="F328" s="220" t="s">
        <v>422</v>
      </c>
      <c r="G328" s="221" t="s">
        <v>301</v>
      </c>
      <c r="H328" s="222">
        <v>1075</v>
      </c>
      <c r="I328" s="223"/>
      <c r="J328" s="224">
        <f>ROUND(I328*H328,2)</f>
        <v>0</v>
      </c>
      <c r="K328" s="220" t="s">
        <v>126</v>
      </c>
      <c r="L328" s="42"/>
      <c r="M328" s="225" t="s">
        <v>1</v>
      </c>
      <c r="N328" s="226" t="s">
        <v>43</v>
      </c>
      <c r="O328" s="85"/>
      <c r="P328" s="227">
        <f>O328*H328</f>
        <v>0</v>
      </c>
      <c r="Q328" s="227">
        <v>0</v>
      </c>
      <c r="R328" s="227">
        <f>Q328*H328</f>
        <v>0</v>
      </c>
      <c r="S328" s="227">
        <v>0</v>
      </c>
      <c r="T328" s="228">
        <f>S328*H328</f>
        <v>0</v>
      </c>
      <c r="AR328" s="229" t="s">
        <v>127</v>
      </c>
      <c r="AT328" s="229" t="s">
        <v>122</v>
      </c>
      <c r="AU328" s="229" t="s">
        <v>88</v>
      </c>
      <c r="AY328" s="16" t="s">
        <v>120</v>
      </c>
      <c r="BE328" s="230">
        <f>IF(N328="základní",J328,0)</f>
        <v>0</v>
      </c>
      <c r="BF328" s="230">
        <f>IF(N328="snížená",J328,0)</f>
        <v>0</v>
      </c>
      <c r="BG328" s="230">
        <f>IF(N328="zákl. přenesená",J328,0)</f>
        <v>0</v>
      </c>
      <c r="BH328" s="230">
        <f>IF(N328="sníž. přenesená",J328,0)</f>
        <v>0</v>
      </c>
      <c r="BI328" s="230">
        <f>IF(N328="nulová",J328,0)</f>
        <v>0</v>
      </c>
      <c r="BJ328" s="16" t="s">
        <v>86</v>
      </c>
      <c r="BK328" s="230">
        <f>ROUND(I328*H328,2)</f>
        <v>0</v>
      </c>
      <c r="BL328" s="16" t="s">
        <v>127</v>
      </c>
      <c r="BM328" s="229" t="s">
        <v>423</v>
      </c>
    </row>
    <row r="329" spans="2:47" s="1" customFormat="1" ht="12">
      <c r="B329" s="37"/>
      <c r="C329" s="38"/>
      <c r="D329" s="231" t="s">
        <v>129</v>
      </c>
      <c r="E329" s="38"/>
      <c r="F329" s="232" t="s">
        <v>424</v>
      </c>
      <c r="G329" s="38"/>
      <c r="H329" s="38"/>
      <c r="I329" s="134"/>
      <c r="J329" s="38"/>
      <c r="K329" s="38"/>
      <c r="L329" s="42"/>
      <c r="M329" s="233"/>
      <c r="N329" s="85"/>
      <c r="O329" s="85"/>
      <c r="P329" s="85"/>
      <c r="Q329" s="85"/>
      <c r="R329" s="85"/>
      <c r="S329" s="85"/>
      <c r="T329" s="86"/>
      <c r="AT329" s="16" t="s">
        <v>129</v>
      </c>
      <c r="AU329" s="16" t="s">
        <v>88</v>
      </c>
    </row>
    <row r="330" spans="2:51" s="12" customFormat="1" ht="12">
      <c r="B330" s="234"/>
      <c r="C330" s="235"/>
      <c r="D330" s="231" t="s">
        <v>131</v>
      </c>
      <c r="E330" s="236" t="s">
        <v>1</v>
      </c>
      <c r="F330" s="237" t="s">
        <v>425</v>
      </c>
      <c r="G330" s="235"/>
      <c r="H330" s="238">
        <v>1075</v>
      </c>
      <c r="I330" s="239"/>
      <c r="J330" s="235"/>
      <c r="K330" s="235"/>
      <c r="L330" s="240"/>
      <c r="M330" s="241"/>
      <c r="N330" s="242"/>
      <c r="O330" s="242"/>
      <c r="P330" s="242"/>
      <c r="Q330" s="242"/>
      <c r="R330" s="242"/>
      <c r="S330" s="242"/>
      <c r="T330" s="243"/>
      <c r="AT330" s="244" t="s">
        <v>131</v>
      </c>
      <c r="AU330" s="244" t="s">
        <v>88</v>
      </c>
      <c r="AV330" s="12" t="s">
        <v>88</v>
      </c>
      <c r="AW330" s="12" t="s">
        <v>33</v>
      </c>
      <c r="AX330" s="12" t="s">
        <v>78</v>
      </c>
      <c r="AY330" s="244" t="s">
        <v>120</v>
      </c>
    </row>
    <row r="331" spans="2:51" s="13" customFormat="1" ht="12">
      <c r="B331" s="245"/>
      <c r="C331" s="246"/>
      <c r="D331" s="231" t="s">
        <v>131</v>
      </c>
      <c r="E331" s="247" t="s">
        <v>1</v>
      </c>
      <c r="F331" s="248" t="s">
        <v>134</v>
      </c>
      <c r="G331" s="246"/>
      <c r="H331" s="249">
        <v>1075</v>
      </c>
      <c r="I331" s="250"/>
      <c r="J331" s="246"/>
      <c r="K331" s="246"/>
      <c r="L331" s="251"/>
      <c r="M331" s="252"/>
      <c r="N331" s="253"/>
      <c r="O331" s="253"/>
      <c r="P331" s="253"/>
      <c r="Q331" s="253"/>
      <c r="R331" s="253"/>
      <c r="S331" s="253"/>
      <c r="T331" s="254"/>
      <c r="AT331" s="255" t="s">
        <v>131</v>
      </c>
      <c r="AU331" s="255" t="s">
        <v>88</v>
      </c>
      <c r="AV331" s="13" t="s">
        <v>127</v>
      </c>
      <c r="AW331" s="13" t="s">
        <v>33</v>
      </c>
      <c r="AX331" s="13" t="s">
        <v>86</v>
      </c>
      <c r="AY331" s="255" t="s">
        <v>120</v>
      </c>
    </row>
    <row r="332" spans="2:65" s="1" customFormat="1" ht="24" customHeight="1">
      <c r="B332" s="37"/>
      <c r="C332" s="218" t="s">
        <v>426</v>
      </c>
      <c r="D332" s="218" t="s">
        <v>122</v>
      </c>
      <c r="E332" s="219" t="s">
        <v>427</v>
      </c>
      <c r="F332" s="220" t="s">
        <v>428</v>
      </c>
      <c r="G332" s="221" t="s">
        <v>301</v>
      </c>
      <c r="H332" s="222">
        <v>14</v>
      </c>
      <c r="I332" s="223"/>
      <c r="J332" s="224">
        <f>ROUND(I332*H332,2)</f>
        <v>0</v>
      </c>
      <c r="K332" s="220" t="s">
        <v>126</v>
      </c>
      <c r="L332" s="42"/>
      <c r="M332" s="225" t="s">
        <v>1</v>
      </c>
      <c r="N332" s="226" t="s">
        <v>43</v>
      </c>
      <c r="O332" s="85"/>
      <c r="P332" s="227">
        <f>O332*H332</f>
        <v>0</v>
      </c>
      <c r="Q332" s="227">
        <v>0.16371</v>
      </c>
      <c r="R332" s="227">
        <f>Q332*H332</f>
        <v>2.29194</v>
      </c>
      <c r="S332" s="227">
        <v>0</v>
      </c>
      <c r="T332" s="228">
        <f>S332*H332</f>
        <v>0</v>
      </c>
      <c r="AR332" s="229" t="s">
        <v>127</v>
      </c>
      <c r="AT332" s="229" t="s">
        <v>122</v>
      </c>
      <c r="AU332" s="229" t="s">
        <v>88</v>
      </c>
      <c r="AY332" s="16" t="s">
        <v>120</v>
      </c>
      <c r="BE332" s="230">
        <f>IF(N332="základní",J332,0)</f>
        <v>0</v>
      </c>
      <c r="BF332" s="230">
        <f>IF(N332="snížená",J332,0)</f>
        <v>0</v>
      </c>
      <c r="BG332" s="230">
        <f>IF(N332="zákl. přenesená",J332,0)</f>
        <v>0</v>
      </c>
      <c r="BH332" s="230">
        <f>IF(N332="sníž. přenesená",J332,0)</f>
        <v>0</v>
      </c>
      <c r="BI332" s="230">
        <f>IF(N332="nulová",J332,0)</f>
        <v>0</v>
      </c>
      <c r="BJ332" s="16" t="s">
        <v>86</v>
      </c>
      <c r="BK332" s="230">
        <f>ROUND(I332*H332,2)</f>
        <v>0</v>
      </c>
      <c r="BL332" s="16" t="s">
        <v>127</v>
      </c>
      <c r="BM332" s="229" t="s">
        <v>429</v>
      </c>
    </row>
    <row r="333" spans="2:47" s="1" customFormat="1" ht="12">
      <c r="B333" s="37"/>
      <c r="C333" s="38"/>
      <c r="D333" s="231" t="s">
        <v>129</v>
      </c>
      <c r="E333" s="38"/>
      <c r="F333" s="232" t="s">
        <v>430</v>
      </c>
      <c r="G333" s="38"/>
      <c r="H333" s="38"/>
      <c r="I333" s="134"/>
      <c r="J333" s="38"/>
      <c r="K333" s="38"/>
      <c r="L333" s="42"/>
      <c r="M333" s="233"/>
      <c r="N333" s="85"/>
      <c r="O333" s="85"/>
      <c r="P333" s="85"/>
      <c r="Q333" s="85"/>
      <c r="R333" s="85"/>
      <c r="S333" s="85"/>
      <c r="T333" s="86"/>
      <c r="AT333" s="16" t="s">
        <v>129</v>
      </c>
      <c r="AU333" s="16" t="s">
        <v>88</v>
      </c>
    </row>
    <row r="334" spans="2:51" s="12" customFormat="1" ht="12">
      <c r="B334" s="234"/>
      <c r="C334" s="235"/>
      <c r="D334" s="231" t="s">
        <v>131</v>
      </c>
      <c r="E334" s="236" t="s">
        <v>1</v>
      </c>
      <c r="F334" s="237" t="s">
        <v>211</v>
      </c>
      <c r="G334" s="235"/>
      <c r="H334" s="238">
        <v>14</v>
      </c>
      <c r="I334" s="239"/>
      <c r="J334" s="235"/>
      <c r="K334" s="235"/>
      <c r="L334" s="240"/>
      <c r="M334" s="241"/>
      <c r="N334" s="242"/>
      <c r="O334" s="242"/>
      <c r="P334" s="242"/>
      <c r="Q334" s="242"/>
      <c r="R334" s="242"/>
      <c r="S334" s="242"/>
      <c r="T334" s="243"/>
      <c r="AT334" s="244" t="s">
        <v>131</v>
      </c>
      <c r="AU334" s="244" t="s">
        <v>88</v>
      </c>
      <c r="AV334" s="12" t="s">
        <v>88</v>
      </c>
      <c r="AW334" s="12" t="s">
        <v>33</v>
      </c>
      <c r="AX334" s="12" t="s">
        <v>86</v>
      </c>
      <c r="AY334" s="244" t="s">
        <v>120</v>
      </c>
    </row>
    <row r="335" spans="2:65" s="1" customFormat="1" ht="16.5" customHeight="1">
      <c r="B335" s="37"/>
      <c r="C335" s="266" t="s">
        <v>139</v>
      </c>
      <c r="D335" s="266" t="s">
        <v>180</v>
      </c>
      <c r="E335" s="267" t="s">
        <v>431</v>
      </c>
      <c r="F335" s="268" t="s">
        <v>432</v>
      </c>
      <c r="G335" s="269" t="s">
        <v>233</v>
      </c>
      <c r="H335" s="270">
        <v>43</v>
      </c>
      <c r="I335" s="271"/>
      <c r="J335" s="272">
        <f>ROUND(I335*H335,2)</f>
        <v>0</v>
      </c>
      <c r="K335" s="268" t="s">
        <v>1</v>
      </c>
      <c r="L335" s="273"/>
      <c r="M335" s="274" t="s">
        <v>1</v>
      </c>
      <c r="N335" s="275" t="s">
        <v>43</v>
      </c>
      <c r="O335" s="85"/>
      <c r="P335" s="227">
        <f>O335*H335</f>
        <v>0</v>
      </c>
      <c r="Q335" s="227">
        <v>0.044</v>
      </c>
      <c r="R335" s="227">
        <f>Q335*H335</f>
        <v>1.892</v>
      </c>
      <c r="S335" s="227">
        <v>0</v>
      </c>
      <c r="T335" s="228">
        <f>S335*H335</f>
        <v>0</v>
      </c>
      <c r="AR335" s="229" t="s">
        <v>173</v>
      </c>
      <c r="AT335" s="229" t="s">
        <v>180</v>
      </c>
      <c r="AU335" s="229" t="s">
        <v>88</v>
      </c>
      <c r="AY335" s="16" t="s">
        <v>120</v>
      </c>
      <c r="BE335" s="230">
        <f>IF(N335="základní",J335,0)</f>
        <v>0</v>
      </c>
      <c r="BF335" s="230">
        <f>IF(N335="snížená",J335,0)</f>
        <v>0</v>
      </c>
      <c r="BG335" s="230">
        <f>IF(N335="zákl. přenesená",J335,0)</f>
        <v>0</v>
      </c>
      <c r="BH335" s="230">
        <f>IF(N335="sníž. přenesená",J335,0)</f>
        <v>0</v>
      </c>
      <c r="BI335" s="230">
        <f>IF(N335="nulová",J335,0)</f>
        <v>0</v>
      </c>
      <c r="BJ335" s="16" t="s">
        <v>86</v>
      </c>
      <c r="BK335" s="230">
        <f>ROUND(I335*H335,2)</f>
        <v>0</v>
      </c>
      <c r="BL335" s="16" t="s">
        <v>127</v>
      </c>
      <c r="BM335" s="229" t="s">
        <v>433</v>
      </c>
    </row>
    <row r="336" spans="2:47" s="1" customFormat="1" ht="12">
      <c r="B336" s="37"/>
      <c r="C336" s="38"/>
      <c r="D336" s="231" t="s">
        <v>129</v>
      </c>
      <c r="E336" s="38"/>
      <c r="F336" s="232" t="s">
        <v>434</v>
      </c>
      <c r="G336" s="38"/>
      <c r="H336" s="38"/>
      <c r="I336" s="134"/>
      <c r="J336" s="38"/>
      <c r="K336" s="38"/>
      <c r="L336" s="42"/>
      <c r="M336" s="233"/>
      <c r="N336" s="85"/>
      <c r="O336" s="85"/>
      <c r="P336" s="85"/>
      <c r="Q336" s="85"/>
      <c r="R336" s="85"/>
      <c r="S336" s="85"/>
      <c r="T336" s="86"/>
      <c r="AT336" s="16" t="s">
        <v>129</v>
      </c>
      <c r="AU336" s="16" t="s">
        <v>88</v>
      </c>
    </row>
    <row r="337" spans="2:51" s="12" customFormat="1" ht="12">
      <c r="B337" s="234"/>
      <c r="C337" s="235"/>
      <c r="D337" s="231" t="s">
        <v>131</v>
      </c>
      <c r="E337" s="236" t="s">
        <v>1</v>
      </c>
      <c r="F337" s="237" t="s">
        <v>435</v>
      </c>
      <c r="G337" s="235"/>
      <c r="H337" s="238">
        <v>42.848</v>
      </c>
      <c r="I337" s="239"/>
      <c r="J337" s="235"/>
      <c r="K337" s="235"/>
      <c r="L337" s="240"/>
      <c r="M337" s="241"/>
      <c r="N337" s="242"/>
      <c r="O337" s="242"/>
      <c r="P337" s="242"/>
      <c r="Q337" s="242"/>
      <c r="R337" s="242"/>
      <c r="S337" s="242"/>
      <c r="T337" s="243"/>
      <c r="AT337" s="244" t="s">
        <v>131</v>
      </c>
      <c r="AU337" s="244" t="s">
        <v>88</v>
      </c>
      <c r="AV337" s="12" t="s">
        <v>88</v>
      </c>
      <c r="AW337" s="12" t="s">
        <v>33</v>
      </c>
      <c r="AX337" s="12" t="s">
        <v>78</v>
      </c>
      <c r="AY337" s="244" t="s">
        <v>120</v>
      </c>
    </row>
    <row r="338" spans="2:51" s="13" customFormat="1" ht="12">
      <c r="B338" s="245"/>
      <c r="C338" s="246"/>
      <c r="D338" s="231" t="s">
        <v>131</v>
      </c>
      <c r="E338" s="247" t="s">
        <v>1</v>
      </c>
      <c r="F338" s="248" t="s">
        <v>134</v>
      </c>
      <c r="G338" s="246"/>
      <c r="H338" s="249">
        <v>42.848</v>
      </c>
      <c r="I338" s="250"/>
      <c r="J338" s="246"/>
      <c r="K338" s="246"/>
      <c r="L338" s="251"/>
      <c r="M338" s="252"/>
      <c r="N338" s="253"/>
      <c r="O338" s="253"/>
      <c r="P338" s="253"/>
      <c r="Q338" s="253"/>
      <c r="R338" s="253"/>
      <c r="S338" s="253"/>
      <c r="T338" s="254"/>
      <c r="AT338" s="255" t="s">
        <v>131</v>
      </c>
      <c r="AU338" s="255" t="s">
        <v>88</v>
      </c>
      <c r="AV338" s="13" t="s">
        <v>127</v>
      </c>
      <c r="AW338" s="13" t="s">
        <v>33</v>
      </c>
      <c r="AX338" s="13" t="s">
        <v>78</v>
      </c>
      <c r="AY338" s="255" t="s">
        <v>120</v>
      </c>
    </row>
    <row r="339" spans="2:51" s="12" customFormat="1" ht="12">
      <c r="B339" s="234"/>
      <c r="C339" s="235"/>
      <c r="D339" s="231" t="s">
        <v>131</v>
      </c>
      <c r="E339" s="236" t="s">
        <v>1</v>
      </c>
      <c r="F339" s="237" t="s">
        <v>388</v>
      </c>
      <c r="G339" s="235"/>
      <c r="H339" s="238">
        <v>43</v>
      </c>
      <c r="I339" s="239"/>
      <c r="J339" s="235"/>
      <c r="K339" s="235"/>
      <c r="L339" s="240"/>
      <c r="M339" s="241"/>
      <c r="N339" s="242"/>
      <c r="O339" s="242"/>
      <c r="P339" s="242"/>
      <c r="Q339" s="242"/>
      <c r="R339" s="242"/>
      <c r="S339" s="242"/>
      <c r="T339" s="243"/>
      <c r="AT339" s="244" t="s">
        <v>131</v>
      </c>
      <c r="AU339" s="244" t="s">
        <v>88</v>
      </c>
      <c r="AV339" s="12" t="s">
        <v>88</v>
      </c>
      <c r="AW339" s="12" t="s">
        <v>33</v>
      </c>
      <c r="AX339" s="12" t="s">
        <v>86</v>
      </c>
      <c r="AY339" s="244" t="s">
        <v>120</v>
      </c>
    </row>
    <row r="340" spans="2:65" s="1" customFormat="1" ht="24" customHeight="1">
      <c r="B340" s="37"/>
      <c r="C340" s="218" t="s">
        <v>436</v>
      </c>
      <c r="D340" s="218" t="s">
        <v>122</v>
      </c>
      <c r="E340" s="219" t="s">
        <v>437</v>
      </c>
      <c r="F340" s="220" t="s">
        <v>438</v>
      </c>
      <c r="G340" s="221" t="s">
        <v>301</v>
      </c>
      <c r="H340" s="222">
        <v>150</v>
      </c>
      <c r="I340" s="223"/>
      <c r="J340" s="224">
        <f>ROUND(I340*H340,2)</f>
        <v>0</v>
      </c>
      <c r="K340" s="220" t="s">
        <v>126</v>
      </c>
      <c r="L340" s="42"/>
      <c r="M340" s="225" t="s">
        <v>1</v>
      </c>
      <c r="N340" s="226" t="s">
        <v>43</v>
      </c>
      <c r="O340" s="85"/>
      <c r="P340" s="227">
        <f>O340*H340</f>
        <v>0</v>
      </c>
      <c r="Q340" s="227">
        <v>0</v>
      </c>
      <c r="R340" s="227">
        <f>Q340*H340</f>
        <v>0</v>
      </c>
      <c r="S340" s="227">
        <v>0.097</v>
      </c>
      <c r="T340" s="228">
        <f>S340*H340</f>
        <v>14.55</v>
      </c>
      <c r="AR340" s="229" t="s">
        <v>127</v>
      </c>
      <c r="AT340" s="229" t="s">
        <v>122</v>
      </c>
      <c r="AU340" s="229" t="s">
        <v>88</v>
      </c>
      <c r="AY340" s="16" t="s">
        <v>120</v>
      </c>
      <c r="BE340" s="230">
        <f>IF(N340="základní",J340,0)</f>
        <v>0</v>
      </c>
      <c r="BF340" s="230">
        <f>IF(N340="snížená",J340,0)</f>
        <v>0</v>
      </c>
      <c r="BG340" s="230">
        <f>IF(N340="zákl. přenesená",J340,0)</f>
        <v>0</v>
      </c>
      <c r="BH340" s="230">
        <f>IF(N340="sníž. přenesená",J340,0)</f>
        <v>0</v>
      </c>
      <c r="BI340" s="230">
        <f>IF(N340="nulová",J340,0)</f>
        <v>0</v>
      </c>
      <c r="BJ340" s="16" t="s">
        <v>86</v>
      </c>
      <c r="BK340" s="230">
        <f>ROUND(I340*H340,2)</f>
        <v>0</v>
      </c>
      <c r="BL340" s="16" t="s">
        <v>127</v>
      </c>
      <c r="BM340" s="229" t="s">
        <v>439</v>
      </c>
    </row>
    <row r="341" spans="2:47" s="1" customFormat="1" ht="12">
      <c r="B341" s="37"/>
      <c r="C341" s="38"/>
      <c r="D341" s="231" t="s">
        <v>129</v>
      </c>
      <c r="E341" s="38"/>
      <c r="F341" s="232" t="s">
        <v>440</v>
      </c>
      <c r="G341" s="38"/>
      <c r="H341" s="38"/>
      <c r="I341" s="134"/>
      <c r="J341" s="38"/>
      <c r="K341" s="38"/>
      <c r="L341" s="42"/>
      <c r="M341" s="233"/>
      <c r="N341" s="85"/>
      <c r="O341" s="85"/>
      <c r="P341" s="85"/>
      <c r="Q341" s="85"/>
      <c r="R341" s="85"/>
      <c r="S341" s="85"/>
      <c r="T341" s="86"/>
      <c r="AT341" s="16" t="s">
        <v>129</v>
      </c>
      <c r="AU341" s="16" t="s">
        <v>88</v>
      </c>
    </row>
    <row r="342" spans="2:51" s="12" customFormat="1" ht="12">
      <c r="B342" s="234"/>
      <c r="C342" s="235"/>
      <c r="D342" s="231" t="s">
        <v>131</v>
      </c>
      <c r="E342" s="236" t="s">
        <v>1</v>
      </c>
      <c r="F342" s="237" t="s">
        <v>441</v>
      </c>
      <c r="G342" s="235"/>
      <c r="H342" s="238">
        <v>150</v>
      </c>
      <c r="I342" s="239"/>
      <c r="J342" s="235"/>
      <c r="K342" s="235"/>
      <c r="L342" s="240"/>
      <c r="M342" s="241"/>
      <c r="N342" s="242"/>
      <c r="O342" s="242"/>
      <c r="P342" s="242"/>
      <c r="Q342" s="242"/>
      <c r="R342" s="242"/>
      <c r="S342" s="242"/>
      <c r="T342" s="243"/>
      <c r="AT342" s="244" t="s">
        <v>131</v>
      </c>
      <c r="AU342" s="244" t="s">
        <v>88</v>
      </c>
      <c r="AV342" s="12" t="s">
        <v>88</v>
      </c>
      <c r="AW342" s="12" t="s">
        <v>33</v>
      </c>
      <c r="AX342" s="12" t="s">
        <v>86</v>
      </c>
      <c r="AY342" s="244" t="s">
        <v>120</v>
      </c>
    </row>
    <row r="343" spans="2:65" s="1" customFormat="1" ht="24" customHeight="1">
      <c r="B343" s="37"/>
      <c r="C343" s="218" t="s">
        <v>442</v>
      </c>
      <c r="D343" s="218" t="s">
        <v>122</v>
      </c>
      <c r="E343" s="219" t="s">
        <v>443</v>
      </c>
      <c r="F343" s="220" t="s">
        <v>444</v>
      </c>
      <c r="G343" s="221" t="s">
        <v>301</v>
      </c>
      <c r="H343" s="222">
        <v>24</v>
      </c>
      <c r="I343" s="223"/>
      <c r="J343" s="224">
        <f>ROUND(I343*H343,2)</f>
        <v>0</v>
      </c>
      <c r="K343" s="220" t="s">
        <v>126</v>
      </c>
      <c r="L343" s="42"/>
      <c r="M343" s="225" t="s">
        <v>1</v>
      </c>
      <c r="N343" s="226" t="s">
        <v>43</v>
      </c>
      <c r="O343" s="85"/>
      <c r="P343" s="227">
        <f>O343*H343</f>
        <v>0</v>
      </c>
      <c r="Q343" s="227">
        <v>0</v>
      </c>
      <c r="R343" s="227">
        <f>Q343*H343</f>
        <v>0</v>
      </c>
      <c r="S343" s="227">
        <v>0.258</v>
      </c>
      <c r="T343" s="228">
        <f>S343*H343</f>
        <v>6.192</v>
      </c>
      <c r="AR343" s="229" t="s">
        <v>127</v>
      </c>
      <c r="AT343" s="229" t="s">
        <v>122</v>
      </c>
      <c r="AU343" s="229" t="s">
        <v>88</v>
      </c>
      <c r="AY343" s="16" t="s">
        <v>120</v>
      </c>
      <c r="BE343" s="230">
        <f>IF(N343="základní",J343,0)</f>
        <v>0</v>
      </c>
      <c r="BF343" s="230">
        <f>IF(N343="snížená",J343,0)</f>
        <v>0</v>
      </c>
      <c r="BG343" s="230">
        <f>IF(N343="zákl. přenesená",J343,0)</f>
        <v>0</v>
      </c>
      <c r="BH343" s="230">
        <f>IF(N343="sníž. přenesená",J343,0)</f>
        <v>0</v>
      </c>
      <c r="BI343" s="230">
        <f>IF(N343="nulová",J343,0)</f>
        <v>0</v>
      </c>
      <c r="BJ343" s="16" t="s">
        <v>86</v>
      </c>
      <c r="BK343" s="230">
        <f>ROUND(I343*H343,2)</f>
        <v>0</v>
      </c>
      <c r="BL343" s="16" t="s">
        <v>127</v>
      </c>
      <c r="BM343" s="229" t="s">
        <v>445</v>
      </c>
    </row>
    <row r="344" spans="2:47" s="1" customFormat="1" ht="12">
      <c r="B344" s="37"/>
      <c r="C344" s="38"/>
      <c r="D344" s="231" t="s">
        <v>129</v>
      </c>
      <c r="E344" s="38"/>
      <c r="F344" s="232" t="s">
        <v>446</v>
      </c>
      <c r="G344" s="38"/>
      <c r="H344" s="38"/>
      <c r="I344" s="134"/>
      <c r="J344" s="38"/>
      <c r="K344" s="38"/>
      <c r="L344" s="42"/>
      <c r="M344" s="233"/>
      <c r="N344" s="85"/>
      <c r="O344" s="85"/>
      <c r="P344" s="85"/>
      <c r="Q344" s="85"/>
      <c r="R344" s="85"/>
      <c r="S344" s="85"/>
      <c r="T344" s="86"/>
      <c r="AT344" s="16" t="s">
        <v>129</v>
      </c>
      <c r="AU344" s="16" t="s">
        <v>88</v>
      </c>
    </row>
    <row r="345" spans="2:51" s="12" customFormat="1" ht="12">
      <c r="B345" s="234"/>
      <c r="C345" s="235"/>
      <c r="D345" s="231" t="s">
        <v>131</v>
      </c>
      <c r="E345" s="236" t="s">
        <v>1</v>
      </c>
      <c r="F345" s="237" t="s">
        <v>447</v>
      </c>
      <c r="G345" s="235"/>
      <c r="H345" s="238">
        <v>24</v>
      </c>
      <c r="I345" s="239"/>
      <c r="J345" s="235"/>
      <c r="K345" s="235"/>
      <c r="L345" s="240"/>
      <c r="M345" s="241"/>
      <c r="N345" s="242"/>
      <c r="O345" s="242"/>
      <c r="P345" s="242"/>
      <c r="Q345" s="242"/>
      <c r="R345" s="242"/>
      <c r="S345" s="242"/>
      <c r="T345" s="243"/>
      <c r="AT345" s="244" t="s">
        <v>131</v>
      </c>
      <c r="AU345" s="244" t="s">
        <v>88</v>
      </c>
      <c r="AV345" s="12" t="s">
        <v>88</v>
      </c>
      <c r="AW345" s="12" t="s">
        <v>33</v>
      </c>
      <c r="AX345" s="12" t="s">
        <v>86</v>
      </c>
      <c r="AY345" s="244" t="s">
        <v>120</v>
      </c>
    </row>
    <row r="346" spans="2:65" s="1" customFormat="1" ht="24" customHeight="1">
      <c r="B346" s="37"/>
      <c r="C346" s="218" t="s">
        <v>448</v>
      </c>
      <c r="D346" s="218" t="s">
        <v>122</v>
      </c>
      <c r="E346" s="219" t="s">
        <v>449</v>
      </c>
      <c r="F346" s="220" t="s">
        <v>450</v>
      </c>
      <c r="G346" s="221" t="s">
        <v>125</v>
      </c>
      <c r="H346" s="222">
        <v>10333.2</v>
      </c>
      <c r="I346" s="223"/>
      <c r="J346" s="224">
        <f>ROUND(I346*H346,2)</f>
        <v>0</v>
      </c>
      <c r="K346" s="220" t="s">
        <v>126</v>
      </c>
      <c r="L346" s="42"/>
      <c r="M346" s="225" t="s">
        <v>1</v>
      </c>
      <c r="N346" s="226" t="s">
        <v>43</v>
      </c>
      <c r="O346" s="85"/>
      <c r="P346" s="227">
        <f>O346*H346</f>
        <v>0</v>
      </c>
      <c r="Q346" s="227">
        <v>0</v>
      </c>
      <c r="R346" s="227">
        <f>Q346*H346</f>
        <v>0</v>
      </c>
      <c r="S346" s="227">
        <v>0</v>
      </c>
      <c r="T346" s="228">
        <f>S346*H346</f>
        <v>0</v>
      </c>
      <c r="AR346" s="229" t="s">
        <v>127</v>
      </c>
      <c r="AT346" s="229" t="s">
        <v>122</v>
      </c>
      <c r="AU346" s="229" t="s">
        <v>88</v>
      </c>
      <c r="AY346" s="16" t="s">
        <v>120</v>
      </c>
      <c r="BE346" s="230">
        <f>IF(N346="základní",J346,0)</f>
        <v>0</v>
      </c>
      <c r="BF346" s="230">
        <f>IF(N346="snížená",J346,0)</f>
        <v>0</v>
      </c>
      <c r="BG346" s="230">
        <f>IF(N346="zákl. přenesená",J346,0)</f>
        <v>0</v>
      </c>
      <c r="BH346" s="230">
        <f>IF(N346="sníž. přenesená",J346,0)</f>
        <v>0</v>
      </c>
      <c r="BI346" s="230">
        <f>IF(N346="nulová",J346,0)</f>
        <v>0</v>
      </c>
      <c r="BJ346" s="16" t="s">
        <v>86</v>
      </c>
      <c r="BK346" s="230">
        <f>ROUND(I346*H346,2)</f>
        <v>0</v>
      </c>
      <c r="BL346" s="16" t="s">
        <v>127</v>
      </c>
      <c r="BM346" s="229" t="s">
        <v>451</v>
      </c>
    </row>
    <row r="347" spans="2:47" s="1" customFormat="1" ht="12">
      <c r="B347" s="37"/>
      <c r="C347" s="38"/>
      <c r="D347" s="231" t="s">
        <v>129</v>
      </c>
      <c r="E347" s="38"/>
      <c r="F347" s="232" t="s">
        <v>452</v>
      </c>
      <c r="G347" s="38"/>
      <c r="H347" s="38"/>
      <c r="I347" s="134"/>
      <c r="J347" s="38"/>
      <c r="K347" s="38"/>
      <c r="L347" s="42"/>
      <c r="M347" s="233"/>
      <c r="N347" s="85"/>
      <c r="O347" s="85"/>
      <c r="P347" s="85"/>
      <c r="Q347" s="85"/>
      <c r="R347" s="85"/>
      <c r="S347" s="85"/>
      <c r="T347" s="86"/>
      <c r="AT347" s="16" t="s">
        <v>129</v>
      </c>
      <c r="AU347" s="16" t="s">
        <v>88</v>
      </c>
    </row>
    <row r="348" spans="2:51" s="12" customFormat="1" ht="12">
      <c r="B348" s="234"/>
      <c r="C348" s="235"/>
      <c r="D348" s="231" t="s">
        <v>131</v>
      </c>
      <c r="E348" s="236" t="s">
        <v>1</v>
      </c>
      <c r="F348" s="237" t="s">
        <v>310</v>
      </c>
      <c r="G348" s="235"/>
      <c r="H348" s="238">
        <v>10333.2</v>
      </c>
      <c r="I348" s="239"/>
      <c r="J348" s="235"/>
      <c r="K348" s="235"/>
      <c r="L348" s="240"/>
      <c r="M348" s="241"/>
      <c r="N348" s="242"/>
      <c r="O348" s="242"/>
      <c r="P348" s="242"/>
      <c r="Q348" s="242"/>
      <c r="R348" s="242"/>
      <c r="S348" s="242"/>
      <c r="T348" s="243"/>
      <c r="AT348" s="244" t="s">
        <v>131</v>
      </c>
      <c r="AU348" s="244" t="s">
        <v>88</v>
      </c>
      <c r="AV348" s="12" t="s">
        <v>88</v>
      </c>
      <c r="AW348" s="12" t="s">
        <v>33</v>
      </c>
      <c r="AX348" s="12" t="s">
        <v>86</v>
      </c>
      <c r="AY348" s="244" t="s">
        <v>120</v>
      </c>
    </row>
    <row r="349" spans="2:65" s="1" customFormat="1" ht="24" customHeight="1">
      <c r="B349" s="37"/>
      <c r="C349" s="218" t="s">
        <v>453</v>
      </c>
      <c r="D349" s="218" t="s">
        <v>122</v>
      </c>
      <c r="E349" s="219" t="s">
        <v>454</v>
      </c>
      <c r="F349" s="220" t="s">
        <v>455</v>
      </c>
      <c r="G349" s="221" t="s">
        <v>233</v>
      </c>
      <c r="H349" s="222">
        <v>8</v>
      </c>
      <c r="I349" s="223"/>
      <c r="J349" s="224">
        <f>ROUND(I349*H349,2)</f>
        <v>0</v>
      </c>
      <c r="K349" s="220" t="s">
        <v>1</v>
      </c>
      <c r="L349" s="42"/>
      <c r="M349" s="225" t="s">
        <v>1</v>
      </c>
      <c r="N349" s="226" t="s">
        <v>43</v>
      </c>
      <c r="O349" s="85"/>
      <c r="P349" s="227">
        <f>O349*H349</f>
        <v>0</v>
      </c>
      <c r="Q349" s="227">
        <v>0.00015</v>
      </c>
      <c r="R349" s="227">
        <f>Q349*H349</f>
        <v>0.0012</v>
      </c>
      <c r="S349" s="227">
        <v>0</v>
      </c>
      <c r="T349" s="228">
        <f>S349*H349</f>
        <v>0</v>
      </c>
      <c r="AR349" s="229" t="s">
        <v>127</v>
      </c>
      <c r="AT349" s="229" t="s">
        <v>122</v>
      </c>
      <c r="AU349" s="229" t="s">
        <v>88</v>
      </c>
      <c r="AY349" s="16" t="s">
        <v>120</v>
      </c>
      <c r="BE349" s="230">
        <f>IF(N349="základní",J349,0)</f>
        <v>0</v>
      </c>
      <c r="BF349" s="230">
        <f>IF(N349="snížená",J349,0)</f>
        <v>0</v>
      </c>
      <c r="BG349" s="230">
        <f>IF(N349="zákl. přenesená",J349,0)</f>
        <v>0</v>
      </c>
      <c r="BH349" s="230">
        <f>IF(N349="sníž. přenesená",J349,0)</f>
        <v>0</v>
      </c>
      <c r="BI349" s="230">
        <f>IF(N349="nulová",J349,0)</f>
        <v>0</v>
      </c>
      <c r="BJ349" s="16" t="s">
        <v>86</v>
      </c>
      <c r="BK349" s="230">
        <f>ROUND(I349*H349,2)</f>
        <v>0</v>
      </c>
      <c r="BL349" s="16" t="s">
        <v>127</v>
      </c>
      <c r="BM349" s="229" t="s">
        <v>456</v>
      </c>
    </row>
    <row r="350" spans="2:51" s="12" customFormat="1" ht="12">
      <c r="B350" s="234"/>
      <c r="C350" s="235"/>
      <c r="D350" s="231" t="s">
        <v>131</v>
      </c>
      <c r="E350" s="236" t="s">
        <v>1</v>
      </c>
      <c r="F350" s="237" t="s">
        <v>457</v>
      </c>
      <c r="G350" s="235"/>
      <c r="H350" s="238">
        <v>8</v>
      </c>
      <c r="I350" s="239"/>
      <c r="J350" s="235"/>
      <c r="K350" s="235"/>
      <c r="L350" s="240"/>
      <c r="M350" s="241"/>
      <c r="N350" s="242"/>
      <c r="O350" s="242"/>
      <c r="P350" s="242"/>
      <c r="Q350" s="242"/>
      <c r="R350" s="242"/>
      <c r="S350" s="242"/>
      <c r="T350" s="243"/>
      <c r="AT350" s="244" t="s">
        <v>131</v>
      </c>
      <c r="AU350" s="244" t="s">
        <v>88</v>
      </c>
      <c r="AV350" s="12" t="s">
        <v>88</v>
      </c>
      <c r="AW350" s="12" t="s">
        <v>33</v>
      </c>
      <c r="AX350" s="12" t="s">
        <v>78</v>
      </c>
      <c r="AY350" s="244" t="s">
        <v>120</v>
      </c>
    </row>
    <row r="351" spans="2:51" s="13" customFormat="1" ht="12">
      <c r="B351" s="245"/>
      <c r="C351" s="246"/>
      <c r="D351" s="231" t="s">
        <v>131</v>
      </c>
      <c r="E351" s="247" t="s">
        <v>1</v>
      </c>
      <c r="F351" s="248" t="s">
        <v>134</v>
      </c>
      <c r="G351" s="246"/>
      <c r="H351" s="249">
        <v>8</v>
      </c>
      <c r="I351" s="250"/>
      <c r="J351" s="246"/>
      <c r="K351" s="246"/>
      <c r="L351" s="251"/>
      <c r="M351" s="252"/>
      <c r="N351" s="253"/>
      <c r="O351" s="253"/>
      <c r="P351" s="253"/>
      <c r="Q351" s="253"/>
      <c r="R351" s="253"/>
      <c r="S351" s="253"/>
      <c r="T351" s="254"/>
      <c r="AT351" s="255" t="s">
        <v>131</v>
      </c>
      <c r="AU351" s="255" t="s">
        <v>88</v>
      </c>
      <c r="AV351" s="13" t="s">
        <v>127</v>
      </c>
      <c r="AW351" s="13" t="s">
        <v>33</v>
      </c>
      <c r="AX351" s="13" t="s">
        <v>86</v>
      </c>
      <c r="AY351" s="255" t="s">
        <v>120</v>
      </c>
    </row>
    <row r="352" spans="2:65" s="1" customFormat="1" ht="24" customHeight="1">
      <c r="B352" s="37"/>
      <c r="C352" s="218" t="s">
        <v>458</v>
      </c>
      <c r="D352" s="218" t="s">
        <v>122</v>
      </c>
      <c r="E352" s="219" t="s">
        <v>459</v>
      </c>
      <c r="F352" s="220" t="s">
        <v>460</v>
      </c>
      <c r="G352" s="221" t="s">
        <v>233</v>
      </c>
      <c r="H352" s="222">
        <v>26</v>
      </c>
      <c r="I352" s="223"/>
      <c r="J352" s="224">
        <f>ROUND(I352*H352,2)</f>
        <v>0</v>
      </c>
      <c r="K352" s="220" t="s">
        <v>1</v>
      </c>
      <c r="L352" s="42"/>
      <c r="M352" s="225" t="s">
        <v>1</v>
      </c>
      <c r="N352" s="226" t="s">
        <v>43</v>
      </c>
      <c r="O352" s="85"/>
      <c r="P352" s="227">
        <f>O352*H352</f>
        <v>0</v>
      </c>
      <c r="Q352" s="227">
        <v>0.00052</v>
      </c>
      <c r="R352" s="227">
        <f>Q352*H352</f>
        <v>0.013519999999999999</v>
      </c>
      <c r="S352" s="227">
        <v>0</v>
      </c>
      <c r="T352" s="228">
        <f>S352*H352</f>
        <v>0</v>
      </c>
      <c r="AR352" s="229" t="s">
        <v>127</v>
      </c>
      <c r="AT352" s="229" t="s">
        <v>122</v>
      </c>
      <c r="AU352" s="229" t="s">
        <v>88</v>
      </c>
      <c r="AY352" s="16" t="s">
        <v>120</v>
      </c>
      <c r="BE352" s="230">
        <f>IF(N352="základní",J352,0)</f>
        <v>0</v>
      </c>
      <c r="BF352" s="230">
        <f>IF(N352="snížená",J352,0)</f>
        <v>0</v>
      </c>
      <c r="BG352" s="230">
        <f>IF(N352="zákl. přenesená",J352,0)</f>
        <v>0</v>
      </c>
      <c r="BH352" s="230">
        <f>IF(N352="sníž. přenesená",J352,0)</f>
        <v>0</v>
      </c>
      <c r="BI352" s="230">
        <f>IF(N352="nulová",J352,0)</f>
        <v>0</v>
      </c>
      <c r="BJ352" s="16" t="s">
        <v>86</v>
      </c>
      <c r="BK352" s="230">
        <f>ROUND(I352*H352,2)</f>
        <v>0</v>
      </c>
      <c r="BL352" s="16" t="s">
        <v>127</v>
      </c>
      <c r="BM352" s="229" t="s">
        <v>461</v>
      </c>
    </row>
    <row r="353" spans="2:47" s="1" customFormat="1" ht="12">
      <c r="B353" s="37"/>
      <c r="C353" s="38"/>
      <c r="D353" s="231" t="s">
        <v>129</v>
      </c>
      <c r="E353" s="38"/>
      <c r="F353" s="232" t="s">
        <v>462</v>
      </c>
      <c r="G353" s="38"/>
      <c r="H353" s="38"/>
      <c r="I353" s="134"/>
      <c r="J353" s="38"/>
      <c r="K353" s="38"/>
      <c r="L353" s="42"/>
      <c r="M353" s="233"/>
      <c r="N353" s="85"/>
      <c r="O353" s="85"/>
      <c r="P353" s="85"/>
      <c r="Q353" s="85"/>
      <c r="R353" s="85"/>
      <c r="S353" s="85"/>
      <c r="T353" s="86"/>
      <c r="AT353" s="16" t="s">
        <v>129</v>
      </c>
      <c r="AU353" s="16" t="s">
        <v>88</v>
      </c>
    </row>
    <row r="354" spans="2:51" s="12" customFormat="1" ht="12">
      <c r="B354" s="234"/>
      <c r="C354" s="235"/>
      <c r="D354" s="231" t="s">
        <v>131</v>
      </c>
      <c r="E354" s="236" t="s">
        <v>1</v>
      </c>
      <c r="F354" s="237" t="s">
        <v>463</v>
      </c>
      <c r="G354" s="235"/>
      <c r="H354" s="238">
        <v>26</v>
      </c>
      <c r="I354" s="239"/>
      <c r="J354" s="235"/>
      <c r="K354" s="235"/>
      <c r="L354" s="240"/>
      <c r="M354" s="241"/>
      <c r="N354" s="242"/>
      <c r="O354" s="242"/>
      <c r="P354" s="242"/>
      <c r="Q354" s="242"/>
      <c r="R354" s="242"/>
      <c r="S354" s="242"/>
      <c r="T354" s="243"/>
      <c r="AT354" s="244" t="s">
        <v>131</v>
      </c>
      <c r="AU354" s="244" t="s">
        <v>88</v>
      </c>
      <c r="AV354" s="12" t="s">
        <v>88</v>
      </c>
      <c r="AW354" s="12" t="s">
        <v>33</v>
      </c>
      <c r="AX354" s="12" t="s">
        <v>86</v>
      </c>
      <c r="AY354" s="244" t="s">
        <v>120</v>
      </c>
    </row>
    <row r="355" spans="2:65" s="1" customFormat="1" ht="16.5" customHeight="1">
      <c r="B355" s="37"/>
      <c r="C355" s="218" t="s">
        <v>464</v>
      </c>
      <c r="D355" s="218" t="s">
        <v>122</v>
      </c>
      <c r="E355" s="219" t="s">
        <v>465</v>
      </c>
      <c r="F355" s="220" t="s">
        <v>466</v>
      </c>
      <c r="G355" s="221" t="s">
        <v>148</v>
      </c>
      <c r="H355" s="222">
        <v>0.81</v>
      </c>
      <c r="I355" s="223"/>
      <c r="J355" s="224">
        <f>ROUND(I355*H355,2)</f>
        <v>0</v>
      </c>
      <c r="K355" s="220" t="s">
        <v>126</v>
      </c>
      <c r="L355" s="42"/>
      <c r="M355" s="225" t="s">
        <v>1</v>
      </c>
      <c r="N355" s="226" t="s">
        <v>43</v>
      </c>
      <c r="O355" s="85"/>
      <c r="P355" s="227">
        <f>O355*H355</f>
        <v>0</v>
      </c>
      <c r="Q355" s="227">
        <v>0.12</v>
      </c>
      <c r="R355" s="227">
        <f>Q355*H355</f>
        <v>0.09720000000000001</v>
      </c>
      <c r="S355" s="227">
        <v>2.49</v>
      </c>
      <c r="T355" s="228">
        <f>S355*H355</f>
        <v>2.0169</v>
      </c>
      <c r="AR355" s="229" t="s">
        <v>127</v>
      </c>
      <c r="AT355" s="229" t="s">
        <v>122</v>
      </c>
      <c r="AU355" s="229" t="s">
        <v>88</v>
      </c>
      <c r="AY355" s="16" t="s">
        <v>120</v>
      </c>
      <c r="BE355" s="230">
        <f>IF(N355="základní",J355,0)</f>
        <v>0</v>
      </c>
      <c r="BF355" s="230">
        <f>IF(N355="snížená",J355,0)</f>
        <v>0</v>
      </c>
      <c r="BG355" s="230">
        <f>IF(N355="zákl. přenesená",J355,0)</f>
        <v>0</v>
      </c>
      <c r="BH355" s="230">
        <f>IF(N355="sníž. přenesená",J355,0)</f>
        <v>0</v>
      </c>
      <c r="BI355" s="230">
        <f>IF(N355="nulová",J355,0)</f>
        <v>0</v>
      </c>
      <c r="BJ355" s="16" t="s">
        <v>86</v>
      </c>
      <c r="BK355" s="230">
        <f>ROUND(I355*H355,2)</f>
        <v>0</v>
      </c>
      <c r="BL355" s="16" t="s">
        <v>127</v>
      </c>
      <c r="BM355" s="229" t="s">
        <v>467</v>
      </c>
    </row>
    <row r="356" spans="2:47" s="1" customFormat="1" ht="12">
      <c r="B356" s="37"/>
      <c r="C356" s="38"/>
      <c r="D356" s="231" t="s">
        <v>129</v>
      </c>
      <c r="E356" s="38"/>
      <c r="F356" s="232" t="s">
        <v>468</v>
      </c>
      <c r="G356" s="38"/>
      <c r="H356" s="38"/>
      <c r="I356" s="134"/>
      <c r="J356" s="38"/>
      <c r="K356" s="38"/>
      <c r="L356" s="42"/>
      <c r="M356" s="233"/>
      <c r="N356" s="85"/>
      <c r="O356" s="85"/>
      <c r="P356" s="85"/>
      <c r="Q356" s="85"/>
      <c r="R356" s="85"/>
      <c r="S356" s="85"/>
      <c r="T356" s="86"/>
      <c r="AT356" s="16" t="s">
        <v>129</v>
      </c>
      <c r="AU356" s="16" t="s">
        <v>88</v>
      </c>
    </row>
    <row r="357" spans="2:51" s="12" customFormat="1" ht="12">
      <c r="B357" s="234"/>
      <c r="C357" s="235"/>
      <c r="D357" s="231" t="s">
        <v>131</v>
      </c>
      <c r="E357" s="236" t="s">
        <v>1</v>
      </c>
      <c r="F357" s="237" t="s">
        <v>469</v>
      </c>
      <c r="G357" s="235"/>
      <c r="H357" s="238">
        <v>0.81</v>
      </c>
      <c r="I357" s="239"/>
      <c r="J357" s="235"/>
      <c r="K357" s="235"/>
      <c r="L357" s="240"/>
      <c r="M357" s="241"/>
      <c r="N357" s="242"/>
      <c r="O357" s="242"/>
      <c r="P357" s="242"/>
      <c r="Q357" s="242"/>
      <c r="R357" s="242"/>
      <c r="S357" s="242"/>
      <c r="T357" s="243"/>
      <c r="AT357" s="244" t="s">
        <v>131</v>
      </c>
      <c r="AU357" s="244" t="s">
        <v>88</v>
      </c>
      <c r="AV357" s="12" t="s">
        <v>88</v>
      </c>
      <c r="AW357" s="12" t="s">
        <v>33</v>
      </c>
      <c r="AX357" s="12" t="s">
        <v>78</v>
      </c>
      <c r="AY357" s="244" t="s">
        <v>120</v>
      </c>
    </row>
    <row r="358" spans="2:51" s="13" customFormat="1" ht="12">
      <c r="B358" s="245"/>
      <c r="C358" s="246"/>
      <c r="D358" s="231" t="s">
        <v>131</v>
      </c>
      <c r="E358" s="247" t="s">
        <v>1</v>
      </c>
      <c r="F358" s="248" t="s">
        <v>134</v>
      </c>
      <c r="G358" s="246"/>
      <c r="H358" s="249">
        <v>0.81</v>
      </c>
      <c r="I358" s="250"/>
      <c r="J358" s="246"/>
      <c r="K358" s="246"/>
      <c r="L358" s="251"/>
      <c r="M358" s="252"/>
      <c r="N358" s="253"/>
      <c r="O358" s="253"/>
      <c r="P358" s="253"/>
      <c r="Q358" s="253"/>
      <c r="R358" s="253"/>
      <c r="S358" s="253"/>
      <c r="T358" s="254"/>
      <c r="AT358" s="255" t="s">
        <v>131</v>
      </c>
      <c r="AU358" s="255" t="s">
        <v>88</v>
      </c>
      <c r="AV358" s="13" t="s">
        <v>127</v>
      </c>
      <c r="AW358" s="13" t="s">
        <v>33</v>
      </c>
      <c r="AX358" s="13" t="s">
        <v>86</v>
      </c>
      <c r="AY358" s="255" t="s">
        <v>120</v>
      </c>
    </row>
    <row r="359" spans="2:65" s="1" customFormat="1" ht="24" customHeight="1">
      <c r="B359" s="37"/>
      <c r="C359" s="218" t="s">
        <v>470</v>
      </c>
      <c r="D359" s="218" t="s">
        <v>122</v>
      </c>
      <c r="E359" s="219" t="s">
        <v>471</v>
      </c>
      <c r="F359" s="220" t="s">
        <v>472</v>
      </c>
      <c r="G359" s="221" t="s">
        <v>148</v>
      </c>
      <c r="H359" s="222">
        <v>1.33</v>
      </c>
      <c r="I359" s="223"/>
      <c r="J359" s="224">
        <f>ROUND(I359*H359,2)</f>
        <v>0</v>
      </c>
      <c r="K359" s="220" t="s">
        <v>473</v>
      </c>
      <c r="L359" s="42"/>
      <c r="M359" s="225" t="s">
        <v>1</v>
      </c>
      <c r="N359" s="226" t="s">
        <v>43</v>
      </c>
      <c r="O359" s="85"/>
      <c r="P359" s="227">
        <f>O359*H359</f>
        <v>0</v>
      </c>
      <c r="Q359" s="227">
        <v>0.12</v>
      </c>
      <c r="R359" s="227">
        <f>Q359*H359</f>
        <v>0.1596</v>
      </c>
      <c r="S359" s="227">
        <v>2.2</v>
      </c>
      <c r="T359" s="228">
        <f>S359*H359</f>
        <v>2.9260000000000006</v>
      </c>
      <c r="AR359" s="229" t="s">
        <v>127</v>
      </c>
      <c r="AT359" s="229" t="s">
        <v>122</v>
      </c>
      <c r="AU359" s="229" t="s">
        <v>88</v>
      </c>
      <c r="AY359" s="16" t="s">
        <v>120</v>
      </c>
      <c r="BE359" s="230">
        <f>IF(N359="základní",J359,0)</f>
        <v>0</v>
      </c>
      <c r="BF359" s="230">
        <f>IF(N359="snížená",J359,0)</f>
        <v>0</v>
      </c>
      <c r="BG359" s="230">
        <f>IF(N359="zákl. přenesená",J359,0)</f>
        <v>0</v>
      </c>
      <c r="BH359" s="230">
        <f>IF(N359="sníž. přenesená",J359,0)</f>
        <v>0</v>
      </c>
      <c r="BI359" s="230">
        <f>IF(N359="nulová",J359,0)</f>
        <v>0</v>
      </c>
      <c r="BJ359" s="16" t="s">
        <v>86</v>
      </c>
      <c r="BK359" s="230">
        <f>ROUND(I359*H359,2)</f>
        <v>0</v>
      </c>
      <c r="BL359" s="16" t="s">
        <v>127</v>
      </c>
      <c r="BM359" s="229" t="s">
        <v>474</v>
      </c>
    </row>
    <row r="360" spans="2:47" s="1" customFormat="1" ht="12">
      <c r="B360" s="37"/>
      <c r="C360" s="38"/>
      <c r="D360" s="231" t="s">
        <v>129</v>
      </c>
      <c r="E360" s="38"/>
      <c r="F360" s="232" t="s">
        <v>475</v>
      </c>
      <c r="G360" s="38"/>
      <c r="H360" s="38"/>
      <c r="I360" s="134"/>
      <c r="J360" s="38"/>
      <c r="K360" s="38"/>
      <c r="L360" s="42"/>
      <c r="M360" s="233"/>
      <c r="N360" s="85"/>
      <c r="O360" s="85"/>
      <c r="P360" s="85"/>
      <c r="Q360" s="85"/>
      <c r="R360" s="85"/>
      <c r="S360" s="85"/>
      <c r="T360" s="86"/>
      <c r="AT360" s="16" t="s">
        <v>129</v>
      </c>
      <c r="AU360" s="16" t="s">
        <v>88</v>
      </c>
    </row>
    <row r="361" spans="2:51" s="12" customFormat="1" ht="12">
      <c r="B361" s="234"/>
      <c r="C361" s="235"/>
      <c r="D361" s="231" t="s">
        <v>131</v>
      </c>
      <c r="E361" s="236" t="s">
        <v>1</v>
      </c>
      <c r="F361" s="237" t="s">
        <v>476</v>
      </c>
      <c r="G361" s="235"/>
      <c r="H361" s="238">
        <v>1.326</v>
      </c>
      <c r="I361" s="239"/>
      <c r="J361" s="235"/>
      <c r="K361" s="235"/>
      <c r="L361" s="240"/>
      <c r="M361" s="241"/>
      <c r="N361" s="242"/>
      <c r="O361" s="242"/>
      <c r="P361" s="242"/>
      <c r="Q361" s="242"/>
      <c r="R361" s="242"/>
      <c r="S361" s="242"/>
      <c r="T361" s="243"/>
      <c r="AT361" s="244" t="s">
        <v>131</v>
      </c>
      <c r="AU361" s="244" t="s">
        <v>88</v>
      </c>
      <c r="AV361" s="12" t="s">
        <v>88</v>
      </c>
      <c r="AW361" s="12" t="s">
        <v>33</v>
      </c>
      <c r="AX361" s="12" t="s">
        <v>78</v>
      </c>
      <c r="AY361" s="244" t="s">
        <v>120</v>
      </c>
    </row>
    <row r="362" spans="2:51" s="13" customFormat="1" ht="12">
      <c r="B362" s="245"/>
      <c r="C362" s="246"/>
      <c r="D362" s="231" t="s">
        <v>131</v>
      </c>
      <c r="E362" s="247" t="s">
        <v>1</v>
      </c>
      <c r="F362" s="248" t="s">
        <v>134</v>
      </c>
      <c r="G362" s="246"/>
      <c r="H362" s="249">
        <v>1.326</v>
      </c>
      <c r="I362" s="250"/>
      <c r="J362" s="246"/>
      <c r="K362" s="246"/>
      <c r="L362" s="251"/>
      <c r="M362" s="252"/>
      <c r="N362" s="253"/>
      <c r="O362" s="253"/>
      <c r="P362" s="253"/>
      <c r="Q362" s="253"/>
      <c r="R362" s="253"/>
      <c r="S362" s="253"/>
      <c r="T362" s="254"/>
      <c r="AT362" s="255" t="s">
        <v>131</v>
      </c>
      <c r="AU362" s="255" t="s">
        <v>88</v>
      </c>
      <c r="AV362" s="13" t="s">
        <v>127</v>
      </c>
      <c r="AW362" s="13" t="s">
        <v>33</v>
      </c>
      <c r="AX362" s="13" t="s">
        <v>78</v>
      </c>
      <c r="AY362" s="255" t="s">
        <v>120</v>
      </c>
    </row>
    <row r="363" spans="2:51" s="12" customFormat="1" ht="12">
      <c r="B363" s="234"/>
      <c r="C363" s="235"/>
      <c r="D363" s="231" t="s">
        <v>131</v>
      </c>
      <c r="E363" s="236" t="s">
        <v>1</v>
      </c>
      <c r="F363" s="237" t="s">
        <v>477</v>
      </c>
      <c r="G363" s="235"/>
      <c r="H363" s="238">
        <v>1.33</v>
      </c>
      <c r="I363" s="239"/>
      <c r="J363" s="235"/>
      <c r="K363" s="235"/>
      <c r="L363" s="240"/>
      <c r="M363" s="241"/>
      <c r="N363" s="242"/>
      <c r="O363" s="242"/>
      <c r="P363" s="242"/>
      <c r="Q363" s="242"/>
      <c r="R363" s="242"/>
      <c r="S363" s="242"/>
      <c r="T363" s="243"/>
      <c r="AT363" s="244" t="s">
        <v>131</v>
      </c>
      <c r="AU363" s="244" t="s">
        <v>88</v>
      </c>
      <c r="AV363" s="12" t="s">
        <v>88</v>
      </c>
      <c r="AW363" s="12" t="s">
        <v>33</v>
      </c>
      <c r="AX363" s="12" t="s">
        <v>86</v>
      </c>
      <c r="AY363" s="244" t="s">
        <v>120</v>
      </c>
    </row>
    <row r="364" spans="2:65" s="1" customFormat="1" ht="24" customHeight="1">
      <c r="B364" s="37"/>
      <c r="C364" s="218" t="s">
        <v>478</v>
      </c>
      <c r="D364" s="218" t="s">
        <v>122</v>
      </c>
      <c r="E364" s="219" t="s">
        <v>479</v>
      </c>
      <c r="F364" s="220" t="s">
        <v>480</v>
      </c>
      <c r="G364" s="221" t="s">
        <v>301</v>
      </c>
      <c r="H364" s="222">
        <v>12.2</v>
      </c>
      <c r="I364" s="223"/>
      <c r="J364" s="224">
        <f>ROUND(I364*H364,2)</f>
        <v>0</v>
      </c>
      <c r="K364" s="220" t="s">
        <v>1</v>
      </c>
      <c r="L364" s="42"/>
      <c r="M364" s="225" t="s">
        <v>1</v>
      </c>
      <c r="N364" s="226" t="s">
        <v>43</v>
      </c>
      <c r="O364" s="85"/>
      <c r="P364" s="227">
        <f>O364*H364</f>
        <v>0</v>
      </c>
      <c r="Q364" s="227">
        <v>0</v>
      </c>
      <c r="R364" s="227">
        <f>Q364*H364</f>
        <v>0</v>
      </c>
      <c r="S364" s="227">
        <v>0</v>
      </c>
      <c r="T364" s="228">
        <f>S364*H364</f>
        <v>0</v>
      </c>
      <c r="AR364" s="229" t="s">
        <v>127</v>
      </c>
      <c r="AT364" s="229" t="s">
        <v>122</v>
      </c>
      <c r="AU364" s="229" t="s">
        <v>88</v>
      </c>
      <c r="AY364" s="16" t="s">
        <v>120</v>
      </c>
      <c r="BE364" s="230">
        <f>IF(N364="základní",J364,0)</f>
        <v>0</v>
      </c>
      <c r="BF364" s="230">
        <f>IF(N364="snížená",J364,0)</f>
        <v>0</v>
      </c>
      <c r="BG364" s="230">
        <f>IF(N364="zákl. přenesená",J364,0)</f>
        <v>0</v>
      </c>
      <c r="BH364" s="230">
        <f>IF(N364="sníž. přenesená",J364,0)</f>
        <v>0</v>
      </c>
      <c r="BI364" s="230">
        <f>IF(N364="nulová",J364,0)</f>
        <v>0</v>
      </c>
      <c r="BJ364" s="16" t="s">
        <v>86</v>
      </c>
      <c r="BK364" s="230">
        <f>ROUND(I364*H364,2)</f>
        <v>0</v>
      </c>
      <c r="BL364" s="16" t="s">
        <v>127</v>
      </c>
      <c r="BM364" s="229" t="s">
        <v>481</v>
      </c>
    </row>
    <row r="365" spans="2:47" s="1" customFormat="1" ht="12">
      <c r="B365" s="37"/>
      <c r="C365" s="38"/>
      <c r="D365" s="231" t="s">
        <v>129</v>
      </c>
      <c r="E365" s="38"/>
      <c r="F365" s="232" t="s">
        <v>482</v>
      </c>
      <c r="G365" s="38"/>
      <c r="H365" s="38"/>
      <c r="I365" s="134"/>
      <c r="J365" s="38"/>
      <c r="K365" s="38"/>
      <c r="L365" s="42"/>
      <c r="M365" s="233"/>
      <c r="N365" s="85"/>
      <c r="O365" s="85"/>
      <c r="P365" s="85"/>
      <c r="Q365" s="85"/>
      <c r="R365" s="85"/>
      <c r="S365" s="85"/>
      <c r="T365" s="86"/>
      <c r="AT365" s="16" t="s">
        <v>129</v>
      </c>
      <c r="AU365" s="16" t="s">
        <v>88</v>
      </c>
    </row>
    <row r="366" spans="2:51" s="12" customFormat="1" ht="12">
      <c r="B366" s="234"/>
      <c r="C366" s="235"/>
      <c r="D366" s="231" t="s">
        <v>131</v>
      </c>
      <c r="E366" s="236" t="s">
        <v>1</v>
      </c>
      <c r="F366" s="237" t="s">
        <v>483</v>
      </c>
      <c r="G366" s="235"/>
      <c r="H366" s="238">
        <v>12.2</v>
      </c>
      <c r="I366" s="239"/>
      <c r="J366" s="235"/>
      <c r="K366" s="235"/>
      <c r="L366" s="240"/>
      <c r="M366" s="241"/>
      <c r="N366" s="242"/>
      <c r="O366" s="242"/>
      <c r="P366" s="242"/>
      <c r="Q366" s="242"/>
      <c r="R366" s="242"/>
      <c r="S366" s="242"/>
      <c r="T366" s="243"/>
      <c r="AT366" s="244" t="s">
        <v>131</v>
      </c>
      <c r="AU366" s="244" t="s">
        <v>88</v>
      </c>
      <c r="AV366" s="12" t="s">
        <v>88</v>
      </c>
      <c r="AW366" s="12" t="s">
        <v>33</v>
      </c>
      <c r="AX366" s="12" t="s">
        <v>86</v>
      </c>
      <c r="AY366" s="244" t="s">
        <v>120</v>
      </c>
    </row>
    <row r="367" spans="2:65" s="1" customFormat="1" ht="24" customHeight="1">
      <c r="B367" s="37"/>
      <c r="C367" s="218" t="s">
        <v>484</v>
      </c>
      <c r="D367" s="218" t="s">
        <v>122</v>
      </c>
      <c r="E367" s="219" t="s">
        <v>485</v>
      </c>
      <c r="F367" s="220" t="s">
        <v>486</v>
      </c>
      <c r="G367" s="221" t="s">
        <v>301</v>
      </c>
      <c r="H367" s="222">
        <v>4.5</v>
      </c>
      <c r="I367" s="223"/>
      <c r="J367" s="224">
        <f>ROUND(I367*H367,2)</f>
        <v>0</v>
      </c>
      <c r="K367" s="220" t="s">
        <v>126</v>
      </c>
      <c r="L367" s="42"/>
      <c r="M367" s="225" t="s">
        <v>1</v>
      </c>
      <c r="N367" s="226" t="s">
        <v>43</v>
      </c>
      <c r="O367" s="85"/>
      <c r="P367" s="227">
        <f>O367*H367</f>
        <v>0</v>
      </c>
      <c r="Q367" s="227">
        <v>0</v>
      </c>
      <c r="R367" s="227">
        <f>Q367*H367</f>
        <v>0</v>
      </c>
      <c r="S367" s="227">
        <v>0.753</v>
      </c>
      <c r="T367" s="228">
        <f>S367*H367</f>
        <v>3.3885</v>
      </c>
      <c r="AR367" s="229" t="s">
        <v>127</v>
      </c>
      <c r="AT367" s="229" t="s">
        <v>122</v>
      </c>
      <c r="AU367" s="229" t="s">
        <v>88</v>
      </c>
      <c r="AY367" s="16" t="s">
        <v>120</v>
      </c>
      <c r="BE367" s="230">
        <f>IF(N367="základní",J367,0)</f>
        <v>0</v>
      </c>
      <c r="BF367" s="230">
        <f>IF(N367="snížená",J367,0)</f>
        <v>0</v>
      </c>
      <c r="BG367" s="230">
        <f>IF(N367="zákl. přenesená",J367,0)</f>
        <v>0</v>
      </c>
      <c r="BH367" s="230">
        <f>IF(N367="sníž. přenesená",J367,0)</f>
        <v>0</v>
      </c>
      <c r="BI367" s="230">
        <f>IF(N367="nulová",J367,0)</f>
        <v>0</v>
      </c>
      <c r="BJ367" s="16" t="s">
        <v>86</v>
      </c>
      <c r="BK367" s="230">
        <f>ROUND(I367*H367,2)</f>
        <v>0</v>
      </c>
      <c r="BL367" s="16" t="s">
        <v>127</v>
      </c>
      <c r="BM367" s="229" t="s">
        <v>487</v>
      </c>
    </row>
    <row r="368" spans="2:47" s="1" customFormat="1" ht="12">
      <c r="B368" s="37"/>
      <c r="C368" s="38"/>
      <c r="D368" s="231" t="s">
        <v>129</v>
      </c>
      <c r="E368" s="38"/>
      <c r="F368" s="232" t="s">
        <v>488</v>
      </c>
      <c r="G368" s="38"/>
      <c r="H368" s="38"/>
      <c r="I368" s="134"/>
      <c r="J368" s="38"/>
      <c r="K368" s="38"/>
      <c r="L368" s="42"/>
      <c r="M368" s="233"/>
      <c r="N368" s="85"/>
      <c r="O368" s="85"/>
      <c r="P368" s="85"/>
      <c r="Q368" s="85"/>
      <c r="R368" s="85"/>
      <c r="S368" s="85"/>
      <c r="T368" s="86"/>
      <c r="AT368" s="16" t="s">
        <v>129</v>
      </c>
      <c r="AU368" s="16" t="s">
        <v>88</v>
      </c>
    </row>
    <row r="369" spans="2:51" s="12" customFormat="1" ht="12">
      <c r="B369" s="234"/>
      <c r="C369" s="235"/>
      <c r="D369" s="231" t="s">
        <v>131</v>
      </c>
      <c r="E369" s="236" t="s">
        <v>1</v>
      </c>
      <c r="F369" s="237" t="s">
        <v>489</v>
      </c>
      <c r="G369" s="235"/>
      <c r="H369" s="238">
        <v>4.5</v>
      </c>
      <c r="I369" s="239"/>
      <c r="J369" s="235"/>
      <c r="K369" s="235"/>
      <c r="L369" s="240"/>
      <c r="M369" s="241"/>
      <c r="N369" s="242"/>
      <c r="O369" s="242"/>
      <c r="P369" s="242"/>
      <c r="Q369" s="242"/>
      <c r="R369" s="242"/>
      <c r="S369" s="242"/>
      <c r="T369" s="243"/>
      <c r="AT369" s="244" t="s">
        <v>131</v>
      </c>
      <c r="AU369" s="244" t="s">
        <v>88</v>
      </c>
      <c r="AV369" s="12" t="s">
        <v>88</v>
      </c>
      <c r="AW369" s="12" t="s">
        <v>33</v>
      </c>
      <c r="AX369" s="12" t="s">
        <v>86</v>
      </c>
      <c r="AY369" s="244" t="s">
        <v>120</v>
      </c>
    </row>
    <row r="370" spans="2:65" s="1" customFormat="1" ht="24" customHeight="1">
      <c r="B370" s="37"/>
      <c r="C370" s="218" t="s">
        <v>490</v>
      </c>
      <c r="D370" s="218" t="s">
        <v>122</v>
      </c>
      <c r="E370" s="219" t="s">
        <v>491</v>
      </c>
      <c r="F370" s="220" t="s">
        <v>492</v>
      </c>
      <c r="G370" s="221" t="s">
        <v>125</v>
      </c>
      <c r="H370" s="222">
        <v>30.55</v>
      </c>
      <c r="I370" s="223"/>
      <c r="J370" s="224">
        <f>ROUND(I370*H370,2)</f>
        <v>0</v>
      </c>
      <c r="K370" s="220" t="s">
        <v>126</v>
      </c>
      <c r="L370" s="42"/>
      <c r="M370" s="225" t="s">
        <v>1</v>
      </c>
      <c r="N370" s="226" t="s">
        <v>43</v>
      </c>
      <c r="O370" s="85"/>
      <c r="P370" s="227">
        <f>O370*H370</f>
        <v>0</v>
      </c>
      <c r="Q370" s="227">
        <v>0</v>
      </c>
      <c r="R370" s="227">
        <f>Q370*H370</f>
        <v>0</v>
      </c>
      <c r="S370" s="227">
        <v>0</v>
      </c>
      <c r="T370" s="228">
        <f>S370*H370</f>
        <v>0</v>
      </c>
      <c r="AR370" s="229" t="s">
        <v>127</v>
      </c>
      <c r="AT370" s="229" t="s">
        <v>122</v>
      </c>
      <c r="AU370" s="229" t="s">
        <v>88</v>
      </c>
      <c r="AY370" s="16" t="s">
        <v>120</v>
      </c>
      <c r="BE370" s="230">
        <f>IF(N370="základní",J370,0)</f>
        <v>0</v>
      </c>
      <c r="BF370" s="230">
        <f>IF(N370="snížená",J370,0)</f>
        <v>0</v>
      </c>
      <c r="BG370" s="230">
        <f>IF(N370="zákl. přenesená",J370,0)</f>
        <v>0</v>
      </c>
      <c r="BH370" s="230">
        <f>IF(N370="sníž. přenesená",J370,0)</f>
        <v>0</v>
      </c>
      <c r="BI370" s="230">
        <f>IF(N370="nulová",J370,0)</f>
        <v>0</v>
      </c>
      <c r="BJ370" s="16" t="s">
        <v>86</v>
      </c>
      <c r="BK370" s="230">
        <f>ROUND(I370*H370,2)</f>
        <v>0</v>
      </c>
      <c r="BL370" s="16" t="s">
        <v>127</v>
      </c>
      <c r="BM370" s="229" t="s">
        <v>493</v>
      </c>
    </row>
    <row r="371" spans="2:47" s="1" customFormat="1" ht="12">
      <c r="B371" s="37"/>
      <c r="C371" s="38"/>
      <c r="D371" s="231" t="s">
        <v>129</v>
      </c>
      <c r="E371" s="38"/>
      <c r="F371" s="232" t="s">
        <v>492</v>
      </c>
      <c r="G371" s="38"/>
      <c r="H371" s="38"/>
      <c r="I371" s="134"/>
      <c r="J371" s="38"/>
      <c r="K371" s="38"/>
      <c r="L371" s="42"/>
      <c r="M371" s="233"/>
      <c r="N371" s="85"/>
      <c r="O371" s="85"/>
      <c r="P371" s="85"/>
      <c r="Q371" s="85"/>
      <c r="R371" s="85"/>
      <c r="S371" s="85"/>
      <c r="T371" s="86"/>
      <c r="AT371" s="16" t="s">
        <v>129</v>
      </c>
      <c r="AU371" s="16" t="s">
        <v>88</v>
      </c>
    </row>
    <row r="372" spans="2:51" s="12" customFormat="1" ht="12">
      <c r="B372" s="234"/>
      <c r="C372" s="235"/>
      <c r="D372" s="231" t="s">
        <v>131</v>
      </c>
      <c r="E372" s="236" t="s">
        <v>1</v>
      </c>
      <c r="F372" s="237" t="s">
        <v>494</v>
      </c>
      <c r="G372" s="235"/>
      <c r="H372" s="238">
        <v>24.05</v>
      </c>
      <c r="I372" s="239"/>
      <c r="J372" s="235"/>
      <c r="K372" s="235"/>
      <c r="L372" s="240"/>
      <c r="M372" s="241"/>
      <c r="N372" s="242"/>
      <c r="O372" s="242"/>
      <c r="P372" s="242"/>
      <c r="Q372" s="242"/>
      <c r="R372" s="242"/>
      <c r="S372" s="242"/>
      <c r="T372" s="243"/>
      <c r="AT372" s="244" t="s">
        <v>131</v>
      </c>
      <c r="AU372" s="244" t="s">
        <v>88</v>
      </c>
      <c r="AV372" s="12" t="s">
        <v>88</v>
      </c>
      <c r="AW372" s="12" t="s">
        <v>33</v>
      </c>
      <c r="AX372" s="12" t="s">
        <v>78</v>
      </c>
      <c r="AY372" s="244" t="s">
        <v>120</v>
      </c>
    </row>
    <row r="373" spans="2:51" s="12" customFormat="1" ht="12">
      <c r="B373" s="234"/>
      <c r="C373" s="235"/>
      <c r="D373" s="231" t="s">
        <v>131</v>
      </c>
      <c r="E373" s="236" t="s">
        <v>1</v>
      </c>
      <c r="F373" s="237" t="s">
        <v>495</v>
      </c>
      <c r="G373" s="235"/>
      <c r="H373" s="238">
        <v>6.5</v>
      </c>
      <c r="I373" s="239"/>
      <c r="J373" s="235"/>
      <c r="K373" s="235"/>
      <c r="L373" s="240"/>
      <c r="M373" s="241"/>
      <c r="N373" s="242"/>
      <c r="O373" s="242"/>
      <c r="P373" s="242"/>
      <c r="Q373" s="242"/>
      <c r="R373" s="242"/>
      <c r="S373" s="242"/>
      <c r="T373" s="243"/>
      <c r="AT373" s="244" t="s">
        <v>131</v>
      </c>
      <c r="AU373" s="244" t="s">
        <v>88</v>
      </c>
      <c r="AV373" s="12" t="s">
        <v>88</v>
      </c>
      <c r="AW373" s="12" t="s">
        <v>33</v>
      </c>
      <c r="AX373" s="12" t="s">
        <v>78</v>
      </c>
      <c r="AY373" s="244" t="s">
        <v>120</v>
      </c>
    </row>
    <row r="374" spans="2:51" s="13" customFormat="1" ht="12">
      <c r="B374" s="245"/>
      <c r="C374" s="246"/>
      <c r="D374" s="231" t="s">
        <v>131</v>
      </c>
      <c r="E374" s="247" t="s">
        <v>1</v>
      </c>
      <c r="F374" s="248" t="s">
        <v>134</v>
      </c>
      <c r="G374" s="246"/>
      <c r="H374" s="249">
        <v>30.55</v>
      </c>
      <c r="I374" s="250"/>
      <c r="J374" s="246"/>
      <c r="K374" s="246"/>
      <c r="L374" s="251"/>
      <c r="M374" s="252"/>
      <c r="N374" s="253"/>
      <c r="O374" s="253"/>
      <c r="P374" s="253"/>
      <c r="Q374" s="253"/>
      <c r="R374" s="253"/>
      <c r="S374" s="253"/>
      <c r="T374" s="254"/>
      <c r="AT374" s="255" t="s">
        <v>131</v>
      </c>
      <c r="AU374" s="255" t="s">
        <v>88</v>
      </c>
      <c r="AV374" s="13" t="s">
        <v>127</v>
      </c>
      <c r="AW374" s="13" t="s">
        <v>33</v>
      </c>
      <c r="AX374" s="13" t="s">
        <v>86</v>
      </c>
      <c r="AY374" s="255" t="s">
        <v>120</v>
      </c>
    </row>
    <row r="375" spans="2:65" s="1" customFormat="1" ht="24" customHeight="1">
      <c r="B375" s="37"/>
      <c r="C375" s="218" t="s">
        <v>496</v>
      </c>
      <c r="D375" s="218" t="s">
        <v>122</v>
      </c>
      <c r="E375" s="219" t="s">
        <v>497</v>
      </c>
      <c r="F375" s="220" t="s">
        <v>498</v>
      </c>
      <c r="G375" s="221" t="s">
        <v>125</v>
      </c>
      <c r="H375" s="222">
        <v>24.05</v>
      </c>
      <c r="I375" s="223"/>
      <c r="J375" s="224">
        <f>ROUND(I375*H375,2)</f>
        <v>0</v>
      </c>
      <c r="K375" s="220" t="s">
        <v>126</v>
      </c>
      <c r="L375" s="42"/>
      <c r="M375" s="225" t="s">
        <v>1</v>
      </c>
      <c r="N375" s="226" t="s">
        <v>43</v>
      </c>
      <c r="O375" s="85"/>
      <c r="P375" s="227">
        <f>O375*H375</f>
        <v>0</v>
      </c>
      <c r="Q375" s="227">
        <v>0</v>
      </c>
      <c r="R375" s="227">
        <f>Q375*H375</f>
        <v>0</v>
      </c>
      <c r="S375" s="227">
        <v>0.0003</v>
      </c>
      <c r="T375" s="228">
        <f>S375*H375</f>
        <v>0.007214999999999999</v>
      </c>
      <c r="AR375" s="229" t="s">
        <v>127</v>
      </c>
      <c r="AT375" s="229" t="s">
        <v>122</v>
      </c>
      <c r="AU375" s="229" t="s">
        <v>88</v>
      </c>
      <c r="AY375" s="16" t="s">
        <v>120</v>
      </c>
      <c r="BE375" s="230">
        <f>IF(N375="základní",J375,0)</f>
        <v>0</v>
      </c>
      <c r="BF375" s="230">
        <f>IF(N375="snížená",J375,0)</f>
        <v>0</v>
      </c>
      <c r="BG375" s="230">
        <f>IF(N375="zákl. přenesená",J375,0)</f>
        <v>0</v>
      </c>
      <c r="BH375" s="230">
        <f>IF(N375="sníž. přenesená",J375,0)</f>
        <v>0</v>
      </c>
      <c r="BI375" s="230">
        <f>IF(N375="nulová",J375,0)</f>
        <v>0</v>
      </c>
      <c r="BJ375" s="16" t="s">
        <v>86</v>
      </c>
      <c r="BK375" s="230">
        <f>ROUND(I375*H375,2)</f>
        <v>0</v>
      </c>
      <c r="BL375" s="16" t="s">
        <v>127</v>
      </c>
      <c r="BM375" s="229" t="s">
        <v>499</v>
      </c>
    </row>
    <row r="376" spans="2:47" s="1" customFormat="1" ht="12">
      <c r="B376" s="37"/>
      <c r="C376" s="38"/>
      <c r="D376" s="231" t="s">
        <v>129</v>
      </c>
      <c r="E376" s="38"/>
      <c r="F376" s="232" t="s">
        <v>500</v>
      </c>
      <c r="G376" s="38"/>
      <c r="H376" s="38"/>
      <c r="I376" s="134"/>
      <c r="J376" s="38"/>
      <c r="K376" s="38"/>
      <c r="L376" s="42"/>
      <c r="M376" s="233"/>
      <c r="N376" s="85"/>
      <c r="O376" s="85"/>
      <c r="P376" s="85"/>
      <c r="Q376" s="85"/>
      <c r="R376" s="85"/>
      <c r="S376" s="85"/>
      <c r="T376" s="86"/>
      <c r="AT376" s="16" t="s">
        <v>129</v>
      </c>
      <c r="AU376" s="16" t="s">
        <v>88</v>
      </c>
    </row>
    <row r="377" spans="2:51" s="12" customFormat="1" ht="12">
      <c r="B377" s="234"/>
      <c r="C377" s="235"/>
      <c r="D377" s="231" t="s">
        <v>131</v>
      </c>
      <c r="E377" s="236" t="s">
        <v>1</v>
      </c>
      <c r="F377" s="237" t="s">
        <v>501</v>
      </c>
      <c r="G377" s="235"/>
      <c r="H377" s="238">
        <v>24.05</v>
      </c>
      <c r="I377" s="239"/>
      <c r="J377" s="235"/>
      <c r="K377" s="235"/>
      <c r="L377" s="240"/>
      <c r="M377" s="241"/>
      <c r="N377" s="242"/>
      <c r="O377" s="242"/>
      <c r="P377" s="242"/>
      <c r="Q377" s="242"/>
      <c r="R377" s="242"/>
      <c r="S377" s="242"/>
      <c r="T377" s="243"/>
      <c r="AT377" s="244" t="s">
        <v>131</v>
      </c>
      <c r="AU377" s="244" t="s">
        <v>88</v>
      </c>
      <c r="AV377" s="12" t="s">
        <v>88</v>
      </c>
      <c r="AW377" s="12" t="s">
        <v>33</v>
      </c>
      <c r="AX377" s="12" t="s">
        <v>86</v>
      </c>
      <c r="AY377" s="244" t="s">
        <v>120</v>
      </c>
    </row>
    <row r="378" spans="2:65" s="1" customFormat="1" ht="16.5" customHeight="1">
      <c r="B378" s="37"/>
      <c r="C378" s="218" t="s">
        <v>502</v>
      </c>
      <c r="D378" s="218" t="s">
        <v>122</v>
      </c>
      <c r="E378" s="219" t="s">
        <v>503</v>
      </c>
      <c r="F378" s="220" t="s">
        <v>504</v>
      </c>
      <c r="G378" s="221" t="s">
        <v>169</v>
      </c>
      <c r="H378" s="222">
        <v>471.896</v>
      </c>
      <c r="I378" s="223"/>
      <c r="J378" s="224">
        <f>ROUND(I378*H378,2)</f>
        <v>0</v>
      </c>
      <c r="K378" s="220" t="s">
        <v>126</v>
      </c>
      <c r="L378" s="42"/>
      <c r="M378" s="225" t="s">
        <v>1</v>
      </c>
      <c r="N378" s="226" t="s">
        <v>43</v>
      </c>
      <c r="O378" s="85"/>
      <c r="P378" s="227">
        <f>O378*H378</f>
        <v>0</v>
      </c>
      <c r="Q378" s="227">
        <v>0</v>
      </c>
      <c r="R378" s="227">
        <f>Q378*H378</f>
        <v>0</v>
      </c>
      <c r="S378" s="227">
        <v>0</v>
      </c>
      <c r="T378" s="228">
        <f>S378*H378</f>
        <v>0</v>
      </c>
      <c r="AR378" s="229" t="s">
        <v>127</v>
      </c>
      <c r="AT378" s="229" t="s">
        <v>122</v>
      </c>
      <c r="AU378" s="229" t="s">
        <v>88</v>
      </c>
      <c r="AY378" s="16" t="s">
        <v>120</v>
      </c>
      <c r="BE378" s="230">
        <f>IF(N378="základní",J378,0)</f>
        <v>0</v>
      </c>
      <c r="BF378" s="230">
        <f>IF(N378="snížená",J378,0)</f>
        <v>0</v>
      </c>
      <c r="BG378" s="230">
        <f>IF(N378="zákl. přenesená",J378,0)</f>
        <v>0</v>
      </c>
      <c r="BH378" s="230">
        <f>IF(N378="sníž. přenesená",J378,0)</f>
        <v>0</v>
      </c>
      <c r="BI378" s="230">
        <f>IF(N378="nulová",J378,0)</f>
        <v>0</v>
      </c>
      <c r="BJ378" s="16" t="s">
        <v>86</v>
      </c>
      <c r="BK378" s="230">
        <f>ROUND(I378*H378,2)</f>
        <v>0</v>
      </c>
      <c r="BL378" s="16" t="s">
        <v>127</v>
      </c>
      <c r="BM378" s="229" t="s">
        <v>505</v>
      </c>
    </row>
    <row r="379" spans="2:47" s="1" customFormat="1" ht="12">
      <c r="B379" s="37"/>
      <c r="C379" s="38"/>
      <c r="D379" s="231" t="s">
        <v>129</v>
      </c>
      <c r="E379" s="38"/>
      <c r="F379" s="232" t="s">
        <v>506</v>
      </c>
      <c r="G379" s="38"/>
      <c r="H379" s="38"/>
      <c r="I379" s="134"/>
      <c r="J379" s="38"/>
      <c r="K379" s="38"/>
      <c r="L379" s="42"/>
      <c r="M379" s="233"/>
      <c r="N379" s="85"/>
      <c r="O379" s="85"/>
      <c r="P379" s="85"/>
      <c r="Q379" s="85"/>
      <c r="R379" s="85"/>
      <c r="S379" s="85"/>
      <c r="T379" s="86"/>
      <c r="AT379" s="16" t="s">
        <v>129</v>
      </c>
      <c r="AU379" s="16" t="s">
        <v>88</v>
      </c>
    </row>
    <row r="380" spans="2:51" s="12" customFormat="1" ht="12">
      <c r="B380" s="234"/>
      <c r="C380" s="235"/>
      <c r="D380" s="231" t="s">
        <v>131</v>
      </c>
      <c r="E380" s="236" t="s">
        <v>1</v>
      </c>
      <c r="F380" s="237" t="s">
        <v>507</v>
      </c>
      <c r="G380" s="235"/>
      <c r="H380" s="238">
        <v>480.222</v>
      </c>
      <c r="I380" s="239"/>
      <c r="J380" s="235"/>
      <c r="K380" s="235"/>
      <c r="L380" s="240"/>
      <c r="M380" s="241"/>
      <c r="N380" s="242"/>
      <c r="O380" s="242"/>
      <c r="P380" s="242"/>
      <c r="Q380" s="242"/>
      <c r="R380" s="242"/>
      <c r="S380" s="242"/>
      <c r="T380" s="243"/>
      <c r="AT380" s="244" t="s">
        <v>131</v>
      </c>
      <c r="AU380" s="244" t="s">
        <v>88</v>
      </c>
      <c r="AV380" s="12" t="s">
        <v>88</v>
      </c>
      <c r="AW380" s="12" t="s">
        <v>33</v>
      </c>
      <c r="AX380" s="12" t="s">
        <v>78</v>
      </c>
      <c r="AY380" s="244" t="s">
        <v>120</v>
      </c>
    </row>
    <row r="381" spans="2:51" s="12" customFormat="1" ht="12">
      <c r="B381" s="234"/>
      <c r="C381" s="235"/>
      <c r="D381" s="231" t="s">
        <v>131</v>
      </c>
      <c r="E381" s="236" t="s">
        <v>1</v>
      </c>
      <c r="F381" s="237" t="s">
        <v>508</v>
      </c>
      <c r="G381" s="235"/>
      <c r="H381" s="238">
        <v>-8.326</v>
      </c>
      <c r="I381" s="239"/>
      <c r="J381" s="235"/>
      <c r="K381" s="235"/>
      <c r="L381" s="240"/>
      <c r="M381" s="241"/>
      <c r="N381" s="242"/>
      <c r="O381" s="242"/>
      <c r="P381" s="242"/>
      <c r="Q381" s="242"/>
      <c r="R381" s="242"/>
      <c r="S381" s="242"/>
      <c r="T381" s="243"/>
      <c r="AT381" s="244" t="s">
        <v>131</v>
      </c>
      <c r="AU381" s="244" t="s">
        <v>88</v>
      </c>
      <c r="AV381" s="12" t="s">
        <v>88</v>
      </c>
      <c r="AW381" s="12" t="s">
        <v>33</v>
      </c>
      <c r="AX381" s="12" t="s">
        <v>78</v>
      </c>
      <c r="AY381" s="244" t="s">
        <v>120</v>
      </c>
    </row>
    <row r="382" spans="2:51" s="13" customFormat="1" ht="12">
      <c r="B382" s="245"/>
      <c r="C382" s="246"/>
      <c r="D382" s="231" t="s">
        <v>131</v>
      </c>
      <c r="E382" s="247" t="s">
        <v>1</v>
      </c>
      <c r="F382" s="248" t="s">
        <v>134</v>
      </c>
      <c r="G382" s="246"/>
      <c r="H382" s="249">
        <v>471.89599999999996</v>
      </c>
      <c r="I382" s="250"/>
      <c r="J382" s="246"/>
      <c r="K382" s="246"/>
      <c r="L382" s="251"/>
      <c r="M382" s="252"/>
      <c r="N382" s="253"/>
      <c r="O382" s="253"/>
      <c r="P382" s="253"/>
      <c r="Q382" s="253"/>
      <c r="R382" s="253"/>
      <c r="S382" s="253"/>
      <c r="T382" s="254"/>
      <c r="AT382" s="255" t="s">
        <v>131</v>
      </c>
      <c r="AU382" s="255" t="s">
        <v>88</v>
      </c>
      <c r="AV382" s="13" t="s">
        <v>127</v>
      </c>
      <c r="AW382" s="13" t="s">
        <v>33</v>
      </c>
      <c r="AX382" s="13" t="s">
        <v>86</v>
      </c>
      <c r="AY382" s="255" t="s">
        <v>120</v>
      </c>
    </row>
    <row r="383" spans="2:65" s="1" customFormat="1" ht="24" customHeight="1">
      <c r="B383" s="37"/>
      <c r="C383" s="218" t="s">
        <v>509</v>
      </c>
      <c r="D383" s="218" t="s">
        <v>122</v>
      </c>
      <c r="E383" s="219" t="s">
        <v>510</v>
      </c>
      <c r="F383" s="220" t="s">
        <v>511</v>
      </c>
      <c r="G383" s="221" t="s">
        <v>169</v>
      </c>
      <c r="H383" s="222">
        <v>8966.024</v>
      </c>
      <c r="I383" s="223"/>
      <c r="J383" s="224">
        <f>ROUND(I383*H383,2)</f>
        <v>0</v>
      </c>
      <c r="K383" s="220" t="s">
        <v>126</v>
      </c>
      <c r="L383" s="42"/>
      <c r="M383" s="225" t="s">
        <v>1</v>
      </c>
      <c r="N383" s="226" t="s">
        <v>43</v>
      </c>
      <c r="O383" s="85"/>
      <c r="P383" s="227">
        <f>O383*H383</f>
        <v>0</v>
      </c>
      <c r="Q383" s="227">
        <v>0</v>
      </c>
      <c r="R383" s="227">
        <f>Q383*H383</f>
        <v>0</v>
      </c>
      <c r="S383" s="227">
        <v>0</v>
      </c>
      <c r="T383" s="228">
        <f>S383*H383</f>
        <v>0</v>
      </c>
      <c r="AR383" s="229" t="s">
        <v>127</v>
      </c>
      <c r="AT383" s="229" t="s">
        <v>122</v>
      </c>
      <c r="AU383" s="229" t="s">
        <v>88</v>
      </c>
      <c r="AY383" s="16" t="s">
        <v>120</v>
      </c>
      <c r="BE383" s="230">
        <f>IF(N383="základní",J383,0)</f>
        <v>0</v>
      </c>
      <c r="BF383" s="230">
        <f>IF(N383="snížená",J383,0)</f>
        <v>0</v>
      </c>
      <c r="BG383" s="230">
        <f>IF(N383="zákl. přenesená",J383,0)</f>
        <v>0</v>
      </c>
      <c r="BH383" s="230">
        <f>IF(N383="sníž. přenesená",J383,0)</f>
        <v>0</v>
      </c>
      <c r="BI383" s="230">
        <f>IF(N383="nulová",J383,0)</f>
        <v>0</v>
      </c>
      <c r="BJ383" s="16" t="s">
        <v>86</v>
      </c>
      <c r="BK383" s="230">
        <f>ROUND(I383*H383,2)</f>
        <v>0</v>
      </c>
      <c r="BL383" s="16" t="s">
        <v>127</v>
      </c>
      <c r="BM383" s="229" t="s">
        <v>512</v>
      </c>
    </row>
    <row r="384" spans="2:47" s="1" customFormat="1" ht="12">
      <c r="B384" s="37"/>
      <c r="C384" s="38"/>
      <c r="D384" s="231" t="s">
        <v>129</v>
      </c>
      <c r="E384" s="38"/>
      <c r="F384" s="232" t="s">
        <v>513</v>
      </c>
      <c r="G384" s="38"/>
      <c r="H384" s="38"/>
      <c r="I384" s="134"/>
      <c r="J384" s="38"/>
      <c r="K384" s="38"/>
      <c r="L384" s="42"/>
      <c r="M384" s="233"/>
      <c r="N384" s="85"/>
      <c r="O384" s="85"/>
      <c r="P384" s="85"/>
      <c r="Q384" s="85"/>
      <c r="R384" s="85"/>
      <c r="S384" s="85"/>
      <c r="T384" s="86"/>
      <c r="AT384" s="16" t="s">
        <v>129</v>
      </c>
      <c r="AU384" s="16" t="s">
        <v>88</v>
      </c>
    </row>
    <row r="385" spans="2:51" s="12" customFormat="1" ht="12">
      <c r="B385" s="234"/>
      <c r="C385" s="235"/>
      <c r="D385" s="231" t="s">
        <v>131</v>
      </c>
      <c r="E385" s="236" t="s">
        <v>1</v>
      </c>
      <c r="F385" s="237" t="s">
        <v>514</v>
      </c>
      <c r="G385" s="235"/>
      <c r="H385" s="238">
        <v>8966.024</v>
      </c>
      <c r="I385" s="239"/>
      <c r="J385" s="235"/>
      <c r="K385" s="235"/>
      <c r="L385" s="240"/>
      <c r="M385" s="241"/>
      <c r="N385" s="242"/>
      <c r="O385" s="242"/>
      <c r="P385" s="242"/>
      <c r="Q385" s="242"/>
      <c r="R385" s="242"/>
      <c r="S385" s="242"/>
      <c r="T385" s="243"/>
      <c r="AT385" s="244" t="s">
        <v>131</v>
      </c>
      <c r="AU385" s="244" t="s">
        <v>88</v>
      </c>
      <c r="AV385" s="12" t="s">
        <v>88</v>
      </c>
      <c r="AW385" s="12" t="s">
        <v>33</v>
      </c>
      <c r="AX385" s="12" t="s">
        <v>78</v>
      </c>
      <c r="AY385" s="244" t="s">
        <v>120</v>
      </c>
    </row>
    <row r="386" spans="2:51" s="13" customFormat="1" ht="12">
      <c r="B386" s="245"/>
      <c r="C386" s="246"/>
      <c r="D386" s="231" t="s">
        <v>131</v>
      </c>
      <c r="E386" s="247" t="s">
        <v>1</v>
      </c>
      <c r="F386" s="248" t="s">
        <v>134</v>
      </c>
      <c r="G386" s="246"/>
      <c r="H386" s="249">
        <v>8966.024</v>
      </c>
      <c r="I386" s="250"/>
      <c r="J386" s="246"/>
      <c r="K386" s="246"/>
      <c r="L386" s="251"/>
      <c r="M386" s="252"/>
      <c r="N386" s="253"/>
      <c r="O386" s="253"/>
      <c r="P386" s="253"/>
      <c r="Q386" s="253"/>
      <c r="R386" s="253"/>
      <c r="S386" s="253"/>
      <c r="T386" s="254"/>
      <c r="AT386" s="255" t="s">
        <v>131</v>
      </c>
      <c r="AU386" s="255" t="s">
        <v>88</v>
      </c>
      <c r="AV386" s="13" t="s">
        <v>127</v>
      </c>
      <c r="AW386" s="13" t="s">
        <v>33</v>
      </c>
      <c r="AX386" s="13" t="s">
        <v>86</v>
      </c>
      <c r="AY386" s="255" t="s">
        <v>120</v>
      </c>
    </row>
    <row r="387" spans="2:65" s="1" customFormat="1" ht="16.5" customHeight="1">
      <c r="B387" s="37"/>
      <c r="C387" s="218" t="s">
        <v>515</v>
      </c>
      <c r="D387" s="218" t="s">
        <v>122</v>
      </c>
      <c r="E387" s="219" t="s">
        <v>516</v>
      </c>
      <c r="F387" s="220" t="s">
        <v>517</v>
      </c>
      <c r="G387" s="221" t="s">
        <v>169</v>
      </c>
      <c r="H387" s="222">
        <v>8.326</v>
      </c>
      <c r="I387" s="223"/>
      <c r="J387" s="224">
        <f>ROUND(I387*H387,2)</f>
        <v>0</v>
      </c>
      <c r="K387" s="220" t="s">
        <v>126</v>
      </c>
      <c r="L387" s="42"/>
      <c r="M387" s="225" t="s">
        <v>1</v>
      </c>
      <c r="N387" s="226" t="s">
        <v>43</v>
      </c>
      <c r="O387" s="85"/>
      <c r="P387" s="227">
        <f>O387*H387</f>
        <v>0</v>
      </c>
      <c r="Q387" s="227">
        <v>0</v>
      </c>
      <c r="R387" s="227">
        <f>Q387*H387</f>
        <v>0</v>
      </c>
      <c r="S387" s="227">
        <v>0</v>
      </c>
      <c r="T387" s="228">
        <f>S387*H387</f>
        <v>0</v>
      </c>
      <c r="AR387" s="229" t="s">
        <v>127</v>
      </c>
      <c r="AT387" s="229" t="s">
        <v>122</v>
      </c>
      <c r="AU387" s="229" t="s">
        <v>88</v>
      </c>
      <c r="AY387" s="16" t="s">
        <v>120</v>
      </c>
      <c r="BE387" s="230">
        <f>IF(N387="základní",J387,0)</f>
        <v>0</v>
      </c>
      <c r="BF387" s="230">
        <f>IF(N387="snížená",J387,0)</f>
        <v>0</v>
      </c>
      <c r="BG387" s="230">
        <f>IF(N387="zákl. přenesená",J387,0)</f>
        <v>0</v>
      </c>
      <c r="BH387" s="230">
        <f>IF(N387="sníž. přenesená",J387,0)</f>
        <v>0</v>
      </c>
      <c r="BI387" s="230">
        <f>IF(N387="nulová",J387,0)</f>
        <v>0</v>
      </c>
      <c r="BJ387" s="16" t="s">
        <v>86</v>
      </c>
      <c r="BK387" s="230">
        <f>ROUND(I387*H387,2)</f>
        <v>0</v>
      </c>
      <c r="BL387" s="16" t="s">
        <v>127</v>
      </c>
      <c r="BM387" s="229" t="s">
        <v>518</v>
      </c>
    </row>
    <row r="388" spans="2:47" s="1" customFormat="1" ht="12">
      <c r="B388" s="37"/>
      <c r="C388" s="38"/>
      <c r="D388" s="231" t="s">
        <v>129</v>
      </c>
      <c r="E388" s="38"/>
      <c r="F388" s="232" t="s">
        <v>519</v>
      </c>
      <c r="G388" s="38"/>
      <c r="H388" s="38"/>
      <c r="I388" s="134"/>
      <c r="J388" s="38"/>
      <c r="K388" s="38"/>
      <c r="L388" s="42"/>
      <c r="M388" s="233"/>
      <c r="N388" s="85"/>
      <c r="O388" s="85"/>
      <c r="P388" s="85"/>
      <c r="Q388" s="85"/>
      <c r="R388" s="85"/>
      <c r="S388" s="85"/>
      <c r="T388" s="86"/>
      <c r="AT388" s="16" t="s">
        <v>129</v>
      </c>
      <c r="AU388" s="16" t="s">
        <v>88</v>
      </c>
    </row>
    <row r="389" spans="2:51" s="12" customFormat="1" ht="12">
      <c r="B389" s="234"/>
      <c r="C389" s="235"/>
      <c r="D389" s="231" t="s">
        <v>131</v>
      </c>
      <c r="E389" s="236" t="s">
        <v>1</v>
      </c>
      <c r="F389" s="237" t="s">
        <v>520</v>
      </c>
      <c r="G389" s="235"/>
      <c r="H389" s="238">
        <v>2.017</v>
      </c>
      <c r="I389" s="239"/>
      <c r="J389" s="235"/>
      <c r="K389" s="235"/>
      <c r="L389" s="240"/>
      <c r="M389" s="241"/>
      <c r="N389" s="242"/>
      <c r="O389" s="242"/>
      <c r="P389" s="242"/>
      <c r="Q389" s="242"/>
      <c r="R389" s="242"/>
      <c r="S389" s="242"/>
      <c r="T389" s="243"/>
      <c r="AT389" s="244" t="s">
        <v>131</v>
      </c>
      <c r="AU389" s="244" t="s">
        <v>88</v>
      </c>
      <c r="AV389" s="12" t="s">
        <v>88</v>
      </c>
      <c r="AW389" s="12" t="s">
        <v>33</v>
      </c>
      <c r="AX389" s="12" t="s">
        <v>78</v>
      </c>
      <c r="AY389" s="244" t="s">
        <v>120</v>
      </c>
    </row>
    <row r="390" spans="2:51" s="12" customFormat="1" ht="12">
      <c r="B390" s="234"/>
      <c r="C390" s="235"/>
      <c r="D390" s="231" t="s">
        <v>131</v>
      </c>
      <c r="E390" s="236" t="s">
        <v>1</v>
      </c>
      <c r="F390" s="237" t="s">
        <v>521</v>
      </c>
      <c r="G390" s="235"/>
      <c r="H390" s="238">
        <v>6.309</v>
      </c>
      <c r="I390" s="239"/>
      <c r="J390" s="235"/>
      <c r="K390" s="235"/>
      <c r="L390" s="240"/>
      <c r="M390" s="241"/>
      <c r="N390" s="242"/>
      <c r="O390" s="242"/>
      <c r="P390" s="242"/>
      <c r="Q390" s="242"/>
      <c r="R390" s="242"/>
      <c r="S390" s="242"/>
      <c r="T390" s="243"/>
      <c r="AT390" s="244" t="s">
        <v>131</v>
      </c>
      <c r="AU390" s="244" t="s">
        <v>88</v>
      </c>
      <c r="AV390" s="12" t="s">
        <v>88</v>
      </c>
      <c r="AW390" s="12" t="s">
        <v>33</v>
      </c>
      <c r="AX390" s="12" t="s">
        <v>78</v>
      </c>
      <c r="AY390" s="244" t="s">
        <v>120</v>
      </c>
    </row>
    <row r="391" spans="2:51" s="13" customFormat="1" ht="12">
      <c r="B391" s="245"/>
      <c r="C391" s="246"/>
      <c r="D391" s="231" t="s">
        <v>131</v>
      </c>
      <c r="E391" s="247" t="s">
        <v>1</v>
      </c>
      <c r="F391" s="248" t="s">
        <v>134</v>
      </c>
      <c r="G391" s="246"/>
      <c r="H391" s="249">
        <v>8.326</v>
      </c>
      <c r="I391" s="250"/>
      <c r="J391" s="246"/>
      <c r="K391" s="246"/>
      <c r="L391" s="251"/>
      <c r="M391" s="252"/>
      <c r="N391" s="253"/>
      <c r="O391" s="253"/>
      <c r="P391" s="253"/>
      <c r="Q391" s="253"/>
      <c r="R391" s="253"/>
      <c r="S391" s="253"/>
      <c r="T391" s="254"/>
      <c r="AT391" s="255" t="s">
        <v>131</v>
      </c>
      <c r="AU391" s="255" t="s">
        <v>88</v>
      </c>
      <c r="AV391" s="13" t="s">
        <v>127</v>
      </c>
      <c r="AW391" s="13" t="s">
        <v>33</v>
      </c>
      <c r="AX391" s="13" t="s">
        <v>86</v>
      </c>
      <c r="AY391" s="255" t="s">
        <v>120</v>
      </c>
    </row>
    <row r="392" spans="2:65" s="1" customFormat="1" ht="24" customHeight="1">
      <c r="B392" s="37"/>
      <c r="C392" s="218" t="s">
        <v>522</v>
      </c>
      <c r="D392" s="218" t="s">
        <v>122</v>
      </c>
      <c r="E392" s="219" t="s">
        <v>523</v>
      </c>
      <c r="F392" s="220" t="s">
        <v>524</v>
      </c>
      <c r="G392" s="221" t="s">
        <v>169</v>
      </c>
      <c r="H392" s="222">
        <v>158.194</v>
      </c>
      <c r="I392" s="223"/>
      <c r="J392" s="224">
        <f>ROUND(I392*H392,2)</f>
        <v>0</v>
      </c>
      <c r="K392" s="220" t="s">
        <v>126</v>
      </c>
      <c r="L392" s="42"/>
      <c r="M392" s="225" t="s">
        <v>1</v>
      </c>
      <c r="N392" s="226" t="s">
        <v>43</v>
      </c>
      <c r="O392" s="85"/>
      <c r="P392" s="227">
        <f>O392*H392</f>
        <v>0</v>
      </c>
      <c r="Q392" s="227">
        <v>0</v>
      </c>
      <c r="R392" s="227">
        <f>Q392*H392</f>
        <v>0</v>
      </c>
      <c r="S392" s="227">
        <v>0</v>
      </c>
      <c r="T392" s="228">
        <f>S392*H392</f>
        <v>0</v>
      </c>
      <c r="AR392" s="229" t="s">
        <v>127</v>
      </c>
      <c r="AT392" s="229" t="s">
        <v>122</v>
      </c>
      <c r="AU392" s="229" t="s">
        <v>88</v>
      </c>
      <c r="AY392" s="16" t="s">
        <v>120</v>
      </c>
      <c r="BE392" s="230">
        <f>IF(N392="základní",J392,0)</f>
        <v>0</v>
      </c>
      <c r="BF392" s="230">
        <f>IF(N392="snížená",J392,0)</f>
        <v>0</v>
      </c>
      <c r="BG392" s="230">
        <f>IF(N392="zákl. přenesená",J392,0)</f>
        <v>0</v>
      </c>
      <c r="BH392" s="230">
        <f>IF(N392="sníž. přenesená",J392,0)</f>
        <v>0</v>
      </c>
      <c r="BI392" s="230">
        <f>IF(N392="nulová",J392,0)</f>
        <v>0</v>
      </c>
      <c r="BJ392" s="16" t="s">
        <v>86</v>
      </c>
      <c r="BK392" s="230">
        <f>ROUND(I392*H392,2)</f>
        <v>0</v>
      </c>
      <c r="BL392" s="16" t="s">
        <v>127</v>
      </c>
      <c r="BM392" s="229" t="s">
        <v>525</v>
      </c>
    </row>
    <row r="393" spans="2:47" s="1" customFormat="1" ht="12">
      <c r="B393" s="37"/>
      <c r="C393" s="38"/>
      <c r="D393" s="231" t="s">
        <v>129</v>
      </c>
      <c r="E393" s="38"/>
      <c r="F393" s="232" t="s">
        <v>526</v>
      </c>
      <c r="G393" s="38"/>
      <c r="H393" s="38"/>
      <c r="I393" s="134"/>
      <c r="J393" s="38"/>
      <c r="K393" s="38"/>
      <c r="L393" s="42"/>
      <c r="M393" s="233"/>
      <c r="N393" s="85"/>
      <c r="O393" s="85"/>
      <c r="P393" s="85"/>
      <c r="Q393" s="85"/>
      <c r="R393" s="85"/>
      <c r="S393" s="85"/>
      <c r="T393" s="86"/>
      <c r="AT393" s="16" t="s">
        <v>129</v>
      </c>
      <c r="AU393" s="16" t="s">
        <v>88</v>
      </c>
    </row>
    <row r="394" spans="2:51" s="12" customFormat="1" ht="12">
      <c r="B394" s="234"/>
      <c r="C394" s="235"/>
      <c r="D394" s="231" t="s">
        <v>131</v>
      </c>
      <c r="E394" s="236" t="s">
        <v>1</v>
      </c>
      <c r="F394" s="237" t="s">
        <v>527</v>
      </c>
      <c r="G394" s="235"/>
      <c r="H394" s="238">
        <v>158.194</v>
      </c>
      <c r="I394" s="239"/>
      <c r="J394" s="235"/>
      <c r="K394" s="235"/>
      <c r="L394" s="240"/>
      <c r="M394" s="241"/>
      <c r="N394" s="242"/>
      <c r="O394" s="242"/>
      <c r="P394" s="242"/>
      <c r="Q394" s="242"/>
      <c r="R394" s="242"/>
      <c r="S394" s="242"/>
      <c r="T394" s="243"/>
      <c r="AT394" s="244" t="s">
        <v>131</v>
      </c>
      <c r="AU394" s="244" t="s">
        <v>88</v>
      </c>
      <c r="AV394" s="12" t="s">
        <v>88</v>
      </c>
      <c r="AW394" s="12" t="s">
        <v>33</v>
      </c>
      <c r="AX394" s="12" t="s">
        <v>86</v>
      </c>
      <c r="AY394" s="244" t="s">
        <v>120</v>
      </c>
    </row>
    <row r="395" spans="2:65" s="1" customFormat="1" ht="24" customHeight="1">
      <c r="B395" s="37"/>
      <c r="C395" s="218" t="s">
        <v>528</v>
      </c>
      <c r="D395" s="218" t="s">
        <v>122</v>
      </c>
      <c r="E395" s="219" t="s">
        <v>529</v>
      </c>
      <c r="F395" s="220" t="s">
        <v>530</v>
      </c>
      <c r="G395" s="221" t="s">
        <v>169</v>
      </c>
      <c r="H395" s="222">
        <v>7.33</v>
      </c>
      <c r="I395" s="223"/>
      <c r="J395" s="224">
        <f>ROUND(I395*H395,2)</f>
        <v>0</v>
      </c>
      <c r="K395" s="220" t="s">
        <v>126</v>
      </c>
      <c r="L395" s="42"/>
      <c r="M395" s="225" t="s">
        <v>1</v>
      </c>
      <c r="N395" s="226" t="s">
        <v>43</v>
      </c>
      <c r="O395" s="85"/>
      <c r="P395" s="227">
        <f>O395*H395</f>
        <v>0</v>
      </c>
      <c r="Q395" s="227">
        <v>0</v>
      </c>
      <c r="R395" s="227">
        <f>Q395*H395</f>
        <v>0</v>
      </c>
      <c r="S395" s="227">
        <v>0</v>
      </c>
      <c r="T395" s="228">
        <f>S395*H395</f>
        <v>0</v>
      </c>
      <c r="AR395" s="229" t="s">
        <v>127</v>
      </c>
      <c r="AT395" s="229" t="s">
        <v>122</v>
      </c>
      <c r="AU395" s="229" t="s">
        <v>88</v>
      </c>
      <c r="AY395" s="16" t="s">
        <v>120</v>
      </c>
      <c r="BE395" s="230">
        <f>IF(N395="základní",J395,0)</f>
        <v>0</v>
      </c>
      <c r="BF395" s="230">
        <f>IF(N395="snížená",J395,0)</f>
        <v>0</v>
      </c>
      <c r="BG395" s="230">
        <f>IF(N395="zákl. přenesená",J395,0)</f>
        <v>0</v>
      </c>
      <c r="BH395" s="230">
        <f>IF(N395="sníž. přenesená",J395,0)</f>
        <v>0</v>
      </c>
      <c r="BI395" s="230">
        <f>IF(N395="nulová",J395,0)</f>
        <v>0</v>
      </c>
      <c r="BJ395" s="16" t="s">
        <v>86</v>
      </c>
      <c r="BK395" s="230">
        <f>ROUND(I395*H395,2)</f>
        <v>0</v>
      </c>
      <c r="BL395" s="16" t="s">
        <v>127</v>
      </c>
      <c r="BM395" s="229" t="s">
        <v>531</v>
      </c>
    </row>
    <row r="396" spans="2:47" s="1" customFormat="1" ht="12">
      <c r="B396" s="37"/>
      <c r="C396" s="38"/>
      <c r="D396" s="231" t="s">
        <v>129</v>
      </c>
      <c r="E396" s="38"/>
      <c r="F396" s="232" t="s">
        <v>532</v>
      </c>
      <c r="G396" s="38"/>
      <c r="H396" s="38"/>
      <c r="I396" s="134"/>
      <c r="J396" s="38"/>
      <c r="K396" s="38"/>
      <c r="L396" s="42"/>
      <c r="M396" s="233"/>
      <c r="N396" s="85"/>
      <c r="O396" s="85"/>
      <c r="P396" s="85"/>
      <c r="Q396" s="85"/>
      <c r="R396" s="85"/>
      <c r="S396" s="85"/>
      <c r="T396" s="86"/>
      <c r="AT396" s="16" t="s">
        <v>129</v>
      </c>
      <c r="AU396" s="16" t="s">
        <v>88</v>
      </c>
    </row>
    <row r="397" spans="2:51" s="12" customFormat="1" ht="12">
      <c r="B397" s="234"/>
      <c r="C397" s="235"/>
      <c r="D397" s="231" t="s">
        <v>131</v>
      </c>
      <c r="E397" s="236" t="s">
        <v>1</v>
      </c>
      <c r="F397" s="237" t="s">
        <v>533</v>
      </c>
      <c r="G397" s="235"/>
      <c r="H397" s="238">
        <v>7.33</v>
      </c>
      <c r="I397" s="239"/>
      <c r="J397" s="235"/>
      <c r="K397" s="235"/>
      <c r="L397" s="240"/>
      <c r="M397" s="241"/>
      <c r="N397" s="242"/>
      <c r="O397" s="242"/>
      <c r="P397" s="242"/>
      <c r="Q397" s="242"/>
      <c r="R397" s="242"/>
      <c r="S397" s="242"/>
      <c r="T397" s="243"/>
      <c r="AT397" s="244" t="s">
        <v>131</v>
      </c>
      <c r="AU397" s="244" t="s">
        <v>88</v>
      </c>
      <c r="AV397" s="12" t="s">
        <v>88</v>
      </c>
      <c r="AW397" s="12" t="s">
        <v>33</v>
      </c>
      <c r="AX397" s="12" t="s">
        <v>78</v>
      </c>
      <c r="AY397" s="244" t="s">
        <v>120</v>
      </c>
    </row>
    <row r="398" spans="2:51" s="13" customFormat="1" ht="12">
      <c r="B398" s="245"/>
      <c r="C398" s="246"/>
      <c r="D398" s="231" t="s">
        <v>131</v>
      </c>
      <c r="E398" s="247" t="s">
        <v>1</v>
      </c>
      <c r="F398" s="248" t="s">
        <v>134</v>
      </c>
      <c r="G398" s="246"/>
      <c r="H398" s="249">
        <v>7.33</v>
      </c>
      <c r="I398" s="250"/>
      <c r="J398" s="246"/>
      <c r="K398" s="246"/>
      <c r="L398" s="251"/>
      <c r="M398" s="252"/>
      <c r="N398" s="253"/>
      <c r="O398" s="253"/>
      <c r="P398" s="253"/>
      <c r="Q398" s="253"/>
      <c r="R398" s="253"/>
      <c r="S398" s="253"/>
      <c r="T398" s="254"/>
      <c r="AT398" s="255" t="s">
        <v>131</v>
      </c>
      <c r="AU398" s="255" t="s">
        <v>88</v>
      </c>
      <c r="AV398" s="13" t="s">
        <v>127</v>
      </c>
      <c r="AW398" s="13" t="s">
        <v>33</v>
      </c>
      <c r="AX398" s="13" t="s">
        <v>86</v>
      </c>
      <c r="AY398" s="255" t="s">
        <v>120</v>
      </c>
    </row>
    <row r="399" spans="2:65" s="1" customFormat="1" ht="24" customHeight="1">
      <c r="B399" s="37"/>
      <c r="C399" s="218" t="s">
        <v>534</v>
      </c>
      <c r="D399" s="218" t="s">
        <v>122</v>
      </c>
      <c r="E399" s="219" t="s">
        <v>535</v>
      </c>
      <c r="F399" s="220" t="s">
        <v>536</v>
      </c>
      <c r="G399" s="221" t="s">
        <v>169</v>
      </c>
      <c r="H399" s="222">
        <v>451.141</v>
      </c>
      <c r="I399" s="223"/>
      <c r="J399" s="224">
        <f>ROUND(I399*H399,2)</f>
        <v>0</v>
      </c>
      <c r="K399" s="220" t="s">
        <v>126</v>
      </c>
      <c r="L399" s="42"/>
      <c r="M399" s="225" t="s">
        <v>1</v>
      </c>
      <c r="N399" s="226" t="s">
        <v>43</v>
      </c>
      <c r="O399" s="85"/>
      <c r="P399" s="227">
        <f>O399*H399</f>
        <v>0</v>
      </c>
      <c r="Q399" s="227">
        <v>0</v>
      </c>
      <c r="R399" s="227">
        <f>Q399*H399</f>
        <v>0</v>
      </c>
      <c r="S399" s="227">
        <v>0</v>
      </c>
      <c r="T399" s="228">
        <f>S399*H399</f>
        <v>0</v>
      </c>
      <c r="AR399" s="229" t="s">
        <v>127</v>
      </c>
      <c r="AT399" s="229" t="s">
        <v>122</v>
      </c>
      <c r="AU399" s="229" t="s">
        <v>88</v>
      </c>
      <c r="AY399" s="16" t="s">
        <v>120</v>
      </c>
      <c r="BE399" s="230">
        <f>IF(N399="základní",J399,0)</f>
        <v>0</v>
      </c>
      <c r="BF399" s="230">
        <f>IF(N399="snížená",J399,0)</f>
        <v>0</v>
      </c>
      <c r="BG399" s="230">
        <f>IF(N399="zákl. přenesená",J399,0)</f>
        <v>0</v>
      </c>
      <c r="BH399" s="230">
        <f>IF(N399="sníž. přenesená",J399,0)</f>
        <v>0</v>
      </c>
      <c r="BI399" s="230">
        <f>IF(N399="nulová",J399,0)</f>
        <v>0</v>
      </c>
      <c r="BJ399" s="16" t="s">
        <v>86</v>
      </c>
      <c r="BK399" s="230">
        <f>ROUND(I399*H399,2)</f>
        <v>0</v>
      </c>
      <c r="BL399" s="16" t="s">
        <v>127</v>
      </c>
      <c r="BM399" s="229" t="s">
        <v>537</v>
      </c>
    </row>
    <row r="400" spans="2:47" s="1" customFormat="1" ht="12">
      <c r="B400" s="37"/>
      <c r="C400" s="38"/>
      <c r="D400" s="231" t="s">
        <v>129</v>
      </c>
      <c r="E400" s="38"/>
      <c r="F400" s="232" t="s">
        <v>538</v>
      </c>
      <c r="G400" s="38"/>
      <c r="H400" s="38"/>
      <c r="I400" s="134"/>
      <c r="J400" s="38"/>
      <c r="K400" s="38"/>
      <c r="L400" s="42"/>
      <c r="M400" s="233"/>
      <c r="N400" s="85"/>
      <c r="O400" s="85"/>
      <c r="P400" s="85"/>
      <c r="Q400" s="85"/>
      <c r="R400" s="85"/>
      <c r="S400" s="85"/>
      <c r="T400" s="86"/>
      <c r="AT400" s="16" t="s">
        <v>129</v>
      </c>
      <c r="AU400" s="16" t="s">
        <v>88</v>
      </c>
    </row>
    <row r="401" spans="2:51" s="12" customFormat="1" ht="12">
      <c r="B401" s="234"/>
      <c r="C401" s="235"/>
      <c r="D401" s="231" t="s">
        <v>131</v>
      </c>
      <c r="E401" s="236" t="s">
        <v>1</v>
      </c>
      <c r="F401" s="237" t="s">
        <v>539</v>
      </c>
      <c r="G401" s="235"/>
      <c r="H401" s="238">
        <v>451.141</v>
      </c>
      <c r="I401" s="239"/>
      <c r="J401" s="235"/>
      <c r="K401" s="235"/>
      <c r="L401" s="240"/>
      <c r="M401" s="241"/>
      <c r="N401" s="242"/>
      <c r="O401" s="242"/>
      <c r="P401" s="242"/>
      <c r="Q401" s="242"/>
      <c r="R401" s="242"/>
      <c r="S401" s="242"/>
      <c r="T401" s="243"/>
      <c r="AT401" s="244" t="s">
        <v>131</v>
      </c>
      <c r="AU401" s="244" t="s">
        <v>88</v>
      </c>
      <c r="AV401" s="12" t="s">
        <v>88</v>
      </c>
      <c r="AW401" s="12" t="s">
        <v>33</v>
      </c>
      <c r="AX401" s="12" t="s">
        <v>78</v>
      </c>
      <c r="AY401" s="244" t="s">
        <v>120</v>
      </c>
    </row>
    <row r="402" spans="2:51" s="13" customFormat="1" ht="12">
      <c r="B402" s="245"/>
      <c r="C402" s="246"/>
      <c r="D402" s="231" t="s">
        <v>131</v>
      </c>
      <c r="E402" s="247" t="s">
        <v>1</v>
      </c>
      <c r="F402" s="248" t="s">
        <v>134</v>
      </c>
      <c r="G402" s="246"/>
      <c r="H402" s="249">
        <v>451.141</v>
      </c>
      <c r="I402" s="250"/>
      <c r="J402" s="246"/>
      <c r="K402" s="246"/>
      <c r="L402" s="251"/>
      <c r="M402" s="252"/>
      <c r="N402" s="253"/>
      <c r="O402" s="253"/>
      <c r="P402" s="253"/>
      <c r="Q402" s="253"/>
      <c r="R402" s="253"/>
      <c r="S402" s="253"/>
      <c r="T402" s="254"/>
      <c r="AT402" s="255" t="s">
        <v>131</v>
      </c>
      <c r="AU402" s="255" t="s">
        <v>88</v>
      </c>
      <c r="AV402" s="13" t="s">
        <v>127</v>
      </c>
      <c r="AW402" s="13" t="s">
        <v>33</v>
      </c>
      <c r="AX402" s="13" t="s">
        <v>86</v>
      </c>
      <c r="AY402" s="255" t="s">
        <v>120</v>
      </c>
    </row>
    <row r="403" spans="2:65" s="1" customFormat="1" ht="24" customHeight="1">
      <c r="B403" s="37"/>
      <c r="C403" s="218" t="s">
        <v>540</v>
      </c>
      <c r="D403" s="218" t="s">
        <v>122</v>
      </c>
      <c r="E403" s="219" t="s">
        <v>541</v>
      </c>
      <c r="F403" s="220" t="s">
        <v>542</v>
      </c>
      <c r="G403" s="221" t="s">
        <v>169</v>
      </c>
      <c r="H403" s="222">
        <v>21.751</v>
      </c>
      <c r="I403" s="223"/>
      <c r="J403" s="224">
        <f>ROUND(I403*H403,2)</f>
        <v>0</v>
      </c>
      <c r="K403" s="220" t="s">
        <v>126</v>
      </c>
      <c r="L403" s="42"/>
      <c r="M403" s="225" t="s">
        <v>1</v>
      </c>
      <c r="N403" s="226" t="s">
        <v>43</v>
      </c>
      <c r="O403" s="85"/>
      <c r="P403" s="227">
        <f>O403*H403</f>
        <v>0</v>
      </c>
      <c r="Q403" s="227">
        <v>0</v>
      </c>
      <c r="R403" s="227">
        <f>Q403*H403</f>
        <v>0</v>
      </c>
      <c r="S403" s="227">
        <v>0</v>
      </c>
      <c r="T403" s="228">
        <f>S403*H403</f>
        <v>0</v>
      </c>
      <c r="AR403" s="229" t="s">
        <v>127</v>
      </c>
      <c r="AT403" s="229" t="s">
        <v>122</v>
      </c>
      <c r="AU403" s="229" t="s">
        <v>88</v>
      </c>
      <c r="AY403" s="16" t="s">
        <v>120</v>
      </c>
      <c r="BE403" s="230">
        <f>IF(N403="základní",J403,0)</f>
        <v>0</v>
      </c>
      <c r="BF403" s="230">
        <f>IF(N403="snížená",J403,0)</f>
        <v>0</v>
      </c>
      <c r="BG403" s="230">
        <f>IF(N403="zákl. přenesená",J403,0)</f>
        <v>0</v>
      </c>
      <c r="BH403" s="230">
        <f>IF(N403="sníž. přenesená",J403,0)</f>
        <v>0</v>
      </c>
      <c r="BI403" s="230">
        <f>IF(N403="nulová",J403,0)</f>
        <v>0</v>
      </c>
      <c r="BJ403" s="16" t="s">
        <v>86</v>
      </c>
      <c r="BK403" s="230">
        <f>ROUND(I403*H403,2)</f>
        <v>0</v>
      </c>
      <c r="BL403" s="16" t="s">
        <v>127</v>
      </c>
      <c r="BM403" s="229" t="s">
        <v>543</v>
      </c>
    </row>
    <row r="404" spans="2:47" s="1" customFormat="1" ht="12">
      <c r="B404" s="37"/>
      <c r="C404" s="38"/>
      <c r="D404" s="231" t="s">
        <v>129</v>
      </c>
      <c r="E404" s="38"/>
      <c r="F404" s="232" t="s">
        <v>171</v>
      </c>
      <c r="G404" s="38"/>
      <c r="H404" s="38"/>
      <c r="I404" s="134"/>
      <c r="J404" s="38"/>
      <c r="K404" s="38"/>
      <c r="L404" s="42"/>
      <c r="M404" s="233"/>
      <c r="N404" s="85"/>
      <c r="O404" s="85"/>
      <c r="P404" s="85"/>
      <c r="Q404" s="85"/>
      <c r="R404" s="85"/>
      <c r="S404" s="85"/>
      <c r="T404" s="86"/>
      <c r="AT404" s="16" t="s">
        <v>129</v>
      </c>
      <c r="AU404" s="16" t="s">
        <v>88</v>
      </c>
    </row>
    <row r="405" spans="2:51" s="12" customFormat="1" ht="12">
      <c r="B405" s="234"/>
      <c r="C405" s="235"/>
      <c r="D405" s="231" t="s">
        <v>131</v>
      </c>
      <c r="E405" s="236" t="s">
        <v>1</v>
      </c>
      <c r="F405" s="237" t="s">
        <v>544</v>
      </c>
      <c r="G405" s="235"/>
      <c r="H405" s="238">
        <v>29.081</v>
      </c>
      <c r="I405" s="239"/>
      <c r="J405" s="235"/>
      <c r="K405" s="235"/>
      <c r="L405" s="240"/>
      <c r="M405" s="241"/>
      <c r="N405" s="242"/>
      <c r="O405" s="242"/>
      <c r="P405" s="242"/>
      <c r="Q405" s="242"/>
      <c r="R405" s="242"/>
      <c r="S405" s="242"/>
      <c r="T405" s="243"/>
      <c r="AT405" s="244" t="s">
        <v>131</v>
      </c>
      <c r="AU405" s="244" t="s">
        <v>88</v>
      </c>
      <c r="AV405" s="12" t="s">
        <v>88</v>
      </c>
      <c r="AW405" s="12" t="s">
        <v>33</v>
      </c>
      <c r="AX405" s="12" t="s">
        <v>78</v>
      </c>
      <c r="AY405" s="244" t="s">
        <v>120</v>
      </c>
    </row>
    <row r="406" spans="2:51" s="12" customFormat="1" ht="12">
      <c r="B406" s="234"/>
      <c r="C406" s="235"/>
      <c r="D406" s="231" t="s">
        <v>131</v>
      </c>
      <c r="E406" s="236" t="s">
        <v>1</v>
      </c>
      <c r="F406" s="237" t="s">
        <v>545</v>
      </c>
      <c r="G406" s="235"/>
      <c r="H406" s="238">
        <v>-7.33</v>
      </c>
      <c r="I406" s="239"/>
      <c r="J406" s="235"/>
      <c r="K406" s="235"/>
      <c r="L406" s="240"/>
      <c r="M406" s="241"/>
      <c r="N406" s="242"/>
      <c r="O406" s="242"/>
      <c r="P406" s="242"/>
      <c r="Q406" s="242"/>
      <c r="R406" s="242"/>
      <c r="S406" s="242"/>
      <c r="T406" s="243"/>
      <c r="AT406" s="244" t="s">
        <v>131</v>
      </c>
      <c r="AU406" s="244" t="s">
        <v>88</v>
      </c>
      <c r="AV406" s="12" t="s">
        <v>88</v>
      </c>
      <c r="AW406" s="12" t="s">
        <v>33</v>
      </c>
      <c r="AX406" s="12" t="s">
        <v>78</v>
      </c>
      <c r="AY406" s="244" t="s">
        <v>120</v>
      </c>
    </row>
    <row r="407" spans="2:51" s="13" customFormat="1" ht="12">
      <c r="B407" s="245"/>
      <c r="C407" s="246"/>
      <c r="D407" s="231" t="s">
        <v>131</v>
      </c>
      <c r="E407" s="247" t="s">
        <v>1</v>
      </c>
      <c r="F407" s="248" t="s">
        <v>134</v>
      </c>
      <c r="G407" s="246"/>
      <c r="H407" s="249">
        <v>21.750999999999998</v>
      </c>
      <c r="I407" s="250"/>
      <c r="J407" s="246"/>
      <c r="K407" s="246"/>
      <c r="L407" s="251"/>
      <c r="M407" s="252"/>
      <c r="N407" s="253"/>
      <c r="O407" s="253"/>
      <c r="P407" s="253"/>
      <c r="Q407" s="253"/>
      <c r="R407" s="253"/>
      <c r="S407" s="253"/>
      <c r="T407" s="254"/>
      <c r="AT407" s="255" t="s">
        <v>131</v>
      </c>
      <c r="AU407" s="255" t="s">
        <v>88</v>
      </c>
      <c r="AV407" s="13" t="s">
        <v>127</v>
      </c>
      <c r="AW407" s="13" t="s">
        <v>33</v>
      </c>
      <c r="AX407" s="13" t="s">
        <v>86</v>
      </c>
      <c r="AY407" s="255" t="s">
        <v>120</v>
      </c>
    </row>
    <row r="408" spans="2:63" s="11" customFormat="1" ht="22.8" customHeight="1">
      <c r="B408" s="202"/>
      <c r="C408" s="203"/>
      <c r="D408" s="204" t="s">
        <v>77</v>
      </c>
      <c r="E408" s="216" t="s">
        <v>546</v>
      </c>
      <c r="F408" s="216" t="s">
        <v>547</v>
      </c>
      <c r="G408" s="203"/>
      <c r="H408" s="203"/>
      <c r="I408" s="206"/>
      <c r="J408" s="217">
        <f>BK408</f>
        <v>0</v>
      </c>
      <c r="K408" s="203"/>
      <c r="L408" s="208"/>
      <c r="M408" s="209"/>
      <c r="N408" s="210"/>
      <c r="O408" s="210"/>
      <c r="P408" s="211">
        <f>SUM(P409:P410)</f>
        <v>0</v>
      </c>
      <c r="Q408" s="210"/>
      <c r="R408" s="211">
        <f>SUM(R409:R410)</f>
        <v>0</v>
      </c>
      <c r="S408" s="210"/>
      <c r="T408" s="212">
        <f>SUM(T409:T410)</f>
        <v>0</v>
      </c>
      <c r="AR408" s="213" t="s">
        <v>86</v>
      </c>
      <c r="AT408" s="214" t="s">
        <v>77</v>
      </c>
      <c r="AU408" s="214" t="s">
        <v>86</v>
      </c>
      <c r="AY408" s="213" t="s">
        <v>120</v>
      </c>
      <c r="BK408" s="215">
        <f>SUM(BK409:BK410)</f>
        <v>0</v>
      </c>
    </row>
    <row r="409" spans="2:65" s="1" customFormat="1" ht="24" customHeight="1">
      <c r="B409" s="37"/>
      <c r="C409" s="218" t="s">
        <v>548</v>
      </c>
      <c r="D409" s="218" t="s">
        <v>122</v>
      </c>
      <c r="E409" s="219" t="s">
        <v>549</v>
      </c>
      <c r="F409" s="220" t="s">
        <v>550</v>
      </c>
      <c r="G409" s="221" t="s">
        <v>169</v>
      </c>
      <c r="H409" s="222">
        <v>873.243</v>
      </c>
      <c r="I409" s="223"/>
      <c r="J409" s="224">
        <f>ROUND(I409*H409,2)</f>
        <v>0</v>
      </c>
      <c r="K409" s="220" t="s">
        <v>126</v>
      </c>
      <c r="L409" s="42"/>
      <c r="M409" s="225" t="s">
        <v>1</v>
      </c>
      <c r="N409" s="226" t="s">
        <v>43</v>
      </c>
      <c r="O409" s="85"/>
      <c r="P409" s="227">
        <f>O409*H409</f>
        <v>0</v>
      </c>
      <c r="Q409" s="227">
        <v>0</v>
      </c>
      <c r="R409" s="227">
        <f>Q409*H409</f>
        <v>0</v>
      </c>
      <c r="S409" s="227">
        <v>0</v>
      </c>
      <c r="T409" s="228">
        <f>S409*H409</f>
        <v>0</v>
      </c>
      <c r="AR409" s="229" t="s">
        <v>127</v>
      </c>
      <c r="AT409" s="229" t="s">
        <v>122</v>
      </c>
      <c r="AU409" s="229" t="s">
        <v>88</v>
      </c>
      <c r="AY409" s="16" t="s">
        <v>120</v>
      </c>
      <c r="BE409" s="230">
        <f>IF(N409="základní",J409,0)</f>
        <v>0</v>
      </c>
      <c r="BF409" s="230">
        <f>IF(N409="snížená",J409,0)</f>
        <v>0</v>
      </c>
      <c r="BG409" s="230">
        <f>IF(N409="zákl. přenesená",J409,0)</f>
        <v>0</v>
      </c>
      <c r="BH409" s="230">
        <f>IF(N409="sníž. přenesená",J409,0)</f>
        <v>0</v>
      </c>
      <c r="BI409" s="230">
        <f>IF(N409="nulová",J409,0)</f>
        <v>0</v>
      </c>
      <c r="BJ409" s="16" t="s">
        <v>86</v>
      </c>
      <c r="BK409" s="230">
        <f>ROUND(I409*H409,2)</f>
        <v>0</v>
      </c>
      <c r="BL409" s="16" t="s">
        <v>127</v>
      </c>
      <c r="BM409" s="229" t="s">
        <v>551</v>
      </c>
    </row>
    <row r="410" spans="2:47" s="1" customFormat="1" ht="12">
      <c r="B410" s="37"/>
      <c r="C410" s="38"/>
      <c r="D410" s="231" t="s">
        <v>129</v>
      </c>
      <c r="E410" s="38"/>
      <c r="F410" s="232" t="s">
        <v>552</v>
      </c>
      <c r="G410" s="38"/>
      <c r="H410" s="38"/>
      <c r="I410" s="134"/>
      <c r="J410" s="38"/>
      <c r="K410" s="38"/>
      <c r="L410" s="42"/>
      <c r="M410" s="276"/>
      <c r="N410" s="277"/>
      <c r="O410" s="277"/>
      <c r="P410" s="277"/>
      <c r="Q410" s="277"/>
      <c r="R410" s="277"/>
      <c r="S410" s="277"/>
      <c r="T410" s="278"/>
      <c r="AT410" s="16" t="s">
        <v>129</v>
      </c>
      <c r="AU410" s="16" t="s">
        <v>88</v>
      </c>
    </row>
    <row r="411" spans="2:12" s="1" customFormat="1" ht="6.95" customHeight="1">
      <c r="B411" s="60"/>
      <c r="C411" s="61"/>
      <c r="D411" s="61"/>
      <c r="E411" s="61"/>
      <c r="F411" s="61"/>
      <c r="G411" s="61"/>
      <c r="H411" s="61"/>
      <c r="I411" s="168"/>
      <c r="J411" s="61"/>
      <c r="K411" s="61"/>
      <c r="L411" s="42"/>
    </row>
  </sheetData>
  <sheetProtection password="CC35" sheet="1" objects="1" scenarios="1" formatColumns="0" formatRows="0" autoFilter="0"/>
  <autoFilter ref="C123:K410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Šmucrová</dc:creator>
  <cp:keywords/>
  <dc:description/>
  <cp:lastModifiedBy>Šmucrová</cp:lastModifiedBy>
  <dcterms:created xsi:type="dcterms:W3CDTF">2019-04-17T08:10:39Z</dcterms:created>
  <dcterms:modified xsi:type="dcterms:W3CDTF">2019-04-17T08:10:42Z</dcterms:modified>
  <cp:category/>
  <cp:version/>
  <cp:contentType/>
  <cp:contentStatus/>
</cp:coreProperties>
</file>