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240" yWindow="570" windowWidth="19440" windowHeight="11955" activeTab="1"/>
  </bookViews>
  <sheets>
    <sheet name="Rekapitulace stavby" sheetId="1" r:id="rId1"/>
    <sheet name="M1905 - Havárie voda a ka..." sheetId="2" r:id="rId2"/>
    <sheet name="Pokyny pro vyplnění" sheetId="3" r:id="rId3"/>
  </sheets>
  <definedNames>
    <definedName name="_xlnm._FilterDatabase" localSheetId="1" hidden="1">'M1905 - Havárie voda a ka...'!$C$92:$K$248</definedName>
    <definedName name="_xlnm.Print_Area" localSheetId="1">'M1905 - Havárie voda a ka...'!$C$4:$J$37,'M1905 - Havárie voda a ka...'!$C$43:$J$76,'M1905 - Havárie voda a ka...'!$C$82:$K$248</definedName>
    <definedName name="_xlnm.Print_Area" localSheetId="2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'M1905 - Havárie voda a ka...'!$92:$92</definedName>
  </definedNames>
  <calcPr calcId="145621"/>
</workbook>
</file>

<file path=xl/sharedStrings.xml><?xml version="1.0" encoding="utf-8"?>
<sst xmlns="http://schemas.openxmlformats.org/spreadsheetml/2006/main" count="2890" uniqueCount="886">
  <si>
    <t>Export Komplet</t>
  </si>
  <si>
    <t>VZ</t>
  </si>
  <si>
    <t>2.0</t>
  </si>
  <si>
    <t/>
  </si>
  <si>
    <t>False</t>
  </si>
  <si>
    <t>{d4cc6d2b-96b5-42c2-b590-dc445989d4ad}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</si>
  <si>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</si>
  <si>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</si>
  <si>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</si>
  <si>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</si>
  <si>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</si>
  <si>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</si>
  <si>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</si>
  <si>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</si>
  <si>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M1905</t>
  </si>
  <si>
    <t>Stavba:</t>
  </si>
  <si>
    <t>Havárie voda a kanalizace, Gymnázium Luďka Pika</t>
  </si>
  <si>
    <t>KSO:</t>
  </si>
  <si>
    <t>CC-CZ:</t>
  </si>
  <si>
    <t>Místo:</t>
  </si>
  <si>
    <t>Gymnázium Luďka Pika</t>
  </si>
  <si>
    <t>Datum:</t>
  </si>
  <si>
    <t>10. 2. 2019</t>
  </si>
  <si>
    <t>Zadavatel:</t>
  </si>
  <si>
    <t>IČ:</t>
  </si>
  <si>
    <t>49778102</t>
  </si>
  <si>
    <t>DIČ:</t>
  </si>
  <si>
    <t>Uchazeč:</t>
  </si>
  <si>
    <t>88561534</t>
  </si>
  <si>
    <t>Ing. Michaela Kaislerová</t>
  </si>
  <si>
    <t>Projektant:</t>
  </si>
  <si>
    <t xml:space="preserve"> 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</si>
  <si>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</si>
  <si>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</si>
  <si>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</si>
  <si>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</si>
  <si>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</si>
  <si>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</si>
  <si>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</si>
  <si>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</si>
  <si>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</si>
  <si>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</si>
  <si>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</si>
  <si>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</si>
  <si>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</si>
  <si>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</si>
  <si>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</si>
  <si>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</si>
  <si>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</si>
  <si>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</si>
  <si>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</si>
  <si>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</si>
  <si>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</si>
  <si>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</si>
  <si>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</si>
  <si>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</si>
  <si>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</si>
  <si>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</si>
  <si>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</si>
  <si>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</si>
  <si>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</si>
  <si>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</si>
  <si>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</si>
  <si>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</si>
  <si>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</si>
  <si>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</si>
  <si>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</si>
  <si>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</si>
  <si>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</si>
  <si>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</si>
  <si>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</si>
  <si>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</si>
  <si>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</si>
  <si>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</si>
  <si>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</si>
  <si>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</si>
  <si>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</si>
  <si>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</si>
  <si>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</si>
  <si>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</si>
  <si>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</si>
  <si>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</si>
  <si>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</si>
  <si>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</si>
  <si>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</si>
  <si>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</si>
  <si>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</si>
  <si>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</si>
  <si>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</si>
  <si>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</si>
  <si>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</si>
  <si>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</si>
  <si>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</si>
  <si>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</si>
  <si>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</si>
  <si>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</si>
  <si>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741 - Elektroinstalace - silnoproud</t>
  </si>
  <si>
    <t xml:space="preserve">    763 - Konstrukce suché výstavby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</si>
  <si>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</si>
  <si>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</si>
  <si>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</si>
  <si>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</si>
  <si>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</si>
  <si>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</si>
  <si>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</si>
  <si>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</si>
  <si>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</si>
  <si>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</si>
  <si>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</si>
  <si>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</si>
  <si>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</si>
  <si>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</si>
  <si>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</si>
  <si>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</si>
  <si>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</si>
  <si>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</si>
  <si>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</si>
  <si>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</si>
  <si>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</si>
  <si>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Zakládání</t>
  </si>
  <si>
    <t>K</t>
  </si>
  <si>
    <t>275313711</t>
  </si>
  <si>
    <t>Základy z betonu prostého patky a bloky z betonu kamenem neprokládaného tř. C 20/25</t>
  </si>
  <si>
    <t>m3</t>
  </si>
  <si>
    <t>CS ÚRS 2019 01</t>
  </si>
  <si>
    <t>4</t>
  </si>
  <si>
    <t>1322398211</t>
  </si>
  <si>
    <t>3</t>
  </si>
  <si>
    <t>Svislé a kompletní konstrukce</t>
  </si>
  <si>
    <t>340271041</t>
  </si>
  <si>
    <t>Zazdívka otvorů v příčkách nebo stěnách pórobetonovými tvárnicemi plochy přes 0,025 m2 do 1 m2, objemová hmotnost 500 kg/m3, tloušťka příčky 150 mm</t>
  </si>
  <si>
    <t>m2</t>
  </si>
  <si>
    <t>-767137370</t>
  </si>
  <si>
    <t>342272205</t>
  </si>
  <si>
    <t>Příčky z pórobetonových tvárnic hladkých na tenké maltové lože objemová hmotnost do 500 kg/m3, tloušťka příčky 50 mm</t>
  </si>
  <si>
    <t>-76048065</t>
  </si>
  <si>
    <t>342272225</t>
  </si>
  <si>
    <t>Příčky z pórobetonových tvárnic hladkých na tenké maltové lože objemová hmotnost do 500 kg/m3, tloušťka příčky 100 mm</t>
  </si>
  <si>
    <t>1547175595</t>
  </si>
  <si>
    <t>5</t>
  </si>
  <si>
    <t>342272245</t>
  </si>
  <si>
    <t>Příčky z pórobetonových tvárnic hladkých na tenké maltové lože objemová hmotnost do 500 kg/m3, tloušťka příčky 150 mm</t>
  </si>
  <si>
    <t>-1935622482</t>
  </si>
  <si>
    <t>6</t>
  </si>
  <si>
    <t>342291121</t>
  </si>
  <si>
    <t>Ukotvení příček plochými kotvami, do konstrukce cihelné</t>
  </si>
  <si>
    <t>m</t>
  </si>
  <si>
    <t>-5650766</t>
  </si>
  <si>
    <t>Úpravy povrchů, podlahy a osazování výplní</t>
  </si>
  <si>
    <t>7</t>
  </si>
  <si>
    <t>612135002</t>
  </si>
  <si>
    <t>Vyrovnání nerovností podkladu vnitřních omítaných ploch maltou, tloušťky do 10 mm cementovou stěn</t>
  </si>
  <si>
    <t>950983142</t>
  </si>
  <si>
    <t>8</t>
  </si>
  <si>
    <t>612142001</t>
  </si>
  <si>
    <t>Potažení vnitřních ploch pletivem v ploše nebo pruzích, na plném podkladu sklovláknitým vtlačením do tmelu stěn</t>
  </si>
  <si>
    <t>-2090974476</t>
  </si>
  <si>
    <t>9</t>
  </si>
  <si>
    <t>612311131</t>
  </si>
  <si>
    <t>Potažení vnitřních ploch štukem tloušťky do 3 mm svislých konstrukcí stěn</t>
  </si>
  <si>
    <t>-1390490708</t>
  </si>
  <si>
    <t>10</t>
  </si>
  <si>
    <t>612321121</t>
  </si>
  <si>
    <t>Omítka vápenocementová vnitřních ploch nanášená ručně jednovrstvá, tloušťky do 10 mm hladká svislých konstrukcí stěn</t>
  </si>
  <si>
    <t>422420232</t>
  </si>
  <si>
    <t>11</t>
  </si>
  <si>
    <t>619991001</t>
  </si>
  <si>
    <t>Zakrytí vnitřních ploch před znečištěním včetně pozdějšího odkrytí podlah fólií přilepenou lepící páskou</t>
  </si>
  <si>
    <t>1794712292</t>
  </si>
  <si>
    <t>12</t>
  </si>
  <si>
    <t>61R</t>
  </si>
  <si>
    <t>D+M revizní dvířka na stoupačkách 30x30cm</t>
  </si>
  <si>
    <t>ks</t>
  </si>
  <si>
    <t>445622971</t>
  </si>
  <si>
    <t>Trubní vedení</t>
  </si>
  <si>
    <t>13</t>
  </si>
  <si>
    <t>877260330</t>
  </si>
  <si>
    <t>Montáž tvarovek na kanalizačním plastovém potrubí z polypropylenu PP hladkého plnostěnného spojek nebo redukcí DN 100</t>
  </si>
  <si>
    <t>kus</t>
  </si>
  <si>
    <t>-1437644402</t>
  </si>
  <si>
    <t>14</t>
  </si>
  <si>
    <t>M</t>
  </si>
  <si>
    <t>28615651</t>
  </si>
  <si>
    <t>čistící kus kanalizační PP DN 110</t>
  </si>
  <si>
    <t>-1323632470</t>
  </si>
  <si>
    <t>Ostatní konstrukce a práce, bourání</t>
  </si>
  <si>
    <t>952901111</t>
  </si>
  <si>
    <t>1663658500</t>
  </si>
  <si>
    <t>16</t>
  </si>
  <si>
    <t>962031133</t>
  </si>
  <si>
    <t>Bourání příček z cihel, tvárnic nebo příčkovek z cihel pálených, plných nebo dutých na maltu vápennou nebo vápenocementovou, tl. do 150 mm</t>
  </si>
  <si>
    <t>1057559669</t>
  </si>
  <si>
    <t>17</t>
  </si>
  <si>
    <t>971033331</t>
  </si>
  <si>
    <t>Vybourání otvorů ve zdivu základovém nebo nadzákladovém z cihel, tvárnic, příčkovek z cihel pálených na maltu vápennou nebo vápenocementovou plochy do 0,09 m2, tl. do 150 mm</t>
  </si>
  <si>
    <t>139981565</t>
  </si>
  <si>
    <t>18</t>
  </si>
  <si>
    <t>971033361</t>
  </si>
  <si>
    <t>Vybourání otvorů ve zdivu základovém nebo nadzákladovém z cihel, tvárnic, příčkovek z cihel pálených na maltu vápennou nebo vápenocementovou plochy do 0,09 m2, tl. do 600 mm</t>
  </si>
  <si>
    <t>1279846117</t>
  </si>
  <si>
    <t>19</t>
  </si>
  <si>
    <t>972055341</t>
  </si>
  <si>
    <t>Vybourání otvorů ve stropech nebo klenbách železobetonových ve stropech z dutých prefabrikátů, plochy do 0,25 m2, tl. přes 120 mm</t>
  </si>
  <si>
    <t>1019426893</t>
  </si>
  <si>
    <t>20</t>
  </si>
  <si>
    <t>974031154</t>
  </si>
  <si>
    <t>Vysekání rýh ve zdivu cihelném na maltu vápennou nebo vápenocementovou do hl. 100 mm a šířky do 150 mm</t>
  </si>
  <si>
    <t>419027844</t>
  </si>
  <si>
    <t>974031167</t>
  </si>
  <si>
    <t>Vysekání rýh ve zdivu cihelném na maltu vápennou nebo vápenocementovou do hl. 150 mm a šířky do 300 mm</t>
  </si>
  <si>
    <t>-2064911808</t>
  </si>
  <si>
    <t>22</t>
  </si>
  <si>
    <t>974031169</t>
  </si>
  <si>
    <t>Vysekání rýh ve zdivu cihelném na maltu vápennou nebo vápenocementovou do hl. 150 mm a šířky Příplatek k ceně -1167 za každých dalších 100 mm šířky rýhy hl. do 150 mm</t>
  </si>
  <si>
    <t>1332229625</t>
  </si>
  <si>
    <t>23</t>
  </si>
  <si>
    <t>977151118</t>
  </si>
  <si>
    <t>Jádrové vrty diamantovými korunkami do stavebních materiálů (železobetonu, betonu, cihel, obkladů, dlažeb, kamene) průměru přes 90 do 100 mm</t>
  </si>
  <si>
    <t>521062099</t>
  </si>
  <si>
    <t>24</t>
  </si>
  <si>
    <t>977151119</t>
  </si>
  <si>
    <t>Jádrové vrty diamantovými korunkami do stavebních materiálů (železobetonu, betonu, cihel, obkladů, dlažeb, kamene) průměru přes 100 do 110 mm</t>
  </si>
  <si>
    <t>1679651976</t>
  </si>
  <si>
    <t>25</t>
  </si>
  <si>
    <t>977151222</t>
  </si>
  <si>
    <t>Jádrové vrty diamantovými korunkami do stavebních materiálů (železobetonu, betonu, cihel, obkladů, dlažeb, kamene) dovrchní (směrem vzhůru), průměru přes 120 do 130 mm</t>
  </si>
  <si>
    <t>465106111</t>
  </si>
  <si>
    <t>26</t>
  </si>
  <si>
    <t>978059541</t>
  </si>
  <si>
    <t>Odsekání obkladů stěn včetně otlučení podkladní omítky až na zdivo z obkládaček vnitřních, z jakýchkoliv materiálů, plochy přes 1 m2</t>
  </si>
  <si>
    <t>1907459655</t>
  </si>
  <si>
    <t>997</t>
  </si>
  <si>
    <t>Přesun sutě</t>
  </si>
  <si>
    <t>27</t>
  </si>
  <si>
    <t>997013501</t>
  </si>
  <si>
    <t>Odvoz suti a vybouraných hmot na skládku nebo meziskládku se složením, na vzdálenost do 1 km</t>
  </si>
  <si>
    <t>t</t>
  </si>
  <si>
    <t>-1332397394</t>
  </si>
  <si>
    <t>28</t>
  </si>
  <si>
    <t>997013509</t>
  </si>
  <si>
    <t>Odvoz suti a vybouraných hmot na skládku nebo meziskládku se složením, na vzdálenost Příplatek k ceně za každý další i započatý 1 km přes 1 km</t>
  </si>
  <si>
    <t>-854184218</t>
  </si>
  <si>
    <t>29</t>
  </si>
  <si>
    <t>997013803</t>
  </si>
  <si>
    <t>Poplatek za uložení stavebního odpadu na skládce (skládkovné) cihelného zatříděného do Katalogu odpadů pod kódem 170 102</t>
  </si>
  <si>
    <t>1750575870</t>
  </si>
  <si>
    <t>998</t>
  </si>
  <si>
    <t>Přesun hmot</t>
  </si>
  <si>
    <t>30</t>
  </si>
  <si>
    <t>998011003</t>
  </si>
  <si>
    <t>Přesun hmot pro budovy občanské výstavby, bydlení, výrobu a služby s nosnou svislou konstrukcí zděnou z cihel, tvárnic nebo kamene vodorovná dopravní vzdálenost do 100 m pro budovy výšky přes 12 do 24 m</t>
  </si>
  <si>
    <t>-1744403766</t>
  </si>
  <si>
    <t>PSV</t>
  </si>
  <si>
    <t>Práce a dodávky PSV</t>
  </si>
  <si>
    <t>713</t>
  </si>
  <si>
    <t>Izolace tepelné</t>
  </si>
  <si>
    <t>31</t>
  </si>
  <si>
    <t>713471211</t>
  </si>
  <si>
    <t>Montáž izolace tepelné potrubí, ohybů, přírub, armatur nebo tvarovek snímatelnými pouzdry s vrstvenou izolací s upevněním na suchý zip (izolační materiál ve specifikaci) potrubí</t>
  </si>
  <si>
    <t>-1700781684</t>
  </si>
  <si>
    <t>32</t>
  </si>
  <si>
    <t>63154420</t>
  </si>
  <si>
    <t>pouzdro izolační potrubní max. 400 °C 22/30 mm</t>
  </si>
  <si>
    <t>-1638175920</t>
  </si>
  <si>
    <t>33</t>
  </si>
  <si>
    <t>63154421</t>
  </si>
  <si>
    <t>pouzdro izolační potrubní max. 400 °C 28/30 mm</t>
  </si>
  <si>
    <t>1494300250</t>
  </si>
  <si>
    <t>34</t>
  </si>
  <si>
    <t>63154442</t>
  </si>
  <si>
    <t>pouzdro izolační potrubní max. 400 °C 35/40 mm</t>
  </si>
  <si>
    <t>-811491204</t>
  </si>
  <si>
    <t>35</t>
  </si>
  <si>
    <t>63154463</t>
  </si>
  <si>
    <t>pouzdro izolační potrubní max. 400 °C 42/50 mm</t>
  </si>
  <si>
    <t>-1461064140</t>
  </si>
  <si>
    <t>36</t>
  </si>
  <si>
    <t>63154453</t>
  </si>
  <si>
    <t>pouzdro izolační potrubní max. 400 °C 54/40 mm</t>
  </si>
  <si>
    <t>-1456279471</t>
  </si>
  <si>
    <t>37</t>
  </si>
  <si>
    <t>63154445</t>
  </si>
  <si>
    <t>pouzdro izolační potrubní max. 400 °C 60/40 mm</t>
  </si>
  <si>
    <t>-1522779112</t>
  </si>
  <si>
    <t>38</t>
  </si>
  <si>
    <t>63154467</t>
  </si>
  <si>
    <t>pouzdro izolační potrubní max. 400 °C 76/50 mm</t>
  </si>
  <si>
    <t>-1886385616</t>
  </si>
  <si>
    <t>39</t>
  </si>
  <si>
    <t>998713103</t>
  </si>
  <si>
    <t>Přesun hmot pro izolace tepelné stanovený z hmotnosti přesunovaného materiálu vodorovná dopravní vzdálenost do 50 m v objektech výšky přes 12 m do 24 m</t>
  </si>
  <si>
    <t>-438842785</t>
  </si>
  <si>
    <t>721</t>
  </si>
  <si>
    <t>Zdravotechnika - vnitřní kanalizace</t>
  </si>
  <si>
    <t>40</t>
  </si>
  <si>
    <t>721140905</t>
  </si>
  <si>
    <t>Opravy odpadního potrubí litinového vsazení odbočky do potrubí DN 100</t>
  </si>
  <si>
    <t>-1467377658</t>
  </si>
  <si>
    <t>41</t>
  </si>
  <si>
    <t>721171803</t>
  </si>
  <si>
    <t>Demontáž potrubí z novodurových trub odpadních nebo připojovacích do D 75</t>
  </si>
  <si>
    <t>157963890</t>
  </si>
  <si>
    <t>42</t>
  </si>
  <si>
    <t>721171808</t>
  </si>
  <si>
    <t>Demontáž potrubí z novodurových trub odpadních nebo připojovacích přes 75 do D 114</t>
  </si>
  <si>
    <t>-1638853499</t>
  </si>
  <si>
    <t>43</t>
  </si>
  <si>
    <t>721171914</t>
  </si>
  <si>
    <t>Opravy odpadního potrubí plastového propojení dosavadního potrubí DN 75</t>
  </si>
  <si>
    <t>1769465778</t>
  </si>
  <si>
    <t>44</t>
  </si>
  <si>
    <t>721173401</t>
  </si>
  <si>
    <t>Potrubí z plastových trub PVC SN4 svodné (ležaté) DN 110</t>
  </si>
  <si>
    <t>-2017087392</t>
  </si>
  <si>
    <t>45</t>
  </si>
  <si>
    <t>721173704</t>
  </si>
  <si>
    <t>Potrubí z plastových trub polyetylenové svařované odpadní (svislé) DN 70</t>
  </si>
  <si>
    <t>1536116639</t>
  </si>
  <si>
    <t>46</t>
  </si>
  <si>
    <t>721173706</t>
  </si>
  <si>
    <t>Potrubí z plastových trub polyetylenové svařované odpadní (svislé) DN 100</t>
  </si>
  <si>
    <t>-627813922</t>
  </si>
  <si>
    <t>47</t>
  </si>
  <si>
    <t>721173724</t>
  </si>
  <si>
    <t>Potrubí z plastových trub polyetylenové svařované připojovací DN 70</t>
  </si>
  <si>
    <t>-2141580346</t>
  </si>
  <si>
    <t>48</t>
  </si>
  <si>
    <t>721290111</t>
  </si>
  <si>
    <t>Zkouška těsnosti kanalizace v objektech vodou do DN 125</t>
  </si>
  <si>
    <t>-1334602999</t>
  </si>
  <si>
    <t>49</t>
  </si>
  <si>
    <t>998721103</t>
  </si>
  <si>
    <t>Přesun hmot pro vnitřní kanalizace stanovený z hmotnosti přesunovaného materiálu vodorovná dopravní vzdálenost do 50 m v objektech výšky přes 12 do 24 m</t>
  </si>
  <si>
    <t>51913567</t>
  </si>
  <si>
    <t>722</t>
  </si>
  <si>
    <t>Zdravotechnika - vnitřní vodovod</t>
  </si>
  <si>
    <t>50</t>
  </si>
  <si>
    <t>722  01R</t>
  </si>
  <si>
    <t>Kulový kohout vypouštěcí s pákou R608b 1/2"</t>
  </si>
  <si>
    <t>-294027019</t>
  </si>
  <si>
    <t>51</t>
  </si>
  <si>
    <t>722  021R</t>
  </si>
  <si>
    <t>Kulový kohout páka R250 D 1/2"</t>
  </si>
  <si>
    <t>1073325145</t>
  </si>
  <si>
    <t>52</t>
  </si>
  <si>
    <t>722  022R</t>
  </si>
  <si>
    <t>Kulový kohout páka R250 D 3/4"</t>
  </si>
  <si>
    <t>718115552</t>
  </si>
  <si>
    <t>53</t>
  </si>
  <si>
    <t>722  023R</t>
  </si>
  <si>
    <t>Kulový kohout páka R250 D 5/4"</t>
  </si>
  <si>
    <t>2055016967</t>
  </si>
  <si>
    <t>54</t>
  </si>
  <si>
    <t>722  024R</t>
  </si>
  <si>
    <t>Kulový kohout páka R250 D 6/4"</t>
  </si>
  <si>
    <t>-557161326</t>
  </si>
  <si>
    <t>55</t>
  </si>
  <si>
    <t>722  025R</t>
  </si>
  <si>
    <t>Kulový kohout páka R250 D 2"</t>
  </si>
  <si>
    <t>908222752</t>
  </si>
  <si>
    <t>56</t>
  </si>
  <si>
    <t>722  026R</t>
  </si>
  <si>
    <t>Kulový kohout páka R250 D 2 1/2"</t>
  </si>
  <si>
    <t>-1255629078</t>
  </si>
  <si>
    <t>57</t>
  </si>
  <si>
    <t>722  02R</t>
  </si>
  <si>
    <t>Kulový kohout páka R250 D 1"</t>
  </si>
  <si>
    <t>-2012555609</t>
  </si>
  <si>
    <t>58</t>
  </si>
  <si>
    <t>722  031R</t>
  </si>
  <si>
    <t>Kulový kohout s vypouštěním páka R250 DS 6/4"</t>
  </si>
  <si>
    <t>118131001</t>
  </si>
  <si>
    <t>59</t>
  </si>
  <si>
    <t>722  032R</t>
  </si>
  <si>
    <t>Kulový kohout s vypouštěním páka R250 DS 3/4"</t>
  </si>
  <si>
    <t>1887683945</t>
  </si>
  <si>
    <t>60</t>
  </si>
  <si>
    <t>722  03R</t>
  </si>
  <si>
    <t>Kulový kohout s vypouštěním páka R250 DS 1"</t>
  </si>
  <si>
    <t>-619490438</t>
  </si>
  <si>
    <t>61</t>
  </si>
  <si>
    <t>722  041R</t>
  </si>
  <si>
    <t>Vyvažovací ventil MTCV 1"</t>
  </si>
  <si>
    <t>-2068044336</t>
  </si>
  <si>
    <t>62</t>
  </si>
  <si>
    <t>722  04R</t>
  </si>
  <si>
    <t>Vyvažovací ventil MTCV 1/2"</t>
  </si>
  <si>
    <t>1290315974</t>
  </si>
  <si>
    <t>63</t>
  </si>
  <si>
    <t>722 10R</t>
  </si>
  <si>
    <t>NOVÝ HLAVNÍ VODOMĚR - Qn10,DN 40</t>
  </si>
  <si>
    <t>719477085</t>
  </si>
  <si>
    <t>64</t>
  </si>
  <si>
    <t>722 11R</t>
  </si>
  <si>
    <t>HLAVNÍ UZÁVĚR VODY DN 65 - s vypouštěním</t>
  </si>
  <si>
    <t>-678967588</t>
  </si>
  <si>
    <t>65</t>
  </si>
  <si>
    <t>722 12R</t>
  </si>
  <si>
    <t>ZPĚTNÁ KLAPKA DN 65</t>
  </si>
  <si>
    <t>-308815533</t>
  </si>
  <si>
    <t>66</t>
  </si>
  <si>
    <t>722 13R</t>
  </si>
  <si>
    <t>VYPOUŠTĚCÍ VENTIL DN 15</t>
  </si>
  <si>
    <t>-2133123638</t>
  </si>
  <si>
    <t>67</t>
  </si>
  <si>
    <t>722 21R</t>
  </si>
  <si>
    <t>KU - 5/4" S VYPOUŠTĚNÍM</t>
  </si>
  <si>
    <t>-1116237097</t>
  </si>
  <si>
    <t>68</t>
  </si>
  <si>
    <t>722 22R</t>
  </si>
  <si>
    <t>ZV - 5/4"</t>
  </si>
  <si>
    <t>1593755664</t>
  </si>
  <si>
    <t>69</t>
  </si>
  <si>
    <t>722 23R</t>
  </si>
  <si>
    <t>VK - 1/2", MANOMETR 0-10 BAR + KU 1/2"</t>
  </si>
  <si>
    <t>Kč</t>
  </si>
  <si>
    <t>-24092712</t>
  </si>
  <si>
    <t>70</t>
  </si>
  <si>
    <t>722 30R</t>
  </si>
  <si>
    <t>Rozbor vody</t>
  </si>
  <si>
    <t>-49575178</t>
  </si>
  <si>
    <t>71</t>
  </si>
  <si>
    <t>722140105</t>
  </si>
  <si>
    <t>Potrubí z ocelových trubek z ušlechtilé oceli spojované lisováním DN 32</t>
  </si>
  <si>
    <t>-1184099455</t>
  </si>
  <si>
    <t>72</t>
  </si>
  <si>
    <t>722170801</t>
  </si>
  <si>
    <t>Demontáž rozvodů vody z plastů do Ø 25 mm</t>
  </si>
  <si>
    <t>146765681</t>
  </si>
  <si>
    <t>73</t>
  </si>
  <si>
    <t>722170804</t>
  </si>
  <si>
    <t>Demontáž rozvodů vody z plastů přes 25 do Ø 50 mm</t>
  </si>
  <si>
    <t>-1465151083</t>
  </si>
  <si>
    <t>74</t>
  </si>
  <si>
    <t>722170807</t>
  </si>
  <si>
    <t>Demontáž rozvodů vody z plastů přes 50 do Ø 110 mm</t>
  </si>
  <si>
    <t>1403824084</t>
  </si>
  <si>
    <t>75</t>
  </si>
  <si>
    <t>722182011</t>
  </si>
  <si>
    <t>Podpůrný žlab pro potrubí průměru D 20</t>
  </si>
  <si>
    <t>1521166035</t>
  </si>
  <si>
    <t>76</t>
  </si>
  <si>
    <t>722182012</t>
  </si>
  <si>
    <t>Podpůrný žlab pro potrubí průměru D 25</t>
  </si>
  <si>
    <t>-16882476</t>
  </si>
  <si>
    <t>77</t>
  </si>
  <si>
    <t>722182013</t>
  </si>
  <si>
    <t>Podpůrný žlab pro potrubí průměru D 32</t>
  </si>
  <si>
    <t>-1991182827</t>
  </si>
  <si>
    <t>78</t>
  </si>
  <si>
    <t>722182014</t>
  </si>
  <si>
    <t>Podpůrný žlab pro potrubí průměru D 40</t>
  </si>
  <si>
    <t>657731803</t>
  </si>
  <si>
    <t>79</t>
  </si>
  <si>
    <t>722182015</t>
  </si>
  <si>
    <t>Podpůrný žlab pro potrubí průměru D 50</t>
  </si>
  <si>
    <t>2058554954</t>
  </si>
  <si>
    <t>80</t>
  </si>
  <si>
    <t>722182016</t>
  </si>
  <si>
    <t>Podpůrný žlab pro potrubí průměru D 63</t>
  </si>
  <si>
    <t>-462490115</t>
  </si>
  <si>
    <t>81</t>
  </si>
  <si>
    <t>722182017</t>
  </si>
  <si>
    <t>Podpůrný žlab pro potrubí průměru D 75</t>
  </si>
  <si>
    <t>-98654023</t>
  </si>
  <si>
    <t>82</t>
  </si>
  <si>
    <t>722290234</t>
  </si>
  <si>
    <t>Zkoušky, proplach a desinfekce vodovodního potrubí proplach a desinfekce vodovodního potrubí do DN 80</t>
  </si>
  <si>
    <t>757895352</t>
  </si>
  <si>
    <t>83</t>
  </si>
  <si>
    <t>733321212</t>
  </si>
  <si>
    <t>Potrubí z trubek plastových z polypropylenu (PP-RCT) spojovaných svařováním Ø 20/2,8</t>
  </si>
  <si>
    <t>-1775124877</t>
  </si>
  <si>
    <t>84</t>
  </si>
  <si>
    <t>733321213</t>
  </si>
  <si>
    <t>Potrubí z trubek plastových z polypropylenu (PP-RCT) spojovaných svařováním Ø 25/3,5</t>
  </si>
  <si>
    <t>1871858705</t>
  </si>
  <si>
    <t>85</t>
  </si>
  <si>
    <t>733321214</t>
  </si>
  <si>
    <t>Potrubí z trubek plastových z polypropylenu (PP-RCT) spojovaných svařováním Ø 32/4,5</t>
  </si>
  <si>
    <t>960289623</t>
  </si>
  <si>
    <t>86</t>
  </si>
  <si>
    <t>733321215</t>
  </si>
  <si>
    <t>Potrubí z trubek plastových z polypropylenu (PP-RCT) spojovaných svařováním Ø 40/5,6</t>
  </si>
  <si>
    <t>-22369436</t>
  </si>
  <si>
    <t>87</t>
  </si>
  <si>
    <t>733321216</t>
  </si>
  <si>
    <t>Potrubí z trubek plastových z polypropylenu (PP-RCT) spojovaných svařováním Ø 50/6,9</t>
  </si>
  <si>
    <t>-1913621406</t>
  </si>
  <si>
    <t>88</t>
  </si>
  <si>
    <t>733321217</t>
  </si>
  <si>
    <t>Potrubí z trubek plastových z polypropylenu (PP-RCT) spojovaných svařováním Ø 63/8,7</t>
  </si>
  <si>
    <t>-1319596757</t>
  </si>
  <si>
    <t>89</t>
  </si>
  <si>
    <t>733321218</t>
  </si>
  <si>
    <t>Potrubí z trubek plastových z polypropylenu (PP-RCT) spojovaných svařováním Ø 75/8,4</t>
  </si>
  <si>
    <t>1238440261</t>
  </si>
  <si>
    <t>90</t>
  </si>
  <si>
    <t>998722103</t>
  </si>
  <si>
    <t>Přesun hmot pro vnitřní vodovod stanovený z hmotnosti přesunovaného materiálu vodorovná dopravní vzdálenost do 50 m v objektech výšky přes 12 do 24 m</t>
  </si>
  <si>
    <t>-413864384</t>
  </si>
  <si>
    <t>725</t>
  </si>
  <si>
    <t>Zdravotechnika - zařizovací předměty</t>
  </si>
  <si>
    <t>91</t>
  </si>
  <si>
    <t>725210821</t>
  </si>
  <si>
    <t>Demontáž umyvadel bez výtokových armatur umyvadel</t>
  </si>
  <si>
    <t>soubor</t>
  </si>
  <si>
    <t>1791500292</t>
  </si>
  <si>
    <t>92</t>
  </si>
  <si>
    <t>725820802</t>
  </si>
  <si>
    <t>Demontáž baterií stojánkových do 1 otvoru</t>
  </si>
  <si>
    <t>1735541427</t>
  </si>
  <si>
    <t>93</t>
  </si>
  <si>
    <t>725211615</t>
  </si>
  <si>
    <t>Umyvadla keramická bílá bez výtokových armatur připevněná na stěnu šrouby s krytem na sifon (polosloupem) 500 mm- U - vč. roháčků a sifonu</t>
  </si>
  <si>
    <t>285118896</t>
  </si>
  <si>
    <t>94</t>
  </si>
  <si>
    <t>725822612</t>
  </si>
  <si>
    <t>Baterie umyvadlové stojánkové pákové s výpustí</t>
  </si>
  <si>
    <t>1422687355</t>
  </si>
  <si>
    <t>95</t>
  </si>
  <si>
    <t>998725103</t>
  </si>
  <si>
    <t>Přesun hmot pro zařizovací předměty stanovený z hmotnosti přesunovaného materiálu vodorovná dopravní vzdálenost do 50 m v objektech výšky přes 12 do 24 m</t>
  </si>
  <si>
    <t>-1129868145</t>
  </si>
  <si>
    <t>741</t>
  </si>
  <si>
    <t>Elektroinstalace - silnoproud</t>
  </si>
  <si>
    <t>96</t>
  </si>
  <si>
    <t>741910362</t>
  </si>
  <si>
    <t>Montáž roštů a lávek pro volné i pevné uložení kabelů bez podkladových desek a osazení úchytných prvků atypických, bez stojiny a výložníků ostatních se zhotovením, šířky do 400 mm</t>
  </si>
  <si>
    <t>459019830</t>
  </si>
  <si>
    <t>97</t>
  </si>
  <si>
    <t>7411R</t>
  </si>
  <si>
    <t>Rošt a lávka závěsné dl.2,5m</t>
  </si>
  <si>
    <t>1863994809</t>
  </si>
  <si>
    <t>98</t>
  </si>
  <si>
    <t>998741203</t>
  </si>
  <si>
    <t>Přesun hmot pro silnoproud vodorovná dopravní vzdálenost do 50 m v objektech výšky přes 12 do 24 m</t>
  </si>
  <si>
    <t>-1814794089</t>
  </si>
  <si>
    <t>763</t>
  </si>
  <si>
    <t>Konstrukce suché výstavby</t>
  </si>
  <si>
    <t>99</t>
  </si>
  <si>
    <t>763164132</t>
  </si>
  <si>
    <t>Obklad ze sádrokartonových desek konstrukcí dřevěných včetně ochranných úhelníků ve tvaru L rozvinuté šíře přes 0,4 do 0,8 m, opláštěný deskou standardní A, tl. 15 mm</t>
  </si>
  <si>
    <t>-1108369606</t>
  </si>
  <si>
    <t>100</t>
  </si>
  <si>
    <t>998763102</t>
  </si>
  <si>
    <t>Přesun hmot pro dřevostavby stanovený z hmotnosti přesunovaného materiálu vodorovná dopravní vzdálenost do 50 m v objektech výšky přes 12 do 24 m</t>
  </si>
  <si>
    <t>-709024628</t>
  </si>
  <si>
    <t>767</t>
  </si>
  <si>
    <t>Konstrukce zámečnické</t>
  </si>
  <si>
    <t>101</t>
  </si>
  <si>
    <t>76701R</t>
  </si>
  <si>
    <t>D+M Podpory pro potrubí v tělocvičně - I profil vč. platle a kotvení po 0,5m</t>
  </si>
  <si>
    <t>-583502170</t>
  </si>
  <si>
    <t>771</t>
  </si>
  <si>
    <t>Podlahy z dlaždic</t>
  </si>
  <si>
    <t>102</t>
  </si>
  <si>
    <t>771571810</t>
  </si>
  <si>
    <t>Demontáž podlah z dlaždic keramických kladených do malty</t>
  </si>
  <si>
    <t>177487343</t>
  </si>
  <si>
    <t>103</t>
  </si>
  <si>
    <t>771577111</t>
  </si>
  <si>
    <t>Montáž podlah z dlaždic keramických lepených flexibilním lepidlem Příplatek k cenám za plochu do 5 m2 jednotlivě</t>
  </si>
  <si>
    <t>1840307125</t>
  </si>
  <si>
    <t>104</t>
  </si>
  <si>
    <t>965042231</t>
  </si>
  <si>
    <t>Bourání mazanin betonových nebo z litého asfaltu tl. přes 100 mm, plochy do 4 m2</t>
  </si>
  <si>
    <t>37802171</t>
  </si>
  <si>
    <t>105</t>
  </si>
  <si>
    <t>132201201</t>
  </si>
  <si>
    <t>Hloubení zapažených i nezapažených rýh šířky přes 600 do 2 000 mm s urovnáním dna do předepsaného profilu a spádu v hornině tř. 3 do 100 m3</t>
  </si>
  <si>
    <t>-184096464</t>
  </si>
  <si>
    <t>106</t>
  </si>
  <si>
    <t>721171907</t>
  </si>
  <si>
    <t>Opravy odpadního potrubí plastového vsazení odbočky do potrubí DN 160</t>
  </si>
  <si>
    <t>-1406405298</t>
  </si>
  <si>
    <t>107</t>
  </si>
  <si>
    <t>28611390</t>
  </si>
  <si>
    <t>odbočka kanalizační plastová s hrdlem KG 150/110/45°</t>
  </si>
  <si>
    <t>624231654</t>
  </si>
  <si>
    <t>108</t>
  </si>
  <si>
    <t>451573111</t>
  </si>
  <si>
    <t>Lože pod potrubí, stoky a drobné objekty v otevřeném výkopu z písku a štěrkopísku do 63 mm</t>
  </si>
  <si>
    <t>-113152967</t>
  </si>
  <si>
    <t>109</t>
  </si>
  <si>
    <t>174101101</t>
  </si>
  <si>
    <t>Zásyp sypaninou z jakékoliv horniny s uložením výkopku ve vrstvách se zhutněním jam, šachet, rýh nebo kolem objektů v těchto vykopávkách</t>
  </si>
  <si>
    <t>-585028239</t>
  </si>
  <si>
    <t>110</t>
  </si>
  <si>
    <t>631311125</t>
  </si>
  <si>
    <t>Mazanina z betonu prostého bez zvýšených nároků na prostředí tl. přes 80 do 120 mm tř. C 20/25</t>
  </si>
  <si>
    <t>-1369222231</t>
  </si>
  <si>
    <t>111</t>
  </si>
  <si>
    <t>711111001</t>
  </si>
  <si>
    <t>Provedení izolace proti zemní vlhkosti natěradly a tmely za studena na ploše vodorovné V nátěrem penetračním</t>
  </si>
  <si>
    <t>-1139737157</t>
  </si>
  <si>
    <t>112</t>
  </si>
  <si>
    <t>11163150</t>
  </si>
  <si>
    <t>lak penetrační asfaltový</t>
  </si>
  <si>
    <t>-785576711</t>
  </si>
  <si>
    <t>113</t>
  </si>
  <si>
    <t>711141559</t>
  </si>
  <si>
    <t>Provedení izolace proti zemní vlhkosti pásy přitavením NAIP na ploše vodorovné V</t>
  </si>
  <si>
    <t>1588935624</t>
  </si>
  <si>
    <t>114</t>
  </si>
  <si>
    <t>62833158</t>
  </si>
  <si>
    <t>pás asfaltový natavitelný oxidovaný tl. 4mm typu G200 S40 s vložkou ze skleněné tkaniny, s jemnozrnným minerálním posypem</t>
  </si>
  <si>
    <t>-1544961849</t>
  </si>
  <si>
    <t>115</t>
  </si>
  <si>
    <t>631311115</t>
  </si>
  <si>
    <t>Mazanina z betonu prostého bez zvýšených nároků na prostředí tl. přes 50 do 80 mm tř. C 20/25</t>
  </si>
  <si>
    <t>2094966782</t>
  </si>
  <si>
    <t>116</t>
  </si>
  <si>
    <t>771121011</t>
  </si>
  <si>
    <t>Příprava podkladu před provedením dlažby nátěr penetrační na podlahu</t>
  </si>
  <si>
    <t>34961242</t>
  </si>
  <si>
    <t>117</t>
  </si>
  <si>
    <t>771574223</t>
  </si>
  <si>
    <t>Montáž podlah z dlaždic keramických lepených flexibilním lepidlem maloformátových reliéfních nebo z dekorů přes 9 do 12 ks/m2</t>
  </si>
  <si>
    <t>-657414739</t>
  </si>
  <si>
    <t>118</t>
  </si>
  <si>
    <t>48R</t>
  </si>
  <si>
    <t>Keramická dlažba dle výběru investora</t>
  </si>
  <si>
    <t>718233444</t>
  </si>
  <si>
    <t>119</t>
  </si>
  <si>
    <t>998771103</t>
  </si>
  <si>
    <t>Přesun hmot pro podlahy z dlaždic stanovený z hmotnosti přesunovaného materiálu vodorovná dopravní vzdálenost do 50 m v objektech výšky přes 12 do 24 m</t>
  </si>
  <si>
    <t>-472500463</t>
  </si>
  <si>
    <t>781</t>
  </si>
  <si>
    <t>Dokončovací práce - obklady</t>
  </si>
  <si>
    <t>120</t>
  </si>
  <si>
    <t>771574260</t>
  </si>
  <si>
    <t>Montáž podlah z dlaždic keramických lepených flexibilním lepidlem maloformátových pro vysoké mechanické zatížení protiskluzných nebo reliéfních (bezbariérových) přes 6 do 9 ks/m2</t>
  </si>
  <si>
    <t>-16359449</t>
  </si>
  <si>
    <t>121</t>
  </si>
  <si>
    <t>771 10R</t>
  </si>
  <si>
    <t>Keramická dlažba co nejvíce podobná původní podlahové krytině</t>
  </si>
  <si>
    <t>-608677925</t>
  </si>
  <si>
    <t>122</t>
  </si>
  <si>
    <t>781121011</t>
  </si>
  <si>
    <t>Příprava podkladu před provedením obkladu nátěr penetrační na stěnu</t>
  </si>
  <si>
    <t>-1451285363</t>
  </si>
  <si>
    <t>123</t>
  </si>
  <si>
    <t>781161021</t>
  </si>
  <si>
    <t>Příprava podkladu před provedením obkladu montáž profilu ukončujícího profilu rohového, vanového</t>
  </si>
  <si>
    <t>-872642823</t>
  </si>
  <si>
    <t>124</t>
  </si>
  <si>
    <t>28342001</t>
  </si>
  <si>
    <t>lišta ukončovací pro obklady profilovaná v barvě</t>
  </si>
  <si>
    <t>2138835590</t>
  </si>
  <si>
    <t>125</t>
  </si>
  <si>
    <t>781474154</t>
  </si>
  <si>
    <t>Montáž obkladů vnitřních stěn z dlaždic keramických lepených flexibilním lepidlem velkoformátových hladkých přes 4 do 6 ks/m2</t>
  </si>
  <si>
    <t>640344151</t>
  </si>
  <si>
    <t>126</t>
  </si>
  <si>
    <t>59761001</t>
  </si>
  <si>
    <t>obklad velkoformátový keramický hladký přes 4 do 6ks/m2</t>
  </si>
  <si>
    <t>25981414</t>
  </si>
  <si>
    <t>127</t>
  </si>
  <si>
    <t>998781103</t>
  </si>
  <si>
    <t>Přesun hmot pro obklady keramické stanovený z hmotnosti přesunovaného materiálu vodorovná dopravní vzdálenost do 50 m v objektech výšky přes 12 do 24 m</t>
  </si>
  <si>
    <t>-986920081</t>
  </si>
  <si>
    <t>784</t>
  </si>
  <si>
    <t>Dokončovací práce - malby a tapety</t>
  </si>
  <si>
    <t>128</t>
  </si>
  <si>
    <t>784171101</t>
  </si>
  <si>
    <t>Zakrytí nemalovaných ploch (materiál ve specifikaci) včetně pozdějšího odkrytí podlah</t>
  </si>
  <si>
    <t>-1710434299</t>
  </si>
  <si>
    <t>129</t>
  </si>
  <si>
    <t>58124842</t>
  </si>
  <si>
    <t>fólie pro malířské potřeby zakrývací tl 7µ 4x5m</t>
  </si>
  <si>
    <t>-1621113148</t>
  </si>
  <si>
    <t>130</t>
  </si>
  <si>
    <t>784181001</t>
  </si>
  <si>
    <t>Pačokování jednonásobné v místnostech výšky do 3,80 m</t>
  </si>
  <si>
    <t>-198987653</t>
  </si>
  <si>
    <t>131</t>
  </si>
  <si>
    <t>784221101</t>
  </si>
  <si>
    <t>Malby z malířských směsí otěruvzdorných za sucha dvojnásobné, bílé za sucha otěruvzdorné dobře v místnostech výšky do 3,80 m</t>
  </si>
  <si>
    <t>-1567645278</t>
  </si>
  <si>
    <t>VRN</t>
  </si>
  <si>
    <t>Vedlejší rozpočtové náklady</t>
  </si>
  <si>
    <t>132</t>
  </si>
  <si>
    <t>013254000</t>
  </si>
  <si>
    <t>Dokumentace skutečného provedení stavby</t>
  </si>
  <si>
    <t>1024</t>
  </si>
  <si>
    <t>-920784189</t>
  </si>
  <si>
    <t>133</t>
  </si>
  <si>
    <t>030001000</t>
  </si>
  <si>
    <t>Zařízení staveniště</t>
  </si>
  <si>
    <t>1129484106</t>
  </si>
  <si>
    <t>134</t>
  </si>
  <si>
    <t>045002000</t>
  </si>
  <si>
    <t>Kompletační a koordinační činnost</t>
  </si>
  <si>
    <t>299150135</t>
  </si>
  <si>
    <t>135</t>
  </si>
  <si>
    <t>070001000</t>
  </si>
  <si>
    <t>Provozní vlivy</t>
  </si>
  <si>
    <t>553462021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</si>
  <si>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</si>
  <si>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</si>
  <si>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</si>
  <si>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</si>
  <si>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</si>
  <si>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</si>
  <si>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</si>
  <si>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</si>
  <si>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</si>
  <si>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</si>
  <si>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</si>
  <si>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</si>
  <si>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</si>
  <si>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</si>
  <si>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</si>
  <si>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</si>
  <si>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</si>
  <si>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</si>
  <si>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</si>
  <si>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</si>
  <si>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</si>
  <si>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</si>
  <si>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</si>
  <si>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</si>
  <si>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</si>
  <si>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</si>
  <si>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</si>
  <si>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</si>
  <si>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</si>
  <si>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</si>
  <si>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</si>
  <si>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</si>
  <si>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</si>
  <si>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</si>
  <si>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</si>
  <si>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</si>
  <si>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</si>
  <si>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</si>
  <si>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</si>
  <si>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</si>
  <si>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</si>
  <si>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</si>
  <si>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</si>
  <si>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</si>
  <si>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</si>
  <si>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</si>
  <si>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</si>
  <si>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</si>
  <si>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</si>
  <si>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</si>
  <si>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</si>
  <si>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</si>
  <si>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</si>
  <si>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</si>
  <si>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</si>
  <si>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</si>
  <si>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</si>
  <si>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</si>
  <si>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</si>
  <si>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</si>
  <si>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</si>
  <si>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</si>
  <si>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</si>
  <si>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</si>
  <si>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</si>
  <si>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</si>
  <si>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</si>
  <si>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</si>
  <si>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</si>
  <si>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</si>
  <si>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</si>
  <si>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</si>
  <si>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</si>
  <si>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</si>
  <si>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</si>
  <si>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</si>
  <si>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</si>
  <si>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</si>
  <si>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</si>
  <si>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</si>
  <si>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</si>
  <si>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</si>
  <si>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</si>
  <si>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</si>
  <si>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</si>
  <si>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</si>
  <si>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</si>
  <si>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</si>
  <si>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</si>
  <si>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</si>
  <si>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</si>
  <si>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</si>
  <si>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</si>
  <si>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</si>
  <si>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</si>
  <si>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</si>
  <si>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</si>
  <si>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</si>
  <si>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</si>
  <si>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</si>
  <si>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</si>
  <si>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</si>
  <si>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</si>
  <si>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</si>
  <si>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</si>
  <si>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</si>
  <si>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</si>
  <si>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</si>
  <si>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</si>
  <si>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</si>
  <si>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</si>
  <si>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</si>
  <si>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</si>
  <si>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</si>
  <si>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</si>
  <si>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</si>
  <si>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</si>
  <si>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</si>
  <si>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</si>
  <si>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</si>
  <si>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</si>
  <si>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</si>
  <si>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</si>
  <si>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</si>
  <si>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</si>
  <si>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</si>
  <si>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</si>
  <si>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</si>
  <si>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</si>
  <si>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</si>
  <si>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</si>
  <si>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</si>
  <si>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</si>
  <si>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</si>
  <si>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</si>
  <si>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</si>
  <si>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</si>
  <si>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</si>
  <si>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</si>
  <si>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</si>
  <si>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</si>
  <si>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</si>
  <si>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</si>
  <si>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</si>
  <si>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</si>
  <si>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</si>
  <si>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</si>
  <si>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</si>
  <si>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</si>
  <si>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</si>
  <si>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</si>
  <si>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</si>
  <si>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</si>
  <si>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</si>
  <si>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</si>
  <si>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</si>
  <si>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</si>
  <si>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</si>
  <si>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</si>
  <si>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</si>
  <si>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</si>
  <si>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</si>
  <si>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</si>
  <si>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</si>
  <si>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</si>
  <si>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</si>
  <si>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</si>
  <si>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</si>
  <si>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</si>
  <si>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</si>
  <si>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</si>
  <si>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</si>
  <si>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</si>
  <si>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</si>
  <si>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</si>
  <si>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</si>
  <si>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</si>
  <si>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</si>
  <si>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</si>
  <si>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</si>
  <si>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</si>
  <si>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</si>
  <si>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</si>
  <si>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</si>
  <si>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</si>
  <si>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</si>
  <si>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Vyčištění budov nebo objektů před předáním do užívání budov bytové nebo občanské výstavby, světlé výšky podlaží do 4 m (zajištění průběžného úklidu a konečného úklidu, který bude obsahovat: umytí oken, vitrín, svítidel, dlažeb, obkladů, nátěrů,zabevní prachu všech maleb stěn a stropů).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</si>
</sst>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color rgb="FF969696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6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6" fillId="3" borderId="14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2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3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20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2" fillId="0" borderId="19" xfId="0" applyNumberFormat="1" applyFont="1" applyBorder="1" applyAlignment="1">
      <alignment vertical="center"/>
    </xf>
    <xf numFmtId="4" fontId="22" fillId="0" borderId="20" xfId="0" applyNumberFormat="1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4" fontId="22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/>
    </xf>
    <xf numFmtId="0" fontId="0" fillId="0" borderId="3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14" xfId="0" applyFont="1" applyFill="1" applyBorder="1" applyAlignment="1">
      <alignment vertical="center"/>
    </xf>
    <xf numFmtId="0" fontId="16" fillId="3" borderId="0" xfId="0" applyFont="1" applyFill="1" applyAlignment="1">
      <alignment horizontal="left" vertical="center"/>
    </xf>
    <xf numFmtId="0" fontId="16" fillId="3" borderId="0" xfId="0" applyFont="1" applyFill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4" fontId="18" fillId="0" borderId="0" xfId="0" applyNumberFormat="1" applyFont="1" applyAlignment="1">
      <alignment/>
    </xf>
    <xf numFmtId="166" fontId="24" fillId="0" borderId="10" xfId="0" applyNumberFormat="1" applyFont="1" applyBorder="1" applyAlignment="1">
      <alignment/>
    </xf>
    <xf numFmtId="166" fontId="24" fillId="0" borderId="11" xfId="0" applyNumberFormat="1" applyFont="1" applyBorder="1" applyAlignment="1">
      <alignment/>
    </xf>
    <xf numFmtId="4" fontId="14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3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9" fontId="25" fillId="0" borderId="22" xfId="0" applyNumberFormat="1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center" vertical="center" wrapText="1"/>
      <protection locked="0"/>
    </xf>
    <xf numFmtId="167" fontId="25" fillId="0" borderId="22" xfId="0" applyNumberFormat="1" applyFont="1" applyBorder="1" applyAlignment="1" applyProtection="1">
      <alignment vertical="center"/>
      <protection locked="0"/>
    </xf>
    <xf numFmtId="4" fontId="25" fillId="0" borderId="22" xfId="0" applyNumberFormat="1" applyFont="1" applyBorder="1" applyAlignment="1" applyProtection="1">
      <alignment vertical="center"/>
      <protection locked="0"/>
    </xf>
    <xf numFmtId="0" fontId="25" fillId="0" borderId="3" xfId="0" applyFont="1" applyBorder="1" applyAlignment="1">
      <alignment vertical="center"/>
    </xf>
    <xf numFmtId="0" fontId="25" fillId="0" borderId="12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166" fontId="2" fillId="0" borderId="20" xfId="0" applyNumberFormat="1" applyFont="1" applyBorder="1" applyAlignment="1">
      <alignment vertical="center"/>
    </xf>
    <xf numFmtId="166" fontId="2" fillId="0" borderId="21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26" fillId="0" borderId="23" xfId="0" applyFont="1" applyBorder="1" applyAlignment="1">
      <alignment vertical="center" wrapText="1"/>
    </xf>
    <xf numFmtId="0" fontId="26" fillId="0" borderId="24" xfId="0" applyFont="1" applyBorder="1" applyAlignment="1">
      <alignment vertical="center" wrapText="1"/>
    </xf>
    <xf numFmtId="0" fontId="26" fillId="0" borderId="25" xfId="0" applyFont="1" applyBorder="1" applyAlignment="1">
      <alignment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6" xfId="0" applyFont="1" applyBorder="1" applyAlignment="1">
      <alignment vertical="center" wrapText="1"/>
    </xf>
    <xf numFmtId="0" fontId="26" fillId="0" borderId="27" xfId="0" applyFont="1" applyBorder="1" applyAlignment="1">
      <alignment vertical="center" wrapText="1"/>
    </xf>
    <xf numFmtId="0" fontId="28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26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49" fontId="29" fillId="0" borderId="0" xfId="0" applyNumberFormat="1" applyFont="1" applyBorder="1" applyAlignment="1">
      <alignment vertical="center" wrapText="1"/>
    </xf>
    <xf numFmtId="0" fontId="26" fillId="0" borderId="28" xfId="0" applyFont="1" applyBorder="1" applyAlignment="1">
      <alignment vertical="center" wrapText="1"/>
    </xf>
    <xf numFmtId="0" fontId="30" fillId="0" borderId="29" xfId="0" applyFont="1" applyBorder="1" applyAlignment="1">
      <alignment vertical="center" wrapText="1"/>
    </xf>
    <xf numFmtId="0" fontId="26" fillId="0" borderId="30" xfId="0" applyFont="1" applyBorder="1" applyAlignment="1">
      <alignment vertical="center" wrapText="1"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vertical="top"/>
    </xf>
    <xf numFmtId="0" fontId="26" fillId="0" borderId="23" xfId="0" applyFont="1" applyBorder="1" applyAlignment="1">
      <alignment horizontal="left" vertical="center"/>
    </xf>
    <xf numFmtId="0" fontId="26" fillId="0" borderId="24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/>
    </xf>
    <xf numFmtId="0" fontId="26" fillId="0" borderId="26" xfId="0" applyFont="1" applyBorder="1" applyAlignment="1">
      <alignment horizontal="left" vertical="center"/>
    </xf>
    <xf numFmtId="0" fontId="26" fillId="0" borderId="27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8" fillId="0" borderId="29" xfId="0" applyFont="1" applyBorder="1" applyAlignment="1">
      <alignment horizontal="left" vertical="center"/>
    </xf>
    <xf numFmtId="0" fontId="28" fillId="0" borderId="29" xfId="0" applyFont="1" applyBorder="1" applyAlignment="1">
      <alignment horizontal="center" vertical="center"/>
    </xf>
    <xf numFmtId="0" fontId="31" fillId="0" borderId="29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29" fillId="0" borderId="26" xfId="0" applyFont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28" xfId="0" applyFont="1" applyBorder="1" applyAlignment="1">
      <alignment horizontal="left" vertical="center"/>
    </xf>
    <xf numFmtId="0" fontId="30" fillId="0" borderId="29" xfId="0" applyFont="1" applyBorder="1" applyAlignment="1">
      <alignment horizontal="left" vertical="center"/>
    </xf>
    <xf numFmtId="0" fontId="26" fillId="0" borderId="3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29" fillId="0" borderId="29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left" vertical="center" wrapText="1"/>
    </xf>
    <xf numFmtId="0" fontId="26" fillId="0" borderId="25" xfId="0" applyFont="1" applyBorder="1" applyAlignment="1">
      <alignment horizontal="left" vertical="center" wrapText="1"/>
    </xf>
    <xf numFmtId="0" fontId="26" fillId="0" borderId="26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left" vertical="center" wrapText="1"/>
    </xf>
    <xf numFmtId="0" fontId="31" fillId="0" borderId="26" xfId="0" applyFont="1" applyBorder="1" applyAlignment="1">
      <alignment horizontal="left" vertical="center" wrapText="1"/>
    </xf>
    <xf numFmtId="0" fontId="31" fillId="0" borderId="27" xfId="0" applyFont="1" applyBorder="1" applyAlignment="1">
      <alignment horizontal="left" vertical="center" wrapText="1"/>
    </xf>
    <xf numFmtId="0" fontId="29" fillId="0" borderId="26" xfId="0" applyFont="1" applyBorder="1" applyAlignment="1">
      <alignment horizontal="left" vertical="center" wrapText="1"/>
    </xf>
    <xf numFmtId="0" fontId="29" fillId="0" borderId="27" xfId="0" applyFont="1" applyBorder="1" applyAlignment="1">
      <alignment horizontal="left" vertical="center" wrapText="1"/>
    </xf>
    <xf numFmtId="0" fontId="29" fillId="0" borderId="27" xfId="0" applyFont="1" applyBorder="1" applyAlignment="1">
      <alignment horizontal="left" vertical="center"/>
    </xf>
    <xf numFmtId="0" fontId="29" fillId="0" borderId="28" xfId="0" applyFont="1" applyBorder="1" applyAlignment="1">
      <alignment horizontal="left" vertical="center" wrapText="1"/>
    </xf>
    <xf numFmtId="0" fontId="29" fillId="0" borderId="29" xfId="0" applyFont="1" applyBorder="1" applyAlignment="1">
      <alignment horizontal="left" vertical="center" wrapText="1"/>
    </xf>
    <xf numFmtId="0" fontId="29" fillId="0" borderId="3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top"/>
    </xf>
    <xf numFmtId="0" fontId="29" fillId="0" borderId="0" xfId="0" applyFont="1" applyBorder="1" applyAlignment="1">
      <alignment horizontal="center" vertical="top"/>
    </xf>
    <xf numFmtId="0" fontId="29" fillId="0" borderId="28" xfId="0" applyFont="1" applyBorder="1" applyAlignment="1">
      <alignment horizontal="left" vertical="center"/>
    </xf>
    <xf numFmtId="0" fontId="29" fillId="0" borderId="30" xfId="0" applyFont="1" applyBorder="1" applyAlignment="1">
      <alignment horizontal="left" vertical="center"/>
    </xf>
    <xf numFmtId="0" fontId="31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31" fillId="0" borderId="29" xfId="0" applyFont="1" applyBorder="1" applyAlignment="1">
      <alignment vertical="center"/>
    </xf>
    <xf numFmtId="0" fontId="28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29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28" fillId="0" borderId="29" xfId="0" applyFont="1" applyBorder="1" applyAlignment="1">
      <alignment horizontal="left"/>
    </xf>
    <xf numFmtId="0" fontId="31" fillId="0" borderId="29" xfId="0" applyFont="1" applyBorder="1" applyAlignment="1">
      <alignment/>
    </xf>
    <xf numFmtId="0" fontId="26" fillId="0" borderId="26" xfId="0" applyFont="1" applyBorder="1" applyAlignment="1">
      <alignment vertical="top"/>
    </xf>
    <xf numFmtId="0" fontId="26" fillId="0" borderId="27" xfId="0" applyFont="1" applyBorder="1" applyAlignment="1">
      <alignment vertical="top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top"/>
    </xf>
    <xf numFmtId="0" fontId="26" fillId="0" borderId="28" xfId="0" applyFont="1" applyBorder="1" applyAlignment="1">
      <alignment vertical="top"/>
    </xf>
    <xf numFmtId="0" fontId="26" fillId="0" borderId="29" xfId="0" applyFont="1" applyBorder="1" applyAlignment="1">
      <alignment vertical="top"/>
    </xf>
    <xf numFmtId="0" fontId="26" fillId="0" borderId="30" xfId="0" applyFont="1" applyBorder="1" applyAlignment="1">
      <alignment vertical="top"/>
    </xf>
    <xf numFmtId="4" fontId="0" fillId="4" borderId="22" xfId="0" applyNumberFormat="1" applyFont="1" applyFill="1" applyBorder="1" applyAlignment="1" applyProtection="1">
      <alignment vertical="center"/>
      <protection locked="0"/>
    </xf>
    <xf numFmtId="4" fontId="25" fillId="4" borderId="22" xfId="0" applyNumberFormat="1" applyFont="1" applyFill="1" applyBorder="1" applyAlignment="1" applyProtection="1">
      <alignment vertical="center"/>
      <protection locked="0"/>
    </xf>
    <xf numFmtId="0" fontId="4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4" fillId="2" borderId="7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4" fontId="1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0" fillId="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left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left" vertical="center" wrapText="1"/>
    </xf>
    <xf numFmtId="4" fontId="18" fillId="0" borderId="0" xfId="0" applyNumberFormat="1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5" fillId="0" borderId="18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top"/>
    </xf>
    <xf numFmtId="0" fontId="29" fillId="0" borderId="0" xfId="0" applyFont="1" applyBorder="1" applyAlignment="1">
      <alignment horizontal="left" vertical="center"/>
    </xf>
    <xf numFmtId="0" fontId="28" fillId="0" borderId="2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7"/>
  <sheetViews>
    <sheetView showGridLines="0" workbookViewId="0" topLeftCell="A1">
      <selection activeCell="AK28" sqref="AK28:AO28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44:72" ht="36.95" customHeight="1">
      <c r="AR2" s="229" t="s">
        <v>6</v>
      </c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S2" s="13" t="s">
        <v>7</v>
      </c>
      <c r="BT2" s="13" t="s">
        <v>8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7</v>
      </c>
      <c r="BT3" s="13" t="s">
        <v>9</v>
      </c>
    </row>
    <row r="4" spans="2:71" ht="24.95" customHeight="1">
      <c r="B4" s="16"/>
      <c r="D4" s="17" t="s">
        <v>10</v>
      </c>
      <c r="AR4" s="16"/>
      <c r="AS4" s="18" t="s">
        <v>11</v>
      </c>
      <c r="BS4" s="13" t="s">
        <v>12</v>
      </c>
    </row>
    <row r="5" spans="2:71" ht="12" customHeight="1">
      <c r="B5" s="16"/>
      <c r="D5" s="19" t="s">
        <v>13</v>
      </c>
      <c r="K5" s="226" t="s">
        <v>14</v>
      </c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R5" s="16"/>
      <c r="BS5" s="13" t="s">
        <v>7</v>
      </c>
    </row>
    <row r="6" spans="2:71" ht="36.95" customHeight="1">
      <c r="B6" s="16"/>
      <c r="D6" s="20" t="s">
        <v>15</v>
      </c>
      <c r="K6" s="228" t="s">
        <v>16</v>
      </c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R6" s="16"/>
      <c r="BS6" s="13" t="s">
        <v>7</v>
      </c>
    </row>
    <row r="7" spans="2:71" ht="12" customHeight="1">
      <c r="B7" s="16"/>
      <c r="D7" s="21" t="s">
        <v>17</v>
      </c>
      <c r="K7" s="13" t="s">
        <v>3</v>
      </c>
      <c r="AK7" s="21" t="s">
        <v>18</v>
      </c>
      <c r="AN7" s="13" t="s">
        <v>3</v>
      </c>
      <c r="AR7" s="16"/>
      <c r="BS7" s="13" t="s">
        <v>7</v>
      </c>
    </row>
    <row r="8" spans="2:71" ht="12" customHeight="1">
      <c r="B8" s="16"/>
      <c r="D8" s="21" t="s">
        <v>19</v>
      </c>
      <c r="K8" s="13" t="s">
        <v>20</v>
      </c>
      <c r="AK8" s="21" t="s">
        <v>21</v>
      </c>
      <c r="AN8" s="13" t="s">
        <v>22</v>
      </c>
      <c r="AR8" s="16"/>
      <c r="BS8" s="13" t="s">
        <v>7</v>
      </c>
    </row>
    <row r="9" spans="2:71" ht="14.45" customHeight="1">
      <c r="B9" s="16"/>
      <c r="AR9" s="16"/>
      <c r="BS9" s="13" t="s">
        <v>7</v>
      </c>
    </row>
    <row r="10" spans="2:71" ht="12" customHeight="1">
      <c r="B10" s="16"/>
      <c r="D10" s="21" t="s">
        <v>23</v>
      </c>
      <c r="AK10" s="21" t="s">
        <v>24</v>
      </c>
      <c r="AN10" s="13" t="s">
        <v>25</v>
      </c>
      <c r="AR10" s="16"/>
      <c r="BS10" s="13" t="s">
        <v>7</v>
      </c>
    </row>
    <row r="11" spans="2:71" ht="18.4" customHeight="1">
      <c r="B11" s="16"/>
      <c r="E11" s="13" t="s">
        <v>20</v>
      </c>
      <c r="AK11" s="21" t="s">
        <v>26</v>
      </c>
      <c r="AN11" s="13" t="s">
        <v>3</v>
      </c>
      <c r="AR11" s="16"/>
      <c r="BS11" s="13" t="s">
        <v>7</v>
      </c>
    </row>
    <row r="12" spans="2:71" ht="6.95" customHeight="1">
      <c r="B12" s="16"/>
      <c r="AR12" s="16"/>
      <c r="BS12" s="13" t="s">
        <v>7</v>
      </c>
    </row>
    <row r="13" spans="2:71" ht="12" customHeight="1">
      <c r="B13" s="16"/>
      <c r="D13" s="21" t="s">
        <v>27</v>
      </c>
      <c r="AK13" s="21" t="s">
        <v>24</v>
      </c>
      <c r="AN13" s="13" t="s">
        <v>28</v>
      </c>
      <c r="AR13" s="16"/>
      <c r="BS13" s="13" t="s">
        <v>7</v>
      </c>
    </row>
    <row r="14" spans="2:71" ht="12">
      <c r="B14" s="16"/>
      <c r="E14" s="13" t="s">
        <v>29</v>
      </c>
      <c r="AK14" s="21" t="s">
        <v>26</v>
      </c>
      <c r="AN14" s="13" t="s">
        <v>3</v>
      </c>
      <c r="AR14" s="16"/>
      <c r="BS14" s="13" t="s">
        <v>7</v>
      </c>
    </row>
    <row r="15" spans="2:71" ht="6.95" customHeight="1">
      <c r="B15" s="16"/>
      <c r="AR15" s="16"/>
      <c r="BS15" s="13" t="s">
        <v>4</v>
      </c>
    </row>
    <row r="16" spans="2:71" ht="12" customHeight="1">
      <c r="B16" s="16"/>
      <c r="D16" s="21" t="s">
        <v>30</v>
      </c>
      <c r="AK16" s="21" t="s">
        <v>24</v>
      </c>
      <c r="AN16" s="13" t="s">
        <v>3</v>
      </c>
      <c r="AR16" s="16"/>
      <c r="BS16" s="13" t="s">
        <v>4</v>
      </c>
    </row>
    <row r="17" spans="2:71" ht="18.4" customHeight="1">
      <c r="B17" s="16"/>
      <c r="E17" s="13" t="s">
        <v>31</v>
      </c>
      <c r="AK17" s="21" t="s">
        <v>26</v>
      </c>
      <c r="AN17" s="13" t="s">
        <v>3</v>
      </c>
      <c r="AR17" s="16"/>
      <c r="BS17" s="13" t="s">
        <v>32</v>
      </c>
    </row>
    <row r="18" spans="2:71" ht="6.95" customHeight="1">
      <c r="B18" s="16"/>
      <c r="AR18" s="16"/>
      <c r="BS18" s="13" t="s">
        <v>7</v>
      </c>
    </row>
    <row r="19" spans="2:71" ht="12" customHeight="1">
      <c r="B19" s="16"/>
      <c r="D19" s="21" t="s">
        <v>33</v>
      </c>
      <c r="AK19" s="21" t="s">
        <v>24</v>
      </c>
      <c r="AN19" s="13" t="s">
        <v>3</v>
      </c>
      <c r="AR19" s="16"/>
      <c r="BS19" s="13" t="s">
        <v>7</v>
      </c>
    </row>
    <row r="20" spans="2:71" ht="18.4" customHeight="1">
      <c r="B20" s="16"/>
      <c r="E20" s="13" t="s">
        <v>29</v>
      </c>
      <c r="AK20" s="21" t="s">
        <v>26</v>
      </c>
      <c r="AN20" s="13" t="s">
        <v>3</v>
      </c>
      <c r="AR20" s="16"/>
      <c r="BS20" s="13" t="s">
        <v>4</v>
      </c>
    </row>
    <row r="21" spans="2:44" ht="6.95" customHeight="1">
      <c r="B21" s="16"/>
      <c r="AR21" s="16"/>
    </row>
    <row r="22" spans="2:44" ht="12" customHeight="1">
      <c r="B22" s="16"/>
      <c r="D22" s="21" t="s">
        <v>34</v>
      </c>
      <c r="AR22" s="16"/>
    </row>
    <row r="23" spans="2:44" ht="45" customHeight="1">
      <c r="B23" s="16"/>
      <c r="E23" s="230" t="s">
        <v>35</v>
      </c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R23" s="16"/>
    </row>
    <row r="24" spans="2:44" ht="6.95" customHeight="1">
      <c r="B24" s="16"/>
      <c r="AR24" s="16"/>
    </row>
    <row r="25" spans="2:44" ht="6.95" customHeight="1">
      <c r="B25" s="16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R25" s="16"/>
    </row>
    <row r="26" spans="2:44" s="1" customFormat="1" ht="25.9" customHeight="1">
      <c r="B26" s="24"/>
      <c r="D26" s="25" t="s">
        <v>36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31">
        <f>ROUND(AG54,2)</f>
        <v>0</v>
      </c>
      <c r="AL26" s="232"/>
      <c r="AM26" s="232"/>
      <c r="AN26" s="232"/>
      <c r="AO26" s="232"/>
      <c r="AR26" s="24"/>
    </row>
    <row r="27" spans="2:44" s="1" customFormat="1" ht="6.95" customHeight="1">
      <c r="B27" s="24"/>
      <c r="AR27" s="24"/>
    </row>
    <row r="28" spans="2:44" s="1" customFormat="1" ht="12">
      <c r="B28" s="24"/>
      <c r="L28" s="225" t="s">
        <v>37</v>
      </c>
      <c r="M28" s="225"/>
      <c r="N28" s="225"/>
      <c r="O28" s="225"/>
      <c r="P28" s="225"/>
      <c r="W28" s="225" t="s">
        <v>38</v>
      </c>
      <c r="X28" s="225"/>
      <c r="Y28" s="225"/>
      <c r="Z28" s="225"/>
      <c r="AA28" s="225"/>
      <c r="AB28" s="225"/>
      <c r="AC28" s="225"/>
      <c r="AD28" s="225"/>
      <c r="AE28" s="225"/>
      <c r="AK28" s="225" t="s">
        <v>39</v>
      </c>
      <c r="AL28" s="225"/>
      <c r="AM28" s="225"/>
      <c r="AN28" s="225"/>
      <c r="AO28" s="225"/>
      <c r="AR28" s="24"/>
    </row>
    <row r="29" spans="2:44" s="2" customFormat="1" ht="14.45" customHeight="1">
      <c r="B29" s="28"/>
      <c r="D29" s="21" t="s">
        <v>40</v>
      </c>
      <c r="F29" s="21" t="s">
        <v>41</v>
      </c>
      <c r="L29" s="224">
        <v>0.21</v>
      </c>
      <c r="M29" s="223"/>
      <c r="N29" s="223"/>
      <c r="O29" s="223"/>
      <c r="P29" s="223"/>
      <c r="W29" s="222">
        <f>ROUND(AZ54,2)</f>
        <v>0</v>
      </c>
      <c r="X29" s="223"/>
      <c r="Y29" s="223"/>
      <c r="Z29" s="223"/>
      <c r="AA29" s="223"/>
      <c r="AB29" s="223"/>
      <c r="AC29" s="223"/>
      <c r="AD29" s="223"/>
      <c r="AE29" s="223"/>
      <c r="AK29" s="222">
        <f>ROUND(AV54,2)</f>
        <v>0</v>
      </c>
      <c r="AL29" s="223"/>
      <c r="AM29" s="223"/>
      <c r="AN29" s="223"/>
      <c r="AO29" s="223"/>
      <c r="AR29" s="28"/>
    </row>
    <row r="30" spans="2:44" s="2" customFormat="1" ht="14.45" customHeight="1">
      <c r="B30" s="28"/>
      <c r="F30" s="21" t="s">
        <v>42</v>
      </c>
      <c r="L30" s="224">
        <v>0.15</v>
      </c>
      <c r="M30" s="223"/>
      <c r="N30" s="223"/>
      <c r="O30" s="223"/>
      <c r="P30" s="223"/>
      <c r="W30" s="222">
        <f>ROUND(BA54,2)</f>
        <v>0</v>
      </c>
      <c r="X30" s="223"/>
      <c r="Y30" s="223"/>
      <c r="Z30" s="223"/>
      <c r="AA30" s="223"/>
      <c r="AB30" s="223"/>
      <c r="AC30" s="223"/>
      <c r="AD30" s="223"/>
      <c r="AE30" s="223"/>
      <c r="AK30" s="222">
        <f>ROUND(AW54,2)</f>
        <v>0</v>
      </c>
      <c r="AL30" s="223"/>
      <c r="AM30" s="223"/>
      <c r="AN30" s="223"/>
      <c r="AO30" s="223"/>
      <c r="AR30" s="28"/>
    </row>
    <row r="31" spans="2:44" s="2" customFormat="1" ht="14.45" customHeight="1" hidden="1">
      <c r="B31" s="28"/>
      <c r="F31" s="21" t="s">
        <v>43</v>
      </c>
      <c r="L31" s="224">
        <v>0.21</v>
      </c>
      <c r="M31" s="223"/>
      <c r="N31" s="223"/>
      <c r="O31" s="223"/>
      <c r="P31" s="223"/>
      <c r="W31" s="222">
        <f>ROUND(BB54,2)</f>
        <v>0</v>
      </c>
      <c r="X31" s="223"/>
      <c r="Y31" s="223"/>
      <c r="Z31" s="223"/>
      <c r="AA31" s="223"/>
      <c r="AB31" s="223"/>
      <c r="AC31" s="223"/>
      <c r="AD31" s="223"/>
      <c r="AE31" s="223"/>
      <c r="AK31" s="222">
        <v>0</v>
      </c>
      <c r="AL31" s="223"/>
      <c r="AM31" s="223"/>
      <c r="AN31" s="223"/>
      <c r="AO31" s="223"/>
      <c r="AR31" s="28"/>
    </row>
    <row r="32" spans="2:44" s="2" customFormat="1" ht="14.45" customHeight="1" hidden="1">
      <c r="B32" s="28"/>
      <c r="F32" s="21" t="s">
        <v>44</v>
      </c>
      <c r="L32" s="224">
        <v>0.15</v>
      </c>
      <c r="M32" s="223"/>
      <c r="N32" s="223"/>
      <c r="O32" s="223"/>
      <c r="P32" s="223"/>
      <c r="W32" s="222">
        <f>ROUND(BC54,2)</f>
        <v>0</v>
      </c>
      <c r="X32" s="223"/>
      <c r="Y32" s="223"/>
      <c r="Z32" s="223"/>
      <c r="AA32" s="223"/>
      <c r="AB32" s="223"/>
      <c r="AC32" s="223"/>
      <c r="AD32" s="223"/>
      <c r="AE32" s="223"/>
      <c r="AK32" s="222">
        <v>0</v>
      </c>
      <c r="AL32" s="223"/>
      <c r="AM32" s="223"/>
      <c r="AN32" s="223"/>
      <c r="AO32" s="223"/>
      <c r="AR32" s="28"/>
    </row>
    <row r="33" spans="2:44" s="2" customFormat="1" ht="14.45" customHeight="1" hidden="1">
      <c r="B33" s="28"/>
      <c r="F33" s="21" t="s">
        <v>45</v>
      </c>
      <c r="L33" s="224">
        <v>0</v>
      </c>
      <c r="M33" s="223"/>
      <c r="N33" s="223"/>
      <c r="O33" s="223"/>
      <c r="P33" s="223"/>
      <c r="W33" s="222">
        <f>ROUND(BD54,2)</f>
        <v>0</v>
      </c>
      <c r="X33" s="223"/>
      <c r="Y33" s="223"/>
      <c r="Z33" s="223"/>
      <c r="AA33" s="223"/>
      <c r="AB33" s="223"/>
      <c r="AC33" s="223"/>
      <c r="AD33" s="223"/>
      <c r="AE33" s="223"/>
      <c r="AK33" s="222">
        <v>0</v>
      </c>
      <c r="AL33" s="223"/>
      <c r="AM33" s="223"/>
      <c r="AN33" s="223"/>
      <c r="AO33" s="223"/>
      <c r="AR33" s="28"/>
    </row>
    <row r="34" spans="2:44" s="1" customFormat="1" ht="6.95" customHeight="1">
      <c r="B34" s="24"/>
      <c r="AR34" s="24"/>
    </row>
    <row r="35" spans="2:44" s="1" customFormat="1" ht="25.9" customHeight="1">
      <c r="B35" s="24"/>
      <c r="C35" s="30"/>
      <c r="D35" s="31" t="s">
        <v>46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 t="s">
        <v>47</v>
      </c>
      <c r="U35" s="32"/>
      <c r="V35" s="32"/>
      <c r="W35" s="32"/>
      <c r="X35" s="218" t="s">
        <v>48</v>
      </c>
      <c r="Y35" s="219"/>
      <c r="Z35" s="219"/>
      <c r="AA35" s="219"/>
      <c r="AB35" s="219"/>
      <c r="AC35" s="32"/>
      <c r="AD35" s="32"/>
      <c r="AE35" s="32"/>
      <c r="AF35" s="32"/>
      <c r="AG35" s="32"/>
      <c r="AH35" s="32"/>
      <c r="AI35" s="32"/>
      <c r="AJ35" s="32"/>
      <c r="AK35" s="220">
        <f>SUM(AK26:AK33)</f>
        <v>0</v>
      </c>
      <c r="AL35" s="219"/>
      <c r="AM35" s="219"/>
      <c r="AN35" s="219"/>
      <c r="AO35" s="221"/>
      <c r="AP35" s="30"/>
      <c r="AQ35" s="30"/>
      <c r="AR35" s="24"/>
    </row>
    <row r="36" spans="2:44" s="1" customFormat="1" ht="6.95" customHeight="1">
      <c r="B36" s="24"/>
      <c r="AR36" s="24"/>
    </row>
    <row r="37" spans="2:44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24"/>
    </row>
    <row r="41" spans="2:44" s="1" customFormat="1" ht="6.95" customHeight="1">
      <c r="B41" s="36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24"/>
    </row>
    <row r="42" spans="2:44" s="1" customFormat="1" ht="24.95" customHeight="1">
      <c r="B42" s="24"/>
      <c r="C42" s="17" t="s">
        <v>49</v>
      </c>
      <c r="AR42" s="24"/>
    </row>
    <row r="43" spans="2:44" s="1" customFormat="1" ht="6.95" customHeight="1">
      <c r="B43" s="24"/>
      <c r="AR43" s="24"/>
    </row>
    <row r="44" spans="2:44" s="1" customFormat="1" ht="12" customHeight="1">
      <c r="B44" s="24"/>
      <c r="C44" s="21" t="s">
        <v>13</v>
      </c>
      <c r="L44" s="1" t="str">
        <f>K5</f>
        <v>M1905</v>
      </c>
      <c r="AR44" s="24"/>
    </row>
    <row r="45" spans="2:44" s="3" customFormat="1" ht="36.95" customHeight="1">
      <c r="B45" s="38"/>
      <c r="C45" s="39" t="s">
        <v>15</v>
      </c>
      <c r="L45" s="242" t="str">
        <f>K6</f>
        <v>Havárie voda a kanalizace, Gymnázium Luďka Pika</v>
      </c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  <c r="AR45" s="38"/>
    </row>
    <row r="46" spans="2:44" s="1" customFormat="1" ht="6.95" customHeight="1">
      <c r="B46" s="24"/>
      <c r="AR46" s="24"/>
    </row>
    <row r="47" spans="2:44" s="1" customFormat="1" ht="12" customHeight="1">
      <c r="B47" s="24"/>
      <c r="C47" s="21" t="s">
        <v>19</v>
      </c>
      <c r="L47" s="40" t="str">
        <f>IF(K8="","",K8)</f>
        <v>Gymnázium Luďka Pika</v>
      </c>
      <c r="AI47" s="21" t="s">
        <v>21</v>
      </c>
      <c r="AM47" s="244" t="str">
        <f>IF(AN8="","",AN8)</f>
        <v>10. 2. 2019</v>
      </c>
      <c r="AN47" s="244"/>
      <c r="AR47" s="24"/>
    </row>
    <row r="48" spans="2:44" s="1" customFormat="1" ht="6.95" customHeight="1">
      <c r="B48" s="24"/>
      <c r="AR48" s="24"/>
    </row>
    <row r="49" spans="2:56" s="1" customFormat="1" ht="13.7" customHeight="1">
      <c r="B49" s="24"/>
      <c r="C49" s="21" t="s">
        <v>23</v>
      </c>
      <c r="L49" s="1" t="str">
        <f>IF(E11="","",E11)</f>
        <v>Gymnázium Luďka Pika</v>
      </c>
      <c r="AI49" s="21" t="s">
        <v>30</v>
      </c>
      <c r="AM49" s="245" t="str">
        <f>IF(E17="","",E17)</f>
        <v xml:space="preserve"> </v>
      </c>
      <c r="AN49" s="246"/>
      <c r="AO49" s="246"/>
      <c r="AP49" s="246"/>
      <c r="AR49" s="24"/>
      <c r="AS49" s="247" t="s">
        <v>50</v>
      </c>
      <c r="AT49" s="248"/>
      <c r="AU49" s="42"/>
      <c r="AV49" s="42"/>
      <c r="AW49" s="42"/>
      <c r="AX49" s="42"/>
      <c r="AY49" s="42"/>
      <c r="AZ49" s="42"/>
      <c r="BA49" s="42"/>
      <c r="BB49" s="42"/>
      <c r="BC49" s="42"/>
      <c r="BD49" s="43"/>
    </row>
    <row r="50" spans="2:56" s="1" customFormat="1" ht="13.7" customHeight="1">
      <c r="B50" s="24"/>
      <c r="C50" s="21" t="s">
        <v>27</v>
      </c>
      <c r="L50" s="1" t="str">
        <f>IF(E14="","",E14)</f>
        <v>Ing. Michaela Kaislerová</v>
      </c>
      <c r="AI50" s="21" t="s">
        <v>33</v>
      </c>
      <c r="AM50" s="245" t="str">
        <f>IF(E20="","",E20)</f>
        <v>Ing. Michaela Kaislerová</v>
      </c>
      <c r="AN50" s="246"/>
      <c r="AO50" s="246"/>
      <c r="AP50" s="246"/>
      <c r="AR50" s="24"/>
      <c r="AS50" s="249"/>
      <c r="AT50" s="250"/>
      <c r="AU50" s="45"/>
      <c r="AV50" s="45"/>
      <c r="AW50" s="45"/>
      <c r="AX50" s="45"/>
      <c r="AY50" s="45"/>
      <c r="AZ50" s="45"/>
      <c r="BA50" s="45"/>
      <c r="BB50" s="45"/>
      <c r="BC50" s="45"/>
      <c r="BD50" s="46"/>
    </row>
    <row r="51" spans="2:56" s="1" customFormat="1" ht="10.9" customHeight="1">
      <c r="B51" s="24"/>
      <c r="AR51" s="24"/>
      <c r="AS51" s="249"/>
      <c r="AT51" s="250"/>
      <c r="AU51" s="45"/>
      <c r="AV51" s="45"/>
      <c r="AW51" s="45"/>
      <c r="AX51" s="45"/>
      <c r="AY51" s="45"/>
      <c r="AZ51" s="45"/>
      <c r="BA51" s="45"/>
      <c r="BB51" s="45"/>
      <c r="BC51" s="45"/>
      <c r="BD51" s="46"/>
    </row>
    <row r="52" spans="2:56" s="1" customFormat="1" ht="29.25" customHeight="1">
      <c r="B52" s="24"/>
      <c r="C52" s="233" t="s">
        <v>51</v>
      </c>
      <c r="D52" s="234"/>
      <c r="E52" s="234"/>
      <c r="F52" s="234"/>
      <c r="G52" s="234"/>
      <c r="H52" s="47"/>
      <c r="I52" s="235" t="s">
        <v>52</v>
      </c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6" t="s">
        <v>53</v>
      </c>
      <c r="AH52" s="234"/>
      <c r="AI52" s="234"/>
      <c r="AJ52" s="234"/>
      <c r="AK52" s="234"/>
      <c r="AL52" s="234"/>
      <c r="AM52" s="234"/>
      <c r="AN52" s="235" t="s">
        <v>54</v>
      </c>
      <c r="AO52" s="234"/>
      <c r="AP52" s="234"/>
      <c r="AQ52" s="48" t="s">
        <v>55</v>
      </c>
      <c r="AR52" s="24"/>
      <c r="AS52" s="49" t="s">
        <v>56</v>
      </c>
      <c r="AT52" s="50" t="s">
        <v>57</v>
      </c>
      <c r="AU52" s="50" t="s">
        <v>58</v>
      </c>
      <c r="AV52" s="50" t="s">
        <v>59</v>
      </c>
      <c r="AW52" s="50" t="s">
        <v>60</v>
      </c>
      <c r="AX52" s="50" t="s">
        <v>61</v>
      </c>
      <c r="AY52" s="50" t="s">
        <v>62</v>
      </c>
      <c r="AZ52" s="50" t="s">
        <v>63</v>
      </c>
      <c r="BA52" s="50" t="s">
        <v>64</v>
      </c>
      <c r="BB52" s="50" t="s">
        <v>65</v>
      </c>
      <c r="BC52" s="50" t="s">
        <v>66</v>
      </c>
      <c r="BD52" s="51" t="s">
        <v>67</v>
      </c>
    </row>
    <row r="53" spans="2:56" s="1" customFormat="1" ht="10.9" customHeight="1">
      <c r="B53" s="24"/>
      <c r="AR53" s="24"/>
      <c r="AS53" s="5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3"/>
    </row>
    <row r="54" spans="2:90" s="4" customFormat="1" ht="32.45" customHeight="1">
      <c r="B54" s="53"/>
      <c r="C54" s="54" t="s">
        <v>68</v>
      </c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240">
        <f>ROUND(AG55,2)</f>
        <v>0</v>
      </c>
      <c r="AH54" s="240"/>
      <c r="AI54" s="240"/>
      <c r="AJ54" s="240"/>
      <c r="AK54" s="240"/>
      <c r="AL54" s="240"/>
      <c r="AM54" s="240"/>
      <c r="AN54" s="241">
        <f>SUM(AG54,AT54)</f>
        <v>0</v>
      </c>
      <c r="AO54" s="241"/>
      <c r="AP54" s="241"/>
      <c r="AQ54" s="57" t="s">
        <v>3</v>
      </c>
      <c r="AR54" s="53"/>
      <c r="AS54" s="58">
        <f>ROUND(AS55,2)</f>
        <v>0</v>
      </c>
      <c r="AT54" s="59">
        <f>ROUND(SUM(AV54:AW54),2)</f>
        <v>0</v>
      </c>
      <c r="AU54" s="60">
        <f>ROUND(AU55,5)</f>
        <v>4213.54071</v>
      </c>
      <c r="AV54" s="59">
        <f>ROUND(AZ54*L29,2)</f>
        <v>0</v>
      </c>
      <c r="AW54" s="59">
        <f>ROUND(BA54*L30,2)</f>
        <v>0</v>
      </c>
      <c r="AX54" s="59">
        <f>ROUND(BB54*L29,2)</f>
        <v>0</v>
      </c>
      <c r="AY54" s="59">
        <f>ROUND(BC54*L30,2)</f>
        <v>0</v>
      </c>
      <c r="AZ54" s="59">
        <f>ROUND(AZ55,2)</f>
        <v>0</v>
      </c>
      <c r="BA54" s="59">
        <f>ROUND(BA55,2)</f>
        <v>0</v>
      </c>
      <c r="BB54" s="59">
        <f>ROUND(BB55,2)</f>
        <v>0</v>
      </c>
      <c r="BC54" s="59">
        <f>ROUND(BC55,2)</f>
        <v>0</v>
      </c>
      <c r="BD54" s="61">
        <f>ROUND(BD55,2)</f>
        <v>0</v>
      </c>
      <c r="BS54" s="62" t="s">
        <v>69</v>
      </c>
      <c r="BT54" s="62" t="s">
        <v>70</v>
      </c>
      <c r="BV54" s="62" t="s">
        <v>71</v>
      </c>
      <c r="BW54" s="62" t="s">
        <v>5</v>
      </c>
      <c r="BX54" s="62" t="s">
        <v>72</v>
      </c>
      <c r="CL54" s="62" t="s">
        <v>3</v>
      </c>
    </row>
    <row r="55" spans="1:90" s="5" customFormat="1" ht="27" customHeight="1">
      <c r="A55" s="63" t="s">
        <v>73</v>
      </c>
      <c r="B55" s="64"/>
      <c r="C55" s="65"/>
      <c r="D55" s="239" t="s">
        <v>14</v>
      </c>
      <c r="E55" s="239"/>
      <c r="F55" s="239"/>
      <c r="G55" s="239"/>
      <c r="H55" s="239"/>
      <c r="I55" s="66"/>
      <c r="J55" s="239" t="s">
        <v>16</v>
      </c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9"/>
      <c r="Z55" s="239"/>
      <c r="AA55" s="239"/>
      <c r="AB55" s="239"/>
      <c r="AC55" s="239"/>
      <c r="AD55" s="239"/>
      <c r="AE55" s="239"/>
      <c r="AF55" s="239"/>
      <c r="AG55" s="237">
        <f>'M1905 - Havárie voda a ka...'!J28</f>
        <v>0</v>
      </c>
      <c r="AH55" s="238"/>
      <c r="AI55" s="238"/>
      <c r="AJ55" s="238"/>
      <c r="AK55" s="238"/>
      <c r="AL55" s="238"/>
      <c r="AM55" s="238"/>
      <c r="AN55" s="237">
        <f>SUM(AG55,AT55)</f>
        <v>0</v>
      </c>
      <c r="AO55" s="238"/>
      <c r="AP55" s="238"/>
      <c r="AQ55" s="67" t="s">
        <v>74</v>
      </c>
      <c r="AR55" s="64"/>
      <c r="AS55" s="68">
        <v>0</v>
      </c>
      <c r="AT55" s="69">
        <f>ROUND(SUM(AV55:AW55),2)</f>
        <v>0</v>
      </c>
      <c r="AU55" s="70">
        <f>'M1905 - Havárie voda a ka...'!P93</f>
        <v>4213.540711</v>
      </c>
      <c r="AV55" s="69">
        <f>'M1905 - Havárie voda a ka...'!J31</f>
        <v>0</v>
      </c>
      <c r="AW55" s="69">
        <f>'M1905 - Havárie voda a ka...'!J32</f>
        <v>0</v>
      </c>
      <c r="AX55" s="69">
        <f>'M1905 - Havárie voda a ka...'!J33</f>
        <v>0</v>
      </c>
      <c r="AY55" s="69">
        <f>'M1905 - Havárie voda a ka...'!J34</f>
        <v>0</v>
      </c>
      <c r="AZ55" s="69">
        <f>'M1905 - Havárie voda a ka...'!F31</f>
        <v>0</v>
      </c>
      <c r="BA55" s="69">
        <f>'M1905 - Havárie voda a ka...'!F32</f>
        <v>0</v>
      </c>
      <c r="BB55" s="69">
        <f>'M1905 - Havárie voda a ka...'!F33</f>
        <v>0</v>
      </c>
      <c r="BC55" s="69">
        <f>'M1905 - Havárie voda a ka...'!F34</f>
        <v>0</v>
      </c>
      <c r="BD55" s="71">
        <f>'M1905 - Havárie voda a ka...'!F35</f>
        <v>0</v>
      </c>
      <c r="BT55" s="72" t="s">
        <v>75</v>
      </c>
      <c r="BU55" s="72" t="s">
        <v>76</v>
      </c>
      <c r="BV55" s="72" t="s">
        <v>71</v>
      </c>
      <c r="BW55" s="72" t="s">
        <v>5</v>
      </c>
      <c r="BX55" s="72" t="s">
        <v>72</v>
      </c>
      <c r="CL55" s="72" t="s">
        <v>3</v>
      </c>
    </row>
    <row r="56" spans="2:44" s="1" customFormat="1" ht="30" customHeight="1">
      <c r="B56" s="24"/>
      <c r="AR56" s="24"/>
    </row>
    <row r="57" spans="2:44" s="1" customFormat="1" ht="6.95" customHeight="1"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24"/>
    </row>
  </sheetData>
  <mergeCells count="40"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K5:AO5"/>
    <mergeCell ref="K6:AO6"/>
    <mergeCell ref="AR2:BE2"/>
    <mergeCell ref="E23:AN23"/>
    <mergeCell ref="AK26:AO26"/>
    <mergeCell ref="L28:P28"/>
    <mergeCell ref="W28:AE28"/>
    <mergeCell ref="AK28:AO28"/>
    <mergeCell ref="AK29:AO29"/>
    <mergeCell ref="L29:P29"/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</mergeCells>
  <hyperlinks>
    <hyperlink ref="A55" location="'M1905 - Havárie voda a ka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9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49"/>
  <sheetViews>
    <sheetView showGridLines="0" tabSelected="1" workbookViewId="0" topLeftCell="E90">
      <selection activeCell="E116" sqref="E116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0" customWidth="1"/>
    <col min="10" max="10" width="23.421875" style="0" customWidth="1"/>
    <col min="11" max="11" width="15.421875" style="0" customWidth="1"/>
    <col min="12" max="12" width="10.003906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73"/>
    </row>
    <row r="2" spans="12:46" ht="36.95" customHeight="1"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3" t="s">
        <v>5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77</v>
      </c>
    </row>
    <row r="4" spans="2:46" ht="24.95" customHeight="1">
      <c r="B4" s="16"/>
      <c r="D4" s="17" t="s">
        <v>78</v>
      </c>
      <c r="L4" s="16"/>
      <c r="M4" s="18" t="s">
        <v>11</v>
      </c>
      <c r="AT4" s="13" t="s">
        <v>4</v>
      </c>
    </row>
    <row r="5" spans="2:12" ht="6.95" customHeight="1">
      <c r="B5" s="16"/>
      <c r="L5" s="16"/>
    </row>
    <row r="6" spans="2:12" s="1" customFormat="1" ht="12" customHeight="1">
      <c r="B6" s="24"/>
      <c r="D6" s="21" t="s">
        <v>15</v>
      </c>
      <c r="L6" s="24"/>
    </row>
    <row r="7" spans="2:12" s="1" customFormat="1" ht="36.95" customHeight="1">
      <c r="B7" s="24"/>
      <c r="E7" s="242" t="s">
        <v>16</v>
      </c>
      <c r="F7" s="246"/>
      <c r="G7" s="246"/>
      <c r="H7" s="246"/>
      <c r="L7" s="24"/>
    </row>
    <row r="8" spans="2:12" s="1" customFormat="1" ht="12">
      <c r="B8" s="24"/>
      <c r="L8" s="24"/>
    </row>
    <row r="9" spans="2:12" s="1" customFormat="1" ht="12" customHeight="1">
      <c r="B9" s="24"/>
      <c r="D9" s="21" t="s">
        <v>17</v>
      </c>
      <c r="F9" s="13" t="s">
        <v>3</v>
      </c>
      <c r="I9" s="21" t="s">
        <v>18</v>
      </c>
      <c r="J9" s="13" t="s">
        <v>3</v>
      </c>
      <c r="L9" s="24"/>
    </row>
    <row r="10" spans="2:12" s="1" customFormat="1" ht="12" customHeight="1">
      <c r="B10" s="24"/>
      <c r="D10" s="21" t="s">
        <v>19</v>
      </c>
      <c r="F10" s="13" t="s">
        <v>20</v>
      </c>
      <c r="I10" s="21" t="s">
        <v>21</v>
      </c>
      <c r="J10" s="41" t="str">
        <f>'Rekapitulace stavby'!AN8</f>
        <v>10. 2. 2019</v>
      </c>
      <c r="L10" s="24"/>
    </row>
    <row r="11" spans="2:12" s="1" customFormat="1" ht="10.9" customHeight="1">
      <c r="B11" s="24"/>
      <c r="L11" s="24"/>
    </row>
    <row r="12" spans="2:12" s="1" customFormat="1" ht="12" customHeight="1">
      <c r="B12" s="24"/>
      <c r="D12" s="21" t="s">
        <v>23</v>
      </c>
      <c r="I12" s="21" t="s">
        <v>24</v>
      </c>
      <c r="J12" s="13" t="s">
        <v>25</v>
      </c>
      <c r="L12" s="24"/>
    </row>
    <row r="13" spans="2:12" s="1" customFormat="1" ht="18" customHeight="1">
      <c r="B13" s="24"/>
      <c r="E13" s="13" t="s">
        <v>20</v>
      </c>
      <c r="I13" s="21" t="s">
        <v>26</v>
      </c>
      <c r="J13" s="13" t="s">
        <v>3</v>
      </c>
      <c r="L13" s="24"/>
    </row>
    <row r="14" spans="2:12" s="1" customFormat="1" ht="6.95" customHeight="1">
      <c r="B14" s="24"/>
      <c r="L14" s="24"/>
    </row>
    <row r="15" spans="2:12" s="1" customFormat="1" ht="12" customHeight="1">
      <c r="B15" s="24"/>
      <c r="D15" s="21" t="s">
        <v>27</v>
      </c>
      <c r="I15" s="21" t="s">
        <v>24</v>
      </c>
      <c r="J15" s="13" t="s">
        <v>28</v>
      </c>
      <c r="L15" s="24"/>
    </row>
    <row r="16" spans="2:12" s="1" customFormat="1" ht="18" customHeight="1">
      <c r="B16" s="24"/>
      <c r="E16" s="13" t="s">
        <v>29</v>
      </c>
      <c r="I16" s="21" t="s">
        <v>26</v>
      </c>
      <c r="J16" s="13" t="s">
        <v>3</v>
      </c>
      <c r="L16" s="24"/>
    </row>
    <row r="17" spans="2:12" s="1" customFormat="1" ht="6.95" customHeight="1">
      <c r="B17" s="24"/>
      <c r="L17" s="24"/>
    </row>
    <row r="18" spans="2:12" s="1" customFormat="1" ht="12" customHeight="1">
      <c r="B18" s="24"/>
      <c r="D18" s="21" t="s">
        <v>30</v>
      </c>
      <c r="I18" s="21" t="s">
        <v>24</v>
      </c>
      <c r="J18" s="13" t="str">
        <f>IF('Rekapitulace stavby'!AN16="","",'Rekapitulace stavby'!AN16)</f>
        <v/>
      </c>
      <c r="L18" s="24"/>
    </row>
    <row r="19" spans="2:12" s="1" customFormat="1" ht="18" customHeight="1">
      <c r="B19" s="24"/>
      <c r="E19" s="13" t="str">
        <f>IF('Rekapitulace stavby'!E17="","",'Rekapitulace stavby'!E17)</f>
        <v xml:space="preserve"> </v>
      </c>
      <c r="I19" s="21" t="s">
        <v>26</v>
      </c>
      <c r="J19" s="13" t="str">
        <f>IF('Rekapitulace stavby'!AN17="","",'Rekapitulace stavby'!AN17)</f>
        <v/>
      </c>
      <c r="L19" s="24"/>
    </row>
    <row r="20" spans="2:12" s="1" customFormat="1" ht="6.95" customHeight="1">
      <c r="B20" s="24"/>
      <c r="L20" s="24"/>
    </row>
    <row r="21" spans="2:12" s="1" customFormat="1" ht="12" customHeight="1">
      <c r="B21" s="24"/>
      <c r="D21" s="21" t="s">
        <v>33</v>
      </c>
      <c r="I21" s="21" t="s">
        <v>24</v>
      </c>
      <c r="J21" s="13" t="s">
        <v>3</v>
      </c>
      <c r="L21" s="24"/>
    </row>
    <row r="22" spans="2:12" s="1" customFormat="1" ht="18" customHeight="1">
      <c r="B22" s="24"/>
      <c r="E22" s="13" t="s">
        <v>29</v>
      </c>
      <c r="I22" s="21" t="s">
        <v>26</v>
      </c>
      <c r="J22" s="13" t="s">
        <v>3</v>
      </c>
      <c r="L22" s="24"/>
    </row>
    <row r="23" spans="2:12" s="1" customFormat="1" ht="6.95" customHeight="1">
      <c r="B23" s="24"/>
      <c r="L23" s="24"/>
    </row>
    <row r="24" spans="2:12" s="1" customFormat="1" ht="12" customHeight="1">
      <c r="B24" s="24"/>
      <c r="D24" s="21" t="s">
        <v>34</v>
      </c>
      <c r="L24" s="24"/>
    </row>
    <row r="25" spans="2:12" s="6" customFormat="1" ht="45" customHeight="1">
      <c r="B25" s="74"/>
      <c r="E25" s="230" t="s">
        <v>35</v>
      </c>
      <c r="F25" s="230"/>
      <c r="G25" s="230"/>
      <c r="H25" s="230"/>
      <c r="L25" s="74"/>
    </row>
    <row r="26" spans="2:12" s="1" customFormat="1" ht="6.95" customHeight="1">
      <c r="B26" s="24"/>
      <c r="L26" s="24"/>
    </row>
    <row r="27" spans="2:12" s="1" customFormat="1" ht="6.95" customHeight="1">
      <c r="B27" s="24"/>
      <c r="D27" s="42"/>
      <c r="E27" s="42"/>
      <c r="F27" s="42"/>
      <c r="G27" s="42"/>
      <c r="H27" s="42"/>
      <c r="I27" s="42"/>
      <c r="J27" s="42"/>
      <c r="K27" s="42"/>
      <c r="L27" s="24"/>
    </row>
    <row r="28" spans="2:12" s="1" customFormat="1" ht="25.35" customHeight="1">
      <c r="B28" s="24"/>
      <c r="D28" s="75" t="s">
        <v>36</v>
      </c>
      <c r="J28" s="56">
        <f>ROUND(J93,2)</f>
        <v>0</v>
      </c>
      <c r="L28" s="24"/>
    </row>
    <row r="29" spans="2:12" s="1" customFormat="1" ht="6.95" customHeight="1">
      <c r="B29" s="24"/>
      <c r="D29" s="42"/>
      <c r="E29" s="42"/>
      <c r="F29" s="42"/>
      <c r="G29" s="42"/>
      <c r="H29" s="42"/>
      <c r="I29" s="42"/>
      <c r="J29" s="42"/>
      <c r="K29" s="42"/>
      <c r="L29" s="24"/>
    </row>
    <row r="30" spans="2:12" s="1" customFormat="1" ht="14.45" customHeight="1">
      <c r="B30" s="24"/>
      <c r="F30" s="27" t="s">
        <v>38</v>
      </c>
      <c r="I30" s="27" t="s">
        <v>37</v>
      </c>
      <c r="J30" s="27" t="s">
        <v>39</v>
      </c>
      <c r="L30" s="24"/>
    </row>
    <row r="31" spans="2:12" s="1" customFormat="1" ht="14.45" customHeight="1">
      <c r="B31" s="24"/>
      <c r="D31" s="21" t="s">
        <v>40</v>
      </c>
      <c r="E31" s="21" t="s">
        <v>41</v>
      </c>
      <c r="F31" s="76">
        <f>ROUND((SUM(BE93:BE248)),2)</f>
        <v>0</v>
      </c>
      <c r="I31" s="29">
        <v>0.21</v>
      </c>
      <c r="J31" s="76">
        <f>ROUND(((SUM(BE93:BE248))*I31),2)</f>
        <v>0</v>
      </c>
      <c r="L31" s="24"/>
    </row>
    <row r="32" spans="2:12" s="1" customFormat="1" ht="14.45" customHeight="1">
      <c r="B32" s="24"/>
      <c r="E32" s="21" t="s">
        <v>42</v>
      </c>
      <c r="F32" s="76">
        <f>ROUND((SUM(BF93:BF248)),2)</f>
        <v>0</v>
      </c>
      <c r="I32" s="29">
        <v>0.15</v>
      </c>
      <c r="J32" s="76">
        <f>ROUND(((SUM(BF93:BF248))*I32),2)</f>
        <v>0</v>
      </c>
      <c r="L32" s="24"/>
    </row>
    <row r="33" spans="2:12" s="1" customFormat="1" ht="14.45" customHeight="1" hidden="1">
      <c r="B33" s="24"/>
      <c r="E33" s="21" t="s">
        <v>43</v>
      </c>
      <c r="F33" s="76">
        <f>ROUND((SUM(BG93:BG248)),2)</f>
        <v>0</v>
      </c>
      <c r="I33" s="29">
        <v>0.21</v>
      </c>
      <c r="J33" s="76">
        <f>0</f>
        <v>0</v>
      </c>
      <c r="L33" s="24"/>
    </row>
    <row r="34" spans="2:12" s="1" customFormat="1" ht="14.45" customHeight="1" hidden="1">
      <c r="B34" s="24"/>
      <c r="E34" s="21" t="s">
        <v>44</v>
      </c>
      <c r="F34" s="76">
        <f>ROUND((SUM(BH93:BH248)),2)</f>
        <v>0</v>
      </c>
      <c r="I34" s="29">
        <v>0.15</v>
      </c>
      <c r="J34" s="76">
        <f>0</f>
        <v>0</v>
      </c>
      <c r="L34" s="24"/>
    </row>
    <row r="35" spans="2:12" s="1" customFormat="1" ht="14.45" customHeight="1" hidden="1">
      <c r="B35" s="24"/>
      <c r="E35" s="21" t="s">
        <v>45</v>
      </c>
      <c r="F35" s="76">
        <f>ROUND((SUM(BI93:BI248)),2)</f>
        <v>0</v>
      </c>
      <c r="I35" s="29">
        <v>0</v>
      </c>
      <c r="J35" s="76">
        <f>0</f>
        <v>0</v>
      </c>
      <c r="L35" s="24"/>
    </row>
    <row r="36" spans="2:12" s="1" customFormat="1" ht="6.95" customHeight="1">
      <c r="B36" s="24"/>
      <c r="L36" s="24"/>
    </row>
    <row r="37" spans="2:12" s="1" customFormat="1" ht="25.35" customHeight="1">
      <c r="B37" s="24"/>
      <c r="C37" s="77"/>
      <c r="D37" s="78" t="s">
        <v>46</v>
      </c>
      <c r="E37" s="47"/>
      <c r="F37" s="47"/>
      <c r="G37" s="79" t="s">
        <v>47</v>
      </c>
      <c r="H37" s="80" t="s">
        <v>48</v>
      </c>
      <c r="I37" s="47"/>
      <c r="J37" s="81">
        <f>SUM(J28:J35)</f>
        <v>0</v>
      </c>
      <c r="K37" s="82"/>
      <c r="L37" s="24"/>
    </row>
    <row r="38" spans="2:12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24"/>
    </row>
    <row r="42" spans="2:12" s="1" customFormat="1" ht="6.95" customHeight="1">
      <c r="B42" s="36"/>
      <c r="C42" s="37"/>
      <c r="D42" s="37"/>
      <c r="E42" s="37"/>
      <c r="F42" s="37"/>
      <c r="G42" s="37"/>
      <c r="H42" s="37"/>
      <c r="I42" s="37"/>
      <c r="J42" s="37"/>
      <c r="K42" s="37"/>
      <c r="L42" s="24"/>
    </row>
    <row r="43" spans="2:12" s="1" customFormat="1" ht="24.95" customHeight="1">
      <c r="B43" s="24"/>
      <c r="C43" s="17" t="s">
        <v>79</v>
      </c>
      <c r="L43" s="24"/>
    </row>
    <row r="44" spans="2:12" s="1" customFormat="1" ht="6.95" customHeight="1">
      <c r="B44" s="24"/>
      <c r="L44" s="24"/>
    </row>
    <row r="45" spans="2:12" s="1" customFormat="1" ht="12" customHeight="1">
      <c r="B45" s="24"/>
      <c r="C45" s="21" t="s">
        <v>15</v>
      </c>
      <c r="L45" s="24"/>
    </row>
    <row r="46" spans="2:12" s="1" customFormat="1" ht="16.5" customHeight="1">
      <c r="B46" s="24"/>
      <c r="E46" s="242" t="str">
        <f>E7</f>
        <v>Havárie voda a kanalizace, Gymnázium Luďka Pika</v>
      </c>
      <c r="F46" s="246"/>
      <c r="G46" s="246"/>
      <c r="H46" s="246"/>
      <c r="L46" s="24"/>
    </row>
    <row r="47" spans="2:12" s="1" customFormat="1" ht="6.95" customHeight="1">
      <c r="B47" s="24"/>
      <c r="L47" s="24"/>
    </row>
    <row r="48" spans="2:12" s="1" customFormat="1" ht="12" customHeight="1">
      <c r="B48" s="24"/>
      <c r="C48" s="21" t="s">
        <v>19</v>
      </c>
      <c r="F48" s="13" t="str">
        <f>F10</f>
        <v>Gymnázium Luďka Pika</v>
      </c>
      <c r="I48" s="21" t="s">
        <v>21</v>
      </c>
      <c r="J48" s="41" t="str">
        <f>IF(J10="","",J10)</f>
        <v>10. 2. 2019</v>
      </c>
      <c r="L48" s="24"/>
    </row>
    <row r="49" spans="2:12" s="1" customFormat="1" ht="6.95" customHeight="1">
      <c r="B49" s="24"/>
      <c r="L49" s="24"/>
    </row>
    <row r="50" spans="2:12" s="1" customFormat="1" ht="13.7" customHeight="1">
      <c r="B50" s="24"/>
      <c r="C50" s="21" t="s">
        <v>23</v>
      </c>
      <c r="F50" s="13" t="str">
        <f>E13</f>
        <v>Gymnázium Luďka Pika</v>
      </c>
      <c r="I50" s="21" t="s">
        <v>30</v>
      </c>
      <c r="J50" s="22" t="str">
        <f>E19</f>
        <v xml:space="preserve"> </v>
      </c>
      <c r="L50" s="24"/>
    </row>
    <row r="51" spans="2:12" s="1" customFormat="1" ht="13.7" customHeight="1">
      <c r="B51" s="24"/>
      <c r="C51" s="21" t="s">
        <v>27</v>
      </c>
      <c r="F51" s="13" t="str">
        <f>IF(E16="","",E16)</f>
        <v>Ing. Michaela Kaislerová</v>
      </c>
      <c r="I51" s="21" t="s">
        <v>33</v>
      </c>
      <c r="J51" s="22" t="str">
        <f>E22</f>
        <v>Ing. Michaela Kaislerová</v>
      </c>
      <c r="L51" s="24"/>
    </row>
    <row r="52" spans="2:12" s="1" customFormat="1" ht="10.35" customHeight="1">
      <c r="B52" s="24"/>
      <c r="L52" s="24"/>
    </row>
    <row r="53" spans="2:12" s="1" customFormat="1" ht="29.25" customHeight="1">
      <c r="B53" s="24"/>
      <c r="C53" s="83" t="s">
        <v>80</v>
      </c>
      <c r="D53" s="77"/>
      <c r="E53" s="77"/>
      <c r="F53" s="77"/>
      <c r="G53" s="77"/>
      <c r="H53" s="77"/>
      <c r="I53" s="77"/>
      <c r="J53" s="84" t="s">
        <v>81</v>
      </c>
      <c r="K53" s="77"/>
      <c r="L53" s="24"/>
    </row>
    <row r="54" spans="2:12" s="1" customFormat="1" ht="10.35" customHeight="1">
      <c r="B54" s="24"/>
      <c r="L54" s="24"/>
    </row>
    <row r="55" spans="2:47" s="1" customFormat="1" ht="22.9" customHeight="1">
      <c r="B55" s="24"/>
      <c r="C55" s="85" t="s">
        <v>68</v>
      </c>
      <c r="J55" s="56">
        <f>J93</f>
        <v>0</v>
      </c>
      <c r="L55" s="24"/>
      <c r="AU55" s="13" t="s">
        <v>82</v>
      </c>
    </row>
    <row r="56" spans="2:12" s="7" customFormat="1" ht="24.95" customHeight="1">
      <c r="B56" s="86"/>
      <c r="D56" s="87" t="s">
        <v>83</v>
      </c>
      <c r="E56" s="88"/>
      <c r="F56" s="88"/>
      <c r="G56" s="88"/>
      <c r="H56" s="88"/>
      <c r="I56" s="88"/>
      <c r="J56" s="89">
        <f>J94</f>
        <v>0</v>
      </c>
      <c r="L56" s="86"/>
    </row>
    <row r="57" spans="2:12" s="8" customFormat="1" ht="19.9" customHeight="1">
      <c r="B57" s="90"/>
      <c r="D57" s="91" t="s">
        <v>84</v>
      </c>
      <c r="E57" s="92"/>
      <c r="F57" s="92"/>
      <c r="G57" s="92"/>
      <c r="H57" s="92"/>
      <c r="I57" s="92"/>
      <c r="J57" s="93">
        <f>J95</f>
        <v>0</v>
      </c>
      <c r="L57" s="90"/>
    </row>
    <row r="58" spans="2:12" s="8" customFormat="1" ht="19.9" customHeight="1">
      <c r="B58" s="90"/>
      <c r="D58" s="91" t="s">
        <v>85</v>
      </c>
      <c r="E58" s="92"/>
      <c r="F58" s="92"/>
      <c r="G58" s="92"/>
      <c r="H58" s="92"/>
      <c r="I58" s="92"/>
      <c r="J58" s="93">
        <f>J97</f>
        <v>0</v>
      </c>
      <c r="L58" s="90"/>
    </row>
    <row r="59" spans="2:12" s="8" customFormat="1" ht="19.9" customHeight="1">
      <c r="B59" s="90"/>
      <c r="D59" s="91" t="s">
        <v>86</v>
      </c>
      <c r="E59" s="92"/>
      <c r="F59" s="92"/>
      <c r="G59" s="92"/>
      <c r="H59" s="92"/>
      <c r="I59" s="92"/>
      <c r="J59" s="93">
        <f>J103</f>
        <v>0</v>
      </c>
      <c r="L59" s="90"/>
    </row>
    <row r="60" spans="2:12" s="8" customFormat="1" ht="19.9" customHeight="1">
      <c r="B60" s="90"/>
      <c r="D60" s="91" t="s">
        <v>87</v>
      </c>
      <c r="E60" s="92"/>
      <c r="F60" s="92"/>
      <c r="G60" s="92"/>
      <c r="H60" s="92"/>
      <c r="I60" s="92"/>
      <c r="J60" s="93">
        <f>J110</f>
        <v>0</v>
      </c>
      <c r="L60" s="90"/>
    </row>
    <row r="61" spans="2:12" s="8" customFormat="1" ht="19.9" customHeight="1">
      <c r="B61" s="90"/>
      <c r="D61" s="91" t="s">
        <v>88</v>
      </c>
      <c r="E61" s="92"/>
      <c r="F61" s="92"/>
      <c r="G61" s="92"/>
      <c r="H61" s="92"/>
      <c r="I61" s="92"/>
      <c r="J61" s="93">
        <f>J113</f>
        <v>0</v>
      </c>
      <c r="L61" s="90"/>
    </row>
    <row r="62" spans="2:12" s="8" customFormat="1" ht="19.9" customHeight="1">
      <c r="B62" s="90"/>
      <c r="D62" s="91" t="s">
        <v>89</v>
      </c>
      <c r="E62" s="92"/>
      <c r="F62" s="92"/>
      <c r="G62" s="92"/>
      <c r="H62" s="92"/>
      <c r="I62" s="92"/>
      <c r="J62" s="93">
        <f>J126</f>
        <v>0</v>
      </c>
      <c r="L62" s="90"/>
    </row>
    <row r="63" spans="2:12" s="8" customFormat="1" ht="19.9" customHeight="1">
      <c r="B63" s="90"/>
      <c r="D63" s="91" t="s">
        <v>90</v>
      </c>
      <c r="E63" s="92"/>
      <c r="F63" s="92"/>
      <c r="G63" s="92"/>
      <c r="H63" s="92"/>
      <c r="I63" s="92"/>
      <c r="J63" s="93">
        <f>J130</f>
        <v>0</v>
      </c>
      <c r="L63" s="90"/>
    </row>
    <row r="64" spans="2:12" s="7" customFormat="1" ht="24.95" customHeight="1">
      <c r="B64" s="86"/>
      <c r="D64" s="87" t="s">
        <v>91</v>
      </c>
      <c r="E64" s="88"/>
      <c r="F64" s="88"/>
      <c r="G64" s="88"/>
      <c r="H64" s="88"/>
      <c r="I64" s="88"/>
      <c r="J64" s="89">
        <f>J132</f>
        <v>0</v>
      </c>
      <c r="L64" s="86"/>
    </row>
    <row r="65" spans="2:12" s="8" customFormat="1" ht="19.9" customHeight="1">
      <c r="B65" s="90"/>
      <c r="D65" s="91" t="s">
        <v>92</v>
      </c>
      <c r="E65" s="92"/>
      <c r="F65" s="92"/>
      <c r="G65" s="92"/>
      <c r="H65" s="92"/>
      <c r="I65" s="92"/>
      <c r="J65" s="93">
        <f>J133</f>
        <v>0</v>
      </c>
      <c r="L65" s="90"/>
    </row>
    <row r="66" spans="2:12" s="8" customFormat="1" ht="19.9" customHeight="1">
      <c r="B66" s="90"/>
      <c r="D66" s="91" t="s">
        <v>93</v>
      </c>
      <c r="E66" s="92"/>
      <c r="F66" s="92"/>
      <c r="G66" s="92"/>
      <c r="H66" s="92"/>
      <c r="I66" s="92"/>
      <c r="J66" s="93">
        <f>J143</f>
        <v>0</v>
      </c>
      <c r="L66" s="90"/>
    </row>
    <row r="67" spans="2:12" s="8" customFormat="1" ht="19.9" customHeight="1">
      <c r="B67" s="90"/>
      <c r="D67" s="91" t="s">
        <v>94</v>
      </c>
      <c r="E67" s="92"/>
      <c r="F67" s="92"/>
      <c r="G67" s="92"/>
      <c r="H67" s="92"/>
      <c r="I67" s="92"/>
      <c r="J67" s="93">
        <f>J154</f>
        <v>0</v>
      </c>
      <c r="L67" s="90"/>
    </row>
    <row r="68" spans="2:12" s="8" customFormat="1" ht="19.9" customHeight="1">
      <c r="B68" s="90"/>
      <c r="D68" s="91" t="s">
        <v>95</v>
      </c>
      <c r="E68" s="92"/>
      <c r="F68" s="92"/>
      <c r="G68" s="92"/>
      <c r="H68" s="92"/>
      <c r="I68" s="92"/>
      <c r="J68" s="93">
        <f>J196</f>
        <v>0</v>
      </c>
      <c r="L68" s="90"/>
    </row>
    <row r="69" spans="2:12" s="8" customFormat="1" ht="19.9" customHeight="1">
      <c r="B69" s="90"/>
      <c r="D69" s="91" t="s">
        <v>96</v>
      </c>
      <c r="E69" s="92"/>
      <c r="F69" s="92"/>
      <c r="G69" s="92"/>
      <c r="H69" s="92"/>
      <c r="I69" s="92"/>
      <c r="J69" s="93">
        <f>J202</f>
        <v>0</v>
      </c>
      <c r="L69" s="90"/>
    </row>
    <row r="70" spans="2:12" s="8" customFormat="1" ht="19.9" customHeight="1">
      <c r="B70" s="90"/>
      <c r="D70" s="91" t="s">
        <v>97</v>
      </c>
      <c r="E70" s="92"/>
      <c r="F70" s="92"/>
      <c r="G70" s="92"/>
      <c r="H70" s="92"/>
      <c r="I70" s="92"/>
      <c r="J70" s="93">
        <f>J206</f>
        <v>0</v>
      </c>
      <c r="L70" s="90"/>
    </row>
    <row r="71" spans="2:12" s="8" customFormat="1" ht="19.9" customHeight="1">
      <c r="B71" s="90"/>
      <c r="D71" s="91" t="s">
        <v>98</v>
      </c>
      <c r="E71" s="92"/>
      <c r="F71" s="92"/>
      <c r="G71" s="92"/>
      <c r="H71" s="92"/>
      <c r="I71" s="92"/>
      <c r="J71" s="93">
        <f>J209</f>
        <v>0</v>
      </c>
      <c r="L71" s="90"/>
    </row>
    <row r="72" spans="2:12" s="8" customFormat="1" ht="19.9" customHeight="1">
      <c r="B72" s="90"/>
      <c r="D72" s="91" t="s">
        <v>99</v>
      </c>
      <c r="E72" s="92"/>
      <c r="F72" s="92"/>
      <c r="G72" s="92"/>
      <c r="H72" s="92"/>
      <c r="I72" s="92"/>
      <c r="J72" s="93">
        <f>J211</f>
        <v>0</v>
      </c>
      <c r="L72" s="90"/>
    </row>
    <row r="73" spans="2:12" s="8" customFormat="1" ht="19.9" customHeight="1">
      <c r="B73" s="90"/>
      <c r="D73" s="91" t="s">
        <v>100</v>
      </c>
      <c r="E73" s="92"/>
      <c r="F73" s="92"/>
      <c r="G73" s="92"/>
      <c r="H73" s="92"/>
      <c r="I73" s="92"/>
      <c r="J73" s="93">
        <f>J230</f>
        <v>0</v>
      </c>
      <c r="L73" s="90"/>
    </row>
    <row r="74" spans="2:12" s="8" customFormat="1" ht="19.9" customHeight="1">
      <c r="B74" s="90"/>
      <c r="D74" s="91" t="s">
        <v>101</v>
      </c>
      <c r="E74" s="92"/>
      <c r="F74" s="92"/>
      <c r="G74" s="92"/>
      <c r="H74" s="92"/>
      <c r="I74" s="92"/>
      <c r="J74" s="93">
        <f>J239</f>
        <v>0</v>
      </c>
      <c r="L74" s="90"/>
    </row>
    <row r="75" spans="2:12" s="7" customFormat="1" ht="24.95" customHeight="1">
      <c r="B75" s="86"/>
      <c r="D75" s="87" t="s">
        <v>102</v>
      </c>
      <c r="E75" s="88"/>
      <c r="F75" s="88"/>
      <c r="G75" s="88"/>
      <c r="H75" s="88"/>
      <c r="I75" s="88"/>
      <c r="J75" s="89">
        <f>J244</f>
        <v>0</v>
      </c>
      <c r="L75" s="86"/>
    </row>
    <row r="76" spans="2:12" s="1" customFormat="1" ht="21.75" customHeight="1">
      <c r="B76" s="24"/>
      <c r="L76" s="24"/>
    </row>
    <row r="77" spans="2:12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24"/>
    </row>
    <row r="81" spans="2:12" s="1" customFormat="1" ht="6.95" customHeight="1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24"/>
    </row>
    <row r="82" spans="2:12" s="1" customFormat="1" ht="24.95" customHeight="1">
      <c r="B82" s="24"/>
      <c r="C82" s="17" t="s">
        <v>103</v>
      </c>
      <c r="L82" s="24"/>
    </row>
    <row r="83" spans="2:12" s="1" customFormat="1" ht="6.95" customHeight="1">
      <c r="B83" s="24"/>
      <c r="L83" s="24"/>
    </row>
    <row r="84" spans="2:12" s="1" customFormat="1" ht="12" customHeight="1">
      <c r="B84" s="24"/>
      <c r="C84" s="21" t="s">
        <v>15</v>
      </c>
      <c r="L84" s="24"/>
    </row>
    <row r="85" spans="2:12" s="1" customFormat="1" ht="16.5" customHeight="1">
      <c r="B85" s="24"/>
      <c r="E85" s="242" t="str">
        <f>E7</f>
        <v>Havárie voda a kanalizace, Gymnázium Luďka Pika</v>
      </c>
      <c r="F85" s="246"/>
      <c r="G85" s="246"/>
      <c r="H85" s="246"/>
      <c r="L85" s="24"/>
    </row>
    <row r="86" spans="2:12" s="1" customFormat="1" ht="6.95" customHeight="1">
      <c r="B86" s="24"/>
      <c r="L86" s="24"/>
    </row>
    <row r="87" spans="2:12" s="1" customFormat="1" ht="12" customHeight="1">
      <c r="B87" s="24"/>
      <c r="C87" s="21" t="s">
        <v>19</v>
      </c>
      <c r="F87" s="13" t="str">
        <f>F10</f>
        <v>Gymnázium Luďka Pika</v>
      </c>
      <c r="I87" s="21" t="s">
        <v>21</v>
      </c>
      <c r="J87" s="41" t="str">
        <f>IF(J10="","",J10)</f>
        <v>10. 2. 2019</v>
      </c>
      <c r="L87" s="24"/>
    </row>
    <row r="88" spans="2:12" s="1" customFormat="1" ht="6.95" customHeight="1">
      <c r="B88" s="24"/>
      <c r="L88" s="24"/>
    </row>
    <row r="89" spans="2:12" s="1" customFormat="1" ht="13.7" customHeight="1">
      <c r="B89" s="24"/>
      <c r="C89" s="21" t="s">
        <v>23</v>
      </c>
      <c r="F89" s="13" t="str">
        <f>E13</f>
        <v>Gymnázium Luďka Pika</v>
      </c>
      <c r="I89" s="21" t="s">
        <v>30</v>
      </c>
      <c r="J89" s="22" t="str">
        <f>E19</f>
        <v xml:space="preserve"> </v>
      </c>
      <c r="L89" s="24"/>
    </row>
    <row r="90" spans="2:12" s="1" customFormat="1" ht="13.7" customHeight="1">
      <c r="B90" s="24"/>
      <c r="C90" s="21" t="s">
        <v>27</v>
      </c>
      <c r="F90" s="13" t="str">
        <f>IF(E16="","",E16)</f>
        <v>Ing. Michaela Kaislerová</v>
      </c>
      <c r="I90" s="21" t="s">
        <v>33</v>
      </c>
      <c r="J90" s="22" t="str">
        <f>E22</f>
        <v>Ing. Michaela Kaislerová</v>
      </c>
      <c r="L90" s="24"/>
    </row>
    <row r="91" spans="2:12" s="1" customFormat="1" ht="10.35" customHeight="1">
      <c r="B91" s="24"/>
      <c r="L91" s="24"/>
    </row>
    <row r="92" spans="2:20" s="9" customFormat="1" ht="29.25" customHeight="1">
      <c r="B92" s="94"/>
      <c r="C92" s="95" t="s">
        <v>104</v>
      </c>
      <c r="D92" s="96" t="s">
        <v>55</v>
      </c>
      <c r="E92" s="96" t="s">
        <v>51</v>
      </c>
      <c r="F92" s="96" t="s">
        <v>52</v>
      </c>
      <c r="G92" s="96" t="s">
        <v>105</v>
      </c>
      <c r="H92" s="96" t="s">
        <v>106</v>
      </c>
      <c r="I92" s="96" t="s">
        <v>107</v>
      </c>
      <c r="J92" s="96" t="s">
        <v>81</v>
      </c>
      <c r="K92" s="97" t="s">
        <v>108</v>
      </c>
      <c r="L92" s="94"/>
      <c r="M92" s="49" t="s">
        <v>3</v>
      </c>
      <c r="N92" s="50" t="s">
        <v>40</v>
      </c>
      <c r="O92" s="50" t="s">
        <v>109</v>
      </c>
      <c r="P92" s="50" t="s">
        <v>110</v>
      </c>
      <c r="Q92" s="50" t="s">
        <v>111</v>
      </c>
      <c r="R92" s="50" t="s">
        <v>112</v>
      </c>
      <c r="S92" s="50" t="s">
        <v>113</v>
      </c>
      <c r="T92" s="51" t="s">
        <v>114</v>
      </c>
    </row>
    <row r="93" spans="2:63" s="1" customFormat="1" ht="22.9" customHeight="1">
      <c r="B93" s="24"/>
      <c r="C93" s="54" t="s">
        <v>115</v>
      </c>
      <c r="J93" s="98">
        <f>BK93</f>
        <v>0</v>
      </c>
      <c r="L93" s="24"/>
      <c r="M93" s="52"/>
      <c r="N93" s="42"/>
      <c r="O93" s="42"/>
      <c r="P93" s="99">
        <f>P94+P132+P244</f>
        <v>4213.540711</v>
      </c>
      <c r="Q93" s="42"/>
      <c r="R93" s="99">
        <f>R94+R132+R244</f>
        <v>42.82780172</v>
      </c>
      <c r="S93" s="42"/>
      <c r="T93" s="100">
        <f>T94+T132+T244</f>
        <v>35.723589499999996</v>
      </c>
      <c r="AT93" s="13" t="s">
        <v>69</v>
      </c>
      <c r="AU93" s="13" t="s">
        <v>82</v>
      </c>
      <c r="BK93" s="101">
        <f>BK94+BK132+BK244</f>
        <v>0</v>
      </c>
    </row>
    <row r="94" spans="2:63" s="10" customFormat="1" ht="25.9" customHeight="1">
      <c r="B94" s="102"/>
      <c r="D94" s="103" t="s">
        <v>69</v>
      </c>
      <c r="E94" s="104" t="s">
        <v>116</v>
      </c>
      <c r="F94" s="104" t="s">
        <v>117</v>
      </c>
      <c r="J94" s="105">
        <f>BK94</f>
        <v>0</v>
      </c>
      <c r="L94" s="102"/>
      <c r="M94" s="106"/>
      <c r="N94" s="107"/>
      <c r="O94" s="107"/>
      <c r="P94" s="108">
        <f>P95+P97+P103+P110+P113+P126+P130</f>
        <v>2713.9355859999996</v>
      </c>
      <c r="Q94" s="107"/>
      <c r="R94" s="108">
        <f>R95+R97+R103+R110+R113+R126+R130</f>
        <v>21.183018399999998</v>
      </c>
      <c r="S94" s="107"/>
      <c r="T94" s="109">
        <f>T95+T97+T103+T110+T113+T126+T130</f>
        <v>27.095671999999997</v>
      </c>
      <c r="AR94" s="103" t="s">
        <v>75</v>
      </c>
      <c r="AT94" s="110" t="s">
        <v>69</v>
      </c>
      <c r="AU94" s="110" t="s">
        <v>70</v>
      </c>
      <c r="AY94" s="103" t="s">
        <v>118</v>
      </c>
      <c r="BK94" s="111">
        <f>BK95+BK97+BK103+BK110+BK113+BK126+BK130</f>
        <v>0</v>
      </c>
    </row>
    <row r="95" spans="2:63" s="10" customFormat="1" ht="22.9" customHeight="1">
      <c r="B95" s="102"/>
      <c r="D95" s="103" t="s">
        <v>69</v>
      </c>
      <c r="E95" s="112" t="s">
        <v>77</v>
      </c>
      <c r="F95" s="112" t="s">
        <v>119</v>
      </c>
      <c r="J95" s="113">
        <f>BK95</f>
        <v>0</v>
      </c>
      <c r="L95" s="102"/>
      <c r="M95" s="106"/>
      <c r="N95" s="107"/>
      <c r="O95" s="107"/>
      <c r="P95" s="108">
        <f>P96</f>
        <v>0.094608</v>
      </c>
      <c r="Q95" s="107"/>
      <c r="R95" s="108">
        <f>R96</f>
        <v>0.39743298</v>
      </c>
      <c r="S95" s="107"/>
      <c r="T95" s="109">
        <f>T96</f>
        <v>0</v>
      </c>
      <c r="AR95" s="103" t="s">
        <v>75</v>
      </c>
      <c r="AT95" s="110" t="s">
        <v>69</v>
      </c>
      <c r="AU95" s="110" t="s">
        <v>75</v>
      </c>
      <c r="AY95" s="103" t="s">
        <v>118</v>
      </c>
      <c r="BK95" s="111">
        <f>BK96</f>
        <v>0</v>
      </c>
    </row>
    <row r="96" spans="2:65" s="1" customFormat="1" ht="16.5" customHeight="1">
      <c r="B96" s="114"/>
      <c r="C96" s="115" t="s">
        <v>75</v>
      </c>
      <c r="D96" s="115" t="s">
        <v>120</v>
      </c>
      <c r="E96" s="116" t="s">
        <v>121</v>
      </c>
      <c r="F96" s="117" t="s">
        <v>122</v>
      </c>
      <c r="G96" s="118" t="s">
        <v>123</v>
      </c>
      <c r="H96" s="119">
        <v>0.162</v>
      </c>
      <c r="I96" s="216"/>
      <c r="J96" s="120">
        <f>ROUND(I96*H96,2)</f>
        <v>0</v>
      </c>
      <c r="K96" s="117" t="s">
        <v>124</v>
      </c>
      <c r="L96" s="24"/>
      <c r="M96" s="44" t="s">
        <v>3</v>
      </c>
      <c r="N96" s="121" t="s">
        <v>41</v>
      </c>
      <c r="O96" s="122">
        <v>0.584</v>
      </c>
      <c r="P96" s="122">
        <f>O96*H96</f>
        <v>0.094608</v>
      </c>
      <c r="Q96" s="122">
        <v>2.45329</v>
      </c>
      <c r="R96" s="122">
        <f>Q96*H96</f>
        <v>0.39743298</v>
      </c>
      <c r="S96" s="122">
        <v>0</v>
      </c>
      <c r="T96" s="123">
        <f>S96*H96</f>
        <v>0</v>
      </c>
      <c r="AR96" s="13" t="s">
        <v>125</v>
      </c>
      <c r="AT96" s="13" t="s">
        <v>120</v>
      </c>
      <c r="AU96" s="13" t="s">
        <v>77</v>
      </c>
      <c r="AY96" s="13" t="s">
        <v>118</v>
      </c>
      <c r="BE96" s="124">
        <f>IF(N96="základní",J96,0)</f>
        <v>0</v>
      </c>
      <c r="BF96" s="124">
        <f>IF(N96="snížená",J96,0)</f>
        <v>0</v>
      </c>
      <c r="BG96" s="124">
        <f>IF(N96="zákl. přenesená",J96,0)</f>
        <v>0</v>
      </c>
      <c r="BH96" s="124">
        <f>IF(N96="sníž. přenesená",J96,0)</f>
        <v>0</v>
      </c>
      <c r="BI96" s="124">
        <f>IF(N96="nulová",J96,0)</f>
        <v>0</v>
      </c>
      <c r="BJ96" s="13" t="s">
        <v>75</v>
      </c>
      <c r="BK96" s="124">
        <f>ROUND(I96*H96,2)</f>
        <v>0</v>
      </c>
      <c r="BL96" s="13" t="s">
        <v>125</v>
      </c>
      <c r="BM96" s="13" t="s">
        <v>126</v>
      </c>
    </row>
    <row r="97" spans="2:63" s="10" customFormat="1" ht="22.9" customHeight="1">
      <c r="B97" s="102"/>
      <c r="D97" s="103" t="s">
        <v>69</v>
      </c>
      <c r="E97" s="112" t="s">
        <v>127</v>
      </c>
      <c r="F97" s="112" t="s">
        <v>128</v>
      </c>
      <c r="J97" s="113">
        <f>BK97</f>
        <v>0</v>
      </c>
      <c r="L97" s="102"/>
      <c r="M97" s="106"/>
      <c r="N97" s="107"/>
      <c r="O97" s="107"/>
      <c r="P97" s="108">
        <f>SUM(P98:P102)</f>
        <v>85.00512</v>
      </c>
      <c r="Q97" s="107"/>
      <c r="R97" s="108">
        <f>SUM(R98:R102)</f>
        <v>11.32740772</v>
      </c>
      <c r="S97" s="107"/>
      <c r="T97" s="109">
        <f>SUM(T98:T102)</f>
        <v>0</v>
      </c>
      <c r="AR97" s="103" t="s">
        <v>75</v>
      </c>
      <c r="AT97" s="110" t="s">
        <v>69</v>
      </c>
      <c r="AU97" s="110" t="s">
        <v>75</v>
      </c>
      <c r="AY97" s="103" t="s">
        <v>118</v>
      </c>
      <c r="BK97" s="111">
        <f>SUM(BK98:BK102)</f>
        <v>0</v>
      </c>
    </row>
    <row r="98" spans="2:65" s="1" customFormat="1" ht="22.5" customHeight="1">
      <c r="B98" s="114"/>
      <c r="C98" s="115" t="s">
        <v>77</v>
      </c>
      <c r="D98" s="115" t="s">
        <v>120</v>
      </c>
      <c r="E98" s="116" t="s">
        <v>129</v>
      </c>
      <c r="F98" s="117" t="s">
        <v>130</v>
      </c>
      <c r="G98" s="118" t="s">
        <v>131</v>
      </c>
      <c r="H98" s="119">
        <v>0.2</v>
      </c>
      <c r="I98" s="216"/>
      <c r="J98" s="120">
        <f>ROUND(I98*H98,2)</f>
        <v>0</v>
      </c>
      <c r="K98" s="117" t="s">
        <v>124</v>
      </c>
      <c r="L98" s="24"/>
      <c r="M98" s="44" t="s">
        <v>3</v>
      </c>
      <c r="N98" s="121" t="s">
        <v>41</v>
      </c>
      <c r="O98" s="122">
        <v>0.724</v>
      </c>
      <c r="P98" s="122">
        <f>O98*H98</f>
        <v>0.1448</v>
      </c>
      <c r="Q98" s="122">
        <v>0.11085</v>
      </c>
      <c r="R98" s="122">
        <f>Q98*H98</f>
        <v>0.022170000000000002</v>
      </c>
      <c r="S98" s="122">
        <v>0</v>
      </c>
      <c r="T98" s="123">
        <f>S98*H98</f>
        <v>0</v>
      </c>
      <c r="AR98" s="13" t="s">
        <v>125</v>
      </c>
      <c r="AT98" s="13" t="s">
        <v>120</v>
      </c>
      <c r="AU98" s="13" t="s">
        <v>77</v>
      </c>
      <c r="AY98" s="13" t="s">
        <v>118</v>
      </c>
      <c r="BE98" s="124">
        <f>IF(N98="základní",J98,0)</f>
        <v>0</v>
      </c>
      <c r="BF98" s="124">
        <f>IF(N98="snížená",J98,0)</f>
        <v>0</v>
      </c>
      <c r="BG98" s="124">
        <f>IF(N98="zákl. přenesená",J98,0)</f>
        <v>0</v>
      </c>
      <c r="BH98" s="124">
        <f>IF(N98="sníž. přenesená",J98,0)</f>
        <v>0</v>
      </c>
      <c r="BI98" s="124">
        <f>IF(N98="nulová",J98,0)</f>
        <v>0</v>
      </c>
      <c r="BJ98" s="13" t="s">
        <v>75</v>
      </c>
      <c r="BK98" s="124">
        <f>ROUND(I98*H98,2)</f>
        <v>0</v>
      </c>
      <c r="BL98" s="13" t="s">
        <v>125</v>
      </c>
      <c r="BM98" s="13" t="s">
        <v>132</v>
      </c>
    </row>
    <row r="99" spans="2:65" s="1" customFormat="1" ht="16.5" customHeight="1">
      <c r="B99" s="114"/>
      <c r="C99" s="115" t="s">
        <v>127</v>
      </c>
      <c r="D99" s="115" t="s">
        <v>120</v>
      </c>
      <c r="E99" s="116" t="s">
        <v>133</v>
      </c>
      <c r="F99" s="117" t="s">
        <v>134</v>
      </c>
      <c r="G99" s="118" t="s">
        <v>131</v>
      </c>
      <c r="H99" s="119">
        <v>27.375</v>
      </c>
      <c r="I99" s="216"/>
      <c r="J99" s="120">
        <f>ROUND(I99*H99,2)</f>
        <v>0</v>
      </c>
      <c r="K99" s="117" t="s">
        <v>124</v>
      </c>
      <c r="L99" s="24"/>
      <c r="M99" s="44" t="s">
        <v>3</v>
      </c>
      <c r="N99" s="121" t="s">
        <v>41</v>
      </c>
      <c r="O99" s="122">
        <v>0.502</v>
      </c>
      <c r="P99" s="122">
        <f>O99*H99</f>
        <v>13.74225</v>
      </c>
      <c r="Q99" s="122">
        <v>0.03979</v>
      </c>
      <c r="R99" s="122">
        <f>Q99*H99</f>
        <v>1.08925125</v>
      </c>
      <c r="S99" s="122">
        <v>0</v>
      </c>
      <c r="T99" s="123">
        <f>S99*H99</f>
        <v>0</v>
      </c>
      <c r="AR99" s="13" t="s">
        <v>125</v>
      </c>
      <c r="AT99" s="13" t="s">
        <v>120</v>
      </c>
      <c r="AU99" s="13" t="s">
        <v>77</v>
      </c>
      <c r="AY99" s="13" t="s">
        <v>118</v>
      </c>
      <c r="BE99" s="124">
        <f>IF(N99="základní",J99,0)</f>
        <v>0</v>
      </c>
      <c r="BF99" s="124">
        <f>IF(N99="snížená",J99,0)</f>
        <v>0</v>
      </c>
      <c r="BG99" s="124">
        <f>IF(N99="zákl. přenesená",J99,0)</f>
        <v>0</v>
      </c>
      <c r="BH99" s="124">
        <f>IF(N99="sníž. přenesená",J99,0)</f>
        <v>0</v>
      </c>
      <c r="BI99" s="124">
        <f>IF(N99="nulová",J99,0)</f>
        <v>0</v>
      </c>
      <c r="BJ99" s="13" t="s">
        <v>75</v>
      </c>
      <c r="BK99" s="124">
        <f>ROUND(I99*H99,2)</f>
        <v>0</v>
      </c>
      <c r="BL99" s="13" t="s">
        <v>125</v>
      </c>
      <c r="BM99" s="13" t="s">
        <v>135</v>
      </c>
    </row>
    <row r="100" spans="2:65" s="1" customFormat="1" ht="16.5" customHeight="1">
      <c r="B100" s="114"/>
      <c r="C100" s="115" t="s">
        <v>125</v>
      </c>
      <c r="D100" s="115" t="s">
        <v>120</v>
      </c>
      <c r="E100" s="116" t="s">
        <v>136</v>
      </c>
      <c r="F100" s="117" t="s">
        <v>137</v>
      </c>
      <c r="G100" s="118" t="s">
        <v>131</v>
      </c>
      <c r="H100" s="119">
        <v>82.066</v>
      </c>
      <c r="I100" s="216"/>
      <c r="J100" s="120">
        <f>ROUND(I100*H100,2)</f>
        <v>0</v>
      </c>
      <c r="K100" s="117" t="s">
        <v>124</v>
      </c>
      <c r="L100" s="24"/>
      <c r="M100" s="44" t="s">
        <v>3</v>
      </c>
      <c r="N100" s="121" t="s">
        <v>41</v>
      </c>
      <c r="O100" s="122">
        <v>0.525</v>
      </c>
      <c r="P100" s="122">
        <f>O100*H100</f>
        <v>43.08465</v>
      </c>
      <c r="Q100" s="122">
        <v>0.06917</v>
      </c>
      <c r="R100" s="122">
        <f>Q100*H100</f>
        <v>5.67650522</v>
      </c>
      <c r="S100" s="122">
        <v>0</v>
      </c>
      <c r="T100" s="123">
        <f>S100*H100</f>
        <v>0</v>
      </c>
      <c r="AR100" s="13" t="s">
        <v>125</v>
      </c>
      <c r="AT100" s="13" t="s">
        <v>120</v>
      </c>
      <c r="AU100" s="13" t="s">
        <v>77</v>
      </c>
      <c r="AY100" s="13" t="s">
        <v>118</v>
      </c>
      <c r="BE100" s="124">
        <f>IF(N100="základní",J100,0)</f>
        <v>0</v>
      </c>
      <c r="BF100" s="124">
        <f>IF(N100="snížená",J100,0)</f>
        <v>0</v>
      </c>
      <c r="BG100" s="124">
        <f>IF(N100="zákl. přenesená",J100,0)</f>
        <v>0</v>
      </c>
      <c r="BH100" s="124">
        <f>IF(N100="sníž. přenesená",J100,0)</f>
        <v>0</v>
      </c>
      <c r="BI100" s="124">
        <f>IF(N100="nulová",J100,0)</f>
        <v>0</v>
      </c>
      <c r="BJ100" s="13" t="s">
        <v>75</v>
      </c>
      <c r="BK100" s="124">
        <f>ROUND(I100*H100,2)</f>
        <v>0</v>
      </c>
      <c r="BL100" s="13" t="s">
        <v>125</v>
      </c>
      <c r="BM100" s="13" t="s">
        <v>138</v>
      </c>
    </row>
    <row r="101" spans="2:65" s="1" customFormat="1" ht="16.5" customHeight="1">
      <c r="B101" s="114"/>
      <c r="C101" s="115" t="s">
        <v>139</v>
      </c>
      <c r="D101" s="115" t="s">
        <v>120</v>
      </c>
      <c r="E101" s="116" t="s">
        <v>140</v>
      </c>
      <c r="F101" s="117" t="s">
        <v>141</v>
      </c>
      <c r="G101" s="118" t="s">
        <v>131</v>
      </c>
      <c r="H101" s="119">
        <v>43.945</v>
      </c>
      <c r="I101" s="216"/>
      <c r="J101" s="120">
        <f>ROUND(I101*H101,2)</f>
        <v>0</v>
      </c>
      <c r="K101" s="117" t="s">
        <v>124</v>
      </c>
      <c r="L101" s="24"/>
      <c r="M101" s="44" t="s">
        <v>3</v>
      </c>
      <c r="N101" s="121" t="s">
        <v>41</v>
      </c>
      <c r="O101" s="122">
        <v>0.556</v>
      </c>
      <c r="P101" s="122">
        <f>O101*H101</f>
        <v>24.43342</v>
      </c>
      <c r="Q101" s="122">
        <v>0.10325</v>
      </c>
      <c r="R101" s="122">
        <f>Q101*H101</f>
        <v>4.53732125</v>
      </c>
      <c r="S101" s="122">
        <v>0</v>
      </c>
      <c r="T101" s="123">
        <f>S101*H101</f>
        <v>0</v>
      </c>
      <c r="AR101" s="13" t="s">
        <v>125</v>
      </c>
      <c r="AT101" s="13" t="s">
        <v>120</v>
      </c>
      <c r="AU101" s="13" t="s">
        <v>77</v>
      </c>
      <c r="AY101" s="13" t="s">
        <v>118</v>
      </c>
      <c r="BE101" s="124">
        <f>IF(N101="základní",J101,0)</f>
        <v>0</v>
      </c>
      <c r="BF101" s="124">
        <f>IF(N101="snížená",J101,0)</f>
        <v>0</v>
      </c>
      <c r="BG101" s="124">
        <f>IF(N101="zákl. přenesená",J101,0)</f>
        <v>0</v>
      </c>
      <c r="BH101" s="124">
        <f>IF(N101="sníž. přenesená",J101,0)</f>
        <v>0</v>
      </c>
      <c r="BI101" s="124">
        <f>IF(N101="nulová",J101,0)</f>
        <v>0</v>
      </c>
      <c r="BJ101" s="13" t="s">
        <v>75</v>
      </c>
      <c r="BK101" s="124">
        <f>ROUND(I101*H101,2)</f>
        <v>0</v>
      </c>
      <c r="BL101" s="13" t="s">
        <v>125</v>
      </c>
      <c r="BM101" s="13" t="s">
        <v>142</v>
      </c>
    </row>
    <row r="102" spans="2:65" s="1" customFormat="1" ht="16.5" customHeight="1">
      <c r="B102" s="114"/>
      <c r="C102" s="115" t="s">
        <v>143</v>
      </c>
      <c r="D102" s="115" t="s">
        <v>120</v>
      </c>
      <c r="E102" s="116" t="s">
        <v>144</v>
      </c>
      <c r="F102" s="117" t="s">
        <v>145</v>
      </c>
      <c r="G102" s="118" t="s">
        <v>146</v>
      </c>
      <c r="H102" s="119">
        <v>18</v>
      </c>
      <c r="I102" s="216"/>
      <c r="J102" s="120">
        <f>ROUND(I102*H102,2)</f>
        <v>0</v>
      </c>
      <c r="K102" s="117" t="s">
        <v>124</v>
      </c>
      <c r="L102" s="24"/>
      <c r="M102" s="44" t="s">
        <v>3</v>
      </c>
      <c r="N102" s="121" t="s">
        <v>41</v>
      </c>
      <c r="O102" s="122">
        <v>0.2</v>
      </c>
      <c r="P102" s="122">
        <f>O102*H102</f>
        <v>3.6</v>
      </c>
      <c r="Q102" s="122">
        <v>0.00012</v>
      </c>
      <c r="R102" s="122">
        <f>Q102*H102</f>
        <v>0.00216</v>
      </c>
      <c r="S102" s="122">
        <v>0</v>
      </c>
      <c r="T102" s="123">
        <f>S102*H102</f>
        <v>0</v>
      </c>
      <c r="AR102" s="13" t="s">
        <v>125</v>
      </c>
      <c r="AT102" s="13" t="s">
        <v>120</v>
      </c>
      <c r="AU102" s="13" t="s">
        <v>77</v>
      </c>
      <c r="AY102" s="13" t="s">
        <v>118</v>
      </c>
      <c r="BE102" s="124">
        <f>IF(N102="základní",J102,0)</f>
        <v>0</v>
      </c>
      <c r="BF102" s="124">
        <f>IF(N102="snížená",J102,0)</f>
        <v>0</v>
      </c>
      <c r="BG102" s="124">
        <f>IF(N102="zákl. přenesená",J102,0)</f>
        <v>0</v>
      </c>
      <c r="BH102" s="124">
        <f>IF(N102="sníž. přenesená",J102,0)</f>
        <v>0</v>
      </c>
      <c r="BI102" s="124">
        <f>IF(N102="nulová",J102,0)</f>
        <v>0</v>
      </c>
      <c r="BJ102" s="13" t="s">
        <v>75</v>
      </c>
      <c r="BK102" s="124">
        <f>ROUND(I102*H102,2)</f>
        <v>0</v>
      </c>
      <c r="BL102" s="13" t="s">
        <v>125</v>
      </c>
      <c r="BM102" s="13" t="s">
        <v>147</v>
      </c>
    </row>
    <row r="103" spans="2:63" s="10" customFormat="1" ht="22.9" customHeight="1">
      <c r="B103" s="102"/>
      <c r="D103" s="103" t="s">
        <v>69</v>
      </c>
      <c r="E103" s="112" t="s">
        <v>143</v>
      </c>
      <c r="F103" s="112" t="s">
        <v>148</v>
      </c>
      <c r="J103" s="113">
        <f>BK103</f>
        <v>0</v>
      </c>
      <c r="L103" s="102"/>
      <c r="M103" s="106"/>
      <c r="N103" s="107"/>
      <c r="O103" s="107"/>
      <c r="P103" s="108">
        <f>SUM(P104:P109)</f>
        <v>527.954702</v>
      </c>
      <c r="Q103" s="107"/>
      <c r="R103" s="108">
        <f>SUM(R104:R109)</f>
        <v>9.1849077</v>
      </c>
      <c r="S103" s="107"/>
      <c r="T103" s="109">
        <f>SUM(T104:T109)</f>
        <v>0</v>
      </c>
      <c r="AR103" s="103" t="s">
        <v>75</v>
      </c>
      <c r="AT103" s="110" t="s">
        <v>69</v>
      </c>
      <c r="AU103" s="110" t="s">
        <v>75</v>
      </c>
      <c r="AY103" s="103" t="s">
        <v>118</v>
      </c>
      <c r="BK103" s="111">
        <f>SUM(BK104:BK109)</f>
        <v>0</v>
      </c>
    </row>
    <row r="104" spans="2:65" s="1" customFormat="1" ht="16.5" customHeight="1">
      <c r="B104" s="114"/>
      <c r="C104" s="115" t="s">
        <v>149</v>
      </c>
      <c r="D104" s="115" t="s">
        <v>120</v>
      </c>
      <c r="E104" s="116" t="s">
        <v>150</v>
      </c>
      <c r="F104" s="117" t="s">
        <v>151</v>
      </c>
      <c r="G104" s="118" t="s">
        <v>131</v>
      </c>
      <c r="H104" s="119">
        <v>179.661</v>
      </c>
      <c r="I104" s="216"/>
      <c r="J104" s="120">
        <f aca="true" t="shared" si="0" ref="J104:J109">ROUND(I104*H104,2)</f>
        <v>0</v>
      </c>
      <c r="K104" s="117" t="s">
        <v>124</v>
      </c>
      <c r="L104" s="24"/>
      <c r="M104" s="44" t="s">
        <v>3</v>
      </c>
      <c r="N104" s="121" t="s">
        <v>41</v>
      </c>
      <c r="O104" s="122">
        <v>0.56</v>
      </c>
      <c r="P104" s="122">
        <f aca="true" t="shared" si="1" ref="P104:P109">O104*H104</f>
        <v>100.61016000000001</v>
      </c>
      <c r="Q104" s="122">
        <v>0.0273</v>
      </c>
      <c r="R104" s="122">
        <f aca="true" t="shared" si="2" ref="R104:R109">Q104*H104</f>
        <v>4.9047453</v>
      </c>
      <c r="S104" s="122">
        <v>0</v>
      </c>
      <c r="T104" s="123">
        <f aca="true" t="shared" si="3" ref="T104:T109">S104*H104</f>
        <v>0</v>
      </c>
      <c r="AR104" s="13" t="s">
        <v>125</v>
      </c>
      <c r="AT104" s="13" t="s">
        <v>120</v>
      </c>
      <c r="AU104" s="13" t="s">
        <v>77</v>
      </c>
      <c r="AY104" s="13" t="s">
        <v>118</v>
      </c>
      <c r="BE104" s="124">
        <f aca="true" t="shared" si="4" ref="BE104:BE109">IF(N104="základní",J104,0)</f>
        <v>0</v>
      </c>
      <c r="BF104" s="124">
        <f aca="true" t="shared" si="5" ref="BF104:BF109">IF(N104="snížená",J104,0)</f>
        <v>0</v>
      </c>
      <c r="BG104" s="124">
        <f aca="true" t="shared" si="6" ref="BG104:BG109">IF(N104="zákl. přenesená",J104,0)</f>
        <v>0</v>
      </c>
      <c r="BH104" s="124">
        <f aca="true" t="shared" si="7" ref="BH104:BH109">IF(N104="sníž. přenesená",J104,0)</f>
        <v>0</v>
      </c>
      <c r="BI104" s="124">
        <f aca="true" t="shared" si="8" ref="BI104:BI109">IF(N104="nulová",J104,0)</f>
        <v>0</v>
      </c>
      <c r="BJ104" s="13" t="s">
        <v>75</v>
      </c>
      <c r="BK104" s="124">
        <f aca="true" t="shared" si="9" ref="BK104:BK109">ROUND(I104*H104,2)</f>
        <v>0</v>
      </c>
      <c r="BL104" s="13" t="s">
        <v>125</v>
      </c>
      <c r="BM104" s="13" t="s">
        <v>152</v>
      </c>
    </row>
    <row r="105" spans="2:65" s="1" customFormat="1" ht="16.5" customHeight="1">
      <c r="B105" s="114"/>
      <c r="C105" s="115" t="s">
        <v>153</v>
      </c>
      <c r="D105" s="115" t="s">
        <v>120</v>
      </c>
      <c r="E105" s="116" t="s">
        <v>154</v>
      </c>
      <c r="F105" s="117" t="s">
        <v>155</v>
      </c>
      <c r="G105" s="118" t="s">
        <v>131</v>
      </c>
      <c r="H105" s="119">
        <v>272</v>
      </c>
      <c r="I105" s="216"/>
      <c r="J105" s="120">
        <f t="shared" si="0"/>
        <v>0</v>
      </c>
      <c r="K105" s="117" t="s">
        <v>124</v>
      </c>
      <c r="L105" s="24"/>
      <c r="M105" s="44" t="s">
        <v>3</v>
      </c>
      <c r="N105" s="121" t="s">
        <v>41</v>
      </c>
      <c r="O105" s="122">
        <v>0.36</v>
      </c>
      <c r="P105" s="122">
        <f t="shared" si="1"/>
        <v>97.92</v>
      </c>
      <c r="Q105" s="122">
        <v>0.00438</v>
      </c>
      <c r="R105" s="122">
        <f t="shared" si="2"/>
        <v>1.19136</v>
      </c>
      <c r="S105" s="122">
        <v>0</v>
      </c>
      <c r="T105" s="123">
        <f t="shared" si="3"/>
        <v>0</v>
      </c>
      <c r="AR105" s="13" t="s">
        <v>125</v>
      </c>
      <c r="AT105" s="13" t="s">
        <v>120</v>
      </c>
      <c r="AU105" s="13" t="s">
        <v>77</v>
      </c>
      <c r="AY105" s="13" t="s">
        <v>118</v>
      </c>
      <c r="BE105" s="124">
        <f t="shared" si="4"/>
        <v>0</v>
      </c>
      <c r="BF105" s="124">
        <f t="shared" si="5"/>
        <v>0</v>
      </c>
      <c r="BG105" s="124">
        <f t="shared" si="6"/>
        <v>0</v>
      </c>
      <c r="BH105" s="124">
        <f t="shared" si="7"/>
        <v>0</v>
      </c>
      <c r="BI105" s="124">
        <f t="shared" si="8"/>
        <v>0</v>
      </c>
      <c r="BJ105" s="13" t="s">
        <v>75</v>
      </c>
      <c r="BK105" s="124">
        <f t="shared" si="9"/>
        <v>0</v>
      </c>
      <c r="BL105" s="13" t="s">
        <v>125</v>
      </c>
      <c r="BM105" s="13" t="s">
        <v>156</v>
      </c>
    </row>
    <row r="106" spans="2:65" s="1" customFormat="1" ht="16.5" customHeight="1">
      <c r="B106" s="114"/>
      <c r="C106" s="115" t="s">
        <v>157</v>
      </c>
      <c r="D106" s="115" t="s">
        <v>120</v>
      </c>
      <c r="E106" s="116" t="s">
        <v>158</v>
      </c>
      <c r="F106" s="117" t="s">
        <v>159</v>
      </c>
      <c r="G106" s="118" t="s">
        <v>131</v>
      </c>
      <c r="H106" s="119">
        <v>107.341</v>
      </c>
      <c r="I106" s="216"/>
      <c r="J106" s="120">
        <f t="shared" si="0"/>
        <v>0</v>
      </c>
      <c r="K106" s="117" t="s">
        <v>124</v>
      </c>
      <c r="L106" s="24"/>
      <c r="M106" s="44" t="s">
        <v>3</v>
      </c>
      <c r="N106" s="121" t="s">
        <v>41</v>
      </c>
      <c r="O106" s="122">
        <v>0.272</v>
      </c>
      <c r="P106" s="122">
        <f t="shared" si="1"/>
        <v>29.196752</v>
      </c>
      <c r="Q106" s="122">
        <v>0.003</v>
      </c>
      <c r="R106" s="122">
        <f t="shared" si="2"/>
        <v>0.322023</v>
      </c>
      <c r="S106" s="122">
        <v>0</v>
      </c>
      <c r="T106" s="123">
        <f t="shared" si="3"/>
        <v>0</v>
      </c>
      <c r="AR106" s="13" t="s">
        <v>125</v>
      </c>
      <c r="AT106" s="13" t="s">
        <v>120</v>
      </c>
      <c r="AU106" s="13" t="s">
        <v>77</v>
      </c>
      <c r="AY106" s="13" t="s">
        <v>118</v>
      </c>
      <c r="BE106" s="124">
        <f t="shared" si="4"/>
        <v>0</v>
      </c>
      <c r="BF106" s="124">
        <f t="shared" si="5"/>
        <v>0</v>
      </c>
      <c r="BG106" s="124">
        <f t="shared" si="6"/>
        <v>0</v>
      </c>
      <c r="BH106" s="124">
        <f t="shared" si="7"/>
        <v>0</v>
      </c>
      <c r="BI106" s="124">
        <f t="shared" si="8"/>
        <v>0</v>
      </c>
      <c r="BJ106" s="13" t="s">
        <v>75</v>
      </c>
      <c r="BK106" s="124">
        <f t="shared" si="9"/>
        <v>0</v>
      </c>
      <c r="BL106" s="13" t="s">
        <v>125</v>
      </c>
      <c r="BM106" s="13" t="s">
        <v>160</v>
      </c>
    </row>
    <row r="107" spans="2:65" s="1" customFormat="1" ht="16.5" customHeight="1">
      <c r="B107" s="114"/>
      <c r="C107" s="115" t="s">
        <v>161</v>
      </c>
      <c r="D107" s="115" t="s">
        <v>120</v>
      </c>
      <c r="E107" s="116" t="s">
        <v>162</v>
      </c>
      <c r="F107" s="117" t="s">
        <v>163</v>
      </c>
      <c r="G107" s="118" t="s">
        <v>131</v>
      </c>
      <c r="H107" s="119">
        <v>179.661</v>
      </c>
      <c r="I107" s="216"/>
      <c r="J107" s="120">
        <f t="shared" si="0"/>
        <v>0</v>
      </c>
      <c r="K107" s="117" t="s">
        <v>124</v>
      </c>
      <c r="L107" s="24"/>
      <c r="M107" s="44" t="s">
        <v>3</v>
      </c>
      <c r="N107" s="121" t="s">
        <v>41</v>
      </c>
      <c r="O107" s="122">
        <v>0.39</v>
      </c>
      <c r="P107" s="122">
        <f t="shared" si="1"/>
        <v>70.06779</v>
      </c>
      <c r="Q107" s="122">
        <v>0.0154</v>
      </c>
      <c r="R107" s="122">
        <f t="shared" si="2"/>
        <v>2.7667794</v>
      </c>
      <c r="S107" s="122">
        <v>0</v>
      </c>
      <c r="T107" s="123">
        <f t="shared" si="3"/>
        <v>0</v>
      </c>
      <c r="AR107" s="13" t="s">
        <v>125</v>
      </c>
      <c r="AT107" s="13" t="s">
        <v>120</v>
      </c>
      <c r="AU107" s="13" t="s">
        <v>77</v>
      </c>
      <c r="AY107" s="13" t="s">
        <v>118</v>
      </c>
      <c r="BE107" s="124">
        <f t="shared" si="4"/>
        <v>0</v>
      </c>
      <c r="BF107" s="124">
        <f t="shared" si="5"/>
        <v>0</v>
      </c>
      <c r="BG107" s="124">
        <f t="shared" si="6"/>
        <v>0</v>
      </c>
      <c r="BH107" s="124">
        <f t="shared" si="7"/>
        <v>0</v>
      </c>
      <c r="BI107" s="124">
        <f t="shared" si="8"/>
        <v>0</v>
      </c>
      <c r="BJ107" s="13" t="s">
        <v>75</v>
      </c>
      <c r="BK107" s="124">
        <f t="shared" si="9"/>
        <v>0</v>
      </c>
      <c r="BL107" s="13" t="s">
        <v>125</v>
      </c>
      <c r="BM107" s="13" t="s">
        <v>164</v>
      </c>
    </row>
    <row r="108" spans="2:65" s="1" customFormat="1" ht="16.5" customHeight="1">
      <c r="B108" s="114"/>
      <c r="C108" s="115" t="s">
        <v>165</v>
      </c>
      <c r="D108" s="115" t="s">
        <v>120</v>
      </c>
      <c r="E108" s="116" t="s">
        <v>166</v>
      </c>
      <c r="F108" s="117" t="s">
        <v>167</v>
      </c>
      <c r="G108" s="118" t="s">
        <v>131</v>
      </c>
      <c r="H108" s="119">
        <v>5754</v>
      </c>
      <c r="I108" s="216"/>
      <c r="J108" s="120">
        <f t="shared" si="0"/>
        <v>0</v>
      </c>
      <c r="K108" s="117" t="s">
        <v>124</v>
      </c>
      <c r="L108" s="24"/>
      <c r="M108" s="44" t="s">
        <v>3</v>
      </c>
      <c r="N108" s="121" t="s">
        <v>41</v>
      </c>
      <c r="O108" s="122">
        <v>0.04</v>
      </c>
      <c r="P108" s="122">
        <f t="shared" si="1"/>
        <v>230.16</v>
      </c>
      <c r="Q108" s="122">
        <v>0</v>
      </c>
      <c r="R108" s="122">
        <f t="shared" si="2"/>
        <v>0</v>
      </c>
      <c r="S108" s="122">
        <v>0</v>
      </c>
      <c r="T108" s="123">
        <f t="shared" si="3"/>
        <v>0</v>
      </c>
      <c r="AR108" s="13" t="s">
        <v>125</v>
      </c>
      <c r="AT108" s="13" t="s">
        <v>120</v>
      </c>
      <c r="AU108" s="13" t="s">
        <v>77</v>
      </c>
      <c r="AY108" s="13" t="s">
        <v>118</v>
      </c>
      <c r="BE108" s="124">
        <f t="shared" si="4"/>
        <v>0</v>
      </c>
      <c r="BF108" s="124">
        <f t="shared" si="5"/>
        <v>0</v>
      </c>
      <c r="BG108" s="124">
        <f t="shared" si="6"/>
        <v>0</v>
      </c>
      <c r="BH108" s="124">
        <f t="shared" si="7"/>
        <v>0</v>
      </c>
      <c r="BI108" s="124">
        <f t="shared" si="8"/>
        <v>0</v>
      </c>
      <c r="BJ108" s="13" t="s">
        <v>75</v>
      </c>
      <c r="BK108" s="124">
        <f t="shared" si="9"/>
        <v>0</v>
      </c>
      <c r="BL108" s="13" t="s">
        <v>125</v>
      </c>
      <c r="BM108" s="13" t="s">
        <v>168</v>
      </c>
    </row>
    <row r="109" spans="2:65" s="1" customFormat="1" ht="16.5" customHeight="1">
      <c r="B109" s="114"/>
      <c r="C109" s="115" t="s">
        <v>169</v>
      </c>
      <c r="D109" s="115" t="s">
        <v>120</v>
      </c>
      <c r="E109" s="116" t="s">
        <v>170</v>
      </c>
      <c r="F109" s="117" t="s">
        <v>171</v>
      </c>
      <c r="G109" s="118" t="s">
        <v>172</v>
      </c>
      <c r="H109" s="119">
        <v>35</v>
      </c>
      <c r="I109" s="216"/>
      <c r="J109" s="120">
        <f t="shared" si="0"/>
        <v>0</v>
      </c>
      <c r="K109" s="117" t="s">
        <v>3</v>
      </c>
      <c r="L109" s="24"/>
      <c r="M109" s="44" t="s">
        <v>3</v>
      </c>
      <c r="N109" s="121" t="s">
        <v>41</v>
      </c>
      <c r="O109" s="122">
        <v>0</v>
      </c>
      <c r="P109" s="122">
        <f t="shared" si="1"/>
        <v>0</v>
      </c>
      <c r="Q109" s="122">
        <v>0</v>
      </c>
      <c r="R109" s="122">
        <f t="shared" si="2"/>
        <v>0</v>
      </c>
      <c r="S109" s="122">
        <v>0</v>
      </c>
      <c r="T109" s="123">
        <f t="shared" si="3"/>
        <v>0</v>
      </c>
      <c r="AR109" s="13" t="s">
        <v>125</v>
      </c>
      <c r="AT109" s="13" t="s">
        <v>120</v>
      </c>
      <c r="AU109" s="13" t="s">
        <v>77</v>
      </c>
      <c r="AY109" s="13" t="s">
        <v>118</v>
      </c>
      <c r="BE109" s="124">
        <f t="shared" si="4"/>
        <v>0</v>
      </c>
      <c r="BF109" s="124">
        <f t="shared" si="5"/>
        <v>0</v>
      </c>
      <c r="BG109" s="124">
        <f t="shared" si="6"/>
        <v>0</v>
      </c>
      <c r="BH109" s="124">
        <f t="shared" si="7"/>
        <v>0</v>
      </c>
      <c r="BI109" s="124">
        <f t="shared" si="8"/>
        <v>0</v>
      </c>
      <c r="BJ109" s="13" t="s">
        <v>75</v>
      </c>
      <c r="BK109" s="124">
        <f t="shared" si="9"/>
        <v>0</v>
      </c>
      <c r="BL109" s="13" t="s">
        <v>125</v>
      </c>
      <c r="BM109" s="13" t="s">
        <v>173</v>
      </c>
    </row>
    <row r="110" spans="2:63" s="10" customFormat="1" ht="22.9" customHeight="1">
      <c r="B110" s="102"/>
      <c r="D110" s="103" t="s">
        <v>69</v>
      </c>
      <c r="E110" s="112" t="s">
        <v>153</v>
      </c>
      <c r="F110" s="112" t="s">
        <v>174</v>
      </c>
      <c r="J110" s="113">
        <f>BK110</f>
        <v>0</v>
      </c>
      <c r="L110" s="102"/>
      <c r="M110" s="106"/>
      <c r="N110" s="107"/>
      <c r="O110" s="107"/>
      <c r="P110" s="108">
        <f>SUM(P111:P112)</f>
        <v>3.4319999999999995</v>
      </c>
      <c r="Q110" s="107"/>
      <c r="R110" s="108">
        <f>SUM(R111:R112)</f>
        <v>0.007259999999999999</v>
      </c>
      <c r="S110" s="107"/>
      <c r="T110" s="109">
        <f>SUM(T111:T112)</f>
        <v>0</v>
      </c>
      <c r="AR110" s="103" t="s">
        <v>75</v>
      </c>
      <c r="AT110" s="110" t="s">
        <v>69</v>
      </c>
      <c r="AU110" s="110" t="s">
        <v>75</v>
      </c>
      <c r="AY110" s="103" t="s">
        <v>118</v>
      </c>
      <c r="BK110" s="111">
        <f>SUM(BK111:BK112)</f>
        <v>0</v>
      </c>
    </row>
    <row r="111" spans="2:65" s="1" customFormat="1" ht="16.5" customHeight="1">
      <c r="B111" s="114"/>
      <c r="C111" s="115" t="s">
        <v>175</v>
      </c>
      <c r="D111" s="115" t="s">
        <v>120</v>
      </c>
      <c r="E111" s="116" t="s">
        <v>176</v>
      </c>
      <c r="F111" s="117" t="s">
        <v>177</v>
      </c>
      <c r="G111" s="118" t="s">
        <v>178</v>
      </c>
      <c r="H111" s="119">
        <v>6</v>
      </c>
      <c r="I111" s="216"/>
      <c r="J111" s="120">
        <f>ROUND(I111*H111,2)</f>
        <v>0</v>
      </c>
      <c r="K111" s="117" t="s">
        <v>124</v>
      </c>
      <c r="L111" s="24"/>
      <c r="M111" s="44" t="s">
        <v>3</v>
      </c>
      <c r="N111" s="121" t="s">
        <v>41</v>
      </c>
      <c r="O111" s="122">
        <v>0.572</v>
      </c>
      <c r="P111" s="122">
        <f>O111*H111</f>
        <v>3.4319999999999995</v>
      </c>
      <c r="Q111" s="122">
        <v>0</v>
      </c>
      <c r="R111" s="122">
        <f>Q111*H111</f>
        <v>0</v>
      </c>
      <c r="S111" s="122">
        <v>0</v>
      </c>
      <c r="T111" s="123">
        <f>S111*H111</f>
        <v>0</v>
      </c>
      <c r="AR111" s="13" t="s">
        <v>125</v>
      </c>
      <c r="AT111" s="13" t="s">
        <v>120</v>
      </c>
      <c r="AU111" s="13" t="s">
        <v>77</v>
      </c>
      <c r="AY111" s="13" t="s">
        <v>118</v>
      </c>
      <c r="BE111" s="124">
        <f>IF(N111="základní",J111,0)</f>
        <v>0</v>
      </c>
      <c r="BF111" s="124">
        <f>IF(N111="snížená",J111,0)</f>
        <v>0</v>
      </c>
      <c r="BG111" s="124">
        <f>IF(N111="zákl. přenesená",J111,0)</f>
        <v>0</v>
      </c>
      <c r="BH111" s="124">
        <f>IF(N111="sníž. přenesená",J111,0)</f>
        <v>0</v>
      </c>
      <c r="BI111" s="124">
        <f>IF(N111="nulová",J111,0)</f>
        <v>0</v>
      </c>
      <c r="BJ111" s="13" t="s">
        <v>75</v>
      </c>
      <c r="BK111" s="124">
        <f>ROUND(I111*H111,2)</f>
        <v>0</v>
      </c>
      <c r="BL111" s="13" t="s">
        <v>125</v>
      </c>
      <c r="BM111" s="13" t="s">
        <v>179</v>
      </c>
    </row>
    <row r="112" spans="2:65" s="1" customFormat="1" ht="16.5" customHeight="1">
      <c r="B112" s="114"/>
      <c r="C112" s="125" t="s">
        <v>180</v>
      </c>
      <c r="D112" s="125" t="s">
        <v>181</v>
      </c>
      <c r="E112" s="126" t="s">
        <v>182</v>
      </c>
      <c r="F112" s="127" t="s">
        <v>183</v>
      </c>
      <c r="G112" s="128" t="s">
        <v>178</v>
      </c>
      <c r="H112" s="129">
        <v>6</v>
      </c>
      <c r="I112" s="217"/>
      <c r="J112" s="130">
        <f>ROUND(I112*H112,2)</f>
        <v>0</v>
      </c>
      <c r="K112" s="127" t="s">
        <v>124</v>
      </c>
      <c r="L112" s="131"/>
      <c r="M112" s="132" t="s">
        <v>3</v>
      </c>
      <c r="N112" s="133" t="s">
        <v>41</v>
      </c>
      <c r="O112" s="122">
        <v>0</v>
      </c>
      <c r="P112" s="122">
        <f>O112*H112</f>
        <v>0</v>
      </c>
      <c r="Q112" s="122">
        <v>0.00121</v>
      </c>
      <c r="R112" s="122">
        <f>Q112*H112</f>
        <v>0.007259999999999999</v>
      </c>
      <c r="S112" s="122">
        <v>0</v>
      </c>
      <c r="T112" s="123">
        <f>S112*H112</f>
        <v>0</v>
      </c>
      <c r="AR112" s="13" t="s">
        <v>153</v>
      </c>
      <c r="AT112" s="13" t="s">
        <v>181</v>
      </c>
      <c r="AU112" s="13" t="s">
        <v>77</v>
      </c>
      <c r="AY112" s="13" t="s">
        <v>118</v>
      </c>
      <c r="BE112" s="124">
        <f>IF(N112="základní",J112,0)</f>
        <v>0</v>
      </c>
      <c r="BF112" s="124">
        <f>IF(N112="snížená",J112,0)</f>
        <v>0</v>
      </c>
      <c r="BG112" s="124">
        <f>IF(N112="zákl. přenesená",J112,0)</f>
        <v>0</v>
      </c>
      <c r="BH112" s="124">
        <f>IF(N112="sníž. přenesená",J112,0)</f>
        <v>0</v>
      </c>
      <c r="BI112" s="124">
        <f>IF(N112="nulová",J112,0)</f>
        <v>0</v>
      </c>
      <c r="BJ112" s="13" t="s">
        <v>75</v>
      </c>
      <c r="BK112" s="124">
        <f>ROUND(I112*H112,2)</f>
        <v>0</v>
      </c>
      <c r="BL112" s="13" t="s">
        <v>125</v>
      </c>
      <c r="BM112" s="13" t="s">
        <v>184</v>
      </c>
    </row>
    <row r="113" spans="2:63" s="10" customFormat="1" ht="22.9" customHeight="1">
      <c r="B113" s="102"/>
      <c r="D113" s="103" t="s">
        <v>69</v>
      </c>
      <c r="E113" s="112" t="s">
        <v>157</v>
      </c>
      <c r="F113" s="112" t="s">
        <v>185</v>
      </c>
      <c r="J113" s="113">
        <f>BK113</f>
        <v>0</v>
      </c>
      <c r="L113" s="102"/>
      <c r="M113" s="106"/>
      <c r="N113" s="107"/>
      <c r="O113" s="107"/>
      <c r="P113" s="108">
        <f>SUM(P114:P125)</f>
        <v>2079.9675279999997</v>
      </c>
      <c r="Q113" s="107"/>
      <c r="R113" s="108">
        <f>SUM(R114:R125)</f>
        <v>0.26600999999999997</v>
      </c>
      <c r="S113" s="107"/>
      <c r="T113" s="109">
        <f>SUM(T114:T125)</f>
        <v>27.095671999999997</v>
      </c>
      <c r="AR113" s="103" t="s">
        <v>75</v>
      </c>
      <c r="AT113" s="110" t="s">
        <v>69</v>
      </c>
      <c r="AU113" s="110" t="s">
        <v>75</v>
      </c>
      <c r="AY113" s="103" t="s">
        <v>118</v>
      </c>
      <c r="BK113" s="111">
        <f>SUM(BK114:BK125)</f>
        <v>0</v>
      </c>
    </row>
    <row r="114" spans="2:65" s="1" customFormat="1" ht="33.75" customHeight="1">
      <c r="B114" s="114"/>
      <c r="C114" s="115" t="s">
        <v>9</v>
      </c>
      <c r="D114" s="115" t="s">
        <v>120</v>
      </c>
      <c r="E114" s="116" t="s">
        <v>186</v>
      </c>
      <c r="F114" s="117" t="s">
        <v>885</v>
      </c>
      <c r="G114" s="118" t="s">
        <v>131</v>
      </c>
      <c r="H114" s="119">
        <v>5754</v>
      </c>
      <c r="I114" s="216"/>
      <c r="J114" s="120">
        <f aca="true" t="shared" si="10" ref="J114:J125">ROUND(I114*H114,2)</f>
        <v>0</v>
      </c>
      <c r="K114" s="117" t="s">
        <v>124</v>
      </c>
      <c r="L114" s="24"/>
      <c r="M114" s="44" t="s">
        <v>3</v>
      </c>
      <c r="N114" s="121" t="s">
        <v>41</v>
      </c>
      <c r="O114" s="122">
        <v>0.308</v>
      </c>
      <c r="P114" s="122">
        <f aca="true" t="shared" si="11" ref="P114:P125">O114*H114</f>
        <v>1772.232</v>
      </c>
      <c r="Q114" s="122">
        <v>4E-05</v>
      </c>
      <c r="R114" s="122">
        <f aca="true" t="shared" si="12" ref="R114:R125">Q114*H114</f>
        <v>0.23016000000000003</v>
      </c>
      <c r="S114" s="122">
        <v>0</v>
      </c>
      <c r="T114" s="123">
        <f aca="true" t="shared" si="13" ref="T114:T125">S114*H114</f>
        <v>0</v>
      </c>
      <c r="AR114" s="13" t="s">
        <v>125</v>
      </c>
      <c r="AT114" s="13" t="s">
        <v>120</v>
      </c>
      <c r="AU114" s="13" t="s">
        <v>77</v>
      </c>
      <c r="AY114" s="13" t="s">
        <v>118</v>
      </c>
      <c r="BE114" s="124">
        <f aca="true" t="shared" si="14" ref="BE114:BE125">IF(N114="základní",J114,0)</f>
        <v>0</v>
      </c>
      <c r="BF114" s="124">
        <f aca="true" t="shared" si="15" ref="BF114:BF125">IF(N114="snížená",J114,0)</f>
        <v>0</v>
      </c>
      <c r="BG114" s="124">
        <f aca="true" t="shared" si="16" ref="BG114:BG125">IF(N114="zákl. přenesená",J114,0)</f>
        <v>0</v>
      </c>
      <c r="BH114" s="124">
        <f aca="true" t="shared" si="17" ref="BH114:BH125">IF(N114="sníž. přenesená",J114,0)</f>
        <v>0</v>
      </c>
      <c r="BI114" s="124">
        <f aca="true" t="shared" si="18" ref="BI114:BI125">IF(N114="nulová",J114,0)</f>
        <v>0</v>
      </c>
      <c r="BJ114" s="13" t="s">
        <v>75</v>
      </c>
      <c r="BK114" s="124">
        <f aca="true" t="shared" si="19" ref="BK114:BK125">ROUND(I114*H114,2)</f>
        <v>0</v>
      </c>
      <c r="BL114" s="13" t="s">
        <v>125</v>
      </c>
      <c r="BM114" s="13" t="s">
        <v>187</v>
      </c>
    </row>
    <row r="115" spans="2:65" s="1" customFormat="1" ht="22.5" customHeight="1">
      <c r="B115" s="114"/>
      <c r="C115" s="115" t="s">
        <v>188</v>
      </c>
      <c r="D115" s="115" t="s">
        <v>120</v>
      </c>
      <c r="E115" s="116" t="s">
        <v>189</v>
      </c>
      <c r="F115" s="117" t="s">
        <v>190</v>
      </c>
      <c r="G115" s="118" t="s">
        <v>131</v>
      </c>
      <c r="H115" s="119">
        <v>34.442</v>
      </c>
      <c r="I115" s="216"/>
      <c r="J115" s="120">
        <f t="shared" si="10"/>
        <v>0</v>
      </c>
      <c r="K115" s="117" t="s">
        <v>124</v>
      </c>
      <c r="L115" s="24"/>
      <c r="M115" s="44" t="s">
        <v>3</v>
      </c>
      <c r="N115" s="121" t="s">
        <v>41</v>
      </c>
      <c r="O115" s="122">
        <v>0.284</v>
      </c>
      <c r="P115" s="122">
        <f t="shared" si="11"/>
        <v>9.781528</v>
      </c>
      <c r="Q115" s="122">
        <v>0</v>
      </c>
      <c r="R115" s="122">
        <f t="shared" si="12"/>
        <v>0</v>
      </c>
      <c r="S115" s="122">
        <v>0.261</v>
      </c>
      <c r="T115" s="123">
        <f t="shared" si="13"/>
        <v>8.989362</v>
      </c>
      <c r="AR115" s="13" t="s">
        <v>125</v>
      </c>
      <c r="AT115" s="13" t="s">
        <v>120</v>
      </c>
      <c r="AU115" s="13" t="s">
        <v>77</v>
      </c>
      <c r="AY115" s="13" t="s">
        <v>118</v>
      </c>
      <c r="BE115" s="124">
        <f t="shared" si="14"/>
        <v>0</v>
      </c>
      <c r="BF115" s="124">
        <f t="shared" si="15"/>
        <v>0</v>
      </c>
      <c r="BG115" s="124">
        <f t="shared" si="16"/>
        <v>0</v>
      </c>
      <c r="BH115" s="124">
        <f t="shared" si="17"/>
        <v>0</v>
      </c>
      <c r="BI115" s="124">
        <f t="shared" si="18"/>
        <v>0</v>
      </c>
      <c r="BJ115" s="13" t="s">
        <v>75</v>
      </c>
      <c r="BK115" s="124">
        <f t="shared" si="19"/>
        <v>0</v>
      </c>
      <c r="BL115" s="13" t="s">
        <v>125</v>
      </c>
      <c r="BM115" s="13" t="s">
        <v>191</v>
      </c>
    </row>
    <row r="116" spans="2:65" s="1" customFormat="1" ht="22.5" customHeight="1">
      <c r="B116" s="114"/>
      <c r="C116" s="115" t="s">
        <v>192</v>
      </c>
      <c r="D116" s="115" t="s">
        <v>120</v>
      </c>
      <c r="E116" s="116" t="s">
        <v>193</v>
      </c>
      <c r="F116" s="117" t="s">
        <v>194</v>
      </c>
      <c r="G116" s="118" t="s">
        <v>178</v>
      </c>
      <c r="H116" s="119">
        <v>2</v>
      </c>
      <c r="I116" s="216"/>
      <c r="J116" s="120">
        <f t="shared" si="10"/>
        <v>0</v>
      </c>
      <c r="K116" s="117" t="s">
        <v>124</v>
      </c>
      <c r="L116" s="24"/>
      <c r="M116" s="44" t="s">
        <v>3</v>
      </c>
      <c r="N116" s="121" t="s">
        <v>41</v>
      </c>
      <c r="O116" s="122">
        <v>0.213</v>
      </c>
      <c r="P116" s="122">
        <f t="shared" si="11"/>
        <v>0.426</v>
      </c>
      <c r="Q116" s="122">
        <v>0</v>
      </c>
      <c r="R116" s="122">
        <f t="shared" si="12"/>
        <v>0</v>
      </c>
      <c r="S116" s="122">
        <v>0.025</v>
      </c>
      <c r="T116" s="123">
        <f t="shared" si="13"/>
        <v>0.05</v>
      </c>
      <c r="AR116" s="13" t="s">
        <v>125</v>
      </c>
      <c r="AT116" s="13" t="s">
        <v>120</v>
      </c>
      <c r="AU116" s="13" t="s">
        <v>77</v>
      </c>
      <c r="AY116" s="13" t="s">
        <v>118</v>
      </c>
      <c r="BE116" s="124">
        <f t="shared" si="14"/>
        <v>0</v>
      </c>
      <c r="BF116" s="124">
        <f t="shared" si="15"/>
        <v>0</v>
      </c>
      <c r="BG116" s="124">
        <f t="shared" si="16"/>
        <v>0</v>
      </c>
      <c r="BH116" s="124">
        <f t="shared" si="17"/>
        <v>0</v>
      </c>
      <c r="BI116" s="124">
        <f t="shared" si="18"/>
        <v>0</v>
      </c>
      <c r="BJ116" s="13" t="s">
        <v>75</v>
      </c>
      <c r="BK116" s="124">
        <f t="shared" si="19"/>
        <v>0</v>
      </c>
      <c r="BL116" s="13" t="s">
        <v>125</v>
      </c>
      <c r="BM116" s="13" t="s">
        <v>195</v>
      </c>
    </row>
    <row r="117" spans="2:65" s="1" customFormat="1" ht="22.5" customHeight="1">
      <c r="B117" s="114"/>
      <c r="C117" s="115" t="s">
        <v>196</v>
      </c>
      <c r="D117" s="115" t="s">
        <v>120</v>
      </c>
      <c r="E117" s="116" t="s">
        <v>197</v>
      </c>
      <c r="F117" s="117" t="s">
        <v>198</v>
      </c>
      <c r="G117" s="118" t="s">
        <v>178</v>
      </c>
      <c r="H117" s="119">
        <v>3</v>
      </c>
      <c r="I117" s="216"/>
      <c r="J117" s="120">
        <f t="shared" si="10"/>
        <v>0</v>
      </c>
      <c r="K117" s="117" t="s">
        <v>124</v>
      </c>
      <c r="L117" s="24"/>
      <c r="M117" s="44" t="s">
        <v>3</v>
      </c>
      <c r="N117" s="121" t="s">
        <v>41</v>
      </c>
      <c r="O117" s="122">
        <v>1.147</v>
      </c>
      <c r="P117" s="122">
        <f t="shared" si="11"/>
        <v>3.441</v>
      </c>
      <c r="Q117" s="122">
        <v>0</v>
      </c>
      <c r="R117" s="122">
        <f t="shared" si="12"/>
        <v>0</v>
      </c>
      <c r="S117" s="122">
        <v>0.099</v>
      </c>
      <c r="T117" s="123">
        <f t="shared" si="13"/>
        <v>0.29700000000000004</v>
      </c>
      <c r="AR117" s="13" t="s">
        <v>125</v>
      </c>
      <c r="AT117" s="13" t="s">
        <v>120</v>
      </c>
      <c r="AU117" s="13" t="s">
        <v>77</v>
      </c>
      <c r="AY117" s="13" t="s">
        <v>118</v>
      </c>
      <c r="BE117" s="124">
        <f t="shared" si="14"/>
        <v>0</v>
      </c>
      <c r="BF117" s="124">
        <f t="shared" si="15"/>
        <v>0</v>
      </c>
      <c r="BG117" s="124">
        <f t="shared" si="16"/>
        <v>0</v>
      </c>
      <c r="BH117" s="124">
        <f t="shared" si="17"/>
        <v>0</v>
      </c>
      <c r="BI117" s="124">
        <f t="shared" si="18"/>
        <v>0</v>
      </c>
      <c r="BJ117" s="13" t="s">
        <v>75</v>
      </c>
      <c r="BK117" s="124">
        <f t="shared" si="19"/>
        <v>0</v>
      </c>
      <c r="BL117" s="13" t="s">
        <v>125</v>
      </c>
      <c r="BM117" s="13" t="s">
        <v>199</v>
      </c>
    </row>
    <row r="118" spans="2:65" s="1" customFormat="1" ht="22.5" customHeight="1">
      <c r="B118" s="114"/>
      <c r="C118" s="115" t="s">
        <v>200</v>
      </c>
      <c r="D118" s="115" t="s">
        <v>120</v>
      </c>
      <c r="E118" s="116" t="s">
        <v>201</v>
      </c>
      <c r="F118" s="117" t="s">
        <v>202</v>
      </c>
      <c r="G118" s="118" t="s">
        <v>178</v>
      </c>
      <c r="H118" s="119">
        <v>15</v>
      </c>
      <c r="I118" s="216"/>
      <c r="J118" s="120">
        <f t="shared" si="10"/>
        <v>0</v>
      </c>
      <c r="K118" s="117" t="s">
        <v>124</v>
      </c>
      <c r="L118" s="24"/>
      <c r="M118" s="44" t="s">
        <v>3</v>
      </c>
      <c r="N118" s="121" t="s">
        <v>41</v>
      </c>
      <c r="O118" s="122">
        <v>0.586</v>
      </c>
      <c r="P118" s="122">
        <f t="shared" si="11"/>
        <v>8.79</v>
      </c>
      <c r="Q118" s="122">
        <v>0</v>
      </c>
      <c r="R118" s="122">
        <f t="shared" si="12"/>
        <v>0</v>
      </c>
      <c r="S118" s="122">
        <v>0.075</v>
      </c>
      <c r="T118" s="123">
        <f t="shared" si="13"/>
        <v>1.125</v>
      </c>
      <c r="AR118" s="13" t="s">
        <v>125</v>
      </c>
      <c r="AT118" s="13" t="s">
        <v>120</v>
      </c>
      <c r="AU118" s="13" t="s">
        <v>77</v>
      </c>
      <c r="AY118" s="13" t="s">
        <v>118</v>
      </c>
      <c r="BE118" s="124">
        <f t="shared" si="14"/>
        <v>0</v>
      </c>
      <c r="BF118" s="124">
        <f t="shared" si="15"/>
        <v>0</v>
      </c>
      <c r="BG118" s="124">
        <f t="shared" si="16"/>
        <v>0</v>
      </c>
      <c r="BH118" s="124">
        <f t="shared" si="17"/>
        <v>0</v>
      </c>
      <c r="BI118" s="124">
        <f t="shared" si="18"/>
        <v>0</v>
      </c>
      <c r="BJ118" s="13" t="s">
        <v>75</v>
      </c>
      <c r="BK118" s="124">
        <f t="shared" si="19"/>
        <v>0</v>
      </c>
      <c r="BL118" s="13" t="s">
        <v>125</v>
      </c>
      <c r="BM118" s="13" t="s">
        <v>203</v>
      </c>
    </row>
    <row r="119" spans="2:65" s="1" customFormat="1" ht="16.5" customHeight="1">
      <c r="B119" s="114"/>
      <c r="C119" s="115" t="s">
        <v>204</v>
      </c>
      <c r="D119" s="115" t="s">
        <v>120</v>
      </c>
      <c r="E119" s="116" t="s">
        <v>205</v>
      </c>
      <c r="F119" s="117" t="s">
        <v>206</v>
      </c>
      <c r="G119" s="118" t="s">
        <v>146</v>
      </c>
      <c r="H119" s="119">
        <v>387</v>
      </c>
      <c r="I119" s="216"/>
      <c r="J119" s="120">
        <f t="shared" si="10"/>
        <v>0</v>
      </c>
      <c r="K119" s="117" t="s">
        <v>124</v>
      </c>
      <c r="L119" s="24"/>
      <c r="M119" s="44" t="s">
        <v>3</v>
      </c>
      <c r="N119" s="121" t="s">
        <v>41</v>
      </c>
      <c r="O119" s="122">
        <v>0.422</v>
      </c>
      <c r="P119" s="122">
        <f t="shared" si="11"/>
        <v>163.314</v>
      </c>
      <c r="Q119" s="122">
        <v>0</v>
      </c>
      <c r="R119" s="122">
        <f t="shared" si="12"/>
        <v>0</v>
      </c>
      <c r="S119" s="122">
        <v>0.027</v>
      </c>
      <c r="T119" s="123">
        <f t="shared" si="13"/>
        <v>10.449</v>
      </c>
      <c r="AR119" s="13" t="s">
        <v>125</v>
      </c>
      <c r="AT119" s="13" t="s">
        <v>120</v>
      </c>
      <c r="AU119" s="13" t="s">
        <v>77</v>
      </c>
      <c r="AY119" s="13" t="s">
        <v>118</v>
      </c>
      <c r="BE119" s="124">
        <f t="shared" si="14"/>
        <v>0</v>
      </c>
      <c r="BF119" s="124">
        <f t="shared" si="15"/>
        <v>0</v>
      </c>
      <c r="BG119" s="124">
        <f t="shared" si="16"/>
        <v>0</v>
      </c>
      <c r="BH119" s="124">
        <f t="shared" si="17"/>
        <v>0</v>
      </c>
      <c r="BI119" s="124">
        <f t="shared" si="18"/>
        <v>0</v>
      </c>
      <c r="BJ119" s="13" t="s">
        <v>75</v>
      </c>
      <c r="BK119" s="124">
        <f t="shared" si="19"/>
        <v>0</v>
      </c>
      <c r="BL119" s="13" t="s">
        <v>125</v>
      </c>
      <c r="BM119" s="13" t="s">
        <v>207</v>
      </c>
    </row>
    <row r="120" spans="2:65" s="1" customFormat="1" ht="16.5" customHeight="1">
      <c r="B120" s="114"/>
      <c r="C120" s="115" t="s">
        <v>8</v>
      </c>
      <c r="D120" s="115" t="s">
        <v>120</v>
      </c>
      <c r="E120" s="116" t="s">
        <v>208</v>
      </c>
      <c r="F120" s="117" t="s">
        <v>209</v>
      </c>
      <c r="G120" s="118" t="s">
        <v>146</v>
      </c>
      <c r="H120" s="119">
        <v>3.75</v>
      </c>
      <c r="I120" s="216"/>
      <c r="J120" s="120">
        <f t="shared" si="10"/>
        <v>0</v>
      </c>
      <c r="K120" s="117" t="s">
        <v>124</v>
      </c>
      <c r="L120" s="24"/>
      <c r="M120" s="44" t="s">
        <v>3</v>
      </c>
      <c r="N120" s="121" t="s">
        <v>41</v>
      </c>
      <c r="O120" s="122">
        <v>0.812</v>
      </c>
      <c r="P120" s="122">
        <f t="shared" si="11"/>
        <v>3.0450000000000004</v>
      </c>
      <c r="Q120" s="122">
        <v>0</v>
      </c>
      <c r="R120" s="122">
        <f t="shared" si="12"/>
        <v>0</v>
      </c>
      <c r="S120" s="122">
        <v>0.081</v>
      </c>
      <c r="T120" s="123">
        <f t="shared" si="13"/>
        <v>0.30375</v>
      </c>
      <c r="AR120" s="13" t="s">
        <v>125</v>
      </c>
      <c r="AT120" s="13" t="s">
        <v>120</v>
      </c>
      <c r="AU120" s="13" t="s">
        <v>77</v>
      </c>
      <c r="AY120" s="13" t="s">
        <v>118</v>
      </c>
      <c r="BE120" s="124">
        <f t="shared" si="14"/>
        <v>0</v>
      </c>
      <c r="BF120" s="124">
        <f t="shared" si="15"/>
        <v>0</v>
      </c>
      <c r="BG120" s="124">
        <f t="shared" si="16"/>
        <v>0</v>
      </c>
      <c r="BH120" s="124">
        <f t="shared" si="17"/>
        <v>0</v>
      </c>
      <c r="BI120" s="124">
        <f t="shared" si="18"/>
        <v>0</v>
      </c>
      <c r="BJ120" s="13" t="s">
        <v>75</v>
      </c>
      <c r="BK120" s="124">
        <f t="shared" si="19"/>
        <v>0</v>
      </c>
      <c r="BL120" s="13" t="s">
        <v>125</v>
      </c>
      <c r="BM120" s="13" t="s">
        <v>210</v>
      </c>
    </row>
    <row r="121" spans="2:65" s="1" customFormat="1" ht="22.5" customHeight="1">
      <c r="B121" s="114"/>
      <c r="C121" s="115" t="s">
        <v>211</v>
      </c>
      <c r="D121" s="115" t="s">
        <v>120</v>
      </c>
      <c r="E121" s="116" t="s">
        <v>212</v>
      </c>
      <c r="F121" s="117" t="s">
        <v>213</v>
      </c>
      <c r="G121" s="118" t="s">
        <v>146</v>
      </c>
      <c r="H121" s="119">
        <v>18</v>
      </c>
      <c r="I121" s="216"/>
      <c r="J121" s="120">
        <f t="shared" si="10"/>
        <v>0</v>
      </c>
      <c r="K121" s="117" t="s">
        <v>124</v>
      </c>
      <c r="L121" s="24"/>
      <c r="M121" s="44" t="s">
        <v>3</v>
      </c>
      <c r="N121" s="121" t="s">
        <v>41</v>
      </c>
      <c r="O121" s="122">
        <v>0.18</v>
      </c>
      <c r="P121" s="122">
        <f t="shared" si="11"/>
        <v>3.2399999999999998</v>
      </c>
      <c r="Q121" s="122">
        <v>0</v>
      </c>
      <c r="R121" s="122">
        <f t="shared" si="12"/>
        <v>0</v>
      </c>
      <c r="S121" s="122">
        <v>0.04</v>
      </c>
      <c r="T121" s="123">
        <f t="shared" si="13"/>
        <v>0.72</v>
      </c>
      <c r="AR121" s="13" t="s">
        <v>125</v>
      </c>
      <c r="AT121" s="13" t="s">
        <v>120</v>
      </c>
      <c r="AU121" s="13" t="s">
        <v>77</v>
      </c>
      <c r="AY121" s="13" t="s">
        <v>118</v>
      </c>
      <c r="BE121" s="124">
        <f t="shared" si="14"/>
        <v>0</v>
      </c>
      <c r="BF121" s="124">
        <f t="shared" si="15"/>
        <v>0</v>
      </c>
      <c r="BG121" s="124">
        <f t="shared" si="16"/>
        <v>0</v>
      </c>
      <c r="BH121" s="124">
        <f t="shared" si="17"/>
        <v>0</v>
      </c>
      <c r="BI121" s="124">
        <f t="shared" si="18"/>
        <v>0</v>
      </c>
      <c r="BJ121" s="13" t="s">
        <v>75</v>
      </c>
      <c r="BK121" s="124">
        <f t="shared" si="19"/>
        <v>0</v>
      </c>
      <c r="BL121" s="13" t="s">
        <v>125</v>
      </c>
      <c r="BM121" s="13" t="s">
        <v>214</v>
      </c>
    </row>
    <row r="122" spans="2:65" s="1" customFormat="1" ht="22.5" customHeight="1">
      <c r="B122" s="114"/>
      <c r="C122" s="115" t="s">
        <v>215</v>
      </c>
      <c r="D122" s="115" t="s">
        <v>120</v>
      </c>
      <c r="E122" s="116" t="s">
        <v>216</v>
      </c>
      <c r="F122" s="117" t="s">
        <v>217</v>
      </c>
      <c r="G122" s="118" t="s">
        <v>146</v>
      </c>
      <c r="H122" s="119">
        <v>26.4</v>
      </c>
      <c r="I122" s="216"/>
      <c r="J122" s="120">
        <f t="shared" si="10"/>
        <v>0</v>
      </c>
      <c r="K122" s="117" t="s">
        <v>124</v>
      </c>
      <c r="L122" s="24"/>
      <c r="M122" s="44" t="s">
        <v>3</v>
      </c>
      <c r="N122" s="121" t="s">
        <v>41</v>
      </c>
      <c r="O122" s="122">
        <v>1.5</v>
      </c>
      <c r="P122" s="122">
        <f t="shared" si="11"/>
        <v>39.599999999999994</v>
      </c>
      <c r="Q122" s="122">
        <v>0.00096</v>
      </c>
      <c r="R122" s="122">
        <f t="shared" si="12"/>
        <v>0.025344</v>
      </c>
      <c r="S122" s="122">
        <v>0.031</v>
      </c>
      <c r="T122" s="123">
        <f t="shared" si="13"/>
        <v>0.8183999999999999</v>
      </c>
      <c r="AR122" s="13" t="s">
        <v>125</v>
      </c>
      <c r="AT122" s="13" t="s">
        <v>120</v>
      </c>
      <c r="AU122" s="13" t="s">
        <v>77</v>
      </c>
      <c r="AY122" s="13" t="s">
        <v>118</v>
      </c>
      <c r="BE122" s="124">
        <f t="shared" si="14"/>
        <v>0</v>
      </c>
      <c r="BF122" s="124">
        <f t="shared" si="15"/>
        <v>0</v>
      </c>
      <c r="BG122" s="124">
        <f t="shared" si="16"/>
        <v>0</v>
      </c>
      <c r="BH122" s="124">
        <f t="shared" si="17"/>
        <v>0</v>
      </c>
      <c r="BI122" s="124">
        <f t="shared" si="18"/>
        <v>0</v>
      </c>
      <c r="BJ122" s="13" t="s">
        <v>75</v>
      </c>
      <c r="BK122" s="124">
        <f t="shared" si="19"/>
        <v>0</v>
      </c>
      <c r="BL122" s="13" t="s">
        <v>125</v>
      </c>
      <c r="BM122" s="13" t="s">
        <v>218</v>
      </c>
    </row>
    <row r="123" spans="2:65" s="1" customFormat="1" ht="22.5" customHeight="1">
      <c r="B123" s="114"/>
      <c r="C123" s="115" t="s">
        <v>219</v>
      </c>
      <c r="D123" s="115" t="s">
        <v>120</v>
      </c>
      <c r="E123" s="116" t="s">
        <v>220</v>
      </c>
      <c r="F123" s="117" t="s">
        <v>221</v>
      </c>
      <c r="G123" s="118" t="s">
        <v>146</v>
      </c>
      <c r="H123" s="119">
        <v>1.8</v>
      </c>
      <c r="I123" s="216"/>
      <c r="J123" s="120">
        <f t="shared" si="10"/>
        <v>0</v>
      </c>
      <c r="K123" s="117" t="s">
        <v>124</v>
      </c>
      <c r="L123" s="24"/>
      <c r="M123" s="44" t="s">
        <v>3</v>
      </c>
      <c r="N123" s="121" t="s">
        <v>41</v>
      </c>
      <c r="O123" s="122">
        <v>1.6</v>
      </c>
      <c r="P123" s="122">
        <f t="shared" si="11"/>
        <v>2.8800000000000003</v>
      </c>
      <c r="Q123" s="122">
        <v>0.00107</v>
      </c>
      <c r="R123" s="122">
        <f t="shared" si="12"/>
        <v>0.001926</v>
      </c>
      <c r="S123" s="122">
        <v>0.038</v>
      </c>
      <c r="T123" s="123">
        <f t="shared" si="13"/>
        <v>0.0684</v>
      </c>
      <c r="AR123" s="13" t="s">
        <v>125</v>
      </c>
      <c r="AT123" s="13" t="s">
        <v>120</v>
      </c>
      <c r="AU123" s="13" t="s">
        <v>77</v>
      </c>
      <c r="AY123" s="13" t="s">
        <v>118</v>
      </c>
      <c r="BE123" s="124">
        <f t="shared" si="14"/>
        <v>0</v>
      </c>
      <c r="BF123" s="124">
        <f t="shared" si="15"/>
        <v>0</v>
      </c>
      <c r="BG123" s="124">
        <f t="shared" si="16"/>
        <v>0</v>
      </c>
      <c r="BH123" s="124">
        <f t="shared" si="17"/>
        <v>0</v>
      </c>
      <c r="BI123" s="124">
        <f t="shared" si="18"/>
        <v>0</v>
      </c>
      <c r="BJ123" s="13" t="s">
        <v>75</v>
      </c>
      <c r="BK123" s="124">
        <f t="shared" si="19"/>
        <v>0</v>
      </c>
      <c r="BL123" s="13" t="s">
        <v>125</v>
      </c>
      <c r="BM123" s="13" t="s">
        <v>222</v>
      </c>
    </row>
    <row r="124" spans="2:65" s="1" customFormat="1" ht="22.5" customHeight="1">
      <c r="B124" s="114"/>
      <c r="C124" s="115" t="s">
        <v>223</v>
      </c>
      <c r="D124" s="115" t="s">
        <v>120</v>
      </c>
      <c r="E124" s="116" t="s">
        <v>224</v>
      </c>
      <c r="F124" s="117" t="s">
        <v>225</v>
      </c>
      <c r="G124" s="118" t="s">
        <v>146</v>
      </c>
      <c r="H124" s="119">
        <v>6.6</v>
      </c>
      <c r="I124" s="216"/>
      <c r="J124" s="120">
        <f t="shared" si="10"/>
        <v>0</v>
      </c>
      <c r="K124" s="117" t="s">
        <v>124</v>
      </c>
      <c r="L124" s="24"/>
      <c r="M124" s="44" t="s">
        <v>3</v>
      </c>
      <c r="N124" s="121" t="s">
        <v>41</v>
      </c>
      <c r="O124" s="122">
        <v>8.47</v>
      </c>
      <c r="P124" s="122">
        <f t="shared" si="11"/>
        <v>55.902</v>
      </c>
      <c r="Q124" s="122">
        <v>0.0013</v>
      </c>
      <c r="R124" s="122">
        <f t="shared" si="12"/>
        <v>0.008579999999999999</v>
      </c>
      <c r="S124" s="122">
        <v>0.053</v>
      </c>
      <c r="T124" s="123">
        <f t="shared" si="13"/>
        <v>0.34979999999999994</v>
      </c>
      <c r="AR124" s="13" t="s">
        <v>125</v>
      </c>
      <c r="AT124" s="13" t="s">
        <v>120</v>
      </c>
      <c r="AU124" s="13" t="s">
        <v>77</v>
      </c>
      <c r="AY124" s="13" t="s">
        <v>118</v>
      </c>
      <c r="BE124" s="124">
        <f t="shared" si="14"/>
        <v>0</v>
      </c>
      <c r="BF124" s="124">
        <f t="shared" si="15"/>
        <v>0</v>
      </c>
      <c r="BG124" s="124">
        <f t="shared" si="16"/>
        <v>0</v>
      </c>
      <c r="BH124" s="124">
        <f t="shared" si="17"/>
        <v>0</v>
      </c>
      <c r="BI124" s="124">
        <f t="shared" si="18"/>
        <v>0</v>
      </c>
      <c r="BJ124" s="13" t="s">
        <v>75</v>
      </c>
      <c r="BK124" s="124">
        <f t="shared" si="19"/>
        <v>0</v>
      </c>
      <c r="BL124" s="13" t="s">
        <v>125</v>
      </c>
      <c r="BM124" s="13" t="s">
        <v>226</v>
      </c>
    </row>
    <row r="125" spans="2:65" s="1" customFormat="1" ht="22.5" customHeight="1">
      <c r="B125" s="114"/>
      <c r="C125" s="115" t="s">
        <v>227</v>
      </c>
      <c r="D125" s="115" t="s">
        <v>120</v>
      </c>
      <c r="E125" s="116" t="s">
        <v>228</v>
      </c>
      <c r="F125" s="117" t="s">
        <v>229</v>
      </c>
      <c r="G125" s="118" t="s">
        <v>131</v>
      </c>
      <c r="H125" s="119">
        <v>57.72</v>
      </c>
      <c r="I125" s="216"/>
      <c r="J125" s="120">
        <f t="shared" si="10"/>
        <v>0</v>
      </c>
      <c r="K125" s="117" t="s">
        <v>124</v>
      </c>
      <c r="L125" s="24"/>
      <c r="M125" s="44" t="s">
        <v>3</v>
      </c>
      <c r="N125" s="121" t="s">
        <v>41</v>
      </c>
      <c r="O125" s="122">
        <v>0.3</v>
      </c>
      <c r="P125" s="122">
        <f t="shared" si="11"/>
        <v>17.316</v>
      </c>
      <c r="Q125" s="122">
        <v>0</v>
      </c>
      <c r="R125" s="122">
        <f t="shared" si="12"/>
        <v>0</v>
      </c>
      <c r="S125" s="122">
        <v>0.068</v>
      </c>
      <c r="T125" s="123">
        <f t="shared" si="13"/>
        <v>3.92496</v>
      </c>
      <c r="AR125" s="13" t="s">
        <v>125</v>
      </c>
      <c r="AT125" s="13" t="s">
        <v>120</v>
      </c>
      <c r="AU125" s="13" t="s">
        <v>77</v>
      </c>
      <c r="AY125" s="13" t="s">
        <v>118</v>
      </c>
      <c r="BE125" s="124">
        <f t="shared" si="14"/>
        <v>0</v>
      </c>
      <c r="BF125" s="124">
        <f t="shared" si="15"/>
        <v>0</v>
      </c>
      <c r="BG125" s="124">
        <f t="shared" si="16"/>
        <v>0</v>
      </c>
      <c r="BH125" s="124">
        <f t="shared" si="17"/>
        <v>0</v>
      </c>
      <c r="BI125" s="124">
        <f t="shared" si="18"/>
        <v>0</v>
      </c>
      <c r="BJ125" s="13" t="s">
        <v>75</v>
      </c>
      <c r="BK125" s="124">
        <f t="shared" si="19"/>
        <v>0</v>
      </c>
      <c r="BL125" s="13" t="s">
        <v>125</v>
      </c>
      <c r="BM125" s="13" t="s">
        <v>230</v>
      </c>
    </row>
    <row r="126" spans="2:63" s="10" customFormat="1" ht="22.9" customHeight="1">
      <c r="B126" s="102"/>
      <c r="D126" s="103" t="s">
        <v>69</v>
      </c>
      <c r="E126" s="112" t="s">
        <v>231</v>
      </c>
      <c r="F126" s="112" t="s">
        <v>232</v>
      </c>
      <c r="J126" s="113">
        <f>BK126</f>
        <v>0</v>
      </c>
      <c r="L126" s="102"/>
      <c r="M126" s="106"/>
      <c r="N126" s="107"/>
      <c r="O126" s="107"/>
      <c r="P126" s="108">
        <f>SUM(P127:P129)</f>
        <v>7.68066</v>
      </c>
      <c r="Q126" s="107"/>
      <c r="R126" s="108">
        <f>SUM(R127:R129)</f>
        <v>0</v>
      </c>
      <c r="S126" s="107"/>
      <c r="T126" s="109">
        <f>SUM(T127:T129)</f>
        <v>0</v>
      </c>
      <c r="AR126" s="103" t="s">
        <v>75</v>
      </c>
      <c r="AT126" s="110" t="s">
        <v>69</v>
      </c>
      <c r="AU126" s="110" t="s">
        <v>75</v>
      </c>
      <c r="AY126" s="103" t="s">
        <v>118</v>
      </c>
      <c r="BK126" s="111">
        <f>SUM(BK127:BK129)</f>
        <v>0</v>
      </c>
    </row>
    <row r="127" spans="2:65" s="1" customFormat="1" ht="16.5" customHeight="1">
      <c r="B127" s="114"/>
      <c r="C127" s="115" t="s">
        <v>233</v>
      </c>
      <c r="D127" s="115" t="s">
        <v>120</v>
      </c>
      <c r="E127" s="116" t="s">
        <v>234</v>
      </c>
      <c r="F127" s="117" t="s">
        <v>235</v>
      </c>
      <c r="G127" s="118" t="s">
        <v>236</v>
      </c>
      <c r="H127" s="119">
        <v>35.724</v>
      </c>
      <c r="I127" s="216"/>
      <c r="J127" s="120">
        <f>ROUND(I127*H127,2)</f>
        <v>0</v>
      </c>
      <c r="K127" s="117" t="s">
        <v>124</v>
      </c>
      <c r="L127" s="24"/>
      <c r="M127" s="44" t="s">
        <v>3</v>
      </c>
      <c r="N127" s="121" t="s">
        <v>41</v>
      </c>
      <c r="O127" s="122">
        <v>0.125</v>
      </c>
      <c r="P127" s="122">
        <f>O127*H127</f>
        <v>4.4655</v>
      </c>
      <c r="Q127" s="122">
        <v>0</v>
      </c>
      <c r="R127" s="122">
        <f>Q127*H127</f>
        <v>0</v>
      </c>
      <c r="S127" s="122">
        <v>0</v>
      </c>
      <c r="T127" s="123">
        <f>S127*H127</f>
        <v>0</v>
      </c>
      <c r="AR127" s="13" t="s">
        <v>125</v>
      </c>
      <c r="AT127" s="13" t="s">
        <v>120</v>
      </c>
      <c r="AU127" s="13" t="s">
        <v>77</v>
      </c>
      <c r="AY127" s="13" t="s">
        <v>118</v>
      </c>
      <c r="BE127" s="124">
        <f>IF(N127="základní",J127,0)</f>
        <v>0</v>
      </c>
      <c r="BF127" s="124">
        <f>IF(N127="snížená",J127,0)</f>
        <v>0</v>
      </c>
      <c r="BG127" s="124">
        <f>IF(N127="zákl. přenesená",J127,0)</f>
        <v>0</v>
      </c>
      <c r="BH127" s="124">
        <f>IF(N127="sníž. přenesená",J127,0)</f>
        <v>0</v>
      </c>
      <c r="BI127" s="124">
        <f>IF(N127="nulová",J127,0)</f>
        <v>0</v>
      </c>
      <c r="BJ127" s="13" t="s">
        <v>75</v>
      </c>
      <c r="BK127" s="124">
        <f>ROUND(I127*H127,2)</f>
        <v>0</v>
      </c>
      <c r="BL127" s="13" t="s">
        <v>125</v>
      </c>
      <c r="BM127" s="13" t="s">
        <v>237</v>
      </c>
    </row>
    <row r="128" spans="2:65" s="1" customFormat="1" ht="22.5" customHeight="1">
      <c r="B128" s="114"/>
      <c r="C128" s="115" t="s">
        <v>238</v>
      </c>
      <c r="D128" s="115" t="s">
        <v>120</v>
      </c>
      <c r="E128" s="116" t="s">
        <v>239</v>
      </c>
      <c r="F128" s="117" t="s">
        <v>240</v>
      </c>
      <c r="G128" s="118" t="s">
        <v>236</v>
      </c>
      <c r="H128" s="119">
        <v>535.86</v>
      </c>
      <c r="I128" s="216"/>
      <c r="J128" s="120">
        <f>ROUND(I128*H128,2)</f>
        <v>0</v>
      </c>
      <c r="K128" s="117" t="s">
        <v>124</v>
      </c>
      <c r="L128" s="24"/>
      <c r="M128" s="44" t="s">
        <v>3</v>
      </c>
      <c r="N128" s="121" t="s">
        <v>41</v>
      </c>
      <c r="O128" s="122">
        <v>0.006</v>
      </c>
      <c r="P128" s="122">
        <f>O128*H128</f>
        <v>3.21516</v>
      </c>
      <c r="Q128" s="122">
        <v>0</v>
      </c>
      <c r="R128" s="122">
        <f>Q128*H128</f>
        <v>0</v>
      </c>
      <c r="S128" s="122">
        <v>0</v>
      </c>
      <c r="T128" s="123">
        <f>S128*H128</f>
        <v>0</v>
      </c>
      <c r="AR128" s="13" t="s">
        <v>125</v>
      </c>
      <c r="AT128" s="13" t="s">
        <v>120</v>
      </c>
      <c r="AU128" s="13" t="s">
        <v>77</v>
      </c>
      <c r="AY128" s="13" t="s">
        <v>118</v>
      </c>
      <c r="BE128" s="124">
        <f>IF(N128="základní",J128,0)</f>
        <v>0</v>
      </c>
      <c r="BF128" s="124">
        <f>IF(N128="snížená",J128,0)</f>
        <v>0</v>
      </c>
      <c r="BG128" s="124">
        <f>IF(N128="zákl. přenesená",J128,0)</f>
        <v>0</v>
      </c>
      <c r="BH128" s="124">
        <f>IF(N128="sníž. přenesená",J128,0)</f>
        <v>0</v>
      </c>
      <c r="BI128" s="124">
        <f>IF(N128="nulová",J128,0)</f>
        <v>0</v>
      </c>
      <c r="BJ128" s="13" t="s">
        <v>75</v>
      </c>
      <c r="BK128" s="124">
        <f>ROUND(I128*H128,2)</f>
        <v>0</v>
      </c>
      <c r="BL128" s="13" t="s">
        <v>125</v>
      </c>
      <c r="BM128" s="13" t="s">
        <v>241</v>
      </c>
    </row>
    <row r="129" spans="2:65" s="1" customFormat="1" ht="22.5" customHeight="1">
      <c r="B129" s="114"/>
      <c r="C129" s="115" t="s">
        <v>242</v>
      </c>
      <c r="D129" s="115" t="s">
        <v>120</v>
      </c>
      <c r="E129" s="116" t="s">
        <v>243</v>
      </c>
      <c r="F129" s="117" t="s">
        <v>244</v>
      </c>
      <c r="G129" s="118" t="s">
        <v>236</v>
      </c>
      <c r="H129" s="119">
        <v>34.875</v>
      </c>
      <c r="I129" s="216"/>
      <c r="J129" s="120">
        <f>ROUND(I129*H129,2)</f>
        <v>0</v>
      </c>
      <c r="K129" s="117" t="s">
        <v>124</v>
      </c>
      <c r="L129" s="24"/>
      <c r="M129" s="44" t="s">
        <v>3</v>
      </c>
      <c r="N129" s="121" t="s">
        <v>41</v>
      </c>
      <c r="O129" s="122">
        <v>0</v>
      </c>
      <c r="P129" s="122">
        <f>O129*H129</f>
        <v>0</v>
      </c>
      <c r="Q129" s="122">
        <v>0</v>
      </c>
      <c r="R129" s="122">
        <f>Q129*H129</f>
        <v>0</v>
      </c>
      <c r="S129" s="122">
        <v>0</v>
      </c>
      <c r="T129" s="123">
        <f>S129*H129</f>
        <v>0</v>
      </c>
      <c r="AR129" s="13" t="s">
        <v>125</v>
      </c>
      <c r="AT129" s="13" t="s">
        <v>120</v>
      </c>
      <c r="AU129" s="13" t="s">
        <v>77</v>
      </c>
      <c r="AY129" s="13" t="s">
        <v>118</v>
      </c>
      <c r="BE129" s="124">
        <f>IF(N129="základní",J129,0)</f>
        <v>0</v>
      </c>
      <c r="BF129" s="124">
        <f>IF(N129="snížená",J129,0)</f>
        <v>0</v>
      </c>
      <c r="BG129" s="124">
        <f>IF(N129="zákl. přenesená",J129,0)</f>
        <v>0</v>
      </c>
      <c r="BH129" s="124">
        <f>IF(N129="sníž. přenesená",J129,0)</f>
        <v>0</v>
      </c>
      <c r="BI129" s="124">
        <f>IF(N129="nulová",J129,0)</f>
        <v>0</v>
      </c>
      <c r="BJ129" s="13" t="s">
        <v>75</v>
      </c>
      <c r="BK129" s="124">
        <f>ROUND(I129*H129,2)</f>
        <v>0</v>
      </c>
      <c r="BL129" s="13" t="s">
        <v>125</v>
      </c>
      <c r="BM129" s="13" t="s">
        <v>245</v>
      </c>
    </row>
    <row r="130" spans="2:63" s="10" customFormat="1" ht="22.9" customHeight="1">
      <c r="B130" s="102"/>
      <c r="D130" s="103" t="s">
        <v>69</v>
      </c>
      <c r="E130" s="112" t="s">
        <v>246</v>
      </c>
      <c r="F130" s="112" t="s">
        <v>247</v>
      </c>
      <c r="J130" s="113">
        <f>BK130</f>
        <v>0</v>
      </c>
      <c r="L130" s="102"/>
      <c r="M130" s="106"/>
      <c r="N130" s="107"/>
      <c r="O130" s="107"/>
      <c r="P130" s="108">
        <f>P131</f>
        <v>9.800968000000001</v>
      </c>
      <c r="Q130" s="107"/>
      <c r="R130" s="108">
        <f>R131</f>
        <v>0</v>
      </c>
      <c r="S130" s="107"/>
      <c r="T130" s="109">
        <f>T131</f>
        <v>0</v>
      </c>
      <c r="AR130" s="103" t="s">
        <v>75</v>
      </c>
      <c r="AT130" s="110" t="s">
        <v>69</v>
      </c>
      <c r="AU130" s="110" t="s">
        <v>75</v>
      </c>
      <c r="AY130" s="103" t="s">
        <v>118</v>
      </c>
      <c r="BK130" s="111">
        <f>BK131</f>
        <v>0</v>
      </c>
    </row>
    <row r="131" spans="2:65" s="1" customFormat="1" ht="22.5" customHeight="1">
      <c r="B131" s="114"/>
      <c r="C131" s="115" t="s">
        <v>248</v>
      </c>
      <c r="D131" s="115" t="s">
        <v>120</v>
      </c>
      <c r="E131" s="116" t="s">
        <v>249</v>
      </c>
      <c r="F131" s="117" t="s">
        <v>250</v>
      </c>
      <c r="G131" s="118" t="s">
        <v>236</v>
      </c>
      <c r="H131" s="119">
        <v>29.881</v>
      </c>
      <c r="I131" s="216"/>
      <c r="J131" s="120">
        <f>ROUND(I131*H131,2)</f>
        <v>0</v>
      </c>
      <c r="K131" s="117" t="s">
        <v>124</v>
      </c>
      <c r="L131" s="24"/>
      <c r="M131" s="44" t="s">
        <v>3</v>
      </c>
      <c r="N131" s="121" t="s">
        <v>41</v>
      </c>
      <c r="O131" s="122">
        <v>0.328</v>
      </c>
      <c r="P131" s="122">
        <f>O131*H131</f>
        <v>9.800968000000001</v>
      </c>
      <c r="Q131" s="122">
        <v>0</v>
      </c>
      <c r="R131" s="122">
        <f>Q131*H131</f>
        <v>0</v>
      </c>
      <c r="S131" s="122">
        <v>0</v>
      </c>
      <c r="T131" s="123">
        <f>S131*H131</f>
        <v>0</v>
      </c>
      <c r="AR131" s="13" t="s">
        <v>125</v>
      </c>
      <c r="AT131" s="13" t="s">
        <v>120</v>
      </c>
      <c r="AU131" s="13" t="s">
        <v>77</v>
      </c>
      <c r="AY131" s="13" t="s">
        <v>118</v>
      </c>
      <c r="BE131" s="124">
        <f>IF(N131="základní",J131,0)</f>
        <v>0</v>
      </c>
      <c r="BF131" s="124">
        <f>IF(N131="snížená",J131,0)</f>
        <v>0</v>
      </c>
      <c r="BG131" s="124">
        <f>IF(N131="zákl. přenesená",J131,0)</f>
        <v>0</v>
      </c>
      <c r="BH131" s="124">
        <f>IF(N131="sníž. přenesená",J131,0)</f>
        <v>0</v>
      </c>
      <c r="BI131" s="124">
        <f>IF(N131="nulová",J131,0)</f>
        <v>0</v>
      </c>
      <c r="BJ131" s="13" t="s">
        <v>75</v>
      </c>
      <c r="BK131" s="124">
        <f>ROUND(I131*H131,2)</f>
        <v>0</v>
      </c>
      <c r="BL131" s="13" t="s">
        <v>125</v>
      </c>
      <c r="BM131" s="13" t="s">
        <v>251</v>
      </c>
    </row>
    <row r="132" spans="2:63" s="10" customFormat="1" ht="25.9" customHeight="1">
      <c r="B132" s="102"/>
      <c r="D132" s="103" t="s">
        <v>69</v>
      </c>
      <c r="E132" s="104" t="s">
        <v>252</v>
      </c>
      <c r="F132" s="104" t="s">
        <v>253</v>
      </c>
      <c r="J132" s="105">
        <f>BK132</f>
        <v>0</v>
      </c>
      <c r="L132" s="102"/>
      <c r="M132" s="106"/>
      <c r="N132" s="107"/>
      <c r="O132" s="107"/>
      <c r="P132" s="108">
        <f>P133+P143+P154+P196+P202+P206+P209+P211+P230+P239</f>
        <v>1499.6051250000003</v>
      </c>
      <c r="Q132" s="107"/>
      <c r="R132" s="108">
        <f>R133+R143+R154+R196+R202+R206+R209+R211+R230+R239</f>
        <v>21.64478332</v>
      </c>
      <c r="S132" s="107"/>
      <c r="T132" s="109">
        <f>T133+T143+T154+T196+T202+T206+T209+T211+T230+T239</f>
        <v>8.6279175</v>
      </c>
      <c r="AR132" s="103" t="s">
        <v>77</v>
      </c>
      <c r="AT132" s="110" t="s">
        <v>69</v>
      </c>
      <c r="AU132" s="110" t="s">
        <v>70</v>
      </c>
      <c r="AY132" s="103" t="s">
        <v>118</v>
      </c>
      <c r="BK132" s="111">
        <f>BK133+BK143+BK154+BK196+BK202+BK206+BK209+BK211+BK230+BK239</f>
        <v>0</v>
      </c>
    </row>
    <row r="133" spans="2:63" s="10" customFormat="1" ht="22.9" customHeight="1">
      <c r="B133" s="102"/>
      <c r="D133" s="103" t="s">
        <v>69</v>
      </c>
      <c r="E133" s="112" t="s">
        <v>254</v>
      </c>
      <c r="F133" s="112" t="s">
        <v>255</v>
      </c>
      <c r="J133" s="113">
        <f>BK133</f>
        <v>0</v>
      </c>
      <c r="L133" s="102"/>
      <c r="M133" s="106"/>
      <c r="N133" s="107"/>
      <c r="O133" s="107"/>
      <c r="P133" s="108">
        <f>SUM(P134:P142)</f>
        <v>104.05855600000001</v>
      </c>
      <c r="Q133" s="107"/>
      <c r="R133" s="108">
        <f>SUM(R134:R142)</f>
        <v>0.7257286000000001</v>
      </c>
      <c r="S133" s="107"/>
      <c r="T133" s="109">
        <f>SUM(T134:T142)</f>
        <v>0</v>
      </c>
      <c r="AR133" s="103" t="s">
        <v>77</v>
      </c>
      <c r="AT133" s="110" t="s">
        <v>69</v>
      </c>
      <c r="AU133" s="110" t="s">
        <v>75</v>
      </c>
      <c r="AY133" s="103" t="s">
        <v>118</v>
      </c>
      <c r="BK133" s="111">
        <f>SUM(BK134:BK142)</f>
        <v>0</v>
      </c>
    </row>
    <row r="134" spans="2:65" s="1" customFormat="1" ht="22.5" customHeight="1">
      <c r="B134" s="114"/>
      <c r="C134" s="115" t="s">
        <v>256</v>
      </c>
      <c r="D134" s="115" t="s">
        <v>120</v>
      </c>
      <c r="E134" s="116" t="s">
        <v>257</v>
      </c>
      <c r="F134" s="117" t="s">
        <v>258</v>
      </c>
      <c r="G134" s="118" t="s">
        <v>146</v>
      </c>
      <c r="H134" s="119">
        <v>1153.16</v>
      </c>
      <c r="I134" s="216"/>
      <c r="J134" s="120">
        <f aca="true" t="shared" si="20" ref="J134:J142">ROUND(I134*H134,2)</f>
        <v>0</v>
      </c>
      <c r="K134" s="117" t="s">
        <v>124</v>
      </c>
      <c r="L134" s="24"/>
      <c r="M134" s="44" t="s">
        <v>3</v>
      </c>
      <c r="N134" s="121" t="s">
        <v>41</v>
      </c>
      <c r="O134" s="122">
        <v>0.089</v>
      </c>
      <c r="P134" s="122">
        <f aca="true" t="shared" si="21" ref="P134:P142">O134*H134</f>
        <v>102.63124</v>
      </c>
      <c r="Q134" s="122">
        <v>0</v>
      </c>
      <c r="R134" s="122">
        <f aca="true" t="shared" si="22" ref="R134:R142">Q134*H134</f>
        <v>0</v>
      </c>
      <c r="S134" s="122">
        <v>0</v>
      </c>
      <c r="T134" s="123">
        <f aca="true" t="shared" si="23" ref="T134:T142">S134*H134</f>
        <v>0</v>
      </c>
      <c r="AR134" s="13" t="s">
        <v>188</v>
      </c>
      <c r="AT134" s="13" t="s">
        <v>120</v>
      </c>
      <c r="AU134" s="13" t="s">
        <v>77</v>
      </c>
      <c r="AY134" s="13" t="s">
        <v>118</v>
      </c>
      <c r="BE134" s="124">
        <f aca="true" t="shared" si="24" ref="BE134:BE142">IF(N134="základní",J134,0)</f>
        <v>0</v>
      </c>
      <c r="BF134" s="124">
        <f aca="true" t="shared" si="25" ref="BF134:BF142">IF(N134="snížená",J134,0)</f>
        <v>0</v>
      </c>
      <c r="BG134" s="124">
        <f aca="true" t="shared" si="26" ref="BG134:BG142">IF(N134="zákl. přenesená",J134,0)</f>
        <v>0</v>
      </c>
      <c r="BH134" s="124">
        <f aca="true" t="shared" si="27" ref="BH134:BH142">IF(N134="sníž. přenesená",J134,0)</f>
        <v>0</v>
      </c>
      <c r="BI134" s="124">
        <f aca="true" t="shared" si="28" ref="BI134:BI142">IF(N134="nulová",J134,0)</f>
        <v>0</v>
      </c>
      <c r="BJ134" s="13" t="s">
        <v>75</v>
      </c>
      <c r="BK134" s="124">
        <f aca="true" t="shared" si="29" ref="BK134:BK142">ROUND(I134*H134,2)</f>
        <v>0</v>
      </c>
      <c r="BL134" s="13" t="s">
        <v>188</v>
      </c>
      <c r="BM134" s="13" t="s">
        <v>259</v>
      </c>
    </row>
    <row r="135" spans="2:65" s="1" customFormat="1" ht="16.5" customHeight="1">
      <c r="B135" s="114"/>
      <c r="C135" s="125" t="s">
        <v>260</v>
      </c>
      <c r="D135" s="125" t="s">
        <v>181</v>
      </c>
      <c r="E135" s="126" t="s">
        <v>261</v>
      </c>
      <c r="F135" s="127" t="s">
        <v>262</v>
      </c>
      <c r="G135" s="128" t="s">
        <v>146</v>
      </c>
      <c r="H135" s="129">
        <v>162.5</v>
      </c>
      <c r="I135" s="217"/>
      <c r="J135" s="130">
        <f t="shared" si="20"/>
        <v>0</v>
      </c>
      <c r="K135" s="127" t="s">
        <v>124</v>
      </c>
      <c r="L135" s="131"/>
      <c r="M135" s="132" t="s">
        <v>3</v>
      </c>
      <c r="N135" s="133" t="s">
        <v>41</v>
      </c>
      <c r="O135" s="122">
        <v>0</v>
      </c>
      <c r="P135" s="122">
        <f t="shared" si="21"/>
        <v>0</v>
      </c>
      <c r="Q135" s="122">
        <v>0.00034</v>
      </c>
      <c r="R135" s="122">
        <f t="shared" si="22"/>
        <v>0.05525000000000001</v>
      </c>
      <c r="S135" s="122">
        <v>0</v>
      </c>
      <c r="T135" s="123">
        <f t="shared" si="23"/>
        <v>0</v>
      </c>
      <c r="AR135" s="13" t="s">
        <v>260</v>
      </c>
      <c r="AT135" s="13" t="s">
        <v>181</v>
      </c>
      <c r="AU135" s="13" t="s">
        <v>77</v>
      </c>
      <c r="AY135" s="13" t="s">
        <v>118</v>
      </c>
      <c r="BE135" s="124">
        <f t="shared" si="24"/>
        <v>0</v>
      </c>
      <c r="BF135" s="124">
        <f t="shared" si="25"/>
        <v>0</v>
      </c>
      <c r="BG135" s="124">
        <f t="shared" si="26"/>
        <v>0</v>
      </c>
      <c r="BH135" s="124">
        <f t="shared" si="27"/>
        <v>0</v>
      </c>
      <c r="BI135" s="124">
        <f t="shared" si="28"/>
        <v>0</v>
      </c>
      <c r="BJ135" s="13" t="s">
        <v>75</v>
      </c>
      <c r="BK135" s="124">
        <f t="shared" si="29"/>
        <v>0</v>
      </c>
      <c r="BL135" s="13" t="s">
        <v>188</v>
      </c>
      <c r="BM135" s="13" t="s">
        <v>263</v>
      </c>
    </row>
    <row r="136" spans="2:65" s="1" customFormat="1" ht="16.5" customHeight="1">
      <c r="B136" s="114"/>
      <c r="C136" s="125" t="s">
        <v>264</v>
      </c>
      <c r="D136" s="125" t="s">
        <v>181</v>
      </c>
      <c r="E136" s="126" t="s">
        <v>265</v>
      </c>
      <c r="F136" s="127" t="s">
        <v>266</v>
      </c>
      <c r="G136" s="128" t="s">
        <v>146</v>
      </c>
      <c r="H136" s="129">
        <v>345.18</v>
      </c>
      <c r="I136" s="217"/>
      <c r="J136" s="130">
        <f t="shared" si="20"/>
        <v>0</v>
      </c>
      <c r="K136" s="127" t="s">
        <v>124</v>
      </c>
      <c r="L136" s="131"/>
      <c r="M136" s="132" t="s">
        <v>3</v>
      </c>
      <c r="N136" s="133" t="s">
        <v>41</v>
      </c>
      <c r="O136" s="122">
        <v>0</v>
      </c>
      <c r="P136" s="122">
        <f t="shared" si="21"/>
        <v>0</v>
      </c>
      <c r="Q136" s="122">
        <v>0.00037</v>
      </c>
      <c r="R136" s="122">
        <f t="shared" si="22"/>
        <v>0.1277166</v>
      </c>
      <c r="S136" s="122">
        <v>0</v>
      </c>
      <c r="T136" s="123">
        <f t="shared" si="23"/>
        <v>0</v>
      </c>
      <c r="AR136" s="13" t="s">
        <v>260</v>
      </c>
      <c r="AT136" s="13" t="s">
        <v>181</v>
      </c>
      <c r="AU136" s="13" t="s">
        <v>77</v>
      </c>
      <c r="AY136" s="13" t="s">
        <v>118</v>
      </c>
      <c r="BE136" s="124">
        <f t="shared" si="24"/>
        <v>0</v>
      </c>
      <c r="BF136" s="124">
        <f t="shared" si="25"/>
        <v>0</v>
      </c>
      <c r="BG136" s="124">
        <f t="shared" si="26"/>
        <v>0</v>
      </c>
      <c r="BH136" s="124">
        <f t="shared" si="27"/>
        <v>0</v>
      </c>
      <c r="BI136" s="124">
        <f t="shared" si="28"/>
        <v>0</v>
      </c>
      <c r="BJ136" s="13" t="s">
        <v>75</v>
      </c>
      <c r="BK136" s="124">
        <f t="shared" si="29"/>
        <v>0</v>
      </c>
      <c r="BL136" s="13" t="s">
        <v>188</v>
      </c>
      <c r="BM136" s="13" t="s">
        <v>267</v>
      </c>
    </row>
    <row r="137" spans="2:65" s="1" customFormat="1" ht="16.5" customHeight="1">
      <c r="B137" s="114"/>
      <c r="C137" s="125" t="s">
        <v>268</v>
      </c>
      <c r="D137" s="125" t="s">
        <v>181</v>
      </c>
      <c r="E137" s="126" t="s">
        <v>269</v>
      </c>
      <c r="F137" s="127" t="s">
        <v>270</v>
      </c>
      <c r="G137" s="128" t="s">
        <v>146</v>
      </c>
      <c r="H137" s="129">
        <v>333.63</v>
      </c>
      <c r="I137" s="217"/>
      <c r="J137" s="130">
        <f t="shared" si="20"/>
        <v>0</v>
      </c>
      <c r="K137" s="127" t="s">
        <v>124</v>
      </c>
      <c r="L137" s="131"/>
      <c r="M137" s="132" t="s">
        <v>3</v>
      </c>
      <c r="N137" s="133" t="s">
        <v>41</v>
      </c>
      <c r="O137" s="122">
        <v>0</v>
      </c>
      <c r="P137" s="122">
        <f t="shared" si="21"/>
        <v>0</v>
      </c>
      <c r="Q137" s="122">
        <v>0.00065</v>
      </c>
      <c r="R137" s="122">
        <f t="shared" si="22"/>
        <v>0.21685949999999998</v>
      </c>
      <c r="S137" s="122">
        <v>0</v>
      </c>
      <c r="T137" s="123">
        <f t="shared" si="23"/>
        <v>0</v>
      </c>
      <c r="AR137" s="13" t="s">
        <v>260</v>
      </c>
      <c r="AT137" s="13" t="s">
        <v>181</v>
      </c>
      <c r="AU137" s="13" t="s">
        <v>77</v>
      </c>
      <c r="AY137" s="13" t="s">
        <v>118</v>
      </c>
      <c r="BE137" s="124">
        <f t="shared" si="24"/>
        <v>0</v>
      </c>
      <c r="BF137" s="124">
        <f t="shared" si="25"/>
        <v>0</v>
      </c>
      <c r="BG137" s="124">
        <f t="shared" si="26"/>
        <v>0</v>
      </c>
      <c r="BH137" s="124">
        <f t="shared" si="27"/>
        <v>0</v>
      </c>
      <c r="BI137" s="124">
        <f t="shared" si="28"/>
        <v>0</v>
      </c>
      <c r="BJ137" s="13" t="s">
        <v>75</v>
      </c>
      <c r="BK137" s="124">
        <f t="shared" si="29"/>
        <v>0</v>
      </c>
      <c r="BL137" s="13" t="s">
        <v>188</v>
      </c>
      <c r="BM137" s="13" t="s">
        <v>271</v>
      </c>
    </row>
    <row r="138" spans="2:65" s="1" customFormat="1" ht="16.5" customHeight="1">
      <c r="B138" s="114"/>
      <c r="C138" s="125" t="s">
        <v>272</v>
      </c>
      <c r="D138" s="125" t="s">
        <v>181</v>
      </c>
      <c r="E138" s="126" t="s">
        <v>273</v>
      </c>
      <c r="F138" s="127" t="s">
        <v>274</v>
      </c>
      <c r="G138" s="128" t="s">
        <v>146</v>
      </c>
      <c r="H138" s="129">
        <v>116.6</v>
      </c>
      <c r="I138" s="217"/>
      <c r="J138" s="130">
        <f t="shared" si="20"/>
        <v>0</v>
      </c>
      <c r="K138" s="127" t="s">
        <v>124</v>
      </c>
      <c r="L138" s="131"/>
      <c r="M138" s="132" t="s">
        <v>3</v>
      </c>
      <c r="N138" s="133" t="s">
        <v>41</v>
      </c>
      <c r="O138" s="122">
        <v>0</v>
      </c>
      <c r="P138" s="122">
        <f t="shared" si="21"/>
        <v>0</v>
      </c>
      <c r="Q138" s="122">
        <v>0.00101</v>
      </c>
      <c r="R138" s="122">
        <f t="shared" si="22"/>
        <v>0.117766</v>
      </c>
      <c r="S138" s="122">
        <v>0</v>
      </c>
      <c r="T138" s="123">
        <f t="shared" si="23"/>
        <v>0</v>
      </c>
      <c r="AR138" s="13" t="s">
        <v>260</v>
      </c>
      <c r="AT138" s="13" t="s">
        <v>181</v>
      </c>
      <c r="AU138" s="13" t="s">
        <v>77</v>
      </c>
      <c r="AY138" s="13" t="s">
        <v>118</v>
      </c>
      <c r="BE138" s="124">
        <f t="shared" si="24"/>
        <v>0</v>
      </c>
      <c r="BF138" s="124">
        <f t="shared" si="25"/>
        <v>0</v>
      </c>
      <c r="BG138" s="124">
        <f t="shared" si="26"/>
        <v>0</v>
      </c>
      <c r="BH138" s="124">
        <f t="shared" si="27"/>
        <v>0</v>
      </c>
      <c r="BI138" s="124">
        <f t="shared" si="28"/>
        <v>0</v>
      </c>
      <c r="BJ138" s="13" t="s">
        <v>75</v>
      </c>
      <c r="BK138" s="124">
        <f t="shared" si="29"/>
        <v>0</v>
      </c>
      <c r="BL138" s="13" t="s">
        <v>188</v>
      </c>
      <c r="BM138" s="13" t="s">
        <v>275</v>
      </c>
    </row>
    <row r="139" spans="2:65" s="1" customFormat="1" ht="16.5" customHeight="1">
      <c r="B139" s="114"/>
      <c r="C139" s="125" t="s">
        <v>276</v>
      </c>
      <c r="D139" s="125" t="s">
        <v>181</v>
      </c>
      <c r="E139" s="126" t="s">
        <v>277</v>
      </c>
      <c r="F139" s="127" t="s">
        <v>278</v>
      </c>
      <c r="G139" s="128" t="s">
        <v>146</v>
      </c>
      <c r="H139" s="129">
        <v>47.85</v>
      </c>
      <c r="I139" s="217"/>
      <c r="J139" s="130">
        <f t="shared" si="20"/>
        <v>0</v>
      </c>
      <c r="K139" s="127" t="s">
        <v>124</v>
      </c>
      <c r="L139" s="131"/>
      <c r="M139" s="132" t="s">
        <v>3</v>
      </c>
      <c r="N139" s="133" t="s">
        <v>41</v>
      </c>
      <c r="O139" s="122">
        <v>0</v>
      </c>
      <c r="P139" s="122">
        <f t="shared" si="21"/>
        <v>0</v>
      </c>
      <c r="Q139" s="122">
        <v>0.00083</v>
      </c>
      <c r="R139" s="122">
        <f t="shared" si="22"/>
        <v>0.0397155</v>
      </c>
      <c r="S139" s="122">
        <v>0</v>
      </c>
      <c r="T139" s="123">
        <f t="shared" si="23"/>
        <v>0</v>
      </c>
      <c r="AR139" s="13" t="s">
        <v>260</v>
      </c>
      <c r="AT139" s="13" t="s">
        <v>181</v>
      </c>
      <c r="AU139" s="13" t="s">
        <v>77</v>
      </c>
      <c r="AY139" s="13" t="s">
        <v>118</v>
      </c>
      <c r="BE139" s="124">
        <f t="shared" si="24"/>
        <v>0</v>
      </c>
      <c r="BF139" s="124">
        <f t="shared" si="25"/>
        <v>0</v>
      </c>
      <c r="BG139" s="124">
        <f t="shared" si="26"/>
        <v>0</v>
      </c>
      <c r="BH139" s="124">
        <f t="shared" si="27"/>
        <v>0</v>
      </c>
      <c r="BI139" s="124">
        <f t="shared" si="28"/>
        <v>0</v>
      </c>
      <c r="BJ139" s="13" t="s">
        <v>75</v>
      </c>
      <c r="BK139" s="124">
        <f t="shared" si="29"/>
        <v>0</v>
      </c>
      <c r="BL139" s="13" t="s">
        <v>188</v>
      </c>
      <c r="BM139" s="13" t="s">
        <v>279</v>
      </c>
    </row>
    <row r="140" spans="2:65" s="1" customFormat="1" ht="16.5" customHeight="1">
      <c r="B140" s="114"/>
      <c r="C140" s="125" t="s">
        <v>280</v>
      </c>
      <c r="D140" s="125" t="s">
        <v>181</v>
      </c>
      <c r="E140" s="126" t="s">
        <v>281</v>
      </c>
      <c r="F140" s="127" t="s">
        <v>282</v>
      </c>
      <c r="G140" s="128" t="s">
        <v>146</v>
      </c>
      <c r="H140" s="129">
        <v>71.5</v>
      </c>
      <c r="I140" s="217"/>
      <c r="J140" s="130">
        <f t="shared" si="20"/>
        <v>0</v>
      </c>
      <c r="K140" s="127" t="s">
        <v>124</v>
      </c>
      <c r="L140" s="131"/>
      <c r="M140" s="132" t="s">
        <v>3</v>
      </c>
      <c r="N140" s="133" t="s">
        <v>41</v>
      </c>
      <c r="O140" s="122">
        <v>0</v>
      </c>
      <c r="P140" s="122">
        <f t="shared" si="21"/>
        <v>0</v>
      </c>
      <c r="Q140" s="122">
        <v>0.00088</v>
      </c>
      <c r="R140" s="122">
        <f t="shared" si="22"/>
        <v>0.06292</v>
      </c>
      <c r="S140" s="122">
        <v>0</v>
      </c>
      <c r="T140" s="123">
        <f t="shared" si="23"/>
        <v>0</v>
      </c>
      <c r="AR140" s="13" t="s">
        <v>260</v>
      </c>
      <c r="AT140" s="13" t="s">
        <v>181</v>
      </c>
      <c r="AU140" s="13" t="s">
        <v>77</v>
      </c>
      <c r="AY140" s="13" t="s">
        <v>118</v>
      </c>
      <c r="BE140" s="124">
        <f t="shared" si="24"/>
        <v>0</v>
      </c>
      <c r="BF140" s="124">
        <f t="shared" si="25"/>
        <v>0</v>
      </c>
      <c r="BG140" s="124">
        <f t="shared" si="26"/>
        <v>0</v>
      </c>
      <c r="BH140" s="124">
        <f t="shared" si="27"/>
        <v>0</v>
      </c>
      <c r="BI140" s="124">
        <f t="shared" si="28"/>
        <v>0</v>
      </c>
      <c r="BJ140" s="13" t="s">
        <v>75</v>
      </c>
      <c r="BK140" s="124">
        <f t="shared" si="29"/>
        <v>0</v>
      </c>
      <c r="BL140" s="13" t="s">
        <v>188</v>
      </c>
      <c r="BM140" s="13" t="s">
        <v>283</v>
      </c>
    </row>
    <row r="141" spans="2:65" s="1" customFormat="1" ht="16.5" customHeight="1">
      <c r="B141" s="114"/>
      <c r="C141" s="125" t="s">
        <v>284</v>
      </c>
      <c r="D141" s="125" t="s">
        <v>181</v>
      </c>
      <c r="E141" s="126" t="s">
        <v>285</v>
      </c>
      <c r="F141" s="127" t="s">
        <v>286</v>
      </c>
      <c r="G141" s="128" t="s">
        <v>146</v>
      </c>
      <c r="H141" s="129">
        <v>75.9</v>
      </c>
      <c r="I141" s="217"/>
      <c r="J141" s="130">
        <f t="shared" si="20"/>
        <v>0</v>
      </c>
      <c r="K141" s="127" t="s">
        <v>124</v>
      </c>
      <c r="L141" s="131"/>
      <c r="M141" s="132" t="s">
        <v>3</v>
      </c>
      <c r="N141" s="133" t="s">
        <v>41</v>
      </c>
      <c r="O141" s="122">
        <v>0</v>
      </c>
      <c r="P141" s="122">
        <f t="shared" si="21"/>
        <v>0</v>
      </c>
      <c r="Q141" s="122">
        <v>0.00139</v>
      </c>
      <c r="R141" s="122">
        <f t="shared" si="22"/>
        <v>0.10550100000000001</v>
      </c>
      <c r="S141" s="122">
        <v>0</v>
      </c>
      <c r="T141" s="123">
        <f t="shared" si="23"/>
        <v>0</v>
      </c>
      <c r="AR141" s="13" t="s">
        <v>260</v>
      </c>
      <c r="AT141" s="13" t="s">
        <v>181</v>
      </c>
      <c r="AU141" s="13" t="s">
        <v>77</v>
      </c>
      <c r="AY141" s="13" t="s">
        <v>118</v>
      </c>
      <c r="BE141" s="124">
        <f t="shared" si="24"/>
        <v>0</v>
      </c>
      <c r="BF141" s="124">
        <f t="shared" si="25"/>
        <v>0</v>
      </c>
      <c r="BG141" s="124">
        <f t="shared" si="26"/>
        <v>0</v>
      </c>
      <c r="BH141" s="124">
        <f t="shared" si="27"/>
        <v>0</v>
      </c>
      <c r="BI141" s="124">
        <f t="shared" si="28"/>
        <v>0</v>
      </c>
      <c r="BJ141" s="13" t="s">
        <v>75</v>
      </c>
      <c r="BK141" s="124">
        <f t="shared" si="29"/>
        <v>0</v>
      </c>
      <c r="BL141" s="13" t="s">
        <v>188</v>
      </c>
      <c r="BM141" s="13" t="s">
        <v>287</v>
      </c>
    </row>
    <row r="142" spans="2:65" s="1" customFormat="1" ht="22.5" customHeight="1">
      <c r="B142" s="114"/>
      <c r="C142" s="115" t="s">
        <v>288</v>
      </c>
      <c r="D142" s="115" t="s">
        <v>120</v>
      </c>
      <c r="E142" s="116" t="s">
        <v>289</v>
      </c>
      <c r="F142" s="117" t="s">
        <v>290</v>
      </c>
      <c r="G142" s="118" t="s">
        <v>236</v>
      </c>
      <c r="H142" s="119">
        <v>0.726</v>
      </c>
      <c r="I142" s="216"/>
      <c r="J142" s="120">
        <f t="shared" si="20"/>
        <v>0</v>
      </c>
      <c r="K142" s="117" t="s">
        <v>124</v>
      </c>
      <c r="L142" s="24"/>
      <c r="M142" s="44" t="s">
        <v>3</v>
      </c>
      <c r="N142" s="121" t="s">
        <v>41</v>
      </c>
      <c r="O142" s="122">
        <v>1.966</v>
      </c>
      <c r="P142" s="122">
        <f t="shared" si="21"/>
        <v>1.427316</v>
      </c>
      <c r="Q142" s="122">
        <v>0</v>
      </c>
      <c r="R142" s="122">
        <f t="shared" si="22"/>
        <v>0</v>
      </c>
      <c r="S142" s="122">
        <v>0</v>
      </c>
      <c r="T142" s="123">
        <f t="shared" si="23"/>
        <v>0</v>
      </c>
      <c r="AR142" s="13" t="s">
        <v>188</v>
      </c>
      <c r="AT142" s="13" t="s">
        <v>120</v>
      </c>
      <c r="AU142" s="13" t="s">
        <v>77</v>
      </c>
      <c r="AY142" s="13" t="s">
        <v>118</v>
      </c>
      <c r="BE142" s="124">
        <f t="shared" si="24"/>
        <v>0</v>
      </c>
      <c r="BF142" s="124">
        <f t="shared" si="25"/>
        <v>0</v>
      </c>
      <c r="BG142" s="124">
        <f t="shared" si="26"/>
        <v>0</v>
      </c>
      <c r="BH142" s="124">
        <f t="shared" si="27"/>
        <v>0</v>
      </c>
      <c r="BI142" s="124">
        <f t="shared" si="28"/>
        <v>0</v>
      </c>
      <c r="BJ142" s="13" t="s">
        <v>75</v>
      </c>
      <c r="BK142" s="124">
        <f t="shared" si="29"/>
        <v>0</v>
      </c>
      <c r="BL142" s="13" t="s">
        <v>188</v>
      </c>
      <c r="BM142" s="13" t="s">
        <v>291</v>
      </c>
    </row>
    <row r="143" spans="2:63" s="10" customFormat="1" ht="22.9" customHeight="1">
      <c r="B143" s="102"/>
      <c r="D143" s="103" t="s">
        <v>69</v>
      </c>
      <c r="E143" s="112" t="s">
        <v>292</v>
      </c>
      <c r="F143" s="112" t="s">
        <v>293</v>
      </c>
      <c r="J143" s="113">
        <f>BK143</f>
        <v>0</v>
      </c>
      <c r="L143" s="102"/>
      <c r="M143" s="106"/>
      <c r="N143" s="107"/>
      <c r="O143" s="107"/>
      <c r="P143" s="108">
        <f>SUM(P144:P153)</f>
        <v>178.00125</v>
      </c>
      <c r="Q143" s="107"/>
      <c r="R143" s="108">
        <f>SUM(R144:R153)</f>
        <v>0.256029</v>
      </c>
      <c r="S143" s="107"/>
      <c r="T143" s="109">
        <f>SUM(T144:T153)</f>
        <v>0.54552</v>
      </c>
      <c r="AR143" s="103" t="s">
        <v>77</v>
      </c>
      <c r="AT143" s="110" t="s">
        <v>69</v>
      </c>
      <c r="AU143" s="110" t="s">
        <v>75</v>
      </c>
      <c r="AY143" s="103" t="s">
        <v>118</v>
      </c>
      <c r="BK143" s="111">
        <f>SUM(BK144:BK153)</f>
        <v>0</v>
      </c>
    </row>
    <row r="144" spans="2:65" s="1" customFormat="1" ht="16.5" customHeight="1">
      <c r="B144" s="114"/>
      <c r="C144" s="115" t="s">
        <v>294</v>
      </c>
      <c r="D144" s="115" t="s">
        <v>120</v>
      </c>
      <c r="E144" s="116" t="s">
        <v>295</v>
      </c>
      <c r="F144" s="117" t="s">
        <v>296</v>
      </c>
      <c r="G144" s="118" t="s">
        <v>178</v>
      </c>
      <c r="H144" s="119">
        <v>1</v>
      </c>
      <c r="I144" s="216"/>
      <c r="J144" s="120">
        <f aca="true" t="shared" si="30" ref="J144:J153">ROUND(I144*H144,2)</f>
        <v>0</v>
      </c>
      <c r="K144" s="117" t="s">
        <v>124</v>
      </c>
      <c r="L144" s="24"/>
      <c r="M144" s="44" t="s">
        <v>3</v>
      </c>
      <c r="N144" s="121" t="s">
        <v>41</v>
      </c>
      <c r="O144" s="122">
        <v>3.379</v>
      </c>
      <c r="P144" s="122">
        <f aca="true" t="shared" si="31" ref="P144:P153">O144*H144</f>
        <v>3.379</v>
      </c>
      <c r="Q144" s="122">
        <v>0.01632</v>
      </c>
      <c r="R144" s="122">
        <f aca="true" t="shared" si="32" ref="R144:R153">Q144*H144</f>
        <v>0.01632</v>
      </c>
      <c r="S144" s="122">
        <v>0</v>
      </c>
      <c r="T144" s="123">
        <f aca="true" t="shared" si="33" ref="T144:T153">S144*H144</f>
        <v>0</v>
      </c>
      <c r="AR144" s="13" t="s">
        <v>188</v>
      </c>
      <c r="AT144" s="13" t="s">
        <v>120</v>
      </c>
      <c r="AU144" s="13" t="s">
        <v>77</v>
      </c>
      <c r="AY144" s="13" t="s">
        <v>118</v>
      </c>
      <c r="BE144" s="124">
        <f aca="true" t="shared" si="34" ref="BE144:BE153">IF(N144="základní",J144,0)</f>
        <v>0</v>
      </c>
      <c r="BF144" s="124">
        <f aca="true" t="shared" si="35" ref="BF144:BF153">IF(N144="snížená",J144,0)</f>
        <v>0</v>
      </c>
      <c r="BG144" s="124">
        <f aca="true" t="shared" si="36" ref="BG144:BG153">IF(N144="zákl. přenesená",J144,0)</f>
        <v>0</v>
      </c>
      <c r="BH144" s="124">
        <f aca="true" t="shared" si="37" ref="BH144:BH153">IF(N144="sníž. přenesená",J144,0)</f>
        <v>0</v>
      </c>
      <c r="BI144" s="124">
        <f aca="true" t="shared" si="38" ref="BI144:BI153">IF(N144="nulová",J144,0)</f>
        <v>0</v>
      </c>
      <c r="BJ144" s="13" t="s">
        <v>75</v>
      </c>
      <c r="BK144" s="124">
        <f aca="true" t="shared" si="39" ref="BK144:BK153">ROUND(I144*H144,2)</f>
        <v>0</v>
      </c>
      <c r="BL144" s="13" t="s">
        <v>188</v>
      </c>
      <c r="BM144" s="13" t="s">
        <v>297</v>
      </c>
    </row>
    <row r="145" spans="2:65" s="1" customFormat="1" ht="16.5" customHeight="1">
      <c r="B145" s="114"/>
      <c r="C145" s="115" t="s">
        <v>298</v>
      </c>
      <c r="D145" s="115" t="s">
        <v>120</v>
      </c>
      <c r="E145" s="116" t="s">
        <v>299</v>
      </c>
      <c r="F145" s="117" t="s">
        <v>300</v>
      </c>
      <c r="G145" s="118" t="s">
        <v>146</v>
      </c>
      <c r="H145" s="119">
        <v>219.7</v>
      </c>
      <c r="I145" s="216"/>
      <c r="J145" s="120">
        <f t="shared" si="30"/>
        <v>0</v>
      </c>
      <c r="K145" s="117" t="s">
        <v>124</v>
      </c>
      <c r="L145" s="24"/>
      <c r="M145" s="44" t="s">
        <v>3</v>
      </c>
      <c r="N145" s="121" t="s">
        <v>41</v>
      </c>
      <c r="O145" s="122">
        <v>0.031</v>
      </c>
      <c r="P145" s="122">
        <f t="shared" si="31"/>
        <v>6.8107</v>
      </c>
      <c r="Q145" s="122">
        <v>0</v>
      </c>
      <c r="R145" s="122">
        <f t="shared" si="32"/>
        <v>0</v>
      </c>
      <c r="S145" s="122">
        <v>0.0021</v>
      </c>
      <c r="T145" s="123">
        <f t="shared" si="33"/>
        <v>0.46136999999999995</v>
      </c>
      <c r="AR145" s="13" t="s">
        <v>188</v>
      </c>
      <c r="AT145" s="13" t="s">
        <v>120</v>
      </c>
      <c r="AU145" s="13" t="s">
        <v>77</v>
      </c>
      <c r="AY145" s="13" t="s">
        <v>118</v>
      </c>
      <c r="BE145" s="124">
        <f t="shared" si="34"/>
        <v>0</v>
      </c>
      <c r="BF145" s="124">
        <f t="shared" si="35"/>
        <v>0</v>
      </c>
      <c r="BG145" s="124">
        <f t="shared" si="36"/>
        <v>0</v>
      </c>
      <c r="BH145" s="124">
        <f t="shared" si="37"/>
        <v>0</v>
      </c>
      <c r="BI145" s="124">
        <f t="shared" si="38"/>
        <v>0</v>
      </c>
      <c r="BJ145" s="13" t="s">
        <v>75</v>
      </c>
      <c r="BK145" s="124">
        <f t="shared" si="39"/>
        <v>0</v>
      </c>
      <c r="BL145" s="13" t="s">
        <v>188</v>
      </c>
      <c r="BM145" s="13" t="s">
        <v>301</v>
      </c>
    </row>
    <row r="146" spans="2:65" s="1" customFormat="1" ht="16.5" customHeight="1">
      <c r="B146" s="114"/>
      <c r="C146" s="115" t="s">
        <v>302</v>
      </c>
      <c r="D146" s="115" t="s">
        <v>120</v>
      </c>
      <c r="E146" s="116" t="s">
        <v>303</v>
      </c>
      <c r="F146" s="117" t="s">
        <v>304</v>
      </c>
      <c r="G146" s="118" t="s">
        <v>146</v>
      </c>
      <c r="H146" s="119">
        <v>42.5</v>
      </c>
      <c r="I146" s="216"/>
      <c r="J146" s="120">
        <f t="shared" si="30"/>
        <v>0</v>
      </c>
      <c r="K146" s="117" t="s">
        <v>124</v>
      </c>
      <c r="L146" s="24"/>
      <c r="M146" s="44" t="s">
        <v>3</v>
      </c>
      <c r="N146" s="121" t="s">
        <v>41</v>
      </c>
      <c r="O146" s="122">
        <v>0.083</v>
      </c>
      <c r="P146" s="122">
        <f t="shared" si="31"/>
        <v>3.5275000000000003</v>
      </c>
      <c r="Q146" s="122">
        <v>0</v>
      </c>
      <c r="R146" s="122">
        <f t="shared" si="32"/>
        <v>0</v>
      </c>
      <c r="S146" s="122">
        <v>0.00198</v>
      </c>
      <c r="T146" s="123">
        <f t="shared" si="33"/>
        <v>0.08415</v>
      </c>
      <c r="AR146" s="13" t="s">
        <v>125</v>
      </c>
      <c r="AT146" s="13" t="s">
        <v>120</v>
      </c>
      <c r="AU146" s="13" t="s">
        <v>77</v>
      </c>
      <c r="AY146" s="13" t="s">
        <v>118</v>
      </c>
      <c r="BE146" s="124">
        <f t="shared" si="34"/>
        <v>0</v>
      </c>
      <c r="BF146" s="124">
        <f t="shared" si="35"/>
        <v>0</v>
      </c>
      <c r="BG146" s="124">
        <f t="shared" si="36"/>
        <v>0</v>
      </c>
      <c r="BH146" s="124">
        <f t="shared" si="37"/>
        <v>0</v>
      </c>
      <c r="BI146" s="124">
        <f t="shared" si="38"/>
        <v>0</v>
      </c>
      <c r="BJ146" s="13" t="s">
        <v>75</v>
      </c>
      <c r="BK146" s="124">
        <f t="shared" si="39"/>
        <v>0</v>
      </c>
      <c r="BL146" s="13" t="s">
        <v>125</v>
      </c>
      <c r="BM146" s="13" t="s">
        <v>305</v>
      </c>
    </row>
    <row r="147" spans="2:65" s="1" customFormat="1" ht="16.5" customHeight="1">
      <c r="B147" s="114"/>
      <c r="C147" s="115" t="s">
        <v>306</v>
      </c>
      <c r="D147" s="115" t="s">
        <v>120</v>
      </c>
      <c r="E147" s="116" t="s">
        <v>307</v>
      </c>
      <c r="F147" s="117" t="s">
        <v>308</v>
      </c>
      <c r="G147" s="118" t="s">
        <v>178</v>
      </c>
      <c r="H147" s="119">
        <v>8</v>
      </c>
      <c r="I147" s="216"/>
      <c r="J147" s="120">
        <f t="shared" si="30"/>
        <v>0</v>
      </c>
      <c r="K147" s="117" t="s">
        <v>124</v>
      </c>
      <c r="L147" s="24"/>
      <c r="M147" s="44" t="s">
        <v>3</v>
      </c>
      <c r="N147" s="121" t="s">
        <v>41</v>
      </c>
      <c r="O147" s="122">
        <v>0.356</v>
      </c>
      <c r="P147" s="122">
        <f t="shared" si="31"/>
        <v>2.848</v>
      </c>
      <c r="Q147" s="122">
        <v>0.00053</v>
      </c>
      <c r="R147" s="122">
        <f t="shared" si="32"/>
        <v>0.00424</v>
      </c>
      <c r="S147" s="122">
        <v>0</v>
      </c>
      <c r="T147" s="123">
        <f t="shared" si="33"/>
        <v>0</v>
      </c>
      <c r="AR147" s="13" t="s">
        <v>188</v>
      </c>
      <c r="AT147" s="13" t="s">
        <v>120</v>
      </c>
      <c r="AU147" s="13" t="s">
        <v>77</v>
      </c>
      <c r="AY147" s="13" t="s">
        <v>118</v>
      </c>
      <c r="BE147" s="124">
        <f t="shared" si="34"/>
        <v>0</v>
      </c>
      <c r="BF147" s="124">
        <f t="shared" si="35"/>
        <v>0</v>
      </c>
      <c r="BG147" s="124">
        <f t="shared" si="36"/>
        <v>0</v>
      </c>
      <c r="BH147" s="124">
        <f t="shared" si="37"/>
        <v>0</v>
      </c>
      <c r="BI147" s="124">
        <f t="shared" si="38"/>
        <v>0</v>
      </c>
      <c r="BJ147" s="13" t="s">
        <v>75</v>
      </c>
      <c r="BK147" s="124">
        <f t="shared" si="39"/>
        <v>0</v>
      </c>
      <c r="BL147" s="13" t="s">
        <v>188</v>
      </c>
      <c r="BM147" s="13" t="s">
        <v>309</v>
      </c>
    </row>
    <row r="148" spans="2:65" s="1" customFormat="1" ht="16.5" customHeight="1">
      <c r="B148" s="114"/>
      <c r="C148" s="115" t="s">
        <v>310</v>
      </c>
      <c r="D148" s="115" t="s">
        <v>120</v>
      </c>
      <c r="E148" s="116" t="s">
        <v>311</v>
      </c>
      <c r="F148" s="117" t="s">
        <v>312</v>
      </c>
      <c r="G148" s="118" t="s">
        <v>146</v>
      </c>
      <c r="H148" s="119">
        <v>17.5</v>
      </c>
      <c r="I148" s="216"/>
      <c r="J148" s="120">
        <f t="shared" si="30"/>
        <v>0</v>
      </c>
      <c r="K148" s="117" t="s">
        <v>124</v>
      </c>
      <c r="L148" s="24"/>
      <c r="M148" s="44" t="s">
        <v>3</v>
      </c>
      <c r="N148" s="121" t="s">
        <v>41</v>
      </c>
      <c r="O148" s="122">
        <v>0.363</v>
      </c>
      <c r="P148" s="122">
        <f t="shared" si="31"/>
        <v>6.3525</v>
      </c>
      <c r="Q148" s="122">
        <v>0.00126</v>
      </c>
      <c r="R148" s="122">
        <f t="shared" si="32"/>
        <v>0.02205</v>
      </c>
      <c r="S148" s="122">
        <v>0</v>
      </c>
      <c r="T148" s="123">
        <f t="shared" si="33"/>
        <v>0</v>
      </c>
      <c r="AR148" s="13" t="s">
        <v>125</v>
      </c>
      <c r="AT148" s="13" t="s">
        <v>120</v>
      </c>
      <c r="AU148" s="13" t="s">
        <v>77</v>
      </c>
      <c r="AY148" s="13" t="s">
        <v>118</v>
      </c>
      <c r="BE148" s="124">
        <f t="shared" si="34"/>
        <v>0</v>
      </c>
      <c r="BF148" s="124">
        <f t="shared" si="35"/>
        <v>0</v>
      </c>
      <c r="BG148" s="124">
        <f t="shared" si="36"/>
        <v>0</v>
      </c>
      <c r="BH148" s="124">
        <f t="shared" si="37"/>
        <v>0</v>
      </c>
      <c r="BI148" s="124">
        <f t="shared" si="38"/>
        <v>0</v>
      </c>
      <c r="BJ148" s="13" t="s">
        <v>75</v>
      </c>
      <c r="BK148" s="124">
        <f t="shared" si="39"/>
        <v>0</v>
      </c>
      <c r="BL148" s="13" t="s">
        <v>125</v>
      </c>
      <c r="BM148" s="13" t="s">
        <v>313</v>
      </c>
    </row>
    <row r="149" spans="2:65" s="1" customFormat="1" ht="16.5" customHeight="1">
      <c r="B149" s="114"/>
      <c r="C149" s="115" t="s">
        <v>314</v>
      </c>
      <c r="D149" s="115" t="s">
        <v>120</v>
      </c>
      <c r="E149" s="116" t="s">
        <v>315</v>
      </c>
      <c r="F149" s="117" t="s">
        <v>316</v>
      </c>
      <c r="G149" s="118" t="s">
        <v>146</v>
      </c>
      <c r="H149" s="119">
        <v>137.5</v>
      </c>
      <c r="I149" s="216"/>
      <c r="J149" s="120">
        <f t="shared" si="30"/>
        <v>0</v>
      </c>
      <c r="K149" s="117" t="s">
        <v>124</v>
      </c>
      <c r="L149" s="24"/>
      <c r="M149" s="44" t="s">
        <v>3</v>
      </c>
      <c r="N149" s="121" t="s">
        <v>41</v>
      </c>
      <c r="O149" s="122">
        <v>0.638</v>
      </c>
      <c r="P149" s="122">
        <f t="shared" si="31"/>
        <v>87.72500000000001</v>
      </c>
      <c r="Q149" s="122">
        <v>0.00077</v>
      </c>
      <c r="R149" s="122">
        <f t="shared" si="32"/>
        <v>0.105875</v>
      </c>
      <c r="S149" s="122">
        <v>0</v>
      </c>
      <c r="T149" s="123">
        <f t="shared" si="33"/>
        <v>0</v>
      </c>
      <c r="AR149" s="13" t="s">
        <v>188</v>
      </c>
      <c r="AT149" s="13" t="s">
        <v>120</v>
      </c>
      <c r="AU149" s="13" t="s">
        <v>77</v>
      </c>
      <c r="AY149" s="13" t="s">
        <v>118</v>
      </c>
      <c r="BE149" s="124">
        <f t="shared" si="34"/>
        <v>0</v>
      </c>
      <c r="BF149" s="124">
        <f t="shared" si="35"/>
        <v>0</v>
      </c>
      <c r="BG149" s="124">
        <f t="shared" si="36"/>
        <v>0</v>
      </c>
      <c r="BH149" s="124">
        <f t="shared" si="37"/>
        <v>0</v>
      </c>
      <c r="BI149" s="124">
        <f t="shared" si="38"/>
        <v>0</v>
      </c>
      <c r="BJ149" s="13" t="s">
        <v>75</v>
      </c>
      <c r="BK149" s="124">
        <f t="shared" si="39"/>
        <v>0</v>
      </c>
      <c r="BL149" s="13" t="s">
        <v>188</v>
      </c>
      <c r="BM149" s="13" t="s">
        <v>317</v>
      </c>
    </row>
    <row r="150" spans="2:65" s="1" customFormat="1" ht="16.5" customHeight="1">
      <c r="B150" s="114"/>
      <c r="C150" s="115" t="s">
        <v>318</v>
      </c>
      <c r="D150" s="115" t="s">
        <v>120</v>
      </c>
      <c r="E150" s="116" t="s">
        <v>319</v>
      </c>
      <c r="F150" s="117" t="s">
        <v>320</v>
      </c>
      <c r="G150" s="118" t="s">
        <v>146</v>
      </c>
      <c r="H150" s="119">
        <v>25</v>
      </c>
      <c r="I150" s="216"/>
      <c r="J150" s="120">
        <f t="shared" si="30"/>
        <v>0</v>
      </c>
      <c r="K150" s="117" t="s">
        <v>124</v>
      </c>
      <c r="L150" s="24"/>
      <c r="M150" s="44" t="s">
        <v>3</v>
      </c>
      <c r="N150" s="121" t="s">
        <v>41</v>
      </c>
      <c r="O150" s="122">
        <v>0.69</v>
      </c>
      <c r="P150" s="122">
        <f t="shared" si="31"/>
        <v>17.25</v>
      </c>
      <c r="Q150" s="122">
        <v>0.00177</v>
      </c>
      <c r="R150" s="122">
        <f t="shared" si="32"/>
        <v>0.044250000000000005</v>
      </c>
      <c r="S150" s="122">
        <v>0</v>
      </c>
      <c r="T150" s="123">
        <f t="shared" si="33"/>
        <v>0</v>
      </c>
      <c r="AR150" s="13" t="s">
        <v>188</v>
      </c>
      <c r="AT150" s="13" t="s">
        <v>120</v>
      </c>
      <c r="AU150" s="13" t="s">
        <v>77</v>
      </c>
      <c r="AY150" s="13" t="s">
        <v>118</v>
      </c>
      <c r="BE150" s="124">
        <f t="shared" si="34"/>
        <v>0</v>
      </c>
      <c r="BF150" s="124">
        <f t="shared" si="35"/>
        <v>0</v>
      </c>
      <c r="BG150" s="124">
        <f t="shared" si="36"/>
        <v>0</v>
      </c>
      <c r="BH150" s="124">
        <f t="shared" si="37"/>
        <v>0</v>
      </c>
      <c r="BI150" s="124">
        <f t="shared" si="38"/>
        <v>0</v>
      </c>
      <c r="BJ150" s="13" t="s">
        <v>75</v>
      </c>
      <c r="BK150" s="124">
        <f t="shared" si="39"/>
        <v>0</v>
      </c>
      <c r="BL150" s="13" t="s">
        <v>188</v>
      </c>
      <c r="BM150" s="13" t="s">
        <v>321</v>
      </c>
    </row>
    <row r="151" spans="2:65" s="1" customFormat="1" ht="16.5" customHeight="1">
      <c r="B151" s="114"/>
      <c r="C151" s="115" t="s">
        <v>322</v>
      </c>
      <c r="D151" s="115" t="s">
        <v>120</v>
      </c>
      <c r="E151" s="116" t="s">
        <v>323</v>
      </c>
      <c r="F151" s="117" t="s">
        <v>324</v>
      </c>
      <c r="G151" s="118" t="s">
        <v>146</v>
      </c>
      <c r="H151" s="119">
        <v>82.2</v>
      </c>
      <c r="I151" s="216"/>
      <c r="J151" s="120">
        <f t="shared" si="30"/>
        <v>0</v>
      </c>
      <c r="K151" s="117" t="s">
        <v>124</v>
      </c>
      <c r="L151" s="24"/>
      <c r="M151" s="44" t="s">
        <v>3</v>
      </c>
      <c r="N151" s="121" t="s">
        <v>41</v>
      </c>
      <c r="O151" s="122">
        <v>0.452</v>
      </c>
      <c r="P151" s="122">
        <f t="shared" si="31"/>
        <v>37.1544</v>
      </c>
      <c r="Q151" s="122">
        <v>0.00077</v>
      </c>
      <c r="R151" s="122">
        <f t="shared" si="32"/>
        <v>0.063294</v>
      </c>
      <c r="S151" s="122">
        <v>0</v>
      </c>
      <c r="T151" s="123">
        <f t="shared" si="33"/>
        <v>0</v>
      </c>
      <c r="AR151" s="13" t="s">
        <v>188</v>
      </c>
      <c r="AT151" s="13" t="s">
        <v>120</v>
      </c>
      <c r="AU151" s="13" t="s">
        <v>77</v>
      </c>
      <c r="AY151" s="13" t="s">
        <v>118</v>
      </c>
      <c r="BE151" s="124">
        <f t="shared" si="34"/>
        <v>0</v>
      </c>
      <c r="BF151" s="124">
        <f t="shared" si="35"/>
        <v>0</v>
      </c>
      <c r="BG151" s="124">
        <f t="shared" si="36"/>
        <v>0</v>
      </c>
      <c r="BH151" s="124">
        <f t="shared" si="37"/>
        <v>0</v>
      </c>
      <c r="BI151" s="124">
        <f t="shared" si="38"/>
        <v>0</v>
      </c>
      <c r="BJ151" s="13" t="s">
        <v>75</v>
      </c>
      <c r="BK151" s="124">
        <f t="shared" si="39"/>
        <v>0</v>
      </c>
      <c r="BL151" s="13" t="s">
        <v>188</v>
      </c>
      <c r="BM151" s="13" t="s">
        <v>325</v>
      </c>
    </row>
    <row r="152" spans="2:65" s="1" customFormat="1" ht="16.5" customHeight="1">
      <c r="B152" s="114"/>
      <c r="C152" s="115" t="s">
        <v>326</v>
      </c>
      <c r="D152" s="115" t="s">
        <v>120</v>
      </c>
      <c r="E152" s="116" t="s">
        <v>327</v>
      </c>
      <c r="F152" s="117" t="s">
        <v>328</v>
      </c>
      <c r="G152" s="118" t="s">
        <v>146</v>
      </c>
      <c r="H152" s="119">
        <v>262.2</v>
      </c>
      <c r="I152" s="216"/>
      <c r="J152" s="120">
        <f t="shared" si="30"/>
        <v>0</v>
      </c>
      <c r="K152" s="117" t="s">
        <v>124</v>
      </c>
      <c r="L152" s="24"/>
      <c r="M152" s="44" t="s">
        <v>3</v>
      </c>
      <c r="N152" s="121" t="s">
        <v>41</v>
      </c>
      <c r="O152" s="122">
        <v>0.048</v>
      </c>
      <c r="P152" s="122">
        <f t="shared" si="31"/>
        <v>12.5856</v>
      </c>
      <c r="Q152" s="122">
        <v>0</v>
      </c>
      <c r="R152" s="122">
        <f t="shared" si="32"/>
        <v>0</v>
      </c>
      <c r="S152" s="122">
        <v>0</v>
      </c>
      <c r="T152" s="123">
        <f t="shared" si="33"/>
        <v>0</v>
      </c>
      <c r="AR152" s="13" t="s">
        <v>188</v>
      </c>
      <c r="AT152" s="13" t="s">
        <v>120</v>
      </c>
      <c r="AU152" s="13" t="s">
        <v>77</v>
      </c>
      <c r="AY152" s="13" t="s">
        <v>118</v>
      </c>
      <c r="BE152" s="124">
        <f t="shared" si="34"/>
        <v>0</v>
      </c>
      <c r="BF152" s="124">
        <f t="shared" si="35"/>
        <v>0</v>
      </c>
      <c r="BG152" s="124">
        <f t="shared" si="36"/>
        <v>0</v>
      </c>
      <c r="BH152" s="124">
        <f t="shared" si="37"/>
        <v>0</v>
      </c>
      <c r="BI152" s="124">
        <f t="shared" si="38"/>
        <v>0</v>
      </c>
      <c r="BJ152" s="13" t="s">
        <v>75</v>
      </c>
      <c r="BK152" s="124">
        <f t="shared" si="39"/>
        <v>0</v>
      </c>
      <c r="BL152" s="13" t="s">
        <v>188</v>
      </c>
      <c r="BM152" s="13" t="s">
        <v>329</v>
      </c>
    </row>
    <row r="153" spans="2:65" s="1" customFormat="1" ht="22.5" customHeight="1">
      <c r="B153" s="114"/>
      <c r="C153" s="115" t="s">
        <v>330</v>
      </c>
      <c r="D153" s="115" t="s">
        <v>120</v>
      </c>
      <c r="E153" s="116" t="s">
        <v>331</v>
      </c>
      <c r="F153" s="117" t="s">
        <v>332</v>
      </c>
      <c r="G153" s="118" t="s">
        <v>236</v>
      </c>
      <c r="H153" s="119">
        <v>0.234</v>
      </c>
      <c r="I153" s="216"/>
      <c r="J153" s="120">
        <f t="shared" si="30"/>
        <v>0</v>
      </c>
      <c r="K153" s="117" t="s">
        <v>124</v>
      </c>
      <c r="L153" s="24"/>
      <c r="M153" s="44" t="s">
        <v>3</v>
      </c>
      <c r="N153" s="121" t="s">
        <v>41</v>
      </c>
      <c r="O153" s="122">
        <v>1.575</v>
      </c>
      <c r="P153" s="122">
        <f t="shared" si="31"/>
        <v>0.36855</v>
      </c>
      <c r="Q153" s="122">
        <v>0</v>
      </c>
      <c r="R153" s="122">
        <f t="shared" si="32"/>
        <v>0</v>
      </c>
      <c r="S153" s="122">
        <v>0</v>
      </c>
      <c r="T153" s="123">
        <f t="shared" si="33"/>
        <v>0</v>
      </c>
      <c r="AR153" s="13" t="s">
        <v>188</v>
      </c>
      <c r="AT153" s="13" t="s">
        <v>120</v>
      </c>
      <c r="AU153" s="13" t="s">
        <v>77</v>
      </c>
      <c r="AY153" s="13" t="s">
        <v>118</v>
      </c>
      <c r="BE153" s="124">
        <f t="shared" si="34"/>
        <v>0</v>
      </c>
      <c r="BF153" s="124">
        <f t="shared" si="35"/>
        <v>0</v>
      </c>
      <c r="BG153" s="124">
        <f t="shared" si="36"/>
        <v>0</v>
      </c>
      <c r="BH153" s="124">
        <f t="shared" si="37"/>
        <v>0</v>
      </c>
      <c r="BI153" s="124">
        <f t="shared" si="38"/>
        <v>0</v>
      </c>
      <c r="BJ153" s="13" t="s">
        <v>75</v>
      </c>
      <c r="BK153" s="124">
        <f t="shared" si="39"/>
        <v>0</v>
      </c>
      <c r="BL153" s="13" t="s">
        <v>188</v>
      </c>
      <c r="BM153" s="13" t="s">
        <v>333</v>
      </c>
    </row>
    <row r="154" spans="2:63" s="10" customFormat="1" ht="22.9" customHeight="1">
      <c r="B154" s="102"/>
      <c r="D154" s="103" t="s">
        <v>69</v>
      </c>
      <c r="E154" s="112" t="s">
        <v>334</v>
      </c>
      <c r="F154" s="112" t="s">
        <v>335</v>
      </c>
      <c r="J154" s="113">
        <f>BK154</f>
        <v>0</v>
      </c>
      <c r="L154" s="102"/>
      <c r="M154" s="106"/>
      <c r="N154" s="107"/>
      <c r="O154" s="107"/>
      <c r="P154" s="108">
        <f>SUM(P155:P195)</f>
        <v>747.4774310000001</v>
      </c>
      <c r="Q154" s="107"/>
      <c r="R154" s="108">
        <f>SUM(R155:R195)</f>
        <v>1.1306205999999999</v>
      </c>
      <c r="S154" s="107"/>
      <c r="T154" s="109">
        <f>SUM(T155:T195)</f>
        <v>0.30344000000000004</v>
      </c>
      <c r="AR154" s="103" t="s">
        <v>77</v>
      </c>
      <c r="AT154" s="110" t="s">
        <v>69</v>
      </c>
      <c r="AU154" s="110" t="s">
        <v>75</v>
      </c>
      <c r="AY154" s="103" t="s">
        <v>118</v>
      </c>
      <c r="BK154" s="111">
        <f>SUM(BK155:BK195)</f>
        <v>0</v>
      </c>
    </row>
    <row r="155" spans="2:65" s="1" customFormat="1" ht="16.5" customHeight="1">
      <c r="B155" s="114"/>
      <c r="C155" s="115" t="s">
        <v>336</v>
      </c>
      <c r="D155" s="115" t="s">
        <v>120</v>
      </c>
      <c r="E155" s="116" t="s">
        <v>337</v>
      </c>
      <c r="F155" s="117" t="s">
        <v>338</v>
      </c>
      <c r="G155" s="118" t="s">
        <v>172</v>
      </c>
      <c r="H155" s="119">
        <v>11</v>
      </c>
      <c r="I155" s="216"/>
      <c r="J155" s="120">
        <f aca="true" t="shared" si="40" ref="J155:J195">ROUND(I155*H155,2)</f>
        <v>0</v>
      </c>
      <c r="K155" s="117" t="s">
        <v>3</v>
      </c>
      <c r="L155" s="24"/>
      <c r="M155" s="44" t="s">
        <v>3</v>
      </c>
      <c r="N155" s="121" t="s">
        <v>41</v>
      </c>
      <c r="O155" s="122">
        <v>0</v>
      </c>
      <c r="P155" s="122">
        <f aca="true" t="shared" si="41" ref="P155:P195">O155*H155</f>
        <v>0</v>
      </c>
      <c r="Q155" s="122">
        <v>0</v>
      </c>
      <c r="R155" s="122">
        <f aca="true" t="shared" si="42" ref="R155:R195">Q155*H155</f>
        <v>0</v>
      </c>
      <c r="S155" s="122">
        <v>0</v>
      </c>
      <c r="T155" s="123">
        <f aca="true" t="shared" si="43" ref="T155:T195">S155*H155</f>
        <v>0</v>
      </c>
      <c r="AR155" s="13" t="s">
        <v>188</v>
      </c>
      <c r="AT155" s="13" t="s">
        <v>120</v>
      </c>
      <c r="AU155" s="13" t="s">
        <v>77</v>
      </c>
      <c r="AY155" s="13" t="s">
        <v>118</v>
      </c>
      <c r="BE155" s="124">
        <f aca="true" t="shared" si="44" ref="BE155:BE195">IF(N155="základní",J155,0)</f>
        <v>0</v>
      </c>
      <c r="BF155" s="124">
        <f aca="true" t="shared" si="45" ref="BF155:BF195">IF(N155="snížená",J155,0)</f>
        <v>0</v>
      </c>
      <c r="BG155" s="124">
        <f aca="true" t="shared" si="46" ref="BG155:BG195">IF(N155="zákl. přenesená",J155,0)</f>
        <v>0</v>
      </c>
      <c r="BH155" s="124">
        <f aca="true" t="shared" si="47" ref="BH155:BH195">IF(N155="sníž. přenesená",J155,0)</f>
        <v>0</v>
      </c>
      <c r="BI155" s="124">
        <f aca="true" t="shared" si="48" ref="BI155:BI195">IF(N155="nulová",J155,0)</f>
        <v>0</v>
      </c>
      <c r="BJ155" s="13" t="s">
        <v>75</v>
      </c>
      <c r="BK155" s="124">
        <f aca="true" t="shared" si="49" ref="BK155:BK195">ROUND(I155*H155,2)</f>
        <v>0</v>
      </c>
      <c r="BL155" s="13" t="s">
        <v>188</v>
      </c>
      <c r="BM155" s="13" t="s">
        <v>339</v>
      </c>
    </row>
    <row r="156" spans="2:65" s="1" customFormat="1" ht="16.5" customHeight="1">
      <c r="B156" s="114"/>
      <c r="C156" s="115" t="s">
        <v>340</v>
      </c>
      <c r="D156" s="115" t="s">
        <v>120</v>
      </c>
      <c r="E156" s="116" t="s">
        <v>341</v>
      </c>
      <c r="F156" s="117" t="s">
        <v>342</v>
      </c>
      <c r="G156" s="118" t="s">
        <v>172</v>
      </c>
      <c r="H156" s="119">
        <v>9</v>
      </c>
      <c r="I156" s="216"/>
      <c r="J156" s="120">
        <f t="shared" si="40"/>
        <v>0</v>
      </c>
      <c r="K156" s="117" t="s">
        <v>3</v>
      </c>
      <c r="L156" s="24"/>
      <c r="M156" s="44" t="s">
        <v>3</v>
      </c>
      <c r="N156" s="121" t="s">
        <v>41</v>
      </c>
      <c r="O156" s="122">
        <v>0</v>
      </c>
      <c r="P156" s="122">
        <f t="shared" si="41"/>
        <v>0</v>
      </c>
      <c r="Q156" s="122">
        <v>0</v>
      </c>
      <c r="R156" s="122">
        <f t="shared" si="42"/>
        <v>0</v>
      </c>
      <c r="S156" s="122">
        <v>0</v>
      </c>
      <c r="T156" s="123">
        <f t="shared" si="43"/>
        <v>0</v>
      </c>
      <c r="AR156" s="13" t="s">
        <v>188</v>
      </c>
      <c r="AT156" s="13" t="s">
        <v>120</v>
      </c>
      <c r="AU156" s="13" t="s">
        <v>77</v>
      </c>
      <c r="AY156" s="13" t="s">
        <v>118</v>
      </c>
      <c r="BE156" s="124">
        <f t="shared" si="44"/>
        <v>0</v>
      </c>
      <c r="BF156" s="124">
        <f t="shared" si="45"/>
        <v>0</v>
      </c>
      <c r="BG156" s="124">
        <f t="shared" si="46"/>
        <v>0</v>
      </c>
      <c r="BH156" s="124">
        <f t="shared" si="47"/>
        <v>0</v>
      </c>
      <c r="BI156" s="124">
        <f t="shared" si="48"/>
        <v>0</v>
      </c>
      <c r="BJ156" s="13" t="s">
        <v>75</v>
      </c>
      <c r="BK156" s="124">
        <f t="shared" si="49"/>
        <v>0</v>
      </c>
      <c r="BL156" s="13" t="s">
        <v>188</v>
      </c>
      <c r="BM156" s="13" t="s">
        <v>343</v>
      </c>
    </row>
    <row r="157" spans="2:65" s="1" customFormat="1" ht="16.5" customHeight="1">
      <c r="B157" s="114"/>
      <c r="C157" s="115" t="s">
        <v>344</v>
      </c>
      <c r="D157" s="115" t="s">
        <v>120</v>
      </c>
      <c r="E157" s="116" t="s">
        <v>345</v>
      </c>
      <c r="F157" s="117" t="s">
        <v>346</v>
      </c>
      <c r="G157" s="118" t="s">
        <v>172</v>
      </c>
      <c r="H157" s="119">
        <v>1</v>
      </c>
      <c r="I157" s="216"/>
      <c r="J157" s="120">
        <f t="shared" si="40"/>
        <v>0</v>
      </c>
      <c r="K157" s="117" t="s">
        <v>3</v>
      </c>
      <c r="L157" s="24"/>
      <c r="M157" s="44" t="s">
        <v>3</v>
      </c>
      <c r="N157" s="121" t="s">
        <v>41</v>
      </c>
      <c r="O157" s="122">
        <v>0</v>
      </c>
      <c r="P157" s="122">
        <f t="shared" si="41"/>
        <v>0</v>
      </c>
      <c r="Q157" s="122">
        <v>0</v>
      </c>
      <c r="R157" s="122">
        <f t="shared" si="42"/>
        <v>0</v>
      </c>
      <c r="S157" s="122">
        <v>0</v>
      </c>
      <c r="T157" s="123">
        <f t="shared" si="43"/>
        <v>0</v>
      </c>
      <c r="AR157" s="13" t="s">
        <v>188</v>
      </c>
      <c r="AT157" s="13" t="s">
        <v>120</v>
      </c>
      <c r="AU157" s="13" t="s">
        <v>77</v>
      </c>
      <c r="AY157" s="13" t="s">
        <v>118</v>
      </c>
      <c r="BE157" s="124">
        <f t="shared" si="44"/>
        <v>0</v>
      </c>
      <c r="BF157" s="124">
        <f t="shared" si="45"/>
        <v>0</v>
      </c>
      <c r="BG157" s="124">
        <f t="shared" si="46"/>
        <v>0</v>
      </c>
      <c r="BH157" s="124">
        <f t="shared" si="47"/>
        <v>0</v>
      </c>
      <c r="BI157" s="124">
        <f t="shared" si="48"/>
        <v>0</v>
      </c>
      <c r="BJ157" s="13" t="s">
        <v>75</v>
      </c>
      <c r="BK157" s="124">
        <f t="shared" si="49"/>
        <v>0</v>
      </c>
      <c r="BL157" s="13" t="s">
        <v>188</v>
      </c>
      <c r="BM157" s="13" t="s">
        <v>347</v>
      </c>
    </row>
    <row r="158" spans="2:65" s="1" customFormat="1" ht="16.5" customHeight="1">
      <c r="B158" s="114"/>
      <c r="C158" s="115" t="s">
        <v>348</v>
      </c>
      <c r="D158" s="115" t="s">
        <v>120</v>
      </c>
      <c r="E158" s="116" t="s">
        <v>349</v>
      </c>
      <c r="F158" s="117" t="s">
        <v>350</v>
      </c>
      <c r="G158" s="118" t="s">
        <v>172</v>
      </c>
      <c r="H158" s="119">
        <v>3</v>
      </c>
      <c r="I158" s="216"/>
      <c r="J158" s="120">
        <f t="shared" si="40"/>
        <v>0</v>
      </c>
      <c r="K158" s="117" t="s">
        <v>3</v>
      </c>
      <c r="L158" s="24"/>
      <c r="M158" s="44" t="s">
        <v>3</v>
      </c>
      <c r="N158" s="121" t="s">
        <v>41</v>
      </c>
      <c r="O158" s="122">
        <v>0</v>
      </c>
      <c r="P158" s="122">
        <f t="shared" si="41"/>
        <v>0</v>
      </c>
      <c r="Q158" s="122">
        <v>0</v>
      </c>
      <c r="R158" s="122">
        <f t="shared" si="42"/>
        <v>0</v>
      </c>
      <c r="S158" s="122">
        <v>0</v>
      </c>
      <c r="T158" s="123">
        <f t="shared" si="43"/>
        <v>0</v>
      </c>
      <c r="AR158" s="13" t="s">
        <v>188</v>
      </c>
      <c r="AT158" s="13" t="s">
        <v>120</v>
      </c>
      <c r="AU158" s="13" t="s">
        <v>77</v>
      </c>
      <c r="AY158" s="13" t="s">
        <v>118</v>
      </c>
      <c r="BE158" s="124">
        <f t="shared" si="44"/>
        <v>0</v>
      </c>
      <c r="BF158" s="124">
        <f t="shared" si="45"/>
        <v>0</v>
      </c>
      <c r="BG158" s="124">
        <f t="shared" si="46"/>
        <v>0</v>
      </c>
      <c r="BH158" s="124">
        <f t="shared" si="47"/>
        <v>0</v>
      </c>
      <c r="BI158" s="124">
        <f t="shared" si="48"/>
        <v>0</v>
      </c>
      <c r="BJ158" s="13" t="s">
        <v>75</v>
      </c>
      <c r="BK158" s="124">
        <f t="shared" si="49"/>
        <v>0</v>
      </c>
      <c r="BL158" s="13" t="s">
        <v>188</v>
      </c>
      <c r="BM158" s="13" t="s">
        <v>351</v>
      </c>
    </row>
    <row r="159" spans="2:65" s="1" customFormat="1" ht="16.5" customHeight="1">
      <c r="B159" s="114"/>
      <c r="C159" s="115" t="s">
        <v>352</v>
      </c>
      <c r="D159" s="115" t="s">
        <v>120</v>
      </c>
      <c r="E159" s="116" t="s">
        <v>353</v>
      </c>
      <c r="F159" s="117" t="s">
        <v>354</v>
      </c>
      <c r="G159" s="118" t="s">
        <v>172</v>
      </c>
      <c r="H159" s="119">
        <v>1</v>
      </c>
      <c r="I159" s="216"/>
      <c r="J159" s="120">
        <f t="shared" si="40"/>
        <v>0</v>
      </c>
      <c r="K159" s="117" t="s">
        <v>3</v>
      </c>
      <c r="L159" s="24"/>
      <c r="M159" s="44" t="s">
        <v>3</v>
      </c>
      <c r="N159" s="121" t="s">
        <v>41</v>
      </c>
      <c r="O159" s="122">
        <v>0</v>
      </c>
      <c r="P159" s="122">
        <f t="shared" si="41"/>
        <v>0</v>
      </c>
      <c r="Q159" s="122">
        <v>0</v>
      </c>
      <c r="R159" s="122">
        <f t="shared" si="42"/>
        <v>0</v>
      </c>
      <c r="S159" s="122">
        <v>0</v>
      </c>
      <c r="T159" s="123">
        <f t="shared" si="43"/>
        <v>0</v>
      </c>
      <c r="AR159" s="13" t="s">
        <v>188</v>
      </c>
      <c r="AT159" s="13" t="s">
        <v>120</v>
      </c>
      <c r="AU159" s="13" t="s">
        <v>77</v>
      </c>
      <c r="AY159" s="13" t="s">
        <v>118</v>
      </c>
      <c r="BE159" s="124">
        <f t="shared" si="44"/>
        <v>0</v>
      </c>
      <c r="BF159" s="124">
        <f t="shared" si="45"/>
        <v>0</v>
      </c>
      <c r="BG159" s="124">
        <f t="shared" si="46"/>
        <v>0</v>
      </c>
      <c r="BH159" s="124">
        <f t="shared" si="47"/>
        <v>0</v>
      </c>
      <c r="BI159" s="124">
        <f t="shared" si="48"/>
        <v>0</v>
      </c>
      <c r="BJ159" s="13" t="s">
        <v>75</v>
      </c>
      <c r="BK159" s="124">
        <f t="shared" si="49"/>
        <v>0</v>
      </c>
      <c r="BL159" s="13" t="s">
        <v>188</v>
      </c>
      <c r="BM159" s="13" t="s">
        <v>355</v>
      </c>
    </row>
    <row r="160" spans="2:65" s="1" customFormat="1" ht="16.5" customHeight="1">
      <c r="B160" s="114"/>
      <c r="C160" s="115" t="s">
        <v>356</v>
      </c>
      <c r="D160" s="115" t="s">
        <v>120</v>
      </c>
      <c r="E160" s="116" t="s">
        <v>357</v>
      </c>
      <c r="F160" s="117" t="s">
        <v>358</v>
      </c>
      <c r="G160" s="118" t="s">
        <v>172</v>
      </c>
      <c r="H160" s="119">
        <v>2</v>
      </c>
      <c r="I160" s="216"/>
      <c r="J160" s="120">
        <f t="shared" si="40"/>
        <v>0</v>
      </c>
      <c r="K160" s="117" t="s">
        <v>3</v>
      </c>
      <c r="L160" s="24"/>
      <c r="M160" s="44" t="s">
        <v>3</v>
      </c>
      <c r="N160" s="121" t="s">
        <v>41</v>
      </c>
      <c r="O160" s="122">
        <v>0</v>
      </c>
      <c r="P160" s="122">
        <f t="shared" si="41"/>
        <v>0</v>
      </c>
      <c r="Q160" s="122">
        <v>0</v>
      </c>
      <c r="R160" s="122">
        <f t="shared" si="42"/>
        <v>0</v>
      </c>
      <c r="S160" s="122">
        <v>0</v>
      </c>
      <c r="T160" s="123">
        <f t="shared" si="43"/>
        <v>0</v>
      </c>
      <c r="AR160" s="13" t="s">
        <v>188</v>
      </c>
      <c r="AT160" s="13" t="s">
        <v>120</v>
      </c>
      <c r="AU160" s="13" t="s">
        <v>77</v>
      </c>
      <c r="AY160" s="13" t="s">
        <v>118</v>
      </c>
      <c r="BE160" s="124">
        <f t="shared" si="44"/>
        <v>0</v>
      </c>
      <c r="BF160" s="124">
        <f t="shared" si="45"/>
        <v>0</v>
      </c>
      <c r="BG160" s="124">
        <f t="shared" si="46"/>
        <v>0</v>
      </c>
      <c r="BH160" s="124">
        <f t="shared" si="47"/>
        <v>0</v>
      </c>
      <c r="BI160" s="124">
        <f t="shared" si="48"/>
        <v>0</v>
      </c>
      <c r="BJ160" s="13" t="s">
        <v>75</v>
      </c>
      <c r="BK160" s="124">
        <f t="shared" si="49"/>
        <v>0</v>
      </c>
      <c r="BL160" s="13" t="s">
        <v>188</v>
      </c>
      <c r="BM160" s="13" t="s">
        <v>359</v>
      </c>
    </row>
    <row r="161" spans="2:65" s="1" customFormat="1" ht="16.5" customHeight="1">
      <c r="B161" s="114"/>
      <c r="C161" s="115" t="s">
        <v>360</v>
      </c>
      <c r="D161" s="115" t="s">
        <v>120</v>
      </c>
      <c r="E161" s="116" t="s">
        <v>361</v>
      </c>
      <c r="F161" s="117" t="s">
        <v>362</v>
      </c>
      <c r="G161" s="118" t="s">
        <v>172</v>
      </c>
      <c r="H161" s="119">
        <v>2</v>
      </c>
      <c r="I161" s="216"/>
      <c r="J161" s="120">
        <f t="shared" si="40"/>
        <v>0</v>
      </c>
      <c r="K161" s="117" t="s">
        <v>3</v>
      </c>
      <c r="L161" s="24"/>
      <c r="M161" s="44" t="s">
        <v>3</v>
      </c>
      <c r="N161" s="121" t="s">
        <v>41</v>
      </c>
      <c r="O161" s="122">
        <v>0</v>
      </c>
      <c r="P161" s="122">
        <f t="shared" si="41"/>
        <v>0</v>
      </c>
      <c r="Q161" s="122">
        <v>0</v>
      </c>
      <c r="R161" s="122">
        <f t="shared" si="42"/>
        <v>0</v>
      </c>
      <c r="S161" s="122">
        <v>0</v>
      </c>
      <c r="T161" s="123">
        <f t="shared" si="43"/>
        <v>0</v>
      </c>
      <c r="AR161" s="13" t="s">
        <v>188</v>
      </c>
      <c r="AT161" s="13" t="s">
        <v>120</v>
      </c>
      <c r="AU161" s="13" t="s">
        <v>77</v>
      </c>
      <c r="AY161" s="13" t="s">
        <v>118</v>
      </c>
      <c r="BE161" s="124">
        <f t="shared" si="44"/>
        <v>0</v>
      </c>
      <c r="BF161" s="124">
        <f t="shared" si="45"/>
        <v>0</v>
      </c>
      <c r="BG161" s="124">
        <f t="shared" si="46"/>
        <v>0</v>
      </c>
      <c r="BH161" s="124">
        <f t="shared" si="47"/>
        <v>0</v>
      </c>
      <c r="BI161" s="124">
        <f t="shared" si="48"/>
        <v>0</v>
      </c>
      <c r="BJ161" s="13" t="s">
        <v>75</v>
      </c>
      <c r="BK161" s="124">
        <f t="shared" si="49"/>
        <v>0</v>
      </c>
      <c r="BL161" s="13" t="s">
        <v>188</v>
      </c>
      <c r="BM161" s="13" t="s">
        <v>363</v>
      </c>
    </row>
    <row r="162" spans="2:65" s="1" customFormat="1" ht="16.5" customHeight="1">
      <c r="B162" s="114"/>
      <c r="C162" s="115" t="s">
        <v>364</v>
      </c>
      <c r="D162" s="115" t="s">
        <v>120</v>
      </c>
      <c r="E162" s="116" t="s">
        <v>365</v>
      </c>
      <c r="F162" s="117" t="s">
        <v>366</v>
      </c>
      <c r="G162" s="118" t="s">
        <v>172</v>
      </c>
      <c r="H162" s="119">
        <v>1</v>
      </c>
      <c r="I162" s="216"/>
      <c r="J162" s="120">
        <f t="shared" si="40"/>
        <v>0</v>
      </c>
      <c r="K162" s="117" t="s">
        <v>3</v>
      </c>
      <c r="L162" s="24"/>
      <c r="M162" s="44" t="s">
        <v>3</v>
      </c>
      <c r="N162" s="121" t="s">
        <v>41</v>
      </c>
      <c r="O162" s="122">
        <v>0</v>
      </c>
      <c r="P162" s="122">
        <f t="shared" si="41"/>
        <v>0</v>
      </c>
      <c r="Q162" s="122">
        <v>0</v>
      </c>
      <c r="R162" s="122">
        <f t="shared" si="42"/>
        <v>0</v>
      </c>
      <c r="S162" s="122">
        <v>0</v>
      </c>
      <c r="T162" s="123">
        <f t="shared" si="43"/>
        <v>0</v>
      </c>
      <c r="AR162" s="13" t="s">
        <v>188</v>
      </c>
      <c r="AT162" s="13" t="s">
        <v>120</v>
      </c>
      <c r="AU162" s="13" t="s">
        <v>77</v>
      </c>
      <c r="AY162" s="13" t="s">
        <v>118</v>
      </c>
      <c r="BE162" s="124">
        <f t="shared" si="44"/>
        <v>0</v>
      </c>
      <c r="BF162" s="124">
        <f t="shared" si="45"/>
        <v>0</v>
      </c>
      <c r="BG162" s="124">
        <f t="shared" si="46"/>
        <v>0</v>
      </c>
      <c r="BH162" s="124">
        <f t="shared" si="47"/>
        <v>0</v>
      </c>
      <c r="BI162" s="124">
        <f t="shared" si="48"/>
        <v>0</v>
      </c>
      <c r="BJ162" s="13" t="s">
        <v>75</v>
      </c>
      <c r="BK162" s="124">
        <f t="shared" si="49"/>
        <v>0</v>
      </c>
      <c r="BL162" s="13" t="s">
        <v>188</v>
      </c>
      <c r="BM162" s="13" t="s">
        <v>367</v>
      </c>
    </row>
    <row r="163" spans="2:65" s="1" customFormat="1" ht="16.5" customHeight="1">
      <c r="B163" s="114"/>
      <c r="C163" s="115" t="s">
        <v>368</v>
      </c>
      <c r="D163" s="115" t="s">
        <v>120</v>
      </c>
      <c r="E163" s="116" t="s">
        <v>369</v>
      </c>
      <c r="F163" s="117" t="s">
        <v>370</v>
      </c>
      <c r="G163" s="118" t="s">
        <v>172</v>
      </c>
      <c r="H163" s="119">
        <v>4</v>
      </c>
      <c r="I163" s="216"/>
      <c r="J163" s="120">
        <f t="shared" si="40"/>
        <v>0</v>
      </c>
      <c r="K163" s="117" t="s">
        <v>3</v>
      </c>
      <c r="L163" s="24"/>
      <c r="M163" s="44" t="s">
        <v>3</v>
      </c>
      <c r="N163" s="121" t="s">
        <v>41</v>
      </c>
      <c r="O163" s="122">
        <v>0</v>
      </c>
      <c r="P163" s="122">
        <f t="shared" si="41"/>
        <v>0</v>
      </c>
      <c r="Q163" s="122">
        <v>0</v>
      </c>
      <c r="R163" s="122">
        <f t="shared" si="42"/>
        <v>0</v>
      </c>
      <c r="S163" s="122">
        <v>0</v>
      </c>
      <c r="T163" s="123">
        <f t="shared" si="43"/>
        <v>0</v>
      </c>
      <c r="AR163" s="13" t="s">
        <v>188</v>
      </c>
      <c r="AT163" s="13" t="s">
        <v>120</v>
      </c>
      <c r="AU163" s="13" t="s">
        <v>77</v>
      </c>
      <c r="AY163" s="13" t="s">
        <v>118</v>
      </c>
      <c r="BE163" s="124">
        <f t="shared" si="44"/>
        <v>0</v>
      </c>
      <c r="BF163" s="124">
        <f t="shared" si="45"/>
        <v>0</v>
      </c>
      <c r="BG163" s="124">
        <f t="shared" si="46"/>
        <v>0</v>
      </c>
      <c r="BH163" s="124">
        <f t="shared" si="47"/>
        <v>0</v>
      </c>
      <c r="BI163" s="124">
        <f t="shared" si="48"/>
        <v>0</v>
      </c>
      <c r="BJ163" s="13" t="s">
        <v>75</v>
      </c>
      <c r="BK163" s="124">
        <f t="shared" si="49"/>
        <v>0</v>
      </c>
      <c r="BL163" s="13" t="s">
        <v>188</v>
      </c>
      <c r="BM163" s="13" t="s">
        <v>371</v>
      </c>
    </row>
    <row r="164" spans="2:65" s="1" customFormat="1" ht="16.5" customHeight="1">
      <c r="B164" s="114"/>
      <c r="C164" s="115" t="s">
        <v>372</v>
      </c>
      <c r="D164" s="115" t="s">
        <v>120</v>
      </c>
      <c r="E164" s="116" t="s">
        <v>373</v>
      </c>
      <c r="F164" s="117" t="s">
        <v>374</v>
      </c>
      <c r="G164" s="118" t="s">
        <v>172</v>
      </c>
      <c r="H164" s="119">
        <v>12</v>
      </c>
      <c r="I164" s="216"/>
      <c r="J164" s="120">
        <f t="shared" si="40"/>
        <v>0</v>
      </c>
      <c r="K164" s="117" t="s">
        <v>3</v>
      </c>
      <c r="L164" s="24"/>
      <c r="M164" s="44" t="s">
        <v>3</v>
      </c>
      <c r="N164" s="121" t="s">
        <v>41</v>
      </c>
      <c r="O164" s="122">
        <v>0</v>
      </c>
      <c r="P164" s="122">
        <f t="shared" si="41"/>
        <v>0</v>
      </c>
      <c r="Q164" s="122">
        <v>0</v>
      </c>
      <c r="R164" s="122">
        <f t="shared" si="42"/>
        <v>0</v>
      </c>
      <c r="S164" s="122">
        <v>0</v>
      </c>
      <c r="T164" s="123">
        <f t="shared" si="43"/>
        <v>0</v>
      </c>
      <c r="AR164" s="13" t="s">
        <v>188</v>
      </c>
      <c r="AT164" s="13" t="s">
        <v>120</v>
      </c>
      <c r="AU164" s="13" t="s">
        <v>77</v>
      </c>
      <c r="AY164" s="13" t="s">
        <v>118</v>
      </c>
      <c r="BE164" s="124">
        <f t="shared" si="44"/>
        <v>0</v>
      </c>
      <c r="BF164" s="124">
        <f t="shared" si="45"/>
        <v>0</v>
      </c>
      <c r="BG164" s="124">
        <f t="shared" si="46"/>
        <v>0</v>
      </c>
      <c r="BH164" s="124">
        <f t="shared" si="47"/>
        <v>0</v>
      </c>
      <c r="BI164" s="124">
        <f t="shared" si="48"/>
        <v>0</v>
      </c>
      <c r="BJ164" s="13" t="s">
        <v>75</v>
      </c>
      <c r="BK164" s="124">
        <f t="shared" si="49"/>
        <v>0</v>
      </c>
      <c r="BL164" s="13" t="s">
        <v>188</v>
      </c>
      <c r="BM164" s="13" t="s">
        <v>375</v>
      </c>
    </row>
    <row r="165" spans="2:65" s="1" customFormat="1" ht="16.5" customHeight="1">
      <c r="B165" s="114"/>
      <c r="C165" s="115" t="s">
        <v>376</v>
      </c>
      <c r="D165" s="115" t="s">
        <v>120</v>
      </c>
      <c r="E165" s="116" t="s">
        <v>377</v>
      </c>
      <c r="F165" s="117" t="s">
        <v>378</v>
      </c>
      <c r="G165" s="118" t="s">
        <v>172</v>
      </c>
      <c r="H165" s="119">
        <v>7</v>
      </c>
      <c r="I165" s="216"/>
      <c r="J165" s="120">
        <f t="shared" si="40"/>
        <v>0</v>
      </c>
      <c r="K165" s="117" t="s">
        <v>3</v>
      </c>
      <c r="L165" s="24"/>
      <c r="M165" s="44" t="s">
        <v>3</v>
      </c>
      <c r="N165" s="121" t="s">
        <v>41</v>
      </c>
      <c r="O165" s="122">
        <v>0</v>
      </c>
      <c r="P165" s="122">
        <f t="shared" si="41"/>
        <v>0</v>
      </c>
      <c r="Q165" s="122">
        <v>0</v>
      </c>
      <c r="R165" s="122">
        <f t="shared" si="42"/>
        <v>0</v>
      </c>
      <c r="S165" s="122">
        <v>0</v>
      </c>
      <c r="T165" s="123">
        <f t="shared" si="43"/>
        <v>0</v>
      </c>
      <c r="AR165" s="13" t="s">
        <v>188</v>
      </c>
      <c r="AT165" s="13" t="s">
        <v>120</v>
      </c>
      <c r="AU165" s="13" t="s">
        <v>77</v>
      </c>
      <c r="AY165" s="13" t="s">
        <v>118</v>
      </c>
      <c r="BE165" s="124">
        <f t="shared" si="44"/>
        <v>0</v>
      </c>
      <c r="BF165" s="124">
        <f t="shared" si="45"/>
        <v>0</v>
      </c>
      <c r="BG165" s="124">
        <f t="shared" si="46"/>
        <v>0</v>
      </c>
      <c r="BH165" s="124">
        <f t="shared" si="47"/>
        <v>0</v>
      </c>
      <c r="BI165" s="124">
        <f t="shared" si="48"/>
        <v>0</v>
      </c>
      <c r="BJ165" s="13" t="s">
        <v>75</v>
      </c>
      <c r="BK165" s="124">
        <f t="shared" si="49"/>
        <v>0</v>
      </c>
      <c r="BL165" s="13" t="s">
        <v>188</v>
      </c>
      <c r="BM165" s="13" t="s">
        <v>379</v>
      </c>
    </row>
    <row r="166" spans="2:65" s="1" customFormat="1" ht="16.5" customHeight="1">
      <c r="B166" s="114"/>
      <c r="C166" s="115" t="s">
        <v>380</v>
      </c>
      <c r="D166" s="115" t="s">
        <v>120</v>
      </c>
      <c r="E166" s="116" t="s">
        <v>381</v>
      </c>
      <c r="F166" s="117" t="s">
        <v>382</v>
      </c>
      <c r="G166" s="118" t="s">
        <v>172</v>
      </c>
      <c r="H166" s="119">
        <v>2</v>
      </c>
      <c r="I166" s="216"/>
      <c r="J166" s="120">
        <f t="shared" si="40"/>
        <v>0</v>
      </c>
      <c r="K166" s="117" t="s">
        <v>3</v>
      </c>
      <c r="L166" s="24"/>
      <c r="M166" s="44" t="s">
        <v>3</v>
      </c>
      <c r="N166" s="121" t="s">
        <v>41</v>
      </c>
      <c r="O166" s="122">
        <v>0</v>
      </c>
      <c r="P166" s="122">
        <f t="shared" si="41"/>
        <v>0</v>
      </c>
      <c r="Q166" s="122">
        <v>0</v>
      </c>
      <c r="R166" s="122">
        <f t="shared" si="42"/>
        <v>0</v>
      </c>
      <c r="S166" s="122">
        <v>0</v>
      </c>
      <c r="T166" s="123">
        <f t="shared" si="43"/>
        <v>0</v>
      </c>
      <c r="AR166" s="13" t="s">
        <v>188</v>
      </c>
      <c r="AT166" s="13" t="s">
        <v>120</v>
      </c>
      <c r="AU166" s="13" t="s">
        <v>77</v>
      </c>
      <c r="AY166" s="13" t="s">
        <v>118</v>
      </c>
      <c r="BE166" s="124">
        <f t="shared" si="44"/>
        <v>0</v>
      </c>
      <c r="BF166" s="124">
        <f t="shared" si="45"/>
        <v>0</v>
      </c>
      <c r="BG166" s="124">
        <f t="shared" si="46"/>
        <v>0</v>
      </c>
      <c r="BH166" s="124">
        <f t="shared" si="47"/>
        <v>0</v>
      </c>
      <c r="BI166" s="124">
        <f t="shared" si="48"/>
        <v>0</v>
      </c>
      <c r="BJ166" s="13" t="s">
        <v>75</v>
      </c>
      <c r="BK166" s="124">
        <f t="shared" si="49"/>
        <v>0</v>
      </c>
      <c r="BL166" s="13" t="s">
        <v>188</v>
      </c>
      <c r="BM166" s="13" t="s">
        <v>383</v>
      </c>
    </row>
    <row r="167" spans="2:65" s="1" customFormat="1" ht="16.5" customHeight="1">
      <c r="B167" s="114"/>
      <c r="C167" s="115" t="s">
        <v>384</v>
      </c>
      <c r="D167" s="115" t="s">
        <v>120</v>
      </c>
      <c r="E167" s="116" t="s">
        <v>385</v>
      </c>
      <c r="F167" s="117" t="s">
        <v>386</v>
      </c>
      <c r="G167" s="118" t="s">
        <v>172</v>
      </c>
      <c r="H167" s="119">
        <v>9</v>
      </c>
      <c r="I167" s="216"/>
      <c r="J167" s="120">
        <f t="shared" si="40"/>
        <v>0</v>
      </c>
      <c r="K167" s="117" t="s">
        <v>3</v>
      </c>
      <c r="L167" s="24"/>
      <c r="M167" s="44" t="s">
        <v>3</v>
      </c>
      <c r="N167" s="121" t="s">
        <v>41</v>
      </c>
      <c r="O167" s="122">
        <v>0</v>
      </c>
      <c r="P167" s="122">
        <f t="shared" si="41"/>
        <v>0</v>
      </c>
      <c r="Q167" s="122">
        <v>0</v>
      </c>
      <c r="R167" s="122">
        <f t="shared" si="42"/>
        <v>0</v>
      </c>
      <c r="S167" s="122">
        <v>0</v>
      </c>
      <c r="T167" s="123">
        <f t="shared" si="43"/>
        <v>0</v>
      </c>
      <c r="AR167" s="13" t="s">
        <v>188</v>
      </c>
      <c r="AT167" s="13" t="s">
        <v>120</v>
      </c>
      <c r="AU167" s="13" t="s">
        <v>77</v>
      </c>
      <c r="AY167" s="13" t="s">
        <v>118</v>
      </c>
      <c r="BE167" s="124">
        <f t="shared" si="44"/>
        <v>0</v>
      </c>
      <c r="BF167" s="124">
        <f t="shared" si="45"/>
        <v>0</v>
      </c>
      <c r="BG167" s="124">
        <f t="shared" si="46"/>
        <v>0</v>
      </c>
      <c r="BH167" s="124">
        <f t="shared" si="47"/>
        <v>0</v>
      </c>
      <c r="BI167" s="124">
        <f t="shared" si="48"/>
        <v>0</v>
      </c>
      <c r="BJ167" s="13" t="s">
        <v>75</v>
      </c>
      <c r="BK167" s="124">
        <f t="shared" si="49"/>
        <v>0</v>
      </c>
      <c r="BL167" s="13" t="s">
        <v>188</v>
      </c>
      <c r="BM167" s="13" t="s">
        <v>387</v>
      </c>
    </row>
    <row r="168" spans="2:65" s="1" customFormat="1" ht="16.5" customHeight="1">
      <c r="B168" s="114"/>
      <c r="C168" s="115" t="s">
        <v>388</v>
      </c>
      <c r="D168" s="115" t="s">
        <v>120</v>
      </c>
      <c r="E168" s="116" t="s">
        <v>389</v>
      </c>
      <c r="F168" s="117" t="s">
        <v>390</v>
      </c>
      <c r="G168" s="118" t="s">
        <v>172</v>
      </c>
      <c r="H168" s="119">
        <v>1</v>
      </c>
      <c r="I168" s="216"/>
      <c r="J168" s="120">
        <f t="shared" si="40"/>
        <v>0</v>
      </c>
      <c r="K168" s="117" t="s">
        <v>3</v>
      </c>
      <c r="L168" s="24"/>
      <c r="M168" s="44" t="s">
        <v>3</v>
      </c>
      <c r="N168" s="121" t="s">
        <v>41</v>
      </c>
      <c r="O168" s="122">
        <v>0</v>
      </c>
      <c r="P168" s="122">
        <f t="shared" si="41"/>
        <v>0</v>
      </c>
      <c r="Q168" s="122">
        <v>0</v>
      </c>
      <c r="R168" s="122">
        <f t="shared" si="42"/>
        <v>0</v>
      </c>
      <c r="S168" s="122">
        <v>0</v>
      </c>
      <c r="T168" s="123">
        <f t="shared" si="43"/>
        <v>0</v>
      </c>
      <c r="AR168" s="13" t="s">
        <v>188</v>
      </c>
      <c r="AT168" s="13" t="s">
        <v>120</v>
      </c>
      <c r="AU168" s="13" t="s">
        <v>77</v>
      </c>
      <c r="AY168" s="13" t="s">
        <v>118</v>
      </c>
      <c r="BE168" s="124">
        <f t="shared" si="44"/>
        <v>0</v>
      </c>
      <c r="BF168" s="124">
        <f t="shared" si="45"/>
        <v>0</v>
      </c>
      <c r="BG168" s="124">
        <f t="shared" si="46"/>
        <v>0</v>
      </c>
      <c r="BH168" s="124">
        <f t="shared" si="47"/>
        <v>0</v>
      </c>
      <c r="BI168" s="124">
        <f t="shared" si="48"/>
        <v>0</v>
      </c>
      <c r="BJ168" s="13" t="s">
        <v>75</v>
      </c>
      <c r="BK168" s="124">
        <f t="shared" si="49"/>
        <v>0</v>
      </c>
      <c r="BL168" s="13" t="s">
        <v>188</v>
      </c>
      <c r="BM168" s="13" t="s">
        <v>391</v>
      </c>
    </row>
    <row r="169" spans="2:65" s="1" customFormat="1" ht="16.5" customHeight="1">
      <c r="B169" s="114"/>
      <c r="C169" s="115" t="s">
        <v>392</v>
      </c>
      <c r="D169" s="115" t="s">
        <v>120</v>
      </c>
      <c r="E169" s="116" t="s">
        <v>393</v>
      </c>
      <c r="F169" s="117" t="s">
        <v>394</v>
      </c>
      <c r="G169" s="118" t="s">
        <v>172</v>
      </c>
      <c r="H169" s="119">
        <v>1</v>
      </c>
      <c r="I169" s="216"/>
      <c r="J169" s="120">
        <f t="shared" si="40"/>
        <v>0</v>
      </c>
      <c r="K169" s="117" t="s">
        <v>3</v>
      </c>
      <c r="L169" s="24"/>
      <c r="M169" s="44" t="s">
        <v>3</v>
      </c>
      <c r="N169" s="121" t="s">
        <v>41</v>
      </c>
      <c r="O169" s="122">
        <v>0</v>
      </c>
      <c r="P169" s="122">
        <f t="shared" si="41"/>
        <v>0</v>
      </c>
      <c r="Q169" s="122">
        <v>0</v>
      </c>
      <c r="R169" s="122">
        <f t="shared" si="42"/>
        <v>0</v>
      </c>
      <c r="S169" s="122">
        <v>0</v>
      </c>
      <c r="T169" s="123">
        <f t="shared" si="43"/>
        <v>0</v>
      </c>
      <c r="AR169" s="13" t="s">
        <v>188</v>
      </c>
      <c r="AT169" s="13" t="s">
        <v>120</v>
      </c>
      <c r="AU169" s="13" t="s">
        <v>77</v>
      </c>
      <c r="AY169" s="13" t="s">
        <v>118</v>
      </c>
      <c r="BE169" s="124">
        <f t="shared" si="44"/>
        <v>0</v>
      </c>
      <c r="BF169" s="124">
        <f t="shared" si="45"/>
        <v>0</v>
      </c>
      <c r="BG169" s="124">
        <f t="shared" si="46"/>
        <v>0</v>
      </c>
      <c r="BH169" s="124">
        <f t="shared" si="47"/>
        <v>0</v>
      </c>
      <c r="BI169" s="124">
        <f t="shared" si="48"/>
        <v>0</v>
      </c>
      <c r="BJ169" s="13" t="s">
        <v>75</v>
      </c>
      <c r="BK169" s="124">
        <f t="shared" si="49"/>
        <v>0</v>
      </c>
      <c r="BL169" s="13" t="s">
        <v>188</v>
      </c>
      <c r="BM169" s="13" t="s">
        <v>395</v>
      </c>
    </row>
    <row r="170" spans="2:65" s="1" customFormat="1" ht="16.5" customHeight="1">
      <c r="B170" s="114"/>
      <c r="C170" s="115" t="s">
        <v>396</v>
      </c>
      <c r="D170" s="115" t="s">
        <v>120</v>
      </c>
      <c r="E170" s="116" t="s">
        <v>397</v>
      </c>
      <c r="F170" s="117" t="s">
        <v>398</v>
      </c>
      <c r="G170" s="118" t="s">
        <v>172</v>
      </c>
      <c r="H170" s="119">
        <v>1</v>
      </c>
      <c r="I170" s="216"/>
      <c r="J170" s="120">
        <f t="shared" si="40"/>
        <v>0</v>
      </c>
      <c r="K170" s="117" t="s">
        <v>3</v>
      </c>
      <c r="L170" s="24"/>
      <c r="M170" s="44" t="s">
        <v>3</v>
      </c>
      <c r="N170" s="121" t="s">
        <v>41</v>
      </c>
      <c r="O170" s="122">
        <v>0</v>
      </c>
      <c r="P170" s="122">
        <f t="shared" si="41"/>
        <v>0</v>
      </c>
      <c r="Q170" s="122">
        <v>0</v>
      </c>
      <c r="R170" s="122">
        <f t="shared" si="42"/>
        <v>0</v>
      </c>
      <c r="S170" s="122">
        <v>0</v>
      </c>
      <c r="T170" s="123">
        <f t="shared" si="43"/>
        <v>0</v>
      </c>
      <c r="AR170" s="13" t="s">
        <v>188</v>
      </c>
      <c r="AT170" s="13" t="s">
        <v>120</v>
      </c>
      <c r="AU170" s="13" t="s">
        <v>77</v>
      </c>
      <c r="AY170" s="13" t="s">
        <v>118</v>
      </c>
      <c r="BE170" s="124">
        <f t="shared" si="44"/>
        <v>0</v>
      </c>
      <c r="BF170" s="124">
        <f t="shared" si="45"/>
        <v>0</v>
      </c>
      <c r="BG170" s="124">
        <f t="shared" si="46"/>
        <v>0</v>
      </c>
      <c r="BH170" s="124">
        <f t="shared" si="47"/>
        <v>0</v>
      </c>
      <c r="BI170" s="124">
        <f t="shared" si="48"/>
        <v>0</v>
      </c>
      <c r="BJ170" s="13" t="s">
        <v>75</v>
      </c>
      <c r="BK170" s="124">
        <f t="shared" si="49"/>
        <v>0</v>
      </c>
      <c r="BL170" s="13" t="s">
        <v>188</v>
      </c>
      <c r="BM170" s="13" t="s">
        <v>399</v>
      </c>
    </row>
    <row r="171" spans="2:65" s="1" customFormat="1" ht="16.5" customHeight="1">
      <c r="B171" s="114"/>
      <c r="C171" s="115" t="s">
        <v>400</v>
      </c>
      <c r="D171" s="115" t="s">
        <v>120</v>
      </c>
      <c r="E171" s="116" t="s">
        <v>401</v>
      </c>
      <c r="F171" s="117" t="s">
        <v>402</v>
      </c>
      <c r="G171" s="118" t="s">
        <v>172</v>
      </c>
      <c r="H171" s="119">
        <v>1</v>
      </c>
      <c r="I171" s="216"/>
      <c r="J171" s="120">
        <f t="shared" si="40"/>
        <v>0</v>
      </c>
      <c r="K171" s="117" t="s">
        <v>3</v>
      </c>
      <c r="L171" s="24"/>
      <c r="M171" s="44" t="s">
        <v>3</v>
      </c>
      <c r="N171" s="121" t="s">
        <v>41</v>
      </c>
      <c r="O171" s="122">
        <v>0</v>
      </c>
      <c r="P171" s="122">
        <f t="shared" si="41"/>
        <v>0</v>
      </c>
      <c r="Q171" s="122">
        <v>0</v>
      </c>
      <c r="R171" s="122">
        <f t="shared" si="42"/>
        <v>0</v>
      </c>
      <c r="S171" s="122">
        <v>0</v>
      </c>
      <c r="T171" s="123">
        <f t="shared" si="43"/>
        <v>0</v>
      </c>
      <c r="AR171" s="13" t="s">
        <v>188</v>
      </c>
      <c r="AT171" s="13" t="s">
        <v>120</v>
      </c>
      <c r="AU171" s="13" t="s">
        <v>77</v>
      </c>
      <c r="AY171" s="13" t="s">
        <v>118</v>
      </c>
      <c r="BE171" s="124">
        <f t="shared" si="44"/>
        <v>0</v>
      </c>
      <c r="BF171" s="124">
        <f t="shared" si="45"/>
        <v>0</v>
      </c>
      <c r="BG171" s="124">
        <f t="shared" si="46"/>
        <v>0</v>
      </c>
      <c r="BH171" s="124">
        <f t="shared" si="47"/>
        <v>0</v>
      </c>
      <c r="BI171" s="124">
        <f t="shared" si="48"/>
        <v>0</v>
      </c>
      <c r="BJ171" s="13" t="s">
        <v>75</v>
      </c>
      <c r="BK171" s="124">
        <f t="shared" si="49"/>
        <v>0</v>
      </c>
      <c r="BL171" s="13" t="s">
        <v>188</v>
      </c>
      <c r="BM171" s="13" t="s">
        <v>403</v>
      </c>
    </row>
    <row r="172" spans="2:65" s="1" customFormat="1" ht="16.5" customHeight="1">
      <c r="B172" s="114"/>
      <c r="C172" s="115" t="s">
        <v>404</v>
      </c>
      <c r="D172" s="115" t="s">
        <v>120</v>
      </c>
      <c r="E172" s="116" t="s">
        <v>405</v>
      </c>
      <c r="F172" s="117" t="s">
        <v>406</v>
      </c>
      <c r="G172" s="118" t="s">
        <v>172</v>
      </c>
      <c r="H172" s="119">
        <v>1</v>
      </c>
      <c r="I172" s="216"/>
      <c r="J172" s="120">
        <f t="shared" si="40"/>
        <v>0</v>
      </c>
      <c r="K172" s="117" t="s">
        <v>3</v>
      </c>
      <c r="L172" s="24"/>
      <c r="M172" s="44" t="s">
        <v>3</v>
      </c>
      <c r="N172" s="121" t="s">
        <v>41</v>
      </c>
      <c r="O172" s="122">
        <v>0</v>
      </c>
      <c r="P172" s="122">
        <f t="shared" si="41"/>
        <v>0</v>
      </c>
      <c r="Q172" s="122">
        <v>0</v>
      </c>
      <c r="R172" s="122">
        <f t="shared" si="42"/>
        <v>0</v>
      </c>
      <c r="S172" s="122">
        <v>0</v>
      </c>
      <c r="T172" s="123">
        <f t="shared" si="43"/>
        <v>0</v>
      </c>
      <c r="AR172" s="13" t="s">
        <v>188</v>
      </c>
      <c r="AT172" s="13" t="s">
        <v>120</v>
      </c>
      <c r="AU172" s="13" t="s">
        <v>77</v>
      </c>
      <c r="AY172" s="13" t="s">
        <v>118</v>
      </c>
      <c r="BE172" s="124">
        <f t="shared" si="44"/>
        <v>0</v>
      </c>
      <c r="BF172" s="124">
        <f t="shared" si="45"/>
        <v>0</v>
      </c>
      <c r="BG172" s="124">
        <f t="shared" si="46"/>
        <v>0</v>
      </c>
      <c r="BH172" s="124">
        <f t="shared" si="47"/>
        <v>0</v>
      </c>
      <c r="BI172" s="124">
        <f t="shared" si="48"/>
        <v>0</v>
      </c>
      <c r="BJ172" s="13" t="s">
        <v>75</v>
      </c>
      <c r="BK172" s="124">
        <f t="shared" si="49"/>
        <v>0</v>
      </c>
      <c r="BL172" s="13" t="s">
        <v>188</v>
      </c>
      <c r="BM172" s="13" t="s">
        <v>407</v>
      </c>
    </row>
    <row r="173" spans="2:65" s="1" customFormat="1" ht="16.5" customHeight="1">
      <c r="B173" s="114"/>
      <c r="C173" s="115" t="s">
        <v>408</v>
      </c>
      <c r="D173" s="115" t="s">
        <v>120</v>
      </c>
      <c r="E173" s="116" t="s">
        <v>409</v>
      </c>
      <c r="F173" s="117" t="s">
        <v>410</v>
      </c>
      <c r="G173" s="118" t="s">
        <v>172</v>
      </c>
      <c r="H173" s="119">
        <v>1</v>
      </c>
      <c r="I173" s="216"/>
      <c r="J173" s="120">
        <f t="shared" si="40"/>
        <v>0</v>
      </c>
      <c r="K173" s="117" t="s">
        <v>3</v>
      </c>
      <c r="L173" s="24"/>
      <c r="M173" s="44" t="s">
        <v>3</v>
      </c>
      <c r="N173" s="121" t="s">
        <v>41</v>
      </c>
      <c r="O173" s="122">
        <v>0</v>
      </c>
      <c r="P173" s="122">
        <f t="shared" si="41"/>
        <v>0</v>
      </c>
      <c r="Q173" s="122">
        <v>0</v>
      </c>
      <c r="R173" s="122">
        <f t="shared" si="42"/>
        <v>0</v>
      </c>
      <c r="S173" s="122">
        <v>0</v>
      </c>
      <c r="T173" s="123">
        <f t="shared" si="43"/>
        <v>0</v>
      </c>
      <c r="AR173" s="13" t="s">
        <v>188</v>
      </c>
      <c r="AT173" s="13" t="s">
        <v>120</v>
      </c>
      <c r="AU173" s="13" t="s">
        <v>77</v>
      </c>
      <c r="AY173" s="13" t="s">
        <v>118</v>
      </c>
      <c r="BE173" s="124">
        <f t="shared" si="44"/>
        <v>0</v>
      </c>
      <c r="BF173" s="124">
        <f t="shared" si="45"/>
        <v>0</v>
      </c>
      <c r="BG173" s="124">
        <f t="shared" si="46"/>
        <v>0</v>
      </c>
      <c r="BH173" s="124">
        <f t="shared" si="47"/>
        <v>0</v>
      </c>
      <c r="BI173" s="124">
        <f t="shared" si="48"/>
        <v>0</v>
      </c>
      <c r="BJ173" s="13" t="s">
        <v>75</v>
      </c>
      <c r="BK173" s="124">
        <f t="shared" si="49"/>
        <v>0</v>
      </c>
      <c r="BL173" s="13" t="s">
        <v>188</v>
      </c>
      <c r="BM173" s="13" t="s">
        <v>411</v>
      </c>
    </row>
    <row r="174" spans="2:65" s="1" customFormat="1" ht="16.5" customHeight="1">
      <c r="B174" s="114"/>
      <c r="C174" s="115" t="s">
        <v>412</v>
      </c>
      <c r="D174" s="115" t="s">
        <v>120</v>
      </c>
      <c r="E174" s="116" t="s">
        <v>413</v>
      </c>
      <c r="F174" s="117" t="s">
        <v>414</v>
      </c>
      <c r="G174" s="118" t="s">
        <v>415</v>
      </c>
      <c r="H174" s="119">
        <v>1</v>
      </c>
      <c r="I174" s="216"/>
      <c r="J174" s="120">
        <f t="shared" si="40"/>
        <v>0</v>
      </c>
      <c r="K174" s="117" t="s">
        <v>3</v>
      </c>
      <c r="L174" s="24"/>
      <c r="M174" s="44" t="s">
        <v>3</v>
      </c>
      <c r="N174" s="121" t="s">
        <v>41</v>
      </c>
      <c r="O174" s="122">
        <v>0</v>
      </c>
      <c r="P174" s="122">
        <f t="shared" si="41"/>
        <v>0</v>
      </c>
      <c r="Q174" s="122">
        <v>0</v>
      </c>
      <c r="R174" s="122">
        <f t="shared" si="42"/>
        <v>0</v>
      </c>
      <c r="S174" s="122">
        <v>0</v>
      </c>
      <c r="T174" s="123">
        <f t="shared" si="43"/>
        <v>0</v>
      </c>
      <c r="AR174" s="13" t="s">
        <v>188</v>
      </c>
      <c r="AT174" s="13" t="s">
        <v>120</v>
      </c>
      <c r="AU174" s="13" t="s">
        <v>77</v>
      </c>
      <c r="AY174" s="13" t="s">
        <v>118</v>
      </c>
      <c r="BE174" s="124">
        <f t="shared" si="44"/>
        <v>0</v>
      </c>
      <c r="BF174" s="124">
        <f t="shared" si="45"/>
        <v>0</v>
      </c>
      <c r="BG174" s="124">
        <f t="shared" si="46"/>
        <v>0</v>
      </c>
      <c r="BH174" s="124">
        <f t="shared" si="47"/>
        <v>0</v>
      </c>
      <c r="BI174" s="124">
        <f t="shared" si="48"/>
        <v>0</v>
      </c>
      <c r="BJ174" s="13" t="s">
        <v>75</v>
      </c>
      <c r="BK174" s="124">
        <f t="shared" si="49"/>
        <v>0</v>
      </c>
      <c r="BL174" s="13" t="s">
        <v>188</v>
      </c>
      <c r="BM174" s="13" t="s">
        <v>416</v>
      </c>
    </row>
    <row r="175" spans="2:65" s="1" customFormat="1" ht="16.5" customHeight="1">
      <c r="B175" s="114"/>
      <c r="C175" s="115" t="s">
        <v>417</v>
      </c>
      <c r="D175" s="115" t="s">
        <v>120</v>
      </c>
      <c r="E175" s="116" t="s">
        <v>418</v>
      </c>
      <c r="F175" s="117" t="s">
        <v>419</v>
      </c>
      <c r="G175" s="118" t="s">
        <v>172</v>
      </c>
      <c r="H175" s="119">
        <v>1</v>
      </c>
      <c r="I175" s="216"/>
      <c r="J175" s="120">
        <f t="shared" si="40"/>
        <v>0</v>
      </c>
      <c r="K175" s="117" t="s">
        <v>3</v>
      </c>
      <c r="L175" s="24"/>
      <c r="M175" s="44" t="s">
        <v>3</v>
      </c>
      <c r="N175" s="121" t="s">
        <v>41</v>
      </c>
      <c r="O175" s="122">
        <v>0</v>
      </c>
      <c r="P175" s="122">
        <f t="shared" si="41"/>
        <v>0</v>
      </c>
      <c r="Q175" s="122">
        <v>0</v>
      </c>
      <c r="R175" s="122">
        <f t="shared" si="42"/>
        <v>0</v>
      </c>
      <c r="S175" s="122">
        <v>0</v>
      </c>
      <c r="T175" s="123">
        <f t="shared" si="43"/>
        <v>0</v>
      </c>
      <c r="AR175" s="13" t="s">
        <v>188</v>
      </c>
      <c r="AT175" s="13" t="s">
        <v>120</v>
      </c>
      <c r="AU175" s="13" t="s">
        <v>77</v>
      </c>
      <c r="AY175" s="13" t="s">
        <v>118</v>
      </c>
      <c r="BE175" s="124">
        <f t="shared" si="44"/>
        <v>0</v>
      </c>
      <c r="BF175" s="124">
        <f t="shared" si="45"/>
        <v>0</v>
      </c>
      <c r="BG175" s="124">
        <f t="shared" si="46"/>
        <v>0</v>
      </c>
      <c r="BH175" s="124">
        <f t="shared" si="47"/>
        <v>0</v>
      </c>
      <c r="BI175" s="124">
        <f t="shared" si="48"/>
        <v>0</v>
      </c>
      <c r="BJ175" s="13" t="s">
        <v>75</v>
      </c>
      <c r="BK175" s="124">
        <f t="shared" si="49"/>
        <v>0</v>
      </c>
      <c r="BL175" s="13" t="s">
        <v>188</v>
      </c>
      <c r="BM175" s="13" t="s">
        <v>420</v>
      </c>
    </row>
    <row r="176" spans="2:65" s="1" customFormat="1" ht="16.5" customHeight="1">
      <c r="B176" s="114"/>
      <c r="C176" s="115" t="s">
        <v>421</v>
      </c>
      <c r="D176" s="115" t="s">
        <v>120</v>
      </c>
      <c r="E176" s="116" t="s">
        <v>422</v>
      </c>
      <c r="F176" s="117" t="s">
        <v>423</v>
      </c>
      <c r="G176" s="118" t="s">
        <v>146</v>
      </c>
      <c r="H176" s="119">
        <v>41</v>
      </c>
      <c r="I176" s="216"/>
      <c r="J176" s="120">
        <f t="shared" si="40"/>
        <v>0</v>
      </c>
      <c r="K176" s="117" t="s">
        <v>124</v>
      </c>
      <c r="L176" s="24"/>
      <c r="M176" s="44" t="s">
        <v>3</v>
      </c>
      <c r="N176" s="121" t="s">
        <v>41</v>
      </c>
      <c r="O176" s="122">
        <v>0.241</v>
      </c>
      <c r="P176" s="122">
        <f t="shared" si="41"/>
        <v>9.881</v>
      </c>
      <c r="Q176" s="122">
        <v>0.0015</v>
      </c>
      <c r="R176" s="122">
        <f t="shared" si="42"/>
        <v>0.0615</v>
      </c>
      <c r="S176" s="122">
        <v>0</v>
      </c>
      <c r="T176" s="123">
        <f t="shared" si="43"/>
        <v>0</v>
      </c>
      <c r="AR176" s="13" t="s">
        <v>188</v>
      </c>
      <c r="AT176" s="13" t="s">
        <v>120</v>
      </c>
      <c r="AU176" s="13" t="s">
        <v>77</v>
      </c>
      <c r="AY176" s="13" t="s">
        <v>118</v>
      </c>
      <c r="BE176" s="124">
        <f t="shared" si="44"/>
        <v>0</v>
      </c>
      <c r="BF176" s="124">
        <f t="shared" si="45"/>
        <v>0</v>
      </c>
      <c r="BG176" s="124">
        <f t="shared" si="46"/>
        <v>0</v>
      </c>
      <c r="BH176" s="124">
        <f t="shared" si="47"/>
        <v>0</v>
      </c>
      <c r="BI176" s="124">
        <f t="shared" si="48"/>
        <v>0</v>
      </c>
      <c r="BJ176" s="13" t="s">
        <v>75</v>
      </c>
      <c r="BK176" s="124">
        <f t="shared" si="49"/>
        <v>0</v>
      </c>
      <c r="BL176" s="13" t="s">
        <v>188</v>
      </c>
      <c r="BM176" s="13" t="s">
        <v>424</v>
      </c>
    </row>
    <row r="177" spans="2:65" s="1" customFormat="1" ht="16.5" customHeight="1">
      <c r="B177" s="114"/>
      <c r="C177" s="115" t="s">
        <v>425</v>
      </c>
      <c r="D177" s="115" t="s">
        <v>120</v>
      </c>
      <c r="E177" s="116" t="s">
        <v>426</v>
      </c>
      <c r="F177" s="117" t="s">
        <v>427</v>
      </c>
      <c r="G177" s="118" t="s">
        <v>146</v>
      </c>
      <c r="H177" s="119">
        <v>461.6</v>
      </c>
      <c r="I177" s="216"/>
      <c r="J177" s="120">
        <f t="shared" si="40"/>
        <v>0</v>
      </c>
      <c r="K177" s="117" t="s">
        <v>124</v>
      </c>
      <c r="L177" s="24"/>
      <c r="M177" s="44" t="s">
        <v>3</v>
      </c>
      <c r="N177" s="121" t="s">
        <v>41</v>
      </c>
      <c r="O177" s="122">
        <v>0.052</v>
      </c>
      <c r="P177" s="122">
        <f t="shared" si="41"/>
        <v>24.0032</v>
      </c>
      <c r="Q177" s="122">
        <v>0</v>
      </c>
      <c r="R177" s="122">
        <f t="shared" si="42"/>
        <v>0</v>
      </c>
      <c r="S177" s="122">
        <v>0.00028</v>
      </c>
      <c r="T177" s="123">
        <f t="shared" si="43"/>
        <v>0.129248</v>
      </c>
      <c r="AR177" s="13" t="s">
        <v>188</v>
      </c>
      <c r="AT177" s="13" t="s">
        <v>120</v>
      </c>
      <c r="AU177" s="13" t="s">
        <v>77</v>
      </c>
      <c r="AY177" s="13" t="s">
        <v>118</v>
      </c>
      <c r="BE177" s="124">
        <f t="shared" si="44"/>
        <v>0</v>
      </c>
      <c r="BF177" s="124">
        <f t="shared" si="45"/>
        <v>0</v>
      </c>
      <c r="BG177" s="124">
        <f t="shared" si="46"/>
        <v>0</v>
      </c>
      <c r="BH177" s="124">
        <f t="shared" si="47"/>
        <v>0</v>
      </c>
      <c r="BI177" s="124">
        <f t="shared" si="48"/>
        <v>0</v>
      </c>
      <c r="BJ177" s="13" t="s">
        <v>75</v>
      </c>
      <c r="BK177" s="124">
        <f t="shared" si="49"/>
        <v>0</v>
      </c>
      <c r="BL177" s="13" t="s">
        <v>188</v>
      </c>
      <c r="BM177" s="13" t="s">
        <v>428</v>
      </c>
    </row>
    <row r="178" spans="2:65" s="1" customFormat="1" ht="16.5" customHeight="1">
      <c r="B178" s="114"/>
      <c r="C178" s="115" t="s">
        <v>429</v>
      </c>
      <c r="D178" s="115" t="s">
        <v>120</v>
      </c>
      <c r="E178" s="116" t="s">
        <v>430</v>
      </c>
      <c r="F178" s="117" t="s">
        <v>431</v>
      </c>
      <c r="G178" s="118" t="s">
        <v>146</v>
      </c>
      <c r="H178" s="119">
        <v>452.8</v>
      </c>
      <c r="I178" s="216"/>
      <c r="J178" s="120">
        <f t="shared" si="40"/>
        <v>0</v>
      </c>
      <c r="K178" s="117" t="s">
        <v>124</v>
      </c>
      <c r="L178" s="24"/>
      <c r="M178" s="44" t="s">
        <v>3</v>
      </c>
      <c r="N178" s="121" t="s">
        <v>41</v>
      </c>
      <c r="O178" s="122">
        <v>0.083</v>
      </c>
      <c r="P178" s="122">
        <f t="shared" si="41"/>
        <v>37.5824</v>
      </c>
      <c r="Q178" s="122">
        <v>0</v>
      </c>
      <c r="R178" s="122">
        <f t="shared" si="42"/>
        <v>0</v>
      </c>
      <c r="S178" s="122">
        <v>0.00029</v>
      </c>
      <c r="T178" s="123">
        <f t="shared" si="43"/>
        <v>0.131312</v>
      </c>
      <c r="AR178" s="13" t="s">
        <v>188</v>
      </c>
      <c r="AT178" s="13" t="s">
        <v>120</v>
      </c>
      <c r="AU178" s="13" t="s">
        <v>77</v>
      </c>
      <c r="AY178" s="13" t="s">
        <v>118</v>
      </c>
      <c r="BE178" s="124">
        <f t="shared" si="44"/>
        <v>0</v>
      </c>
      <c r="BF178" s="124">
        <f t="shared" si="45"/>
        <v>0</v>
      </c>
      <c r="BG178" s="124">
        <f t="shared" si="46"/>
        <v>0</v>
      </c>
      <c r="BH178" s="124">
        <f t="shared" si="47"/>
        <v>0</v>
      </c>
      <c r="BI178" s="124">
        <f t="shared" si="48"/>
        <v>0</v>
      </c>
      <c r="BJ178" s="13" t="s">
        <v>75</v>
      </c>
      <c r="BK178" s="124">
        <f t="shared" si="49"/>
        <v>0</v>
      </c>
      <c r="BL178" s="13" t="s">
        <v>188</v>
      </c>
      <c r="BM178" s="13" t="s">
        <v>432</v>
      </c>
    </row>
    <row r="179" spans="2:65" s="1" customFormat="1" ht="16.5" customHeight="1">
      <c r="B179" s="114"/>
      <c r="C179" s="115" t="s">
        <v>433</v>
      </c>
      <c r="D179" s="115" t="s">
        <v>120</v>
      </c>
      <c r="E179" s="116" t="s">
        <v>434</v>
      </c>
      <c r="F179" s="117" t="s">
        <v>435</v>
      </c>
      <c r="G179" s="118" t="s">
        <v>146</v>
      </c>
      <c r="H179" s="119">
        <v>134</v>
      </c>
      <c r="I179" s="216"/>
      <c r="J179" s="120">
        <f t="shared" si="40"/>
        <v>0</v>
      </c>
      <c r="K179" s="117" t="s">
        <v>124</v>
      </c>
      <c r="L179" s="24"/>
      <c r="M179" s="44" t="s">
        <v>3</v>
      </c>
      <c r="N179" s="121" t="s">
        <v>41</v>
      </c>
      <c r="O179" s="122">
        <v>0.12</v>
      </c>
      <c r="P179" s="122">
        <f t="shared" si="41"/>
        <v>16.08</v>
      </c>
      <c r="Q179" s="122">
        <v>0</v>
      </c>
      <c r="R179" s="122">
        <f t="shared" si="42"/>
        <v>0</v>
      </c>
      <c r="S179" s="122">
        <v>0.00032</v>
      </c>
      <c r="T179" s="123">
        <f t="shared" si="43"/>
        <v>0.04288</v>
      </c>
      <c r="AR179" s="13" t="s">
        <v>188</v>
      </c>
      <c r="AT179" s="13" t="s">
        <v>120</v>
      </c>
      <c r="AU179" s="13" t="s">
        <v>77</v>
      </c>
      <c r="AY179" s="13" t="s">
        <v>118</v>
      </c>
      <c r="BE179" s="124">
        <f t="shared" si="44"/>
        <v>0</v>
      </c>
      <c r="BF179" s="124">
        <f t="shared" si="45"/>
        <v>0</v>
      </c>
      <c r="BG179" s="124">
        <f t="shared" si="46"/>
        <v>0</v>
      </c>
      <c r="BH179" s="124">
        <f t="shared" si="47"/>
        <v>0</v>
      </c>
      <c r="BI179" s="124">
        <f t="shared" si="48"/>
        <v>0</v>
      </c>
      <c r="BJ179" s="13" t="s">
        <v>75</v>
      </c>
      <c r="BK179" s="124">
        <f t="shared" si="49"/>
        <v>0</v>
      </c>
      <c r="BL179" s="13" t="s">
        <v>188</v>
      </c>
      <c r="BM179" s="13" t="s">
        <v>436</v>
      </c>
    </row>
    <row r="180" spans="2:65" s="1" customFormat="1" ht="16.5" customHeight="1">
      <c r="B180" s="114"/>
      <c r="C180" s="115" t="s">
        <v>437</v>
      </c>
      <c r="D180" s="115" t="s">
        <v>120</v>
      </c>
      <c r="E180" s="116" t="s">
        <v>438</v>
      </c>
      <c r="F180" s="117" t="s">
        <v>439</v>
      </c>
      <c r="G180" s="118" t="s">
        <v>146</v>
      </c>
      <c r="H180" s="119">
        <v>55.8</v>
      </c>
      <c r="I180" s="216"/>
      <c r="J180" s="120">
        <f t="shared" si="40"/>
        <v>0</v>
      </c>
      <c r="K180" s="117" t="s">
        <v>124</v>
      </c>
      <c r="L180" s="24"/>
      <c r="M180" s="44" t="s">
        <v>3</v>
      </c>
      <c r="N180" s="121" t="s">
        <v>41</v>
      </c>
      <c r="O180" s="122">
        <v>0.017</v>
      </c>
      <c r="P180" s="122">
        <f t="shared" si="41"/>
        <v>0.9486</v>
      </c>
      <c r="Q180" s="122">
        <v>0.00018</v>
      </c>
      <c r="R180" s="122">
        <f t="shared" si="42"/>
        <v>0.010044</v>
      </c>
      <c r="S180" s="122">
        <v>0</v>
      </c>
      <c r="T180" s="123">
        <f t="shared" si="43"/>
        <v>0</v>
      </c>
      <c r="AR180" s="13" t="s">
        <v>188</v>
      </c>
      <c r="AT180" s="13" t="s">
        <v>120</v>
      </c>
      <c r="AU180" s="13" t="s">
        <v>77</v>
      </c>
      <c r="AY180" s="13" t="s">
        <v>118</v>
      </c>
      <c r="BE180" s="124">
        <f t="shared" si="44"/>
        <v>0</v>
      </c>
      <c r="BF180" s="124">
        <f t="shared" si="45"/>
        <v>0</v>
      </c>
      <c r="BG180" s="124">
        <f t="shared" si="46"/>
        <v>0</v>
      </c>
      <c r="BH180" s="124">
        <f t="shared" si="47"/>
        <v>0</v>
      </c>
      <c r="BI180" s="124">
        <f t="shared" si="48"/>
        <v>0</v>
      </c>
      <c r="BJ180" s="13" t="s">
        <v>75</v>
      </c>
      <c r="BK180" s="124">
        <f t="shared" si="49"/>
        <v>0</v>
      </c>
      <c r="BL180" s="13" t="s">
        <v>188</v>
      </c>
      <c r="BM180" s="13" t="s">
        <v>440</v>
      </c>
    </row>
    <row r="181" spans="2:65" s="1" customFormat="1" ht="16.5" customHeight="1">
      <c r="B181" s="114"/>
      <c r="C181" s="115" t="s">
        <v>441</v>
      </c>
      <c r="D181" s="115" t="s">
        <v>120</v>
      </c>
      <c r="E181" s="116" t="s">
        <v>442</v>
      </c>
      <c r="F181" s="117" t="s">
        <v>443</v>
      </c>
      <c r="G181" s="118" t="s">
        <v>146</v>
      </c>
      <c r="H181" s="119">
        <v>78.6</v>
      </c>
      <c r="I181" s="216"/>
      <c r="J181" s="120">
        <f t="shared" si="40"/>
        <v>0</v>
      </c>
      <c r="K181" s="117" t="s">
        <v>124</v>
      </c>
      <c r="L181" s="24"/>
      <c r="M181" s="44" t="s">
        <v>3</v>
      </c>
      <c r="N181" s="121" t="s">
        <v>41</v>
      </c>
      <c r="O181" s="122">
        <v>0.017</v>
      </c>
      <c r="P181" s="122">
        <f t="shared" si="41"/>
        <v>1.3362</v>
      </c>
      <c r="Q181" s="122">
        <v>0.00021</v>
      </c>
      <c r="R181" s="122">
        <f t="shared" si="42"/>
        <v>0.016506</v>
      </c>
      <c r="S181" s="122">
        <v>0</v>
      </c>
      <c r="T181" s="123">
        <f t="shared" si="43"/>
        <v>0</v>
      </c>
      <c r="AR181" s="13" t="s">
        <v>188</v>
      </c>
      <c r="AT181" s="13" t="s">
        <v>120</v>
      </c>
      <c r="AU181" s="13" t="s">
        <v>77</v>
      </c>
      <c r="AY181" s="13" t="s">
        <v>118</v>
      </c>
      <c r="BE181" s="124">
        <f t="shared" si="44"/>
        <v>0</v>
      </c>
      <c r="BF181" s="124">
        <f t="shared" si="45"/>
        <v>0</v>
      </c>
      <c r="BG181" s="124">
        <f t="shared" si="46"/>
        <v>0</v>
      </c>
      <c r="BH181" s="124">
        <f t="shared" si="47"/>
        <v>0</v>
      </c>
      <c r="BI181" s="124">
        <f t="shared" si="48"/>
        <v>0</v>
      </c>
      <c r="BJ181" s="13" t="s">
        <v>75</v>
      </c>
      <c r="BK181" s="124">
        <f t="shared" si="49"/>
        <v>0</v>
      </c>
      <c r="BL181" s="13" t="s">
        <v>188</v>
      </c>
      <c r="BM181" s="13" t="s">
        <v>444</v>
      </c>
    </row>
    <row r="182" spans="2:65" s="1" customFormat="1" ht="16.5" customHeight="1">
      <c r="B182" s="114"/>
      <c r="C182" s="115" t="s">
        <v>445</v>
      </c>
      <c r="D182" s="115" t="s">
        <v>120</v>
      </c>
      <c r="E182" s="116" t="s">
        <v>446</v>
      </c>
      <c r="F182" s="117" t="s">
        <v>447</v>
      </c>
      <c r="G182" s="118" t="s">
        <v>146</v>
      </c>
      <c r="H182" s="119">
        <v>188.3</v>
      </c>
      <c r="I182" s="216"/>
      <c r="J182" s="120">
        <f t="shared" si="40"/>
        <v>0</v>
      </c>
      <c r="K182" s="117" t="s">
        <v>124</v>
      </c>
      <c r="L182" s="24"/>
      <c r="M182" s="44" t="s">
        <v>3</v>
      </c>
      <c r="N182" s="121" t="s">
        <v>41</v>
      </c>
      <c r="O182" s="122">
        <v>0.017</v>
      </c>
      <c r="P182" s="122">
        <f t="shared" si="41"/>
        <v>3.2011000000000003</v>
      </c>
      <c r="Q182" s="122">
        <v>0.00026</v>
      </c>
      <c r="R182" s="122">
        <f t="shared" si="42"/>
        <v>0.048958</v>
      </c>
      <c r="S182" s="122">
        <v>0</v>
      </c>
      <c r="T182" s="123">
        <f t="shared" si="43"/>
        <v>0</v>
      </c>
      <c r="AR182" s="13" t="s">
        <v>188</v>
      </c>
      <c r="AT182" s="13" t="s">
        <v>120</v>
      </c>
      <c r="AU182" s="13" t="s">
        <v>77</v>
      </c>
      <c r="AY182" s="13" t="s">
        <v>118</v>
      </c>
      <c r="BE182" s="124">
        <f t="shared" si="44"/>
        <v>0</v>
      </c>
      <c r="BF182" s="124">
        <f t="shared" si="45"/>
        <v>0</v>
      </c>
      <c r="BG182" s="124">
        <f t="shared" si="46"/>
        <v>0</v>
      </c>
      <c r="BH182" s="124">
        <f t="shared" si="47"/>
        <v>0</v>
      </c>
      <c r="BI182" s="124">
        <f t="shared" si="48"/>
        <v>0</v>
      </c>
      <c r="BJ182" s="13" t="s">
        <v>75</v>
      </c>
      <c r="BK182" s="124">
        <f t="shared" si="49"/>
        <v>0</v>
      </c>
      <c r="BL182" s="13" t="s">
        <v>188</v>
      </c>
      <c r="BM182" s="13" t="s">
        <v>448</v>
      </c>
    </row>
    <row r="183" spans="2:65" s="1" customFormat="1" ht="16.5" customHeight="1">
      <c r="B183" s="114"/>
      <c r="C183" s="115" t="s">
        <v>449</v>
      </c>
      <c r="D183" s="115" t="s">
        <v>120</v>
      </c>
      <c r="E183" s="116" t="s">
        <v>450</v>
      </c>
      <c r="F183" s="117" t="s">
        <v>451</v>
      </c>
      <c r="G183" s="118" t="s">
        <v>146</v>
      </c>
      <c r="H183" s="119">
        <v>106</v>
      </c>
      <c r="I183" s="216"/>
      <c r="J183" s="120">
        <f t="shared" si="40"/>
        <v>0</v>
      </c>
      <c r="K183" s="117" t="s">
        <v>124</v>
      </c>
      <c r="L183" s="24"/>
      <c r="M183" s="44" t="s">
        <v>3</v>
      </c>
      <c r="N183" s="121" t="s">
        <v>41</v>
      </c>
      <c r="O183" s="122">
        <v>0.017</v>
      </c>
      <c r="P183" s="122">
        <f t="shared" si="41"/>
        <v>1.802</v>
      </c>
      <c r="Q183" s="122">
        <v>0.00029</v>
      </c>
      <c r="R183" s="122">
        <f t="shared" si="42"/>
        <v>0.03074</v>
      </c>
      <c r="S183" s="122">
        <v>0</v>
      </c>
      <c r="T183" s="123">
        <f t="shared" si="43"/>
        <v>0</v>
      </c>
      <c r="AR183" s="13" t="s">
        <v>188</v>
      </c>
      <c r="AT183" s="13" t="s">
        <v>120</v>
      </c>
      <c r="AU183" s="13" t="s">
        <v>77</v>
      </c>
      <c r="AY183" s="13" t="s">
        <v>118</v>
      </c>
      <c r="BE183" s="124">
        <f t="shared" si="44"/>
        <v>0</v>
      </c>
      <c r="BF183" s="124">
        <f t="shared" si="45"/>
        <v>0</v>
      </c>
      <c r="BG183" s="124">
        <f t="shared" si="46"/>
        <v>0</v>
      </c>
      <c r="BH183" s="124">
        <f t="shared" si="47"/>
        <v>0</v>
      </c>
      <c r="BI183" s="124">
        <f t="shared" si="48"/>
        <v>0</v>
      </c>
      <c r="BJ183" s="13" t="s">
        <v>75</v>
      </c>
      <c r="BK183" s="124">
        <f t="shared" si="49"/>
        <v>0</v>
      </c>
      <c r="BL183" s="13" t="s">
        <v>188</v>
      </c>
      <c r="BM183" s="13" t="s">
        <v>452</v>
      </c>
    </row>
    <row r="184" spans="2:65" s="1" customFormat="1" ht="16.5" customHeight="1">
      <c r="B184" s="114"/>
      <c r="C184" s="115" t="s">
        <v>453</v>
      </c>
      <c r="D184" s="115" t="s">
        <v>120</v>
      </c>
      <c r="E184" s="116" t="s">
        <v>454</v>
      </c>
      <c r="F184" s="117" t="s">
        <v>455</v>
      </c>
      <c r="G184" s="118" t="s">
        <v>146</v>
      </c>
      <c r="H184" s="119">
        <v>43.5</v>
      </c>
      <c r="I184" s="216"/>
      <c r="J184" s="120">
        <f t="shared" si="40"/>
        <v>0</v>
      </c>
      <c r="K184" s="117" t="s">
        <v>124</v>
      </c>
      <c r="L184" s="24"/>
      <c r="M184" s="44" t="s">
        <v>3</v>
      </c>
      <c r="N184" s="121" t="s">
        <v>41</v>
      </c>
      <c r="O184" s="122">
        <v>0.017</v>
      </c>
      <c r="P184" s="122">
        <f t="shared" si="41"/>
        <v>0.7395</v>
      </c>
      <c r="Q184" s="122">
        <v>0.00043</v>
      </c>
      <c r="R184" s="122">
        <f t="shared" si="42"/>
        <v>0.018705</v>
      </c>
      <c r="S184" s="122">
        <v>0</v>
      </c>
      <c r="T184" s="123">
        <f t="shared" si="43"/>
        <v>0</v>
      </c>
      <c r="AR184" s="13" t="s">
        <v>188</v>
      </c>
      <c r="AT184" s="13" t="s">
        <v>120</v>
      </c>
      <c r="AU184" s="13" t="s">
        <v>77</v>
      </c>
      <c r="AY184" s="13" t="s">
        <v>118</v>
      </c>
      <c r="BE184" s="124">
        <f t="shared" si="44"/>
        <v>0</v>
      </c>
      <c r="BF184" s="124">
        <f t="shared" si="45"/>
        <v>0</v>
      </c>
      <c r="BG184" s="124">
        <f t="shared" si="46"/>
        <v>0</v>
      </c>
      <c r="BH184" s="124">
        <f t="shared" si="47"/>
        <v>0</v>
      </c>
      <c r="BI184" s="124">
        <f t="shared" si="48"/>
        <v>0</v>
      </c>
      <c r="BJ184" s="13" t="s">
        <v>75</v>
      </c>
      <c r="BK184" s="124">
        <f t="shared" si="49"/>
        <v>0</v>
      </c>
      <c r="BL184" s="13" t="s">
        <v>188</v>
      </c>
      <c r="BM184" s="13" t="s">
        <v>456</v>
      </c>
    </row>
    <row r="185" spans="2:65" s="1" customFormat="1" ht="16.5" customHeight="1">
      <c r="B185" s="114"/>
      <c r="C185" s="115" t="s">
        <v>457</v>
      </c>
      <c r="D185" s="115" t="s">
        <v>120</v>
      </c>
      <c r="E185" s="116" t="s">
        <v>458</v>
      </c>
      <c r="F185" s="117" t="s">
        <v>459</v>
      </c>
      <c r="G185" s="118" t="s">
        <v>146</v>
      </c>
      <c r="H185" s="119">
        <v>65</v>
      </c>
      <c r="I185" s="216"/>
      <c r="J185" s="120">
        <f t="shared" si="40"/>
        <v>0</v>
      </c>
      <c r="K185" s="117" t="s">
        <v>124</v>
      </c>
      <c r="L185" s="24"/>
      <c r="M185" s="44" t="s">
        <v>3</v>
      </c>
      <c r="N185" s="121" t="s">
        <v>41</v>
      </c>
      <c r="O185" s="122">
        <v>0.017</v>
      </c>
      <c r="P185" s="122">
        <f t="shared" si="41"/>
        <v>1.105</v>
      </c>
      <c r="Q185" s="122">
        <v>0.00047</v>
      </c>
      <c r="R185" s="122">
        <f t="shared" si="42"/>
        <v>0.03055</v>
      </c>
      <c r="S185" s="122">
        <v>0</v>
      </c>
      <c r="T185" s="123">
        <f t="shared" si="43"/>
        <v>0</v>
      </c>
      <c r="AR185" s="13" t="s">
        <v>188</v>
      </c>
      <c r="AT185" s="13" t="s">
        <v>120</v>
      </c>
      <c r="AU185" s="13" t="s">
        <v>77</v>
      </c>
      <c r="AY185" s="13" t="s">
        <v>118</v>
      </c>
      <c r="BE185" s="124">
        <f t="shared" si="44"/>
        <v>0</v>
      </c>
      <c r="BF185" s="124">
        <f t="shared" si="45"/>
        <v>0</v>
      </c>
      <c r="BG185" s="124">
        <f t="shared" si="46"/>
        <v>0</v>
      </c>
      <c r="BH185" s="124">
        <f t="shared" si="47"/>
        <v>0</v>
      </c>
      <c r="BI185" s="124">
        <f t="shared" si="48"/>
        <v>0</v>
      </c>
      <c r="BJ185" s="13" t="s">
        <v>75</v>
      </c>
      <c r="BK185" s="124">
        <f t="shared" si="49"/>
        <v>0</v>
      </c>
      <c r="BL185" s="13" t="s">
        <v>188</v>
      </c>
      <c r="BM185" s="13" t="s">
        <v>460</v>
      </c>
    </row>
    <row r="186" spans="2:65" s="1" customFormat="1" ht="16.5" customHeight="1">
      <c r="B186" s="114"/>
      <c r="C186" s="115" t="s">
        <v>461</v>
      </c>
      <c r="D186" s="115" t="s">
        <v>120</v>
      </c>
      <c r="E186" s="116" t="s">
        <v>462</v>
      </c>
      <c r="F186" s="117" t="s">
        <v>463</v>
      </c>
      <c r="G186" s="118" t="s">
        <v>146</v>
      </c>
      <c r="H186" s="119">
        <v>69</v>
      </c>
      <c r="I186" s="216"/>
      <c r="J186" s="120">
        <f t="shared" si="40"/>
        <v>0</v>
      </c>
      <c r="K186" s="117" t="s">
        <v>124</v>
      </c>
      <c r="L186" s="24"/>
      <c r="M186" s="44" t="s">
        <v>3</v>
      </c>
      <c r="N186" s="121" t="s">
        <v>41</v>
      </c>
      <c r="O186" s="122">
        <v>0.017</v>
      </c>
      <c r="P186" s="122">
        <f t="shared" si="41"/>
        <v>1.173</v>
      </c>
      <c r="Q186" s="122">
        <v>0.00053</v>
      </c>
      <c r="R186" s="122">
        <f t="shared" si="42"/>
        <v>0.03657</v>
      </c>
      <c r="S186" s="122">
        <v>0</v>
      </c>
      <c r="T186" s="123">
        <f t="shared" si="43"/>
        <v>0</v>
      </c>
      <c r="AR186" s="13" t="s">
        <v>188</v>
      </c>
      <c r="AT186" s="13" t="s">
        <v>120</v>
      </c>
      <c r="AU186" s="13" t="s">
        <v>77</v>
      </c>
      <c r="AY186" s="13" t="s">
        <v>118</v>
      </c>
      <c r="BE186" s="124">
        <f t="shared" si="44"/>
        <v>0</v>
      </c>
      <c r="BF186" s="124">
        <f t="shared" si="45"/>
        <v>0</v>
      </c>
      <c r="BG186" s="124">
        <f t="shared" si="46"/>
        <v>0</v>
      </c>
      <c r="BH186" s="124">
        <f t="shared" si="47"/>
        <v>0</v>
      </c>
      <c r="BI186" s="124">
        <f t="shared" si="48"/>
        <v>0</v>
      </c>
      <c r="BJ186" s="13" t="s">
        <v>75</v>
      </c>
      <c r="BK186" s="124">
        <f t="shared" si="49"/>
        <v>0</v>
      </c>
      <c r="BL186" s="13" t="s">
        <v>188</v>
      </c>
      <c r="BM186" s="13" t="s">
        <v>464</v>
      </c>
    </row>
    <row r="187" spans="2:65" s="1" customFormat="1" ht="16.5" customHeight="1">
      <c r="B187" s="114"/>
      <c r="C187" s="115" t="s">
        <v>465</v>
      </c>
      <c r="D187" s="115" t="s">
        <v>120</v>
      </c>
      <c r="E187" s="116" t="s">
        <v>466</v>
      </c>
      <c r="F187" s="117" t="s">
        <v>467</v>
      </c>
      <c r="G187" s="118" t="s">
        <v>146</v>
      </c>
      <c r="H187" s="119">
        <v>1153.61</v>
      </c>
      <c r="I187" s="216"/>
      <c r="J187" s="120">
        <f t="shared" si="40"/>
        <v>0</v>
      </c>
      <c r="K187" s="117" t="s">
        <v>124</v>
      </c>
      <c r="L187" s="24"/>
      <c r="M187" s="44" t="s">
        <v>3</v>
      </c>
      <c r="N187" s="121" t="s">
        <v>41</v>
      </c>
      <c r="O187" s="122">
        <v>0.082</v>
      </c>
      <c r="P187" s="122">
        <f t="shared" si="41"/>
        <v>94.59602</v>
      </c>
      <c r="Q187" s="122">
        <v>1E-05</v>
      </c>
      <c r="R187" s="122">
        <f t="shared" si="42"/>
        <v>0.0115361</v>
      </c>
      <c r="S187" s="122">
        <v>0</v>
      </c>
      <c r="T187" s="123">
        <f t="shared" si="43"/>
        <v>0</v>
      </c>
      <c r="AR187" s="13" t="s">
        <v>188</v>
      </c>
      <c r="AT187" s="13" t="s">
        <v>120</v>
      </c>
      <c r="AU187" s="13" t="s">
        <v>77</v>
      </c>
      <c r="AY187" s="13" t="s">
        <v>118</v>
      </c>
      <c r="BE187" s="124">
        <f t="shared" si="44"/>
        <v>0</v>
      </c>
      <c r="BF187" s="124">
        <f t="shared" si="45"/>
        <v>0</v>
      </c>
      <c r="BG187" s="124">
        <f t="shared" si="46"/>
        <v>0</v>
      </c>
      <c r="BH187" s="124">
        <f t="shared" si="47"/>
        <v>0</v>
      </c>
      <c r="BI187" s="124">
        <f t="shared" si="48"/>
        <v>0</v>
      </c>
      <c r="BJ187" s="13" t="s">
        <v>75</v>
      </c>
      <c r="BK187" s="124">
        <f t="shared" si="49"/>
        <v>0</v>
      </c>
      <c r="BL187" s="13" t="s">
        <v>188</v>
      </c>
      <c r="BM187" s="13" t="s">
        <v>468</v>
      </c>
    </row>
    <row r="188" spans="2:65" s="1" customFormat="1" ht="16.5" customHeight="1">
      <c r="B188" s="114"/>
      <c r="C188" s="115" t="s">
        <v>469</v>
      </c>
      <c r="D188" s="115" t="s">
        <v>120</v>
      </c>
      <c r="E188" s="116" t="s">
        <v>470</v>
      </c>
      <c r="F188" s="117" t="s">
        <v>471</v>
      </c>
      <c r="G188" s="118" t="s">
        <v>146</v>
      </c>
      <c r="H188" s="119">
        <v>162.8</v>
      </c>
      <c r="I188" s="216"/>
      <c r="J188" s="120">
        <f t="shared" si="40"/>
        <v>0</v>
      </c>
      <c r="K188" s="117" t="s">
        <v>124</v>
      </c>
      <c r="L188" s="24"/>
      <c r="M188" s="44" t="s">
        <v>3</v>
      </c>
      <c r="N188" s="121" t="s">
        <v>41</v>
      </c>
      <c r="O188" s="122">
        <v>0.366</v>
      </c>
      <c r="P188" s="122">
        <f t="shared" si="41"/>
        <v>59.5848</v>
      </c>
      <c r="Q188" s="122">
        <v>0.00026</v>
      </c>
      <c r="R188" s="122">
        <f t="shared" si="42"/>
        <v>0.042328</v>
      </c>
      <c r="S188" s="122">
        <v>0</v>
      </c>
      <c r="T188" s="123">
        <f t="shared" si="43"/>
        <v>0</v>
      </c>
      <c r="AR188" s="13" t="s">
        <v>188</v>
      </c>
      <c r="AT188" s="13" t="s">
        <v>120</v>
      </c>
      <c r="AU188" s="13" t="s">
        <v>77</v>
      </c>
      <c r="AY188" s="13" t="s">
        <v>118</v>
      </c>
      <c r="BE188" s="124">
        <f t="shared" si="44"/>
        <v>0</v>
      </c>
      <c r="BF188" s="124">
        <f t="shared" si="45"/>
        <v>0</v>
      </c>
      <c r="BG188" s="124">
        <f t="shared" si="46"/>
        <v>0</v>
      </c>
      <c r="BH188" s="124">
        <f t="shared" si="47"/>
        <v>0</v>
      </c>
      <c r="BI188" s="124">
        <f t="shared" si="48"/>
        <v>0</v>
      </c>
      <c r="BJ188" s="13" t="s">
        <v>75</v>
      </c>
      <c r="BK188" s="124">
        <f t="shared" si="49"/>
        <v>0</v>
      </c>
      <c r="BL188" s="13" t="s">
        <v>188</v>
      </c>
      <c r="BM188" s="13" t="s">
        <v>472</v>
      </c>
    </row>
    <row r="189" spans="2:65" s="1" customFormat="1" ht="16.5" customHeight="1">
      <c r="B189" s="114"/>
      <c r="C189" s="115" t="s">
        <v>473</v>
      </c>
      <c r="D189" s="115" t="s">
        <v>120</v>
      </c>
      <c r="E189" s="116" t="s">
        <v>474</v>
      </c>
      <c r="F189" s="117" t="s">
        <v>475</v>
      </c>
      <c r="G189" s="118" t="s">
        <v>146</v>
      </c>
      <c r="H189" s="119">
        <v>345.18</v>
      </c>
      <c r="I189" s="216"/>
      <c r="J189" s="120">
        <f t="shared" si="40"/>
        <v>0</v>
      </c>
      <c r="K189" s="117" t="s">
        <v>124</v>
      </c>
      <c r="L189" s="24"/>
      <c r="M189" s="44" t="s">
        <v>3</v>
      </c>
      <c r="N189" s="121" t="s">
        <v>41</v>
      </c>
      <c r="O189" s="122">
        <v>0.401</v>
      </c>
      <c r="P189" s="122">
        <f t="shared" si="41"/>
        <v>138.41718</v>
      </c>
      <c r="Q189" s="122">
        <v>0.00038</v>
      </c>
      <c r="R189" s="122">
        <f t="shared" si="42"/>
        <v>0.13116840000000002</v>
      </c>
      <c r="S189" s="122">
        <v>0</v>
      </c>
      <c r="T189" s="123">
        <f t="shared" si="43"/>
        <v>0</v>
      </c>
      <c r="AR189" s="13" t="s">
        <v>188</v>
      </c>
      <c r="AT189" s="13" t="s">
        <v>120</v>
      </c>
      <c r="AU189" s="13" t="s">
        <v>77</v>
      </c>
      <c r="AY189" s="13" t="s">
        <v>118</v>
      </c>
      <c r="BE189" s="124">
        <f t="shared" si="44"/>
        <v>0</v>
      </c>
      <c r="BF189" s="124">
        <f t="shared" si="45"/>
        <v>0</v>
      </c>
      <c r="BG189" s="124">
        <f t="shared" si="46"/>
        <v>0</v>
      </c>
      <c r="BH189" s="124">
        <f t="shared" si="47"/>
        <v>0</v>
      </c>
      <c r="BI189" s="124">
        <f t="shared" si="48"/>
        <v>0</v>
      </c>
      <c r="BJ189" s="13" t="s">
        <v>75</v>
      </c>
      <c r="BK189" s="124">
        <f t="shared" si="49"/>
        <v>0</v>
      </c>
      <c r="BL189" s="13" t="s">
        <v>188</v>
      </c>
      <c r="BM189" s="13" t="s">
        <v>476</v>
      </c>
    </row>
    <row r="190" spans="2:65" s="1" customFormat="1" ht="16.5" customHeight="1">
      <c r="B190" s="114"/>
      <c r="C190" s="115" t="s">
        <v>477</v>
      </c>
      <c r="D190" s="115" t="s">
        <v>120</v>
      </c>
      <c r="E190" s="116" t="s">
        <v>478</v>
      </c>
      <c r="F190" s="117" t="s">
        <v>479</v>
      </c>
      <c r="G190" s="118" t="s">
        <v>146</v>
      </c>
      <c r="H190" s="119">
        <v>333.63</v>
      </c>
      <c r="I190" s="216"/>
      <c r="J190" s="120">
        <f t="shared" si="40"/>
        <v>0</v>
      </c>
      <c r="K190" s="117" t="s">
        <v>124</v>
      </c>
      <c r="L190" s="24"/>
      <c r="M190" s="44" t="s">
        <v>3</v>
      </c>
      <c r="N190" s="121" t="s">
        <v>41</v>
      </c>
      <c r="O190" s="122">
        <v>0.466</v>
      </c>
      <c r="P190" s="122">
        <f t="shared" si="41"/>
        <v>155.47158000000002</v>
      </c>
      <c r="Q190" s="122">
        <v>0.00057</v>
      </c>
      <c r="R190" s="122">
        <f t="shared" si="42"/>
        <v>0.19016909999999998</v>
      </c>
      <c r="S190" s="122">
        <v>0</v>
      </c>
      <c r="T190" s="123">
        <f t="shared" si="43"/>
        <v>0</v>
      </c>
      <c r="AR190" s="13" t="s">
        <v>188</v>
      </c>
      <c r="AT190" s="13" t="s">
        <v>120</v>
      </c>
      <c r="AU190" s="13" t="s">
        <v>77</v>
      </c>
      <c r="AY190" s="13" t="s">
        <v>118</v>
      </c>
      <c r="BE190" s="124">
        <f t="shared" si="44"/>
        <v>0</v>
      </c>
      <c r="BF190" s="124">
        <f t="shared" si="45"/>
        <v>0</v>
      </c>
      <c r="BG190" s="124">
        <f t="shared" si="46"/>
        <v>0</v>
      </c>
      <c r="BH190" s="124">
        <f t="shared" si="47"/>
        <v>0</v>
      </c>
      <c r="BI190" s="124">
        <f t="shared" si="48"/>
        <v>0</v>
      </c>
      <c r="BJ190" s="13" t="s">
        <v>75</v>
      </c>
      <c r="BK190" s="124">
        <f t="shared" si="49"/>
        <v>0</v>
      </c>
      <c r="BL190" s="13" t="s">
        <v>188</v>
      </c>
      <c r="BM190" s="13" t="s">
        <v>480</v>
      </c>
    </row>
    <row r="191" spans="2:65" s="1" customFormat="1" ht="16.5" customHeight="1">
      <c r="B191" s="114"/>
      <c r="C191" s="115" t="s">
        <v>481</v>
      </c>
      <c r="D191" s="115" t="s">
        <v>120</v>
      </c>
      <c r="E191" s="116" t="s">
        <v>482</v>
      </c>
      <c r="F191" s="117" t="s">
        <v>483</v>
      </c>
      <c r="G191" s="118" t="s">
        <v>146</v>
      </c>
      <c r="H191" s="119">
        <v>116.6</v>
      </c>
      <c r="I191" s="216"/>
      <c r="J191" s="120">
        <f t="shared" si="40"/>
        <v>0</v>
      </c>
      <c r="K191" s="117" t="s">
        <v>124</v>
      </c>
      <c r="L191" s="24"/>
      <c r="M191" s="44" t="s">
        <v>3</v>
      </c>
      <c r="N191" s="121" t="s">
        <v>41</v>
      </c>
      <c r="O191" s="122">
        <v>0.53</v>
      </c>
      <c r="P191" s="122">
        <f t="shared" si="41"/>
        <v>61.798</v>
      </c>
      <c r="Q191" s="122">
        <v>0.00086</v>
      </c>
      <c r="R191" s="122">
        <f t="shared" si="42"/>
        <v>0.10027599999999999</v>
      </c>
      <c r="S191" s="122">
        <v>0</v>
      </c>
      <c r="T191" s="123">
        <f t="shared" si="43"/>
        <v>0</v>
      </c>
      <c r="AR191" s="13" t="s">
        <v>188</v>
      </c>
      <c r="AT191" s="13" t="s">
        <v>120</v>
      </c>
      <c r="AU191" s="13" t="s">
        <v>77</v>
      </c>
      <c r="AY191" s="13" t="s">
        <v>118</v>
      </c>
      <c r="BE191" s="124">
        <f t="shared" si="44"/>
        <v>0</v>
      </c>
      <c r="BF191" s="124">
        <f t="shared" si="45"/>
        <v>0</v>
      </c>
      <c r="BG191" s="124">
        <f t="shared" si="46"/>
        <v>0</v>
      </c>
      <c r="BH191" s="124">
        <f t="shared" si="47"/>
        <v>0</v>
      </c>
      <c r="BI191" s="124">
        <f t="shared" si="48"/>
        <v>0</v>
      </c>
      <c r="BJ191" s="13" t="s">
        <v>75</v>
      </c>
      <c r="BK191" s="124">
        <f t="shared" si="49"/>
        <v>0</v>
      </c>
      <c r="BL191" s="13" t="s">
        <v>188</v>
      </c>
      <c r="BM191" s="13" t="s">
        <v>484</v>
      </c>
    </row>
    <row r="192" spans="2:65" s="1" customFormat="1" ht="16.5" customHeight="1">
      <c r="B192" s="114"/>
      <c r="C192" s="115" t="s">
        <v>485</v>
      </c>
      <c r="D192" s="115" t="s">
        <v>120</v>
      </c>
      <c r="E192" s="116" t="s">
        <v>486</v>
      </c>
      <c r="F192" s="117" t="s">
        <v>487</v>
      </c>
      <c r="G192" s="118" t="s">
        <v>146</v>
      </c>
      <c r="H192" s="119">
        <v>48</v>
      </c>
      <c r="I192" s="216"/>
      <c r="J192" s="120">
        <f t="shared" si="40"/>
        <v>0</v>
      </c>
      <c r="K192" s="117" t="s">
        <v>124</v>
      </c>
      <c r="L192" s="24"/>
      <c r="M192" s="44" t="s">
        <v>3</v>
      </c>
      <c r="N192" s="121" t="s">
        <v>41</v>
      </c>
      <c r="O192" s="122">
        <v>0.565</v>
      </c>
      <c r="P192" s="122">
        <f t="shared" si="41"/>
        <v>27.119999999999997</v>
      </c>
      <c r="Q192" s="122">
        <v>0.00131</v>
      </c>
      <c r="R192" s="122">
        <f t="shared" si="42"/>
        <v>0.06287999999999999</v>
      </c>
      <c r="S192" s="122">
        <v>0</v>
      </c>
      <c r="T192" s="123">
        <f t="shared" si="43"/>
        <v>0</v>
      </c>
      <c r="AR192" s="13" t="s">
        <v>188</v>
      </c>
      <c r="AT192" s="13" t="s">
        <v>120</v>
      </c>
      <c r="AU192" s="13" t="s">
        <v>77</v>
      </c>
      <c r="AY192" s="13" t="s">
        <v>118</v>
      </c>
      <c r="BE192" s="124">
        <f t="shared" si="44"/>
        <v>0</v>
      </c>
      <c r="BF192" s="124">
        <f t="shared" si="45"/>
        <v>0</v>
      </c>
      <c r="BG192" s="124">
        <f t="shared" si="46"/>
        <v>0</v>
      </c>
      <c r="BH192" s="124">
        <f t="shared" si="47"/>
        <v>0</v>
      </c>
      <c r="BI192" s="124">
        <f t="shared" si="48"/>
        <v>0</v>
      </c>
      <c r="BJ192" s="13" t="s">
        <v>75</v>
      </c>
      <c r="BK192" s="124">
        <f t="shared" si="49"/>
        <v>0</v>
      </c>
      <c r="BL192" s="13" t="s">
        <v>188</v>
      </c>
      <c r="BM192" s="13" t="s">
        <v>488</v>
      </c>
    </row>
    <row r="193" spans="2:65" s="1" customFormat="1" ht="16.5" customHeight="1">
      <c r="B193" s="114"/>
      <c r="C193" s="115" t="s">
        <v>489</v>
      </c>
      <c r="D193" s="115" t="s">
        <v>120</v>
      </c>
      <c r="E193" s="116" t="s">
        <v>490</v>
      </c>
      <c r="F193" s="117" t="s">
        <v>491</v>
      </c>
      <c r="G193" s="118" t="s">
        <v>146</v>
      </c>
      <c r="H193" s="119">
        <v>71.5</v>
      </c>
      <c r="I193" s="216"/>
      <c r="J193" s="120">
        <f t="shared" si="40"/>
        <v>0</v>
      </c>
      <c r="K193" s="117" t="s">
        <v>124</v>
      </c>
      <c r="L193" s="24"/>
      <c r="M193" s="44" t="s">
        <v>3</v>
      </c>
      <c r="N193" s="121" t="s">
        <v>41</v>
      </c>
      <c r="O193" s="122">
        <v>0.658</v>
      </c>
      <c r="P193" s="122">
        <f t="shared" si="41"/>
        <v>47.047000000000004</v>
      </c>
      <c r="Q193" s="122">
        <v>0.00203</v>
      </c>
      <c r="R193" s="122">
        <f t="shared" si="42"/>
        <v>0.145145</v>
      </c>
      <c r="S193" s="122">
        <v>0</v>
      </c>
      <c r="T193" s="123">
        <f t="shared" si="43"/>
        <v>0</v>
      </c>
      <c r="AR193" s="13" t="s">
        <v>188</v>
      </c>
      <c r="AT193" s="13" t="s">
        <v>120</v>
      </c>
      <c r="AU193" s="13" t="s">
        <v>77</v>
      </c>
      <c r="AY193" s="13" t="s">
        <v>118</v>
      </c>
      <c r="BE193" s="124">
        <f t="shared" si="44"/>
        <v>0</v>
      </c>
      <c r="BF193" s="124">
        <f t="shared" si="45"/>
        <v>0</v>
      </c>
      <c r="BG193" s="124">
        <f t="shared" si="46"/>
        <v>0</v>
      </c>
      <c r="BH193" s="124">
        <f t="shared" si="47"/>
        <v>0</v>
      </c>
      <c r="BI193" s="124">
        <f t="shared" si="48"/>
        <v>0</v>
      </c>
      <c r="BJ193" s="13" t="s">
        <v>75</v>
      </c>
      <c r="BK193" s="124">
        <f t="shared" si="49"/>
        <v>0</v>
      </c>
      <c r="BL193" s="13" t="s">
        <v>188</v>
      </c>
      <c r="BM193" s="13" t="s">
        <v>492</v>
      </c>
    </row>
    <row r="194" spans="2:65" s="1" customFormat="1" ht="16.5" customHeight="1">
      <c r="B194" s="114"/>
      <c r="C194" s="115" t="s">
        <v>493</v>
      </c>
      <c r="D194" s="115" t="s">
        <v>120</v>
      </c>
      <c r="E194" s="116" t="s">
        <v>494</v>
      </c>
      <c r="F194" s="117" t="s">
        <v>495</v>
      </c>
      <c r="G194" s="118" t="s">
        <v>146</v>
      </c>
      <c r="H194" s="119">
        <v>75.9</v>
      </c>
      <c r="I194" s="216"/>
      <c r="J194" s="120">
        <f t="shared" si="40"/>
        <v>0</v>
      </c>
      <c r="K194" s="117" t="s">
        <v>124</v>
      </c>
      <c r="L194" s="24"/>
      <c r="M194" s="44" t="s">
        <v>3</v>
      </c>
      <c r="N194" s="121" t="s">
        <v>41</v>
      </c>
      <c r="O194" s="122">
        <v>0.843</v>
      </c>
      <c r="P194" s="122">
        <f t="shared" si="41"/>
        <v>63.983700000000006</v>
      </c>
      <c r="Q194" s="122">
        <v>0.00255</v>
      </c>
      <c r="R194" s="122">
        <f t="shared" si="42"/>
        <v>0.19354500000000002</v>
      </c>
      <c r="S194" s="122">
        <v>0</v>
      </c>
      <c r="T194" s="123">
        <f t="shared" si="43"/>
        <v>0</v>
      </c>
      <c r="AR194" s="13" t="s">
        <v>188</v>
      </c>
      <c r="AT194" s="13" t="s">
        <v>120</v>
      </c>
      <c r="AU194" s="13" t="s">
        <v>77</v>
      </c>
      <c r="AY194" s="13" t="s">
        <v>118</v>
      </c>
      <c r="BE194" s="124">
        <f t="shared" si="44"/>
        <v>0</v>
      </c>
      <c r="BF194" s="124">
        <f t="shared" si="45"/>
        <v>0</v>
      </c>
      <c r="BG194" s="124">
        <f t="shared" si="46"/>
        <v>0</v>
      </c>
      <c r="BH194" s="124">
        <f t="shared" si="47"/>
        <v>0</v>
      </c>
      <c r="BI194" s="124">
        <f t="shared" si="48"/>
        <v>0</v>
      </c>
      <c r="BJ194" s="13" t="s">
        <v>75</v>
      </c>
      <c r="BK194" s="124">
        <f t="shared" si="49"/>
        <v>0</v>
      </c>
      <c r="BL194" s="13" t="s">
        <v>188</v>
      </c>
      <c r="BM194" s="13" t="s">
        <v>496</v>
      </c>
    </row>
    <row r="195" spans="2:65" s="1" customFormat="1" ht="22.5" customHeight="1">
      <c r="B195" s="114"/>
      <c r="C195" s="115" t="s">
        <v>497</v>
      </c>
      <c r="D195" s="115" t="s">
        <v>120</v>
      </c>
      <c r="E195" s="116" t="s">
        <v>498</v>
      </c>
      <c r="F195" s="117" t="s">
        <v>499</v>
      </c>
      <c r="G195" s="118" t="s">
        <v>236</v>
      </c>
      <c r="H195" s="119">
        <v>1.131</v>
      </c>
      <c r="I195" s="216"/>
      <c r="J195" s="120">
        <f t="shared" si="40"/>
        <v>0</v>
      </c>
      <c r="K195" s="117" t="s">
        <v>124</v>
      </c>
      <c r="L195" s="24"/>
      <c r="M195" s="44" t="s">
        <v>3</v>
      </c>
      <c r="N195" s="121" t="s">
        <v>41</v>
      </c>
      <c r="O195" s="122">
        <v>1.421</v>
      </c>
      <c r="P195" s="122">
        <f t="shared" si="41"/>
        <v>1.607151</v>
      </c>
      <c r="Q195" s="122">
        <v>0</v>
      </c>
      <c r="R195" s="122">
        <f t="shared" si="42"/>
        <v>0</v>
      </c>
      <c r="S195" s="122">
        <v>0</v>
      </c>
      <c r="T195" s="123">
        <f t="shared" si="43"/>
        <v>0</v>
      </c>
      <c r="AR195" s="13" t="s">
        <v>188</v>
      </c>
      <c r="AT195" s="13" t="s">
        <v>120</v>
      </c>
      <c r="AU195" s="13" t="s">
        <v>77</v>
      </c>
      <c r="AY195" s="13" t="s">
        <v>118</v>
      </c>
      <c r="BE195" s="124">
        <f t="shared" si="44"/>
        <v>0</v>
      </c>
      <c r="BF195" s="124">
        <f t="shared" si="45"/>
        <v>0</v>
      </c>
      <c r="BG195" s="124">
        <f t="shared" si="46"/>
        <v>0</v>
      </c>
      <c r="BH195" s="124">
        <f t="shared" si="47"/>
        <v>0</v>
      </c>
      <c r="BI195" s="124">
        <f t="shared" si="48"/>
        <v>0</v>
      </c>
      <c r="BJ195" s="13" t="s">
        <v>75</v>
      </c>
      <c r="BK195" s="124">
        <f t="shared" si="49"/>
        <v>0</v>
      </c>
      <c r="BL195" s="13" t="s">
        <v>188</v>
      </c>
      <c r="BM195" s="13" t="s">
        <v>500</v>
      </c>
    </row>
    <row r="196" spans="2:63" s="10" customFormat="1" ht="22.9" customHeight="1">
      <c r="B196" s="102"/>
      <c r="D196" s="103" t="s">
        <v>69</v>
      </c>
      <c r="E196" s="112" t="s">
        <v>501</v>
      </c>
      <c r="F196" s="112" t="s">
        <v>502</v>
      </c>
      <c r="J196" s="113">
        <f>BK196</f>
        <v>0</v>
      </c>
      <c r="L196" s="102"/>
      <c r="M196" s="106"/>
      <c r="N196" s="107"/>
      <c r="O196" s="107"/>
      <c r="P196" s="108">
        <f>SUM(P197:P201)</f>
        <v>79.081298</v>
      </c>
      <c r="Q196" s="107"/>
      <c r="R196" s="108">
        <f>SUM(R197:R201)</f>
        <v>0.7621900000000001</v>
      </c>
      <c r="S196" s="107"/>
      <c r="T196" s="109">
        <f>SUM(T197:T201)</f>
        <v>0.7112</v>
      </c>
      <c r="AR196" s="103" t="s">
        <v>77</v>
      </c>
      <c r="AT196" s="110" t="s">
        <v>69</v>
      </c>
      <c r="AU196" s="110" t="s">
        <v>75</v>
      </c>
      <c r="AY196" s="103" t="s">
        <v>118</v>
      </c>
      <c r="BK196" s="111">
        <f>SUM(BK197:BK201)</f>
        <v>0</v>
      </c>
    </row>
    <row r="197" spans="2:65" s="1" customFormat="1" ht="16.5" customHeight="1">
      <c r="B197" s="114"/>
      <c r="C197" s="115" t="s">
        <v>503</v>
      </c>
      <c r="D197" s="115" t="s">
        <v>120</v>
      </c>
      <c r="E197" s="116" t="s">
        <v>504</v>
      </c>
      <c r="F197" s="117" t="s">
        <v>505</v>
      </c>
      <c r="G197" s="118" t="s">
        <v>506</v>
      </c>
      <c r="H197" s="119">
        <v>35</v>
      </c>
      <c r="I197" s="216"/>
      <c r="J197" s="120">
        <f>ROUND(I197*H197,2)</f>
        <v>0</v>
      </c>
      <c r="K197" s="117" t="s">
        <v>124</v>
      </c>
      <c r="L197" s="24"/>
      <c r="M197" s="44" t="s">
        <v>3</v>
      </c>
      <c r="N197" s="121" t="s">
        <v>41</v>
      </c>
      <c r="O197" s="122">
        <v>0.362</v>
      </c>
      <c r="P197" s="122">
        <f>O197*H197</f>
        <v>12.67</v>
      </c>
      <c r="Q197" s="122">
        <v>0</v>
      </c>
      <c r="R197" s="122">
        <f>Q197*H197</f>
        <v>0</v>
      </c>
      <c r="S197" s="122">
        <v>0.01946</v>
      </c>
      <c r="T197" s="123">
        <f>S197*H197</f>
        <v>0.6811</v>
      </c>
      <c r="AR197" s="13" t="s">
        <v>188</v>
      </c>
      <c r="AT197" s="13" t="s">
        <v>120</v>
      </c>
      <c r="AU197" s="13" t="s">
        <v>77</v>
      </c>
      <c r="AY197" s="13" t="s">
        <v>118</v>
      </c>
      <c r="BE197" s="124">
        <f>IF(N197="základní",J197,0)</f>
        <v>0</v>
      </c>
      <c r="BF197" s="124">
        <f>IF(N197="snížená",J197,0)</f>
        <v>0</v>
      </c>
      <c r="BG197" s="124">
        <f>IF(N197="zákl. přenesená",J197,0)</f>
        <v>0</v>
      </c>
      <c r="BH197" s="124">
        <f>IF(N197="sníž. přenesená",J197,0)</f>
        <v>0</v>
      </c>
      <c r="BI197" s="124">
        <f>IF(N197="nulová",J197,0)</f>
        <v>0</v>
      </c>
      <c r="BJ197" s="13" t="s">
        <v>75</v>
      </c>
      <c r="BK197" s="124">
        <f>ROUND(I197*H197,2)</f>
        <v>0</v>
      </c>
      <c r="BL197" s="13" t="s">
        <v>188</v>
      </c>
      <c r="BM197" s="13" t="s">
        <v>507</v>
      </c>
    </row>
    <row r="198" spans="2:65" s="1" customFormat="1" ht="16.5" customHeight="1">
      <c r="B198" s="114"/>
      <c r="C198" s="115" t="s">
        <v>508</v>
      </c>
      <c r="D198" s="115" t="s">
        <v>120</v>
      </c>
      <c r="E198" s="116" t="s">
        <v>509</v>
      </c>
      <c r="F198" s="117" t="s">
        <v>510</v>
      </c>
      <c r="G198" s="118" t="s">
        <v>506</v>
      </c>
      <c r="H198" s="119">
        <v>35</v>
      </c>
      <c r="I198" s="216"/>
      <c r="J198" s="120">
        <f>ROUND(I198*H198,2)</f>
        <v>0</v>
      </c>
      <c r="K198" s="117" t="s">
        <v>124</v>
      </c>
      <c r="L198" s="24"/>
      <c r="M198" s="44" t="s">
        <v>3</v>
      </c>
      <c r="N198" s="121" t="s">
        <v>41</v>
      </c>
      <c r="O198" s="122">
        <v>0.222</v>
      </c>
      <c r="P198" s="122">
        <f>O198*H198</f>
        <v>7.7700000000000005</v>
      </c>
      <c r="Q198" s="122">
        <v>0</v>
      </c>
      <c r="R198" s="122">
        <f>Q198*H198</f>
        <v>0</v>
      </c>
      <c r="S198" s="122">
        <v>0.00086</v>
      </c>
      <c r="T198" s="123">
        <f>S198*H198</f>
        <v>0.0301</v>
      </c>
      <c r="AR198" s="13" t="s">
        <v>188</v>
      </c>
      <c r="AT198" s="13" t="s">
        <v>120</v>
      </c>
      <c r="AU198" s="13" t="s">
        <v>77</v>
      </c>
      <c r="AY198" s="13" t="s">
        <v>118</v>
      </c>
      <c r="BE198" s="124">
        <f>IF(N198="základní",J198,0)</f>
        <v>0</v>
      </c>
      <c r="BF198" s="124">
        <f>IF(N198="snížená",J198,0)</f>
        <v>0</v>
      </c>
      <c r="BG198" s="124">
        <f>IF(N198="zákl. přenesená",J198,0)</f>
        <v>0</v>
      </c>
      <c r="BH198" s="124">
        <f>IF(N198="sníž. přenesená",J198,0)</f>
        <v>0</v>
      </c>
      <c r="BI198" s="124">
        <f>IF(N198="nulová",J198,0)</f>
        <v>0</v>
      </c>
      <c r="BJ198" s="13" t="s">
        <v>75</v>
      </c>
      <c r="BK198" s="124">
        <f>ROUND(I198*H198,2)</f>
        <v>0</v>
      </c>
      <c r="BL198" s="13" t="s">
        <v>188</v>
      </c>
      <c r="BM198" s="13" t="s">
        <v>511</v>
      </c>
    </row>
    <row r="199" spans="2:65" s="1" customFormat="1" ht="22.5" customHeight="1">
      <c r="B199" s="114"/>
      <c r="C199" s="115" t="s">
        <v>512</v>
      </c>
      <c r="D199" s="115" t="s">
        <v>120</v>
      </c>
      <c r="E199" s="116" t="s">
        <v>513</v>
      </c>
      <c r="F199" s="117" t="s">
        <v>514</v>
      </c>
      <c r="G199" s="118" t="s">
        <v>506</v>
      </c>
      <c r="H199" s="119">
        <v>41</v>
      </c>
      <c r="I199" s="216"/>
      <c r="J199" s="120">
        <f>ROUND(I199*H199,2)</f>
        <v>0</v>
      </c>
      <c r="K199" s="117" t="s">
        <v>124</v>
      </c>
      <c r="L199" s="24"/>
      <c r="M199" s="44" t="s">
        <v>3</v>
      </c>
      <c r="N199" s="121" t="s">
        <v>41</v>
      </c>
      <c r="O199" s="122">
        <v>1.2</v>
      </c>
      <c r="P199" s="122">
        <f>O199*H199</f>
        <v>49.199999999999996</v>
      </c>
      <c r="Q199" s="122">
        <v>0.01675</v>
      </c>
      <c r="R199" s="122">
        <f>Q199*H199</f>
        <v>0.6867500000000001</v>
      </c>
      <c r="S199" s="122">
        <v>0</v>
      </c>
      <c r="T199" s="123">
        <f>S199*H199</f>
        <v>0</v>
      </c>
      <c r="AR199" s="13" t="s">
        <v>188</v>
      </c>
      <c r="AT199" s="13" t="s">
        <v>120</v>
      </c>
      <c r="AU199" s="13" t="s">
        <v>77</v>
      </c>
      <c r="AY199" s="13" t="s">
        <v>118</v>
      </c>
      <c r="BE199" s="124">
        <f>IF(N199="základní",J199,0)</f>
        <v>0</v>
      </c>
      <c r="BF199" s="124">
        <f>IF(N199="snížená",J199,0)</f>
        <v>0</v>
      </c>
      <c r="BG199" s="124">
        <f>IF(N199="zákl. přenesená",J199,0)</f>
        <v>0</v>
      </c>
      <c r="BH199" s="124">
        <f>IF(N199="sníž. přenesená",J199,0)</f>
        <v>0</v>
      </c>
      <c r="BI199" s="124">
        <f>IF(N199="nulová",J199,0)</f>
        <v>0</v>
      </c>
      <c r="BJ199" s="13" t="s">
        <v>75</v>
      </c>
      <c r="BK199" s="124">
        <f>ROUND(I199*H199,2)</f>
        <v>0</v>
      </c>
      <c r="BL199" s="13" t="s">
        <v>188</v>
      </c>
      <c r="BM199" s="13" t="s">
        <v>515</v>
      </c>
    </row>
    <row r="200" spans="2:65" s="1" customFormat="1" ht="16.5" customHeight="1">
      <c r="B200" s="114"/>
      <c r="C200" s="115" t="s">
        <v>516</v>
      </c>
      <c r="D200" s="115" t="s">
        <v>120</v>
      </c>
      <c r="E200" s="116" t="s">
        <v>517</v>
      </c>
      <c r="F200" s="117" t="s">
        <v>518</v>
      </c>
      <c r="G200" s="118" t="s">
        <v>506</v>
      </c>
      <c r="H200" s="119">
        <v>41</v>
      </c>
      <c r="I200" s="216"/>
      <c r="J200" s="120">
        <f>ROUND(I200*H200,2)</f>
        <v>0</v>
      </c>
      <c r="K200" s="117" t="s">
        <v>124</v>
      </c>
      <c r="L200" s="24"/>
      <c r="M200" s="44" t="s">
        <v>3</v>
      </c>
      <c r="N200" s="121" t="s">
        <v>41</v>
      </c>
      <c r="O200" s="122">
        <v>0.2</v>
      </c>
      <c r="P200" s="122">
        <f>O200*H200</f>
        <v>8.200000000000001</v>
      </c>
      <c r="Q200" s="122">
        <v>0.00184</v>
      </c>
      <c r="R200" s="122">
        <f>Q200*H200</f>
        <v>0.07544000000000001</v>
      </c>
      <c r="S200" s="122">
        <v>0</v>
      </c>
      <c r="T200" s="123">
        <f>S200*H200</f>
        <v>0</v>
      </c>
      <c r="AR200" s="13" t="s">
        <v>188</v>
      </c>
      <c r="AT200" s="13" t="s">
        <v>120</v>
      </c>
      <c r="AU200" s="13" t="s">
        <v>77</v>
      </c>
      <c r="AY200" s="13" t="s">
        <v>118</v>
      </c>
      <c r="BE200" s="124">
        <f>IF(N200="základní",J200,0)</f>
        <v>0</v>
      </c>
      <c r="BF200" s="124">
        <f>IF(N200="snížená",J200,0)</f>
        <v>0</v>
      </c>
      <c r="BG200" s="124">
        <f>IF(N200="zákl. přenesená",J200,0)</f>
        <v>0</v>
      </c>
      <c r="BH200" s="124">
        <f>IF(N200="sníž. přenesená",J200,0)</f>
        <v>0</v>
      </c>
      <c r="BI200" s="124">
        <f>IF(N200="nulová",J200,0)</f>
        <v>0</v>
      </c>
      <c r="BJ200" s="13" t="s">
        <v>75</v>
      </c>
      <c r="BK200" s="124">
        <f>ROUND(I200*H200,2)</f>
        <v>0</v>
      </c>
      <c r="BL200" s="13" t="s">
        <v>188</v>
      </c>
      <c r="BM200" s="13" t="s">
        <v>519</v>
      </c>
    </row>
    <row r="201" spans="2:65" s="1" customFormat="1" ht="22.5" customHeight="1">
      <c r="B201" s="114"/>
      <c r="C201" s="115" t="s">
        <v>520</v>
      </c>
      <c r="D201" s="115" t="s">
        <v>120</v>
      </c>
      <c r="E201" s="116" t="s">
        <v>521</v>
      </c>
      <c r="F201" s="117" t="s">
        <v>522</v>
      </c>
      <c r="G201" s="118" t="s">
        <v>236</v>
      </c>
      <c r="H201" s="119">
        <v>0.762</v>
      </c>
      <c r="I201" s="216"/>
      <c r="J201" s="120">
        <f>ROUND(I201*H201,2)</f>
        <v>0</v>
      </c>
      <c r="K201" s="117" t="s">
        <v>124</v>
      </c>
      <c r="L201" s="24"/>
      <c r="M201" s="44" t="s">
        <v>3</v>
      </c>
      <c r="N201" s="121" t="s">
        <v>41</v>
      </c>
      <c r="O201" s="122">
        <v>1.629</v>
      </c>
      <c r="P201" s="122">
        <f>O201*H201</f>
        <v>1.241298</v>
      </c>
      <c r="Q201" s="122">
        <v>0</v>
      </c>
      <c r="R201" s="122">
        <f>Q201*H201</f>
        <v>0</v>
      </c>
      <c r="S201" s="122">
        <v>0</v>
      </c>
      <c r="T201" s="123">
        <f>S201*H201</f>
        <v>0</v>
      </c>
      <c r="AR201" s="13" t="s">
        <v>188</v>
      </c>
      <c r="AT201" s="13" t="s">
        <v>120</v>
      </c>
      <c r="AU201" s="13" t="s">
        <v>77</v>
      </c>
      <c r="AY201" s="13" t="s">
        <v>118</v>
      </c>
      <c r="BE201" s="124">
        <f>IF(N201="základní",J201,0)</f>
        <v>0</v>
      </c>
      <c r="BF201" s="124">
        <f>IF(N201="snížená",J201,0)</f>
        <v>0</v>
      </c>
      <c r="BG201" s="124">
        <f>IF(N201="zákl. přenesená",J201,0)</f>
        <v>0</v>
      </c>
      <c r="BH201" s="124">
        <f>IF(N201="sníž. přenesená",J201,0)</f>
        <v>0</v>
      </c>
      <c r="BI201" s="124">
        <f>IF(N201="nulová",J201,0)</f>
        <v>0</v>
      </c>
      <c r="BJ201" s="13" t="s">
        <v>75</v>
      </c>
      <c r="BK201" s="124">
        <f>ROUND(I201*H201,2)</f>
        <v>0</v>
      </c>
      <c r="BL201" s="13" t="s">
        <v>188</v>
      </c>
      <c r="BM201" s="13" t="s">
        <v>523</v>
      </c>
    </row>
    <row r="202" spans="2:63" s="10" customFormat="1" ht="22.9" customHeight="1">
      <c r="B202" s="102"/>
      <c r="D202" s="103" t="s">
        <v>69</v>
      </c>
      <c r="E202" s="112" t="s">
        <v>524</v>
      </c>
      <c r="F202" s="112" t="s">
        <v>525</v>
      </c>
      <c r="J202" s="113">
        <f>BK202</f>
        <v>0</v>
      </c>
      <c r="L202" s="102"/>
      <c r="M202" s="106"/>
      <c r="N202" s="107"/>
      <c r="O202" s="107"/>
      <c r="P202" s="108">
        <f>SUM(P203:P205)</f>
        <v>55.692</v>
      </c>
      <c r="Q202" s="107"/>
      <c r="R202" s="108">
        <f>SUM(R203:R205)</f>
        <v>0</v>
      </c>
      <c r="S202" s="107"/>
      <c r="T202" s="109">
        <f>SUM(T203:T205)</f>
        <v>0</v>
      </c>
      <c r="AR202" s="103" t="s">
        <v>77</v>
      </c>
      <c r="AT202" s="110" t="s">
        <v>69</v>
      </c>
      <c r="AU202" s="110" t="s">
        <v>75</v>
      </c>
      <c r="AY202" s="103" t="s">
        <v>118</v>
      </c>
      <c r="BK202" s="111">
        <f>SUM(BK203:BK205)</f>
        <v>0</v>
      </c>
    </row>
    <row r="203" spans="2:65" s="1" customFormat="1" ht="22.5" customHeight="1">
      <c r="B203" s="114"/>
      <c r="C203" s="115" t="s">
        <v>526</v>
      </c>
      <c r="D203" s="115" t="s">
        <v>120</v>
      </c>
      <c r="E203" s="116" t="s">
        <v>527</v>
      </c>
      <c r="F203" s="117" t="s">
        <v>528</v>
      </c>
      <c r="G203" s="118" t="s">
        <v>146</v>
      </c>
      <c r="H203" s="119">
        <v>110.5</v>
      </c>
      <c r="I203" s="216"/>
      <c r="J203" s="120">
        <f>ROUND(I203*H203,2)</f>
        <v>0</v>
      </c>
      <c r="K203" s="117" t="s">
        <v>124</v>
      </c>
      <c r="L203" s="24"/>
      <c r="M203" s="44" t="s">
        <v>3</v>
      </c>
      <c r="N203" s="121" t="s">
        <v>41</v>
      </c>
      <c r="O203" s="122">
        <v>0.504</v>
      </c>
      <c r="P203" s="122">
        <f>O203*H203</f>
        <v>55.692</v>
      </c>
      <c r="Q203" s="122">
        <v>0</v>
      </c>
      <c r="R203" s="122">
        <f>Q203*H203</f>
        <v>0</v>
      </c>
      <c r="S203" s="122">
        <v>0</v>
      </c>
      <c r="T203" s="123">
        <f>S203*H203</f>
        <v>0</v>
      </c>
      <c r="AR203" s="13" t="s">
        <v>188</v>
      </c>
      <c r="AT203" s="13" t="s">
        <v>120</v>
      </c>
      <c r="AU203" s="13" t="s">
        <v>77</v>
      </c>
      <c r="AY203" s="13" t="s">
        <v>118</v>
      </c>
      <c r="BE203" s="124">
        <f>IF(N203="základní",J203,0)</f>
        <v>0</v>
      </c>
      <c r="BF203" s="124">
        <f>IF(N203="snížená",J203,0)</f>
        <v>0</v>
      </c>
      <c r="BG203" s="124">
        <f>IF(N203="zákl. přenesená",J203,0)</f>
        <v>0</v>
      </c>
      <c r="BH203" s="124">
        <f>IF(N203="sníž. přenesená",J203,0)</f>
        <v>0</v>
      </c>
      <c r="BI203" s="124">
        <f>IF(N203="nulová",J203,0)</f>
        <v>0</v>
      </c>
      <c r="BJ203" s="13" t="s">
        <v>75</v>
      </c>
      <c r="BK203" s="124">
        <f>ROUND(I203*H203,2)</f>
        <v>0</v>
      </c>
      <c r="BL203" s="13" t="s">
        <v>188</v>
      </c>
      <c r="BM203" s="13" t="s">
        <v>529</v>
      </c>
    </row>
    <row r="204" spans="2:65" s="1" customFormat="1" ht="16.5" customHeight="1">
      <c r="B204" s="114"/>
      <c r="C204" s="125" t="s">
        <v>530</v>
      </c>
      <c r="D204" s="125" t="s">
        <v>181</v>
      </c>
      <c r="E204" s="126" t="s">
        <v>531</v>
      </c>
      <c r="F204" s="127" t="s">
        <v>532</v>
      </c>
      <c r="G204" s="128" t="s">
        <v>172</v>
      </c>
      <c r="H204" s="129">
        <v>45</v>
      </c>
      <c r="I204" s="217"/>
      <c r="J204" s="130">
        <f>ROUND(I204*H204,2)</f>
        <v>0</v>
      </c>
      <c r="K204" s="127" t="s">
        <v>3</v>
      </c>
      <c r="L204" s="131"/>
      <c r="M204" s="132" t="s">
        <v>3</v>
      </c>
      <c r="N204" s="133" t="s">
        <v>41</v>
      </c>
      <c r="O204" s="122">
        <v>0</v>
      </c>
      <c r="P204" s="122">
        <f>O204*H204</f>
        <v>0</v>
      </c>
      <c r="Q204" s="122">
        <v>0</v>
      </c>
      <c r="R204" s="122">
        <f>Q204*H204</f>
        <v>0</v>
      </c>
      <c r="S204" s="122">
        <v>0</v>
      </c>
      <c r="T204" s="123">
        <f>S204*H204</f>
        <v>0</v>
      </c>
      <c r="AR204" s="13" t="s">
        <v>260</v>
      </c>
      <c r="AT204" s="13" t="s">
        <v>181</v>
      </c>
      <c r="AU204" s="13" t="s">
        <v>77</v>
      </c>
      <c r="AY204" s="13" t="s">
        <v>118</v>
      </c>
      <c r="BE204" s="124">
        <f>IF(N204="základní",J204,0)</f>
        <v>0</v>
      </c>
      <c r="BF204" s="124">
        <f>IF(N204="snížená",J204,0)</f>
        <v>0</v>
      </c>
      <c r="BG204" s="124">
        <f>IF(N204="zákl. přenesená",J204,0)</f>
        <v>0</v>
      </c>
      <c r="BH204" s="124">
        <f>IF(N204="sníž. přenesená",J204,0)</f>
        <v>0</v>
      </c>
      <c r="BI204" s="124">
        <f>IF(N204="nulová",J204,0)</f>
        <v>0</v>
      </c>
      <c r="BJ204" s="13" t="s">
        <v>75</v>
      </c>
      <c r="BK204" s="124">
        <f>ROUND(I204*H204,2)</f>
        <v>0</v>
      </c>
      <c r="BL204" s="13" t="s">
        <v>188</v>
      </c>
      <c r="BM204" s="13" t="s">
        <v>533</v>
      </c>
    </row>
    <row r="205" spans="2:65" s="1" customFormat="1" ht="16.5" customHeight="1">
      <c r="B205" s="114"/>
      <c r="C205" s="115" t="s">
        <v>534</v>
      </c>
      <c r="D205" s="115" t="s">
        <v>120</v>
      </c>
      <c r="E205" s="116" t="s">
        <v>535</v>
      </c>
      <c r="F205" s="117" t="s">
        <v>536</v>
      </c>
      <c r="G205" s="118" t="s">
        <v>415</v>
      </c>
      <c r="H205" s="119">
        <v>1</v>
      </c>
      <c r="I205" s="216"/>
      <c r="J205" s="120">
        <f>ROUND(I205*H205,2)</f>
        <v>0</v>
      </c>
      <c r="K205" s="117" t="s">
        <v>124</v>
      </c>
      <c r="L205" s="24"/>
      <c r="M205" s="44" t="s">
        <v>3</v>
      </c>
      <c r="N205" s="121" t="s">
        <v>41</v>
      </c>
      <c r="O205" s="122">
        <v>0</v>
      </c>
      <c r="P205" s="122">
        <f>O205*H205</f>
        <v>0</v>
      </c>
      <c r="Q205" s="122">
        <v>0</v>
      </c>
      <c r="R205" s="122">
        <f>Q205*H205</f>
        <v>0</v>
      </c>
      <c r="S205" s="122">
        <v>0</v>
      </c>
      <c r="T205" s="123">
        <f>S205*H205</f>
        <v>0</v>
      </c>
      <c r="AR205" s="13" t="s">
        <v>188</v>
      </c>
      <c r="AT205" s="13" t="s">
        <v>120</v>
      </c>
      <c r="AU205" s="13" t="s">
        <v>77</v>
      </c>
      <c r="AY205" s="13" t="s">
        <v>118</v>
      </c>
      <c r="BE205" s="124">
        <f>IF(N205="základní",J205,0)</f>
        <v>0</v>
      </c>
      <c r="BF205" s="124">
        <f>IF(N205="snížená",J205,0)</f>
        <v>0</v>
      </c>
      <c r="BG205" s="124">
        <f>IF(N205="zákl. přenesená",J205,0)</f>
        <v>0</v>
      </c>
      <c r="BH205" s="124">
        <f>IF(N205="sníž. přenesená",J205,0)</f>
        <v>0</v>
      </c>
      <c r="BI205" s="124">
        <f>IF(N205="nulová",J205,0)</f>
        <v>0</v>
      </c>
      <c r="BJ205" s="13" t="s">
        <v>75</v>
      </c>
      <c r="BK205" s="124">
        <f>ROUND(I205*H205,2)</f>
        <v>0</v>
      </c>
      <c r="BL205" s="13" t="s">
        <v>188</v>
      </c>
      <c r="BM205" s="13" t="s">
        <v>537</v>
      </c>
    </row>
    <row r="206" spans="2:63" s="10" customFormat="1" ht="22.9" customHeight="1">
      <c r="B206" s="102"/>
      <c r="D206" s="103" t="s">
        <v>69</v>
      </c>
      <c r="E206" s="112" t="s">
        <v>538</v>
      </c>
      <c r="F206" s="112" t="s">
        <v>539</v>
      </c>
      <c r="J206" s="113">
        <f>BK206</f>
        <v>0</v>
      </c>
      <c r="L206" s="102"/>
      <c r="M206" s="106"/>
      <c r="N206" s="107"/>
      <c r="O206" s="107"/>
      <c r="P206" s="108">
        <f>SUM(P207:P208)</f>
        <v>4.943731</v>
      </c>
      <c r="Q206" s="107"/>
      <c r="R206" s="108">
        <f>SUM(R207:R208)</f>
        <v>0.049440000000000005</v>
      </c>
      <c r="S206" s="107"/>
      <c r="T206" s="109">
        <f>SUM(T207:T208)</f>
        <v>0</v>
      </c>
      <c r="AR206" s="103" t="s">
        <v>77</v>
      </c>
      <c r="AT206" s="110" t="s">
        <v>69</v>
      </c>
      <c r="AU206" s="110" t="s">
        <v>75</v>
      </c>
      <c r="AY206" s="103" t="s">
        <v>118</v>
      </c>
      <c r="BK206" s="111">
        <f>SUM(BK207:BK208)</f>
        <v>0</v>
      </c>
    </row>
    <row r="207" spans="2:65" s="1" customFormat="1" ht="22.5" customHeight="1">
      <c r="B207" s="114"/>
      <c r="C207" s="115" t="s">
        <v>540</v>
      </c>
      <c r="D207" s="115" t="s">
        <v>120</v>
      </c>
      <c r="E207" s="116" t="s">
        <v>541</v>
      </c>
      <c r="F207" s="117" t="s">
        <v>542</v>
      </c>
      <c r="G207" s="118" t="s">
        <v>146</v>
      </c>
      <c r="H207" s="119">
        <v>6</v>
      </c>
      <c r="I207" s="216"/>
      <c r="J207" s="120">
        <f>ROUND(I207*H207,2)</f>
        <v>0</v>
      </c>
      <c r="K207" s="117" t="s">
        <v>124</v>
      </c>
      <c r="L207" s="24"/>
      <c r="M207" s="44" t="s">
        <v>3</v>
      </c>
      <c r="N207" s="121" t="s">
        <v>41</v>
      </c>
      <c r="O207" s="122">
        <v>0.814</v>
      </c>
      <c r="P207" s="122">
        <f>O207*H207</f>
        <v>4.8839999999999995</v>
      </c>
      <c r="Q207" s="122">
        <v>0.00824</v>
      </c>
      <c r="R207" s="122">
        <f>Q207*H207</f>
        <v>0.049440000000000005</v>
      </c>
      <c r="S207" s="122">
        <v>0</v>
      </c>
      <c r="T207" s="123">
        <f>S207*H207</f>
        <v>0</v>
      </c>
      <c r="AR207" s="13" t="s">
        <v>188</v>
      </c>
      <c r="AT207" s="13" t="s">
        <v>120</v>
      </c>
      <c r="AU207" s="13" t="s">
        <v>77</v>
      </c>
      <c r="AY207" s="13" t="s">
        <v>118</v>
      </c>
      <c r="BE207" s="124">
        <f>IF(N207="základní",J207,0)</f>
        <v>0</v>
      </c>
      <c r="BF207" s="124">
        <f>IF(N207="snížená",J207,0)</f>
        <v>0</v>
      </c>
      <c r="BG207" s="124">
        <f>IF(N207="zákl. přenesená",J207,0)</f>
        <v>0</v>
      </c>
      <c r="BH207" s="124">
        <f>IF(N207="sníž. přenesená",J207,0)</f>
        <v>0</v>
      </c>
      <c r="BI207" s="124">
        <f>IF(N207="nulová",J207,0)</f>
        <v>0</v>
      </c>
      <c r="BJ207" s="13" t="s">
        <v>75</v>
      </c>
      <c r="BK207" s="124">
        <f>ROUND(I207*H207,2)</f>
        <v>0</v>
      </c>
      <c r="BL207" s="13" t="s">
        <v>188</v>
      </c>
      <c r="BM207" s="13" t="s">
        <v>543</v>
      </c>
    </row>
    <row r="208" spans="2:65" s="1" customFormat="1" ht="22.5" customHeight="1">
      <c r="B208" s="114"/>
      <c r="C208" s="115" t="s">
        <v>544</v>
      </c>
      <c r="D208" s="115" t="s">
        <v>120</v>
      </c>
      <c r="E208" s="116" t="s">
        <v>545</v>
      </c>
      <c r="F208" s="117" t="s">
        <v>546</v>
      </c>
      <c r="G208" s="118" t="s">
        <v>236</v>
      </c>
      <c r="H208" s="119">
        <v>0.049</v>
      </c>
      <c r="I208" s="216"/>
      <c r="J208" s="120">
        <f>ROUND(I208*H208,2)</f>
        <v>0</v>
      </c>
      <c r="K208" s="117" t="s">
        <v>124</v>
      </c>
      <c r="L208" s="24"/>
      <c r="M208" s="44" t="s">
        <v>3</v>
      </c>
      <c r="N208" s="121" t="s">
        <v>41</v>
      </c>
      <c r="O208" s="122">
        <v>1.219</v>
      </c>
      <c r="P208" s="122">
        <f>O208*H208</f>
        <v>0.059731000000000006</v>
      </c>
      <c r="Q208" s="122">
        <v>0</v>
      </c>
      <c r="R208" s="122">
        <f>Q208*H208</f>
        <v>0</v>
      </c>
      <c r="S208" s="122">
        <v>0</v>
      </c>
      <c r="T208" s="123">
        <f>S208*H208</f>
        <v>0</v>
      </c>
      <c r="AR208" s="13" t="s">
        <v>188</v>
      </c>
      <c r="AT208" s="13" t="s">
        <v>120</v>
      </c>
      <c r="AU208" s="13" t="s">
        <v>77</v>
      </c>
      <c r="AY208" s="13" t="s">
        <v>118</v>
      </c>
      <c r="BE208" s="124">
        <f>IF(N208="základní",J208,0)</f>
        <v>0</v>
      </c>
      <c r="BF208" s="124">
        <f>IF(N208="snížená",J208,0)</f>
        <v>0</v>
      </c>
      <c r="BG208" s="124">
        <f>IF(N208="zákl. přenesená",J208,0)</f>
        <v>0</v>
      </c>
      <c r="BH208" s="124">
        <f>IF(N208="sníž. přenesená",J208,0)</f>
        <v>0</v>
      </c>
      <c r="BI208" s="124">
        <f>IF(N208="nulová",J208,0)</f>
        <v>0</v>
      </c>
      <c r="BJ208" s="13" t="s">
        <v>75</v>
      </c>
      <c r="BK208" s="124">
        <f>ROUND(I208*H208,2)</f>
        <v>0</v>
      </c>
      <c r="BL208" s="13" t="s">
        <v>188</v>
      </c>
      <c r="BM208" s="13" t="s">
        <v>547</v>
      </c>
    </row>
    <row r="209" spans="2:63" s="10" customFormat="1" ht="22.9" customHeight="1">
      <c r="B209" s="102"/>
      <c r="D209" s="103" t="s">
        <v>69</v>
      </c>
      <c r="E209" s="112" t="s">
        <v>548</v>
      </c>
      <c r="F209" s="112" t="s">
        <v>549</v>
      </c>
      <c r="J209" s="113">
        <f>BK209</f>
        <v>0</v>
      </c>
      <c r="L209" s="102"/>
      <c r="M209" s="106"/>
      <c r="N209" s="107"/>
      <c r="O209" s="107"/>
      <c r="P209" s="108">
        <f>P210</f>
        <v>0</v>
      </c>
      <c r="Q209" s="107"/>
      <c r="R209" s="108">
        <f>R210</f>
        <v>0.4</v>
      </c>
      <c r="S209" s="107"/>
      <c r="T209" s="109">
        <f>T210</f>
        <v>0</v>
      </c>
      <c r="AR209" s="103" t="s">
        <v>77</v>
      </c>
      <c r="AT209" s="110" t="s">
        <v>69</v>
      </c>
      <c r="AU209" s="110" t="s">
        <v>75</v>
      </c>
      <c r="AY209" s="103" t="s">
        <v>118</v>
      </c>
      <c r="BK209" s="111">
        <f>BK210</f>
        <v>0</v>
      </c>
    </row>
    <row r="210" spans="2:65" s="1" customFormat="1" ht="16.5" customHeight="1">
      <c r="B210" s="114"/>
      <c r="C210" s="115" t="s">
        <v>550</v>
      </c>
      <c r="D210" s="115" t="s">
        <v>120</v>
      </c>
      <c r="E210" s="116" t="s">
        <v>551</v>
      </c>
      <c r="F210" s="117" t="s">
        <v>552</v>
      </c>
      <c r="G210" s="118" t="s">
        <v>172</v>
      </c>
      <c r="H210" s="119">
        <v>40</v>
      </c>
      <c r="I210" s="216"/>
      <c r="J210" s="120">
        <f>ROUND(I210*H210,2)</f>
        <v>0</v>
      </c>
      <c r="K210" s="117" t="s">
        <v>3</v>
      </c>
      <c r="L210" s="24"/>
      <c r="M210" s="44" t="s">
        <v>3</v>
      </c>
      <c r="N210" s="121" t="s">
        <v>41</v>
      </c>
      <c r="O210" s="122">
        <v>0</v>
      </c>
      <c r="P210" s="122">
        <f>O210*H210</f>
        <v>0</v>
      </c>
      <c r="Q210" s="122">
        <v>0.01</v>
      </c>
      <c r="R210" s="122">
        <f>Q210*H210</f>
        <v>0.4</v>
      </c>
      <c r="S210" s="122">
        <v>0</v>
      </c>
      <c r="T210" s="123">
        <f>S210*H210</f>
        <v>0</v>
      </c>
      <c r="AR210" s="13" t="s">
        <v>188</v>
      </c>
      <c r="AT210" s="13" t="s">
        <v>120</v>
      </c>
      <c r="AU210" s="13" t="s">
        <v>77</v>
      </c>
      <c r="AY210" s="13" t="s">
        <v>118</v>
      </c>
      <c r="BE210" s="124">
        <f>IF(N210="základní",J210,0)</f>
        <v>0</v>
      </c>
      <c r="BF210" s="124">
        <f>IF(N210="snížená",J210,0)</f>
        <v>0</v>
      </c>
      <c r="BG210" s="124">
        <f>IF(N210="zákl. přenesená",J210,0)</f>
        <v>0</v>
      </c>
      <c r="BH210" s="124">
        <f>IF(N210="sníž. přenesená",J210,0)</f>
        <v>0</v>
      </c>
      <c r="BI210" s="124">
        <f>IF(N210="nulová",J210,0)</f>
        <v>0</v>
      </c>
      <c r="BJ210" s="13" t="s">
        <v>75</v>
      </c>
      <c r="BK210" s="124">
        <f>ROUND(I210*H210,2)</f>
        <v>0</v>
      </c>
      <c r="BL210" s="13" t="s">
        <v>188</v>
      </c>
      <c r="BM210" s="13" t="s">
        <v>553</v>
      </c>
    </row>
    <row r="211" spans="2:63" s="10" customFormat="1" ht="22.9" customHeight="1">
      <c r="B211" s="102"/>
      <c r="D211" s="103" t="s">
        <v>69</v>
      </c>
      <c r="E211" s="112" t="s">
        <v>554</v>
      </c>
      <c r="F211" s="112" t="s">
        <v>555</v>
      </c>
      <c r="J211" s="113">
        <f>BK211</f>
        <v>0</v>
      </c>
      <c r="L211" s="102"/>
      <c r="M211" s="106"/>
      <c r="N211" s="107"/>
      <c r="O211" s="107"/>
      <c r="P211" s="108">
        <f>SUM(P212:P229)</f>
        <v>92.50018499999999</v>
      </c>
      <c r="Q211" s="107"/>
      <c r="R211" s="108">
        <f>SUM(R212:R229)</f>
        <v>8.790793649999998</v>
      </c>
      <c r="S211" s="107"/>
      <c r="T211" s="109">
        <f>SUM(T212:T229)</f>
        <v>7.0677575</v>
      </c>
      <c r="AR211" s="103" t="s">
        <v>77</v>
      </c>
      <c r="AT211" s="110" t="s">
        <v>69</v>
      </c>
      <c r="AU211" s="110" t="s">
        <v>75</v>
      </c>
      <c r="AY211" s="103" t="s">
        <v>118</v>
      </c>
      <c r="BK211" s="111">
        <f>SUM(BK212:BK229)</f>
        <v>0</v>
      </c>
    </row>
    <row r="212" spans="2:65" s="1" customFormat="1" ht="16.5" customHeight="1">
      <c r="B212" s="114"/>
      <c r="C212" s="115" t="s">
        <v>556</v>
      </c>
      <c r="D212" s="115" t="s">
        <v>120</v>
      </c>
      <c r="E212" s="116" t="s">
        <v>557</v>
      </c>
      <c r="F212" s="117" t="s">
        <v>558</v>
      </c>
      <c r="G212" s="118" t="s">
        <v>131</v>
      </c>
      <c r="H212" s="119">
        <v>14.75</v>
      </c>
      <c r="I212" s="216"/>
      <c r="J212" s="120">
        <f aca="true" t="shared" si="50" ref="J212:J229">ROUND(I212*H212,2)</f>
        <v>0</v>
      </c>
      <c r="K212" s="117" t="s">
        <v>124</v>
      </c>
      <c r="L212" s="24"/>
      <c r="M212" s="44" t="s">
        <v>3</v>
      </c>
      <c r="N212" s="121" t="s">
        <v>41</v>
      </c>
      <c r="O212" s="122">
        <v>0.368</v>
      </c>
      <c r="P212" s="122">
        <f aca="true" t="shared" si="51" ref="P212:P229">O212*H212</f>
        <v>5.428</v>
      </c>
      <c r="Q212" s="122">
        <v>0</v>
      </c>
      <c r="R212" s="122">
        <f aca="true" t="shared" si="52" ref="R212:R229">Q212*H212</f>
        <v>0</v>
      </c>
      <c r="S212" s="122">
        <v>0.08317</v>
      </c>
      <c r="T212" s="123">
        <f aca="true" t="shared" si="53" ref="T212:T229">S212*H212</f>
        <v>1.2267575</v>
      </c>
      <c r="AR212" s="13" t="s">
        <v>188</v>
      </c>
      <c r="AT212" s="13" t="s">
        <v>120</v>
      </c>
      <c r="AU212" s="13" t="s">
        <v>77</v>
      </c>
      <c r="AY212" s="13" t="s">
        <v>118</v>
      </c>
      <c r="BE212" s="124">
        <f aca="true" t="shared" si="54" ref="BE212:BE229">IF(N212="základní",J212,0)</f>
        <v>0</v>
      </c>
      <c r="BF212" s="124">
        <f aca="true" t="shared" si="55" ref="BF212:BF229">IF(N212="snížená",J212,0)</f>
        <v>0</v>
      </c>
      <c r="BG212" s="124">
        <f aca="true" t="shared" si="56" ref="BG212:BG229">IF(N212="zákl. přenesená",J212,0)</f>
        <v>0</v>
      </c>
      <c r="BH212" s="124">
        <f aca="true" t="shared" si="57" ref="BH212:BH229">IF(N212="sníž. přenesená",J212,0)</f>
        <v>0</v>
      </c>
      <c r="BI212" s="124">
        <f aca="true" t="shared" si="58" ref="BI212:BI229">IF(N212="nulová",J212,0)</f>
        <v>0</v>
      </c>
      <c r="BJ212" s="13" t="s">
        <v>75</v>
      </c>
      <c r="BK212" s="124">
        <f aca="true" t="shared" si="59" ref="BK212:BK229">ROUND(I212*H212,2)</f>
        <v>0</v>
      </c>
      <c r="BL212" s="13" t="s">
        <v>188</v>
      </c>
      <c r="BM212" s="13" t="s">
        <v>559</v>
      </c>
    </row>
    <row r="213" spans="2:65" s="1" customFormat="1" ht="16.5" customHeight="1">
      <c r="B213" s="114"/>
      <c r="C213" s="115" t="s">
        <v>560</v>
      </c>
      <c r="D213" s="115" t="s">
        <v>120</v>
      </c>
      <c r="E213" s="116" t="s">
        <v>561</v>
      </c>
      <c r="F213" s="117" t="s">
        <v>562</v>
      </c>
      <c r="G213" s="118" t="s">
        <v>131</v>
      </c>
      <c r="H213" s="119">
        <v>41.9</v>
      </c>
      <c r="I213" s="216"/>
      <c r="J213" s="120">
        <f t="shared" si="50"/>
        <v>0</v>
      </c>
      <c r="K213" s="117" t="s">
        <v>124</v>
      </c>
      <c r="L213" s="24"/>
      <c r="M213" s="44" t="s">
        <v>3</v>
      </c>
      <c r="N213" s="121" t="s">
        <v>41</v>
      </c>
      <c r="O213" s="122">
        <v>0.03</v>
      </c>
      <c r="P213" s="122">
        <f t="shared" si="51"/>
        <v>1.257</v>
      </c>
      <c r="Q213" s="122">
        <v>0</v>
      </c>
      <c r="R213" s="122">
        <f t="shared" si="52"/>
        <v>0</v>
      </c>
      <c r="S213" s="122">
        <v>0</v>
      </c>
      <c r="T213" s="123">
        <f t="shared" si="53"/>
        <v>0</v>
      </c>
      <c r="AR213" s="13" t="s">
        <v>188</v>
      </c>
      <c r="AT213" s="13" t="s">
        <v>120</v>
      </c>
      <c r="AU213" s="13" t="s">
        <v>77</v>
      </c>
      <c r="AY213" s="13" t="s">
        <v>118</v>
      </c>
      <c r="BE213" s="124">
        <f t="shared" si="54"/>
        <v>0</v>
      </c>
      <c r="BF213" s="124">
        <f t="shared" si="55"/>
        <v>0</v>
      </c>
      <c r="BG213" s="124">
        <f t="shared" si="56"/>
        <v>0</v>
      </c>
      <c r="BH213" s="124">
        <f t="shared" si="57"/>
        <v>0</v>
      </c>
      <c r="BI213" s="124">
        <f t="shared" si="58"/>
        <v>0</v>
      </c>
      <c r="BJ213" s="13" t="s">
        <v>75</v>
      </c>
      <c r="BK213" s="124">
        <f t="shared" si="59"/>
        <v>0</v>
      </c>
      <c r="BL213" s="13" t="s">
        <v>188</v>
      </c>
      <c r="BM213" s="13" t="s">
        <v>563</v>
      </c>
    </row>
    <row r="214" spans="2:65" s="1" customFormat="1" ht="16.5" customHeight="1">
      <c r="B214" s="114"/>
      <c r="C214" s="115" t="s">
        <v>564</v>
      </c>
      <c r="D214" s="115" t="s">
        <v>120</v>
      </c>
      <c r="E214" s="116" t="s">
        <v>565</v>
      </c>
      <c r="F214" s="117" t="s">
        <v>566</v>
      </c>
      <c r="G214" s="118" t="s">
        <v>123</v>
      </c>
      <c r="H214" s="119">
        <v>2.655</v>
      </c>
      <c r="I214" s="216"/>
      <c r="J214" s="120">
        <f t="shared" si="50"/>
        <v>0</v>
      </c>
      <c r="K214" s="117" t="s">
        <v>124</v>
      </c>
      <c r="L214" s="24"/>
      <c r="M214" s="44" t="s">
        <v>3</v>
      </c>
      <c r="N214" s="121" t="s">
        <v>41</v>
      </c>
      <c r="O214" s="122">
        <v>9.07</v>
      </c>
      <c r="P214" s="122">
        <f t="shared" si="51"/>
        <v>24.080849999999998</v>
      </c>
      <c r="Q214" s="122">
        <v>0</v>
      </c>
      <c r="R214" s="122">
        <f t="shared" si="52"/>
        <v>0</v>
      </c>
      <c r="S214" s="122">
        <v>2.2</v>
      </c>
      <c r="T214" s="123">
        <f t="shared" si="53"/>
        <v>5.841</v>
      </c>
      <c r="AR214" s="13" t="s">
        <v>125</v>
      </c>
      <c r="AT214" s="13" t="s">
        <v>120</v>
      </c>
      <c r="AU214" s="13" t="s">
        <v>77</v>
      </c>
      <c r="AY214" s="13" t="s">
        <v>118</v>
      </c>
      <c r="BE214" s="124">
        <f t="shared" si="54"/>
        <v>0</v>
      </c>
      <c r="BF214" s="124">
        <f t="shared" si="55"/>
        <v>0</v>
      </c>
      <c r="BG214" s="124">
        <f t="shared" si="56"/>
        <v>0</v>
      </c>
      <c r="BH214" s="124">
        <f t="shared" si="57"/>
        <v>0</v>
      </c>
      <c r="BI214" s="124">
        <f t="shared" si="58"/>
        <v>0</v>
      </c>
      <c r="BJ214" s="13" t="s">
        <v>75</v>
      </c>
      <c r="BK214" s="124">
        <f t="shared" si="59"/>
        <v>0</v>
      </c>
      <c r="BL214" s="13" t="s">
        <v>125</v>
      </c>
      <c r="BM214" s="13" t="s">
        <v>567</v>
      </c>
    </row>
    <row r="215" spans="2:65" s="1" customFormat="1" ht="22.5" customHeight="1">
      <c r="B215" s="114"/>
      <c r="C215" s="115" t="s">
        <v>568</v>
      </c>
      <c r="D215" s="115" t="s">
        <v>120</v>
      </c>
      <c r="E215" s="116" t="s">
        <v>569</v>
      </c>
      <c r="F215" s="117" t="s">
        <v>570</v>
      </c>
      <c r="G215" s="118" t="s">
        <v>123</v>
      </c>
      <c r="H215" s="119">
        <v>14.75</v>
      </c>
      <c r="I215" s="216"/>
      <c r="J215" s="120">
        <f t="shared" si="50"/>
        <v>0</v>
      </c>
      <c r="K215" s="117" t="s">
        <v>124</v>
      </c>
      <c r="L215" s="24"/>
      <c r="M215" s="44" t="s">
        <v>3</v>
      </c>
      <c r="N215" s="121" t="s">
        <v>41</v>
      </c>
      <c r="O215" s="122">
        <v>1.43</v>
      </c>
      <c r="P215" s="122">
        <f t="shared" si="51"/>
        <v>21.092499999999998</v>
      </c>
      <c r="Q215" s="122">
        <v>0</v>
      </c>
      <c r="R215" s="122">
        <f t="shared" si="52"/>
        <v>0</v>
      </c>
      <c r="S215" s="122">
        <v>0</v>
      </c>
      <c r="T215" s="123">
        <f t="shared" si="53"/>
        <v>0</v>
      </c>
      <c r="AR215" s="13" t="s">
        <v>125</v>
      </c>
      <c r="AT215" s="13" t="s">
        <v>120</v>
      </c>
      <c r="AU215" s="13" t="s">
        <v>77</v>
      </c>
      <c r="AY215" s="13" t="s">
        <v>118</v>
      </c>
      <c r="BE215" s="124">
        <f t="shared" si="54"/>
        <v>0</v>
      </c>
      <c r="BF215" s="124">
        <f t="shared" si="55"/>
        <v>0</v>
      </c>
      <c r="BG215" s="124">
        <f t="shared" si="56"/>
        <v>0</v>
      </c>
      <c r="BH215" s="124">
        <f t="shared" si="57"/>
        <v>0</v>
      </c>
      <c r="BI215" s="124">
        <f t="shared" si="58"/>
        <v>0</v>
      </c>
      <c r="BJ215" s="13" t="s">
        <v>75</v>
      </c>
      <c r="BK215" s="124">
        <f t="shared" si="59"/>
        <v>0</v>
      </c>
      <c r="BL215" s="13" t="s">
        <v>125</v>
      </c>
      <c r="BM215" s="13" t="s">
        <v>571</v>
      </c>
    </row>
    <row r="216" spans="2:65" s="1" customFormat="1" ht="16.5" customHeight="1">
      <c r="B216" s="114"/>
      <c r="C216" s="115" t="s">
        <v>572</v>
      </c>
      <c r="D216" s="115" t="s">
        <v>120</v>
      </c>
      <c r="E216" s="116" t="s">
        <v>573</v>
      </c>
      <c r="F216" s="117" t="s">
        <v>574</v>
      </c>
      <c r="G216" s="118" t="s">
        <v>178</v>
      </c>
      <c r="H216" s="119">
        <v>6</v>
      </c>
      <c r="I216" s="216"/>
      <c r="J216" s="120">
        <f t="shared" si="50"/>
        <v>0</v>
      </c>
      <c r="K216" s="117" t="s">
        <v>124</v>
      </c>
      <c r="L216" s="24"/>
      <c r="M216" s="44" t="s">
        <v>3</v>
      </c>
      <c r="N216" s="121" t="s">
        <v>41</v>
      </c>
      <c r="O216" s="122">
        <v>0.342</v>
      </c>
      <c r="P216" s="122">
        <f t="shared" si="51"/>
        <v>2.052</v>
      </c>
      <c r="Q216" s="122">
        <v>0.00353</v>
      </c>
      <c r="R216" s="122">
        <f t="shared" si="52"/>
        <v>0.02118</v>
      </c>
      <c r="S216" s="122">
        <v>0</v>
      </c>
      <c r="T216" s="123">
        <f t="shared" si="53"/>
        <v>0</v>
      </c>
      <c r="AR216" s="13" t="s">
        <v>188</v>
      </c>
      <c r="AT216" s="13" t="s">
        <v>120</v>
      </c>
      <c r="AU216" s="13" t="s">
        <v>77</v>
      </c>
      <c r="AY216" s="13" t="s">
        <v>118</v>
      </c>
      <c r="BE216" s="124">
        <f t="shared" si="54"/>
        <v>0</v>
      </c>
      <c r="BF216" s="124">
        <f t="shared" si="55"/>
        <v>0</v>
      </c>
      <c r="BG216" s="124">
        <f t="shared" si="56"/>
        <v>0</v>
      </c>
      <c r="BH216" s="124">
        <f t="shared" si="57"/>
        <v>0</v>
      </c>
      <c r="BI216" s="124">
        <f t="shared" si="58"/>
        <v>0</v>
      </c>
      <c r="BJ216" s="13" t="s">
        <v>75</v>
      </c>
      <c r="BK216" s="124">
        <f t="shared" si="59"/>
        <v>0</v>
      </c>
      <c r="BL216" s="13" t="s">
        <v>188</v>
      </c>
      <c r="BM216" s="13" t="s">
        <v>575</v>
      </c>
    </row>
    <row r="217" spans="2:65" s="1" customFormat="1" ht="16.5" customHeight="1">
      <c r="B217" s="114"/>
      <c r="C217" s="125" t="s">
        <v>576</v>
      </c>
      <c r="D217" s="125" t="s">
        <v>181</v>
      </c>
      <c r="E217" s="126" t="s">
        <v>577</v>
      </c>
      <c r="F217" s="127" t="s">
        <v>578</v>
      </c>
      <c r="G217" s="128" t="s">
        <v>178</v>
      </c>
      <c r="H217" s="129">
        <v>6</v>
      </c>
      <c r="I217" s="217"/>
      <c r="J217" s="130">
        <f t="shared" si="50"/>
        <v>0</v>
      </c>
      <c r="K217" s="127" t="s">
        <v>124</v>
      </c>
      <c r="L217" s="131"/>
      <c r="M217" s="132" t="s">
        <v>3</v>
      </c>
      <c r="N217" s="133" t="s">
        <v>41</v>
      </c>
      <c r="O217" s="122">
        <v>0</v>
      </c>
      <c r="P217" s="122">
        <f t="shared" si="51"/>
        <v>0</v>
      </c>
      <c r="Q217" s="122">
        <v>0.00123</v>
      </c>
      <c r="R217" s="122">
        <f t="shared" si="52"/>
        <v>0.007379999999999999</v>
      </c>
      <c r="S217" s="122">
        <v>0</v>
      </c>
      <c r="T217" s="123">
        <f t="shared" si="53"/>
        <v>0</v>
      </c>
      <c r="AR217" s="13" t="s">
        <v>260</v>
      </c>
      <c r="AT217" s="13" t="s">
        <v>181</v>
      </c>
      <c r="AU217" s="13" t="s">
        <v>77</v>
      </c>
      <c r="AY217" s="13" t="s">
        <v>118</v>
      </c>
      <c r="BE217" s="124">
        <f t="shared" si="54"/>
        <v>0</v>
      </c>
      <c r="BF217" s="124">
        <f t="shared" si="55"/>
        <v>0</v>
      </c>
      <c r="BG217" s="124">
        <f t="shared" si="56"/>
        <v>0</v>
      </c>
      <c r="BH217" s="124">
        <f t="shared" si="57"/>
        <v>0</v>
      </c>
      <c r="BI217" s="124">
        <f t="shared" si="58"/>
        <v>0</v>
      </c>
      <c r="BJ217" s="13" t="s">
        <v>75</v>
      </c>
      <c r="BK217" s="124">
        <f t="shared" si="59"/>
        <v>0</v>
      </c>
      <c r="BL217" s="13" t="s">
        <v>188</v>
      </c>
      <c r="BM217" s="13" t="s">
        <v>579</v>
      </c>
    </row>
    <row r="218" spans="2:65" s="1" customFormat="1" ht="16.5" customHeight="1">
      <c r="B218" s="114"/>
      <c r="C218" s="115" t="s">
        <v>580</v>
      </c>
      <c r="D218" s="115" t="s">
        <v>120</v>
      </c>
      <c r="E218" s="116" t="s">
        <v>581</v>
      </c>
      <c r="F218" s="117" t="s">
        <v>582</v>
      </c>
      <c r="G218" s="118" t="s">
        <v>123</v>
      </c>
      <c r="H218" s="119">
        <v>1.475</v>
      </c>
      <c r="I218" s="216"/>
      <c r="J218" s="120">
        <f t="shared" si="50"/>
        <v>0</v>
      </c>
      <c r="K218" s="117" t="s">
        <v>124</v>
      </c>
      <c r="L218" s="24"/>
      <c r="M218" s="44" t="s">
        <v>3</v>
      </c>
      <c r="N218" s="121" t="s">
        <v>41</v>
      </c>
      <c r="O218" s="122">
        <v>1.317</v>
      </c>
      <c r="P218" s="122">
        <f t="shared" si="51"/>
        <v>1.942575</v>
      </c>
      <c r="Q218" s="122">
        <v>1.89077</v>
      </c>
      <c r="R218" s="122">
        <f t="shared" si="52"/>
        <v>2.7888857500000004</v>
      </c>
      <c r="S218" s="122">
        <v>0</v>
      </c>
      <c r="T218" s="123">
        <f t="shared" si="53"/>
        <v>0</v>
      </c>
      <c r="AR218" s="13" t="s">
        <v>125</v>
      </c>
      <c r="AT218" s="13" t="s">
        <v>120</v>
      </c>
      <c r="AU218" s="13" t="s">
        <v>77</v>
      </c>
      <c r="AY218" s="13" t="s">
        <v>118</v>
      </c>
      <c r="BE218" s="124">
        <f t="shared" si="54"/>
        <v>0</v>
      </c>
      <c r="BF218" s="124">
        <f t="shared" si="55"/>
        <v>0</v>
      </c>
      <c r="BG218" s="124">
        <f t="shared" si="56"/>
        <v>0</v>
      </c>
      <c r="BH218" s="124">
        <f t="shared" si="57"/>
        <v>0</v>
      </c>
      <c r="BI218" s="124">
        <f t="shared" si="58"/>
        <v>0</v>
      </c>
      <c r="BJ218" s="13" t="s">
        <v>75</v>
      </c>
      <c r="BK218" s="124">
        <f t="shared" si="59"/>
        <v>0</v>
      </c>
      <c r="BL218" s="13" t="s">
        <v>125</v>
      </c>
      <c r="BM218" s="13" t="s">
        <v>583</v>
      </c>
    </row>
    <row r="219" spans="2:65" s="1" customFormat="1" ht="22.5" customHeight="1">
      <c r="B219" s="114"/>
      <c r="C219" s="115" t="s">
        <v>584</v>
      </c>
      <c r="D219" s="115" t="s">
        <v>120</v>
      </c>
      <c r="E219" s="116" t="s">
        <v>585</v>
      </c>
      <c r="F219" s="117" t="s">
        <v>586</v>
      </c>
      <c r="G219" s="118" t="s">
        <v>123</v>
      </c>
      <c r="H219" s="119">
        <v>14.75</v>
      </c>
      <c r="I219" s="216"/>
      <c r="J219" s="120">
        <f t="shared" si="50"/>
        <v>0</v>
      </c>
      <c r="K219" s="117" t="s">
        <v>124</v>
      </c>
      <c r="L219" s="24"/>
      <c r="M219" s="44" t="s">
        <v>3</v>
      </c>
      <c r="N219" s="121" t="s">
        <v>41</v>
      </c>
      <c r="O219" s="122">
        <v>0.299</v>
      </c>
      <c r="P219" s="122">
        <f t="shared" si="51"/>
        <v>4.41025</v>
      </c>
      <c r="Q219" s="122">
        <v>0</v>
      </c>
      <c r="R219" s="122">
        <f t="shared" si="52"/>
        <v>0</v>
      </c>
      <c r="S219" s="122">
        <v>0</v>
      </c>
      <c r="T219" s="123">
        <f t="shared" si="53"/>
        <v>0</v>
      </c>
      <c r="AR219" s="13" t="s">
        <v>125</v>
      </c>
      <c r="AT219" s="13" t="s">
        <v>120</v>
      </c>
      <c r="AU219" s="13" t="s">
        <v>77</v>
      </c>
      <c r="AY219" s="13" t="s">
        <v>118</v>
      </c>
      <c r="BE219" s="124">
        <f t="shared" si="54"/>
        <v>0</v>
      </c>
      <c r="BF219" s="124">
        <f t="shared" si="55"/>
        <v>0</v>
      </c>
      <c r="BG219" s="124">
        <f t="shared" si="56"/>
        <v>0</v>
      </c>
      <c r="BH219" s="124">
        <f t="shared" si="57"/>
        <v>0</v>
      </c>
      <c r="BI219" s="124">
        <f t="shared" si="58"/>
        <v>0</v>
      </c>
      <c r="BJ219" s="13" t="s">
        <v>75</v>
      </c>
      <c r="BK219" s="124">
        <f t="shared" si="59"/>
        <v>0</v>
      </c>
      <c r="BL219" s="13" t="s">
        <v>125</v>
      </c>
      <c r="BM219" s="13" t="s">
        <v>587</v>
      </c>
    </row>
    <row r="220" spans="2:65" s="1" customFormat="1" ht="16.5" customHeight="1">
      <c r="B220" s="114"/>
      <c r="C220" s="115" t="s">
        <v>588</v>
      </c>
      <c r="D220" s="115" t="s">
        <v>120</v>
      </c>
      <c r="E220" s="116" t="s">
        <v>589</v>
      </c>
      <c r="F220" s="117" t="s">
        <v>590</v>
      </c>
      <c r="G220" s="118" t="s">
        <v>123</v>
      </c>
      <c r="H220" s="119">
        <v>1.475</v>
      </c>
      <c r="I220" s="216"/>
      <c r="J220" s="120">
        <f t="shared" si="50"/>
        <v>0</v>
      </c>
      <c r="K220" s="117" t="s">
        <v>124</v>
      </c>
      <c r="L220" s="24"/>
      <c r="M220" s="44" t="s">
        <v>3</v>
      </c>
      <c r="N220" s="121" t="s">
        <v>41</v>
      </c>
      <c r="O220" s="122">
        <v>2.58</v>
      </c>
      <c r="P220" s="122">
        <f t="shared" si="51"/>
        <v>3.8055000000000003</v>
      </c>
      <c r="Q220" s="122">
        <v>2.45329</v>
      </c>
      <c r="R220" s="122">
        <f t="shared" si="52"/>
        <v>3.61860275</v>
      </c>
      <c r="S220" s="122">
        <v>0</v>
      </c>
      <c r="T220" s="123">
        <f t="shared" si="53"/>
        <v>0</v>
      </c>
      <c r="AR220" s="13" t="s">
        <v>125</v>
      </c>
      <c r="AT220" s="13" t="s">
        <v>120</v>
      </c>
      <c r="AU220" s="13" t="s">
        <v>77</v>
      </c>
      <c r="AY220" s="13" t="s">
        <v>118</v>
      </c>
      <c r="BE220" s="124">
        <f t="shared" si="54"/>
        <v>0</v>
      </c>
      <c r="BF220" s="124">
        <f t="shared" si="55"/>
        <v>0</v>
      </c>
      <c r="BG220" s="124">
        <f t="shared" si="56"/>
        <v>0</v>
      </c>
      <c r="BH220" s="124">
        <f t="shared" si="57"/>
        <v>0</v>
      </c>
      <c r="BI220" s="124">
        <f t="shared" si="58"/>
        <v>0</v>
      </c>
      <c r="BJ220" s="13" t="s">
        <v>75</v>
      </c>
      <c r="BK220" s="124">
        <f t="shared" si="59"/>
        <v>0</v>
      </c>
      <c r="BL220" s="13" t="s">
        <v>125</v>
      </c>
      <c r="BM220" s="13" t="s">
        <v>591</v>
      </c>
    </row>
    <row r="221" spans="2:65" s="1" customFormat="1" ht="16.5" customHeight="1">
      <c r="B221" s="114"/>
      <c r="C221" s="115" t="s">
        <v>592</v>
      </c>
      <c r="D221" s="115" t="s">
        <v>120</v>
      </c>
      <c r="E221" s="116" t="s">
        <v>593</v>
      </c>
      <c r="F221" s="117" t="s">
        <v>594</v>
      </c>
      <c r="G221" s="118" t="s">
        <v>131</v>
      </c>
      <c r="H221" s="119">
        <v>14.75</v>
      </c>
      <c r="I221" s="216"/>
      <c r="J221" s="120">
        <f t="shared" si="50"/>
        <v>0</v>
      </c>
      <c r="K221" s="117" t="s">
        <v>124</v>
      </c>
      <c r="L221" s="24"/>
      <c r="M221" s="44" t="s">
        <v>3</v>
      </c>
      <c r="N221" s="121" t="s">
        <v>41</v>
      </c>
      <c r="O221" s="122">
        <v>0.024</v>
      </c>
      <c r="P221" s="122">
        <f t="shared" si="51"/>
        <v>0.354</v>
      </c>
      <c r="Q221" s="122">
        <v>0</v>
      </c>
      <c r="R221" s="122">
        <f t="shared" si="52"/>
        <v>0</v>
      </c>
      <c r="S221" s="122">
        <v>0</v>
      </c>
      <c r="T221" s="123">
        <f t="shared" si="53"/>
        <v>0</v>
      </c>
      <c r="AR221" s="13" t="s">
        <v>188</v>
      </c>
      <c r="AT221" s="13" t="s">
        <v>120</v>
      </c>
      <c r="AU221" s="13" t="s">
        <v>77</v>
      </c>
      <c r="AY221" s="13" t="s">
        <v>118</v>
      </c>
      <c r="BE221" s="124">
        <f t="shared" si="54"/>
        <v>0</v>
      </c>
      <c r="BF221" s="124">
        <f t="shared" si="55"/>
        <v>0</v>
      </c>
      <c r="BG221" s="124">
        <f t="shared" si="56"/>
        <v>0</v>
      </c>
      <c r="BH221" s="124">
        <f t="shared" si="57"/>
        <v>0</v>
      </c>
      <c r="BI221" s="124">
        <f t="shared" si="58"/>
        <v>0</v>
      </c>
      <c r="BJ221" s="13" t="s">
        <v>75</v>
      </c>
      <c r="BK221" s="124">
        <f t="shared" si="59"/>
        <v>0</v>
      </c>
      <c r="BL221" s="13" t="s">
        <v>188</v>
      </c>
      <c r="BM221" s="13" t="s">
        <v>595</v>
      </c>
    </row>
    <row r="222" spans="2:65" s="1" customFormat="1" ht="16.5" customHeight="1">
      <c r="B222" s="114"/>
      <c r="C222" s="125" t="s">
        <v>596</v>
      </c>
      <c r="D222" s="125" t="s">
        <v>181</v>
      </c>
      <c r="E222" s="126" t="s">
        <v>597</v>
      </c>
      <c r="F222" s="127" t="s">
        <v>598</v>
      </c>
      <c r="G222" s="128" t="s">
        <v>236</v>
      </c>
      <c r="H222" s="129">
        <v>0.004</v>
      </c>
      <c r="I222" s="217"/>
      <c r="J222" s="130">
        <f t="shared" si="50"/>
        <v>0</v>
      </c>
      <c r="K222" s="127" t="s">
        <v>124</v>
      </c>
      <c r="L222" s="131"/>
      <c r="M222" s="132" t="s">
        <v>3</v>
      </c>
      <c r="N222" s="133" t="s">
        <v>41</v>
      </c>
      <c r="O222" s="122">
        <v>0</v>
      </c>
      <c r="P222" s="122">
        <f t="shared" si="51"/>
        <v>0</v>
      </c>
      <c r="Q222" s="122">
        <v>1</v>
      </c>
      <c r="R222" s="122">
        <f t="shared" si="52"/>
        <v>0.004</v>
      </c>
      <c r="S222" s="122">
        <v>0</v>
      </c>
      <c r="T222" s="123">
        <f t="shared" si="53"/>
        <v>0</v>
      </c>
      <c r="AR222" s="13" t="s">
        <v>260</v>
      </c>
      <c r="AT222" s="13" t="s">
        <v>181</v>
      </c>
      <c r="AU222" s="13" t="s">
        <v>77</v>
      </c>
      <c r="AY222" s="13" t="s">
        <v>118</v>
      </c>
      <c r="BE222" s="124">
        <f t="shared" si="54"/>
        <v>0</v>
      </c>
      <c r="BF222" s="124">
        <f t="shared" si="55"/>
        <v>0</v>
      </c>
      <c r="BG222" s="124">
        <f t="shared" si="56"/>
        <v>0</v>
      </c>
      <c r="BH222" s="124">
        <f t="shared" si="57"/>
        <v>0</v>
      </c>
      <c r="BI222" s="124">
        <f t="shared" si="58"/>
        <v>0</v>
      </c>
      <c r="BJ222" s="13" t="s">
        <v>75</v>
      </c>
      <c r="BK222" s="124">
        <f t="shared" si="59"/>
        <v>0</v>
      </c>
      <c r="BL222" s="13" t="s">
        <v>188</v>
      </c>
      <c r="BM222" s="13" t="s">
        <v>599</v>
      </c>
    </row>
    <row r="223" spans="2:65" s="1" customFormat="1" ht="16.5" customHeight="1">
      <c r="B223" s="114"/>
      <c r="C223" s="115" t="s">
        <v>600</v>
      </c>
      <c r="D223" s="115" t="s">
        <v>120</v>
      </c>
      <c r="E223" s="116" t="s">
        <v>601</v>
      </c>
      <c r="F223" s="117" t="s">
        <v>602</v>
      </c>
      <c r="G223" s="118" t="s">
        <v>131</v>
      </c>
      <c r="H223" s="119">
        <v>14.75</v>
      </c>
      <c r="I223" s="216"/>
      <c r="J223" s="120">
        <f t="shared" si="50"/>
        <v>0</v>
      </c>
      <c r="K223" s="117" t="s">
        <v>124</v>
      </c>
      <c r="L223" s="24"/>
      <c r="M223" s="44" t="s">
        <v>3</v>
      </c>
      <c r="N223" s="121" t="s">
        <v>41</v>
      </c>
      <c r="O223" s="122">
        <v>0.222</v>
      </c>
      <c r="P223" s="122">
        <f t="shared" si="51"/>
        <v>3.2745</v>
      </c>
      <c r="Q223" s="122">
        <v>0.0004</v>
      </c>
      <c r="R223" s="122">
        <f t="shared" si="52"/>
        <v>0.0059</v>
      </c>
      <c r="S223" s="122">
        <v>0</v>
      </c>
      <c r="T223" s="123">
        <f t="shared" si="53"/>
        <v>0</v>
      </c>
      <c r="AR223" s="13" t="s">
        <v>188</v>
      </c>
      <c r="AT223" s="13" t="s">
        <v>120</v>
      </c>
      <c r="AU223" s="13" t="s">
        <v>77</v>
      </c>
      <c r="AY223" s="13" t="s">
        <v>118</v>
      </c>
      <c r="BE223" s="124">
        <f t="shared" si="54"/>
        <v>0</v>
      </c>
      <c r="BF223" s="124">
        <f t="shared" si="55"/>
        <v>0</v>
      </c>
      <c r="BG223" s="124">
        <f t="shared" si="56"/>
        <v>0</v>
      </c>
      <c r="BH223" s="124">
        <f t="shared" si="57"/>
        <v>0</v>
      </c>
      <c r="BI223" s="124">
        <f t="shared" si="58"/>
        <v>0</v>
      </c>
      <c r="BJ223" s="13" t="s">
        <v>75</v>
      </c>
      <c r="BK223" s="124">
        <f t="shared" si="59"/>
        <v>0</v>
      </c>
      <c r="BL223" s="13" t="s">
        <v>188</v>
      </c>
      <c r="BM223" s="13" t="s">
        <v>603</v>
      </c>
    </row>
    <row r="224" spans="2:65" s="1" customFormat="1" ht="22.5" customHeight="1">
      <c r="B224" s="114"/>
      <c r="C224" s="125" t="s">
        <v>604</v>
      </c>
      <c r="D224" s="125" t="s">
        <v>181</v>
      </c>
      <c r="E224" s="126" t="s">
        <v>605</v>
      </c>
      <c r="F224" s="127" t="s">
        <v>606</v>
      </c>
      <c r="G224" s="128" t="s">
        <v>131</v>
      </c>
      <c r="H224" s="129">
        <v>16.963</v>
      </c>
      <c r="I224" s="217"/>
      <c r="J224" s="130">
        <f t="shared" si="50"/>
        <v>0</v>
      </c>
      <c r="K224" s="127" t="s">
        <v>124</v>
      </c>
      <c r="L224" s="131"/>
      <c r="M224" s="132" t="s">
        <v>3</v>
      </c>
      <c r="N224" s="133" t="s">
        <v>41</v>
      </c>
      <c r="O224" s="122">
        <v>0</v>
      </c>
      <c r="P224" s="122">
        <f t="shared" si="51"/>
        <v>0</v>
      </c>
      <c r="Q224" s="122">
        <v>0.0045</v>
      </c>
      <c r="R224" s="122">
        <f t="shared" si="52"/>
        <v>0.0763335</v>
      </c>
      <c r="S224" s="122">
        <v>0</v>
      </c>
      <c r="T224" s="123">
        <f t="shared" si="53"/>
        <v>0</v>
      </c>
      <c r="AR224" s="13" t="s">
        <v>260</v>
      </c>
      <c r="AT224" s="13" t="s">
        <v>181</v>
      </c>
      <c r="AU224" s="13" t="s">
        <v>77</v>
      </c>
      <c r="AY224" s="13" t="s">
        <v>118</v>
      </c>
      <c r="BE224" s="124">
        <f t="shared" si="54"/>
        <v>0</v>
      </c>
      <c r="BF224" s="124">
        <f t="shared" si="55"/>
        <v>0</v>
      </c>
      <c r="BG224" s="124">
        <f t="shared" si="56"/>
        <v>0</v>
      </c>
      <c r="BH224" s="124">
        <f t="shared" si="57"/>
        <v>0</v>
      </c>
      <c r="BI224" s="124">
        <f t="shared" si="58"/>
        <v>0</v>
      </c>
      <c r="BJ224" s="13" t="s">
        <v>75</v>
      </c>
      <c r="BK224" s="124">
        <f t="shared" si="59"/>
        <v>0</v>
      </c>
      <c r="BL224" s="13" t="s">
        <v>188</v>
      </c>
      <c r="BM224" s="13" t="s">
        <v>607</v>
      </c>
    </row>
    <row r="225" spans="2:65" s="1" customFormat="1" ht="16.5" customHeight="1">
      <c r="B225" s="114"/>
      <c r="C225" s="115" t="s">
        <v>608</v>
      </c>
      <c r="D225" s="115" t="s">
        <v>120</v>
      </c>
      <c r="E225" s="116" t="s">
        <v>609</v>
      </c>
      <c r="F225" s="117" t="s">
        <v>610</v>
      </c>
      <c r="G225" s="118" t="s">
        <v>123</v>
      </c>
      <c r="H225" s="119">
        <v>0.885</v>
      </c>
      <c r="I225" s="216"/>
      <c r="J225" s="120">
        <f t="shared" si="50"/>
        <v>0</v>
      </c>
      <c r="K225" s="117" t="s">
        <v>124</v>
      </c>
      <c r="L225" s="24"/>
      <c r="M225" s="44" t="s">
        <v>3</v>
      </c>
      <c r="N225" s="121" t="s">
        <v>41</v>
      </c>
      <c r="O225" s="122">
        <v>3.213</v>
      </c>
      <c r="P225" s="122">
        <f t="shared" si="51"/>
        <v>2.843505</v>
      </c>
      <c r="Q225" s="122">
        <v>2.45329</v>
      </c>
      <c r="R225" s="122">
        <f t="shared" si="52"/>
        <v>2.17116165</v>
      </c>
      <c r="S225" s="122">
        <v>0</v>
      </c>
      <c r="T225" s="123">
        <f t="shared" si="53"/>
        <v>0</v>
      </c>
      <c r="AR225" s="13" t="s">
        <v>125</v>
      </c>
      <c r="AT225" s="13" t="s">
        <v>120</v>
      </c>
      <c r="AU225" s="13" t="s">
        <v>77</v>
      </c>
      <c r="AY225" s="13" t="s">
        <v>118</v>
      </c>
      <c r="BE225" s="124">
        <f t="shared" si="54"/>
        <v>0</v>
      </c>
      <c r="BF225" s="124">
        <f t="shared" si="55"/>
        <v>0</v>
      </c>
      <c r="BG225" s="124">
        <f t="shared" si="56"/>
        <v>0</v>
      </c>
      <c r="BH225" s="124">
        <f t="shared" si="57"/>
        <v>0</v>
      </c>
      <c r="BI225" s="124">
        <f t="shared" si="58"/>
        <v>0</v>
      </c>
      <c r="BJ225" s="13" t="s">
        <v>75</v>
      </c>
      <c r="BK225" s="124">
        <f t="shared" si="59"/>
        <v>0</v>
      </c>
      <c r="BL225" s="13" t="s">
        <v>125</v>
      </c>
      <c r="BM225" s="13" t="s">
        <v>611</v>
      </c>
    </row>
    <row r="226" spans="2:65" s="1" customFormat="1" ht="16.5" customHeight="1">
      <c r="B226" s="114"/>
      <c r="C226" s="115" t="s">
        <v>612</v>
      </c>
      <c r="D226" s="115" t="s">
        <v>120</v>
      </c>
      <c r="E226" s="116" t="s">
        <v>613</v>
      </c>
      <c r="F226" s="117" t="s">
        <v>614</v>
      </c>
      <c r="G226" s="118" t="s">
        <v>131</v>
      </c>
      <c r="H226" s="119">
        <v>14.75</v>
      </c>
      <c r="I226" s="216"/>
      <c r="J226" s="120">
        <f t="shared" si="50"/>
        <v>0</v>
      </c>
      <c r="K226" s="117" t="s">
        <v>124</v>
      </c>
      <c r="L226" s="24"/>
      <c r="M226" s="44" t="s">
        <v>3</v>
      </c>
      <c r="N226" s="121" t="s">
        <v>41</v>
      </c>
      <c r="O226" s="122">
        <v>0.044</v>
      </c>
      <c r="P226" s="122">
        <f t="shared" si="51"/>
        <v>0.6489999999999999</v>
      </c>
      <c r="Q226" s="122">
        <v>0.0003</v>
      </c>
      <c r="R226" s="122">
        <f t="shared" si="52"/>
        <v>0.004424999999999999</v>
      </c>
      <c r="S226" s="122">
        <v>0</v>
      </c>
      <c r="T226" s="123">
        <f t="shared" si="53"/>
        <v>0</v>
      </c>
      <c r="AR226" s="13" t="s">
        <v>125</v>
      </c>
      <c r="AT226" s="13" t="s">
        <v>120</v>
      </c>
      <c r="AU226" s="13" t="s">
        <v>77</v>
      </c>
      <c r="AY226" s="13" t="s">
        <v>118</v>
      </c>
      <c r="BE226" s="124">
        <f t="shared" si="54"/>
        <v>0</v>
      </c>
      <c r="BF226" s="124">
        <f t="shared" si="55"/>
        <v>0</v>
      </c>
      <c r="BG226" s="124">
        <f t="shared" si="56"/>
        <v>0</v>
      </c>
      <c r="BH226" s="124">
        <f t="shared" si="57"/>
        <v>0</v>
      </c>
      <c r="BI226" s="124">
        <f t="shared" si="58"/>
        <v>0</v>
      </c>
      <c r="BJ226" s="13" t="s">
        <v>75</v>
      </c>
      <c r="BK226" s="124">
        <f t="shared" si="59"/>
        <v>0</v>
      </c>
      <c r="BL226" s="13" t="s">
        <v>125</v>
      </c>
      <c r="BM226" s="13" t="s">
        <v>615</v>
      </c>
    </row>
    <row r="227" spans="2:65" s="1" customFormat="1" ht="22.5" customHeight="1">
      <c r="B227" s="114"/>
      <c r="C227" s="115" t="s">
        <v>616</v>
      </c>
      <c r="D227" s="115" t="s">
        <v>120</v>
      </c>
      <c r="E227" s="116" t="s">
        <v>617</v>
      </c>
      <c r="F227" s="117" t="s">
        <v>618</v>
      </c>
      <c r="G227" s="118" t="s">
        <v>131</v>
      </c>
      <c r="H227" s="119">
        <v>14.75</v>
      </c>
      <c r="I227" s="216"/>
      <c r="J227" s="120">
        <f t="shared" si="50"/>
        <v>0</v>
      </c>
      <c r="K227" s="117" t="s">
        <v>124</v>
      </c>
      <c r="L227" s="24"/>
      <c r="M227" s="44" t="s">
        <v>3</v>
      </c>
      <c r="N227" s="121" t="s">
        <v>41</v>
      </c>
      <c r="O227" s="122">
        <v>0.667</v>
      </c>
      <c r="P227" s="122">
        <f t="shared" si="51"/>
        <v>9.83825</v>
      </c>
      <c r="Q227" s="122">
        <v>0.0063</v>
      </c>
      <c r="R227" s="122">
        <f t="shared" si="52"/>
        <v>0.09292500000000001</v>
      </c>
      <c r="S227" s="122">
        <v>0</v>
      </c>
      <c r="T227" s="123">
        <f t="shared" si="53"/>
        <v>0</v>
      </c>
      <c r="AR227" s="13" t="s">
        <v>125</v>
      </c>
      <c r="AT227" s="13" t="s">
        <v>120</v>
      </c>
      <c r="AU227" s="13" t="s">
        <v>77</v>
      </c>
      <c r="AY227" s="13" t="s">
        <v>118</v>
      </c>
      <c r="BE227" s="124">
        <f t="shared" si="54"/>
        <v>0</v>
      </c>
      <c r="BF227" s="124">
        <f t="shared" si="55"/>
        <v>0</v>
      </c>
      <c r="BG227" s="124">
        <f t="shared" si="56"/>
        <v>0</v>
      </c>
      <c r="BH227" s="124">
        <f t="shared" si="57"/>
        <v>0</v>
      </c>
      <c r="BI227" s="124">
        <f t="shared" si="58"/>
        <v>0</v>
      </c>
      <c r="BJ227" s="13" t="s">
        <v>75</v>
      </c>
      <c r="BK227" s="124">
        <f t="shared" si="59"/>
        <v>0</v>
      </c>
      <c r="BL227" s="13" t="s">
        <v>125</v>
      </c>
      <c r="BM227" s="13" t="s">
        <v>619</v>
      </c>
    </row>
    <row r="228" spans="2:65" s="1" customFormat="1" ht="16.5" customHeight="1">
      <c r="B228" s="114"/>
      <c r="C228" s="125" t="s">
        <v>620</v>
      </c>
      <c r="D228" s="125" t="s">
        <v>181</v>
      </c>
      <c r="E228" s="126" t="s">
        <v>621</v>
      </c>
      <c r="F228" s="127" t="s">
        <v>622</v>
      </c>
      <c r="G228" s="128" t="s">
        <v>131</v>
      </c>
      <c r="H228" s="129">
        <v>16.963</v>
      </c>
      <c r="I228" s="217"/>
      <c r="J228" s="130">
        <f t="shared" si="50"/>
        <v>0</v>
      </c>
      <c r="K228" s="127" t="s">
        <v>3</v>
      </c>
      <c r="L228" s="131"/>
      <c r="M228" s="132" t="s">
        <v>3</v>
      </c>
      <c r="N228" s="133" t="s">
        <v>41</v>
      </c>
      <c r="O228" s="122">
        <v>0</v>
      </c>
      <c r="P228" s="122">
        <f t="shared" si="51"/>
        <v>0</v>
      </c>
      <c r="Q228" s="122">
        <v>0</v>
      </c>
      <c r="R228" s="122">
        <f t="shared" si="52"/>
        <v>0</v>
      </c>
      <c r="S228" s="122">
        <v>0</v>
      </c>
      <c r="T228" s="123">
        <f t="shared" si="53"/>
        <v>0</v>
      </c>
      <c r="AR228" s="13" t="s">
        <v>153</v>
      </c>
      <c r="AT228" s="13" t="s">
        <v>181</v>
      </c>
      <c r="AU228" s="13" t="s">
        <v>77</v>
      </c>
      <c r="AY228" s="13" t="s">
        <v>118</v>
      </c>
      <c r="BE228" s="124">
        <f t="shared" si="54"/>
        <v>0</v>
      </c>
      <c r="BF228" s="124">
        <f t="shared" si="55"/>
        <v>0</v>
      </c>
      <c r="BG228" s="124">
        <f t="shared" si="56"/>
        <v>0</v>
      </c>
      <c r="BH228" s="124">
        <f t="shared" si="57"/>
        <v>0</v>
      </c>
      <c r="BI228" s="124">
        <f t="shared" si="58"/>
        <v>0</v>
      </c>
      <c r="BJ228" s="13" t="s">
        <v>75</v>
      </c>
      <c r="BK228" s="124">
        <f t="shared" si="59"/>
        <v>0</v>
      </c>
      <c r="BL228" s="13" t="s">
        <v>125</v>
      </c>
      <c r="BM228" s="13" t="s">
        <v>623</v>
      </c>
    </row>
    <row r="229" spans="2:65" s="1" customFormat="1" ht="22.5" customHeight="1">
      <c r="B229" s="114"/>
      <c r="C229" s="115" t="s">
        <v>624</v>
      </c>
      <c r="D229" s="115" t="s">
        <v>120</v>
      </c>
      <c r="E229" s="116" t="s">
        <v>625</v>
      </c>
      <c r="F229" s="117" t="s">
        <v>626</v>
      </c>
      <c r="G229" s="118" t="s">
        <v>236</v>
      </c>
      <c r="H229" s="119">
        <v>8.791</v>
      </c>
      <c r="I229" s="216"/>
      <c r="J229" s="120">
        <f t="shared" si="50"/>
        <v>0</v>
      </c>
      <c r="K229" s="117" t="s">
        <v>124</v>
      </c>
      <c r="L229" s="24"/>
      <c r="M229" s="44" t="s">
        <v>3</v>
      </c>
      <c r="N229" s="121" t="s">
        <v>41</v>
      </c>
      <c r="O229" s="122">
        <v>1.305</v>
      </c>
      <c r="P229" s="122">
        <f t="shared" si="51"/>
        <v>11.472255</v>
      </c>
      <c r="Q229" s="122">
        <v>0</v>
      </c>
      <c r="R229" s="122">
        <f t="shared" si="52"/>
        <v>0</v>
      </c>
      <c r="S229" s="122">
        <v>0</v>
      </c>
      <c r="T229" s="123">
        <f t="shared" si="53"/>
        <v>0</v>
      </c>
      <c r="AR229" s="13" t="s">
        <v>188</v>
      </c>
      <c r="AT229" s="13" t="s">
        <v>120</v>
      </c>
      <c r="AU229" s="13" t="s">
        <v>77</v>
      </c>
      <c r="AY229" s="13" t="s">
        <v>118</v>
      </c>
      <c r="BE229" s="124">
        <f t="shared" si="54"/>
        <v>0</v>
      </c>
      <c r="BF229" s="124">
        <f t="shared" si="55"/>
        <v>0</v>
      </c>
      <c r="BG229" s="124">
        <f t="shared" si="56"/>
        <v>0</v>
      </c>
      <c r="BH229" s="124">
        <f t="shared" si="57"/>
        <v>0</v>
      </c>
      <c r="BI229" s="124">
        <f t="shared" si="58"/>
        <v>0</v>
      </c>
      <c r="BJ229" s="13" t="s">
        <v>75</v>
      </c>
      <c r="BK229" s="124">
        <f t="shared" si="59"/>
        <v>0</v>
      </c>
      <c r="BL229" s="13" t="s">
        <v>188</v>
      </c>
      <c r="BM229" s="13" t="s">
        <v>627</v>
      </c>
    </row>
    <row r="230" spans="2:63" s="10" customFormat="1" ht="22.9" customHeight="1">
      <c r="B230" s="102"/>
      <c r="D230" s="103" t="s">
        <v>69</v>
      </c>
      <c r="E230" s="112" t="s">
        <v>628</v>
      </c>
      <c r="F230" s="112" t="s">
        <v>629</v>
      </c>
      <c r="J230" s="113">
        <f>BK230</f>
        <v>0</v>
      </c>
      <c r="L230" s="102"/>
      <c r="M230" s="106"/>
      <c r="N230" s="107"/>
      <c r="O230" s="107"/>
      <c r="P230" s="108">
        <f>SUM(P231:P238)</f>
        <v>149.86388499999998</v>
      </c>
      <c r="Q230" s="107"/>
      <c r="R230" s="108">
        <f>SUM(R231:R238)</f>
        <v>9.43134498</v>
      </c>
      <c r="S230" s="107"/>
      <c r="T230" s="109">
        <f>SUM(T231:T238)</f>
        <v>0</v>
      </c>
      <c r="AR230" s="103" t="s">
        <v>77</v>
      </c>
      <c r="AT230" s="110" t="s">
        <v>69</v>
      </c>
      <c r="AU230" s="110" t="s">
        <v>75</v>
      </c>
      <c r="AY230" s="103" t="s">
        <v>118</v>
      </c>
      <c r="BK230" s="111">
        <f>SUM(BK231:BK238)</f>
        <v>0</v>
      </c>
    </row>
    <row r="231" spans="2:65" s="1" customFormat="1" ht="22.5" customHeight="1">
      <c r="B231" s="114"/>
      <c r="C231" s="115" t="s">
        <v>630</v>
      </c>
      <c r="D231" s="115" t="s">
        <v>120</v>
      </c>
      <c r="E231" s="116" t="s">
        <v>631</v>
      </c>
      <c r="F231" s="117" t="s">
        <v>632</v>
      </c>
      <c r="G231" s="118" t="s">
        <v>131</v>
      </c>
      <c r="H231" s="119">
        <v>41.9</v>
      </c>
      <c r="I231" s="216"/>
      <c r="J231" s="120">
        <f aca="true" t="shared" si="60" ref="J231:J238">ROUND(I231*H231,2)</f>
        <v>0</v>
      </c>
      <c r="K231" s="117" t="s">
        <v>124</v>
      </c>
      <c r="L231" s="24"/>
      <c r="M231" s="44" t="s">
        <v>3</v>
      </c>
      <c r="N231" s="121" t="s">
        <v>41</v>
      </c>
      <c r="O231" s="122">
        <v>0.719</v>
      </c>
      <c r="P231" s="122">
        <f aca="true" t="shared" si="61" ref="P231:P238">O231*H231</f>
        <v>30.126099999999997</v>
      </c>
      <c r="Q231" s="122">
        <v>0.00822</v>
      </c>
      <c r="R231" s="122">
        <f aca="true" t="shared" si="62" ref="R231:R238">Q231*H231</f>
        <v>0.344418</v>
      </c>
      <c r="S231" s="122">
        <v>0</v>
      </c>
      <c r="T231" s="123">
        <f aca="true" t="shared" si="63" ref="T231:T238">S231*H231</f>
        <v>0</v>
      </c>
      <c r="AR231" s="13" t="s">
        <v>188</v>
      </c>
      <c r="AT231" s="13" t="s">
        <v>120</v>
      </c>
      <c r="AU231" s="13" t="s">
        <v>77</v>
      </c>
      <c r="AY231" s="13" t="s">
        <v>118</v>
      </c>
      <c r="BE231" s="124">
        <f aca="true" t="shared" si="64" ref="BE231:BE238">IF(N231="základní",J231,0)</f>
        <v>0</v>
      </c>
      <c r="BF231" s="124">
        <f aca="true" t="shared" si="65" ref="BF231:BF238">IF(N231="snížená",J231,0)</f>
        <v>0</v>
      </c>
      <c r="BG231" s="124">
        <f aca="true" t="shared" si="66" ref="BG231:BG238">IF(N231="zákl. přenesená",J231,0)</f>
        <v>0</v>
      </c>
      <c r="BH231" s="124">
        <f aca="true" t="shared" si="67" ref="BH231:BH238">IF(N231="sníž. přenesená",J231,0)</f>
        <v>0</v>
      </c>
      <c r="BI231" s="124">
        <f aca="true" t="shared" si="68" ref="BI231:BI238">IF(N231="nulová",J231,0)</f>
        <v>0</v>
      </c>
      <c r="BJ231" s="13" t="s">
        <v>75</v>
      </c>
      <c r="BK231" s="124">
        <f aca="true" t="shared" si="69" ref="BK231:BK238">ROUND(I231*H231,2)</f>
        <v>0</v>
      </c>
      <c r="BL231" s="13" t="s">
        <v>188</v>
      </c>
      <c r="BM231" s="13" t="s">
        <v>633</v>
      </c>
    </row>
    <row r="232" spans="2:65" s="1" customFormat="1" ht="16.5" customHeight="1">
      <c r="B232" s="114"/>
      <c r="C232" s="125" t="s">
        <v>634</v>
      </c>
      <c r="D232" s="125" t="s">
        <v>181</v>
      </c>
      <c r="E232" s="126" t="s">
        <v>635</v>
      </c>
      <c r="F232" s="127" t="s">
        <v>636</v>
      </c>
      <c r="G232" s="128" t="s">
        <v>131</v>
      </c>
      <c r="H232" s="129">
        <v>48.185</v>
      </c>
      <c r="I232" s="217"/>
      <c r="J232" s="130">
        <f t="shared" si="60"/>
        <v>0</v>
      </c>
      <c r="K232" s="127" t="s">
        <v>3</v>
      </c>
      <c r="L232" s="131"/>
      <c r="M232" s="132" t="s">
        <v>3</v>
      </c>
      <c r="N232" s="133" t="s">
        <v>41</v>
      </c>
      <c r="O232" s="122">
        <v>0</v>
      </c>
      <c r="P232" s="122">
        <f t="shared" si="61"/>
        <v>0</v>
      </c>
      <c r="Q232" s="122">
        <v>0.15</v>
      </c>
      <c r="R232" s="122">
        <f t="shared" si="62"/>
        <v>7.22775</v>
      </c>
      <c r="S232" s="122">
        <v>0</v>
      </c>
      <c r="T232" s="123">
        <f t="shared" si="63"/>
        <v>0</v>
      </c>
      <c r="AR232" s="13" t="s">
        <v>260</v>
      </c>
      <c r="AT232" s="13" t="s">
        <v>181</v>
      </c>
      <c r="AU232" s="13" t="s">
        <v>77</v>
      </c>
      <c r="AY232" s="13" t="s">
        <v>118</v>
      </c>
      <c r="BE232" s="124">
        <f t="shared" si="64"/>
        <v>0</v>
      </c>
      <c r="BF232" s="124">
        <f t="shared" si="65"/>
        <v>0</v>
      </c>
      <c r="BG232" s="124">
        <f t="shared" si="66"/>
        <v>0</v>
      </c>
      <c r="BH232" s="124">
        <f t="shared" si="67"/>
        <v>0</v>
      </c>
      <c r="BI232" s="124">
        <f t="shared" si="68"/>
        <v>0</v>
      </c>
      <c r="BJ232" s="13" t="s">
        <v>75</v>
      </c>
      <c r="BK232" s="124">
        <f t="shared" si="69"/>
        <v>0</v>
      </c>
      <c r="BL232" s="13" t="s">
        <v>188</v>
      </c>
      <c r="BM232" s="13" t="s">
        <v>637</v>
      </c>
    </row>
    <row r="233" spans="2:65" s="1" customFormat="1" ht="16.5" customHeight="1">
      <c r="B233" s="114"/>
      <c r="C233" s="115" t="s">
        <v>638</v>
      </c>
      <c r="D233" s="115" t="s">
        <v>120</v>
      </c>
      <c r="E233" s="116" t="s">
        <v>639</v>
      </c>
      <c r="F233" s="117" t="s">
        <v>640</v>
      </c>
      <c r="G233" s="118" t="s">
        <v>131</v>
      </c>
      <c r="H233" s="119">
        <v>72.32</v>
      </c>
      <c r="I233" s="216"/>
      <c r="J233" s="120">
        <f t="shared" si="60"/>
        <v>0</v>
      </c>
      <c r="K233" s="117" t="s">
        <v>124</v>
      </c>
      <c r="L233" s="24"/>
      <c r="M233" s="44" t="s">
        <v>3</v>
      </c>
      <c r="N233" s="121" t="s">
        <v>41</v>
      </c>
      <c r="O233" s="122">
        <v>0.044</v>
      </c>
      <c r="P233" s="122">
        <f t="shared" si="61"/>
        <v>3.1820799999999996</v>
      </c>
      <c r="Q233" s="122">
        <v>0.0003</v>
      </c>
      <c r="R233" s="122">
        <f t="shared" si="62"/>
        <v>0.021695999999999997</v>
      </c>
      <c r="S233" s="122">
        <v>0</v>
      </c>
      <c r="T233" s="123">
        <f t="shared" si="63"/>
        <v>0</v>
      </c>
      <c r="AR233" s="13" t="s">
        <v>188</v>
      </c>
      <c r="AT233" s="13" t="s">
        <v>120</v>
      </c>
      <c r="AU233" s="13" t="s">
        <v>77</v>
      </c>
      <c r="AY233" s="13" t="s">
        <v>118</v>
      </c>
      <c r="BE233" s="124">
        <f t="shared" si="64"/>
        <v>0</v>
      </c>
      <c r="BF233" s="124">
        <f t="shared" si="65"/>
        <v>0</v>
      </c>
      <c r="BG233" s="124">
        <f t="shared" si="66"/>
        <v>0</v>
      </c>
      <c r="BH233" s="124">
        <f t="shared" si="67"/>
        <v>0</v>
      </c>
      <c r="BI233" s="124">
        <f t="shared" si="68"/>
        <v>0</v>
      </c>
      <c r="BJ233" s="13" t="s">
        <v>75</v>
      </c>
      <c r="BK233" s="124">
        <f t="shared" si="69"/>
        <v>0</v>
      </c>
      <c r="BL233" s="13" t="s">
        <v>188</v>
      </c>
      <c r="BM233" s="13" t="s">
        <v>641</v>
      </c>
    </row>
    <row r="234" spans="2:65" s="1" customFormat="1" ht="16.5" customHeight="1">
      <c r="B234" s="114"/>
      <c r="C234" s="115" t="s">
        <v>642</v>
      </c>
      <c r="D234" s="115" t="s">
        <v>120</v>
      </c>
      <c r="E234" s="116" t="s">
        <v>643</v>
      </c>
      <c r="F234" s="117" t="s">
        <v>644</v>
      </c>
      <c r="G234" s="118" t="s">
        <v>146</v>
      </c>
      <c r="H234" s="119">
        <v>146.175</v>
      </c>
      <c r="I234" s="216"/>
      <c r="J234" s="120">
        <f t="shared" si="60"/>
        <v>0</v>
      </c>
      <c r="K234" s="117" t="s">
        <v>124</v>
      </c>
      <c r="L234" s="24"/>
      <c r="M234" s="44" t="s">
        <v>3</v>
      </c>
      <c r="N234" s="121" t="s">
        <v>41</v>
      </c>
      <c r="O234" s="122">
        <v>0.07</v>
      </c>
      <c r="P234" s="122">
        <f t="shared" si="61"/>
        <v>10.232250000000002</v>
      </c>
      <c r="Q234" s="122">
        <v>0.0002</v>
      </c>
      <c r="R234" s="122">
        <f t="shared" si="62"/>
        <v>0.029235000000000004</v>
      </c>
      <c r="S234" s="122">
        <v>0</v>
      </c>
      <c r="T234" s="123">
        <f t="shared" si="63"/>
        <v>0</v>
      </c>
      <c r="AR234" s="13" t="s">
        <v>188</v>
      </c>
      <c r="AT234" s="13" t="s">
        <v>120</v>
      </c>
      <c r="AU234" s="13" t="s">
        <v>77</v>
      </c>
      <c r="AY234" s="13" t="s">
        <v>118</v>
      </c>
      <c r="BE234" s="124">
        <f t="shared" si="64"/>
        <v>0</v>
      </c>
      <c r="BF234" s="124">
        <f t="shared" si="65"/>
        <v>0</v>
      </c>
      <c r="BG234" s="124">
        <f t="shared" si="66"/>
        <v>0</v>
      </c>
      <c r="BH234" s="124">
        <f t="shared" si="67"/>
        <v>0</v>
      </c>
      <c r="BI234" s="124">
        <f t="shared" si="68"/>
        <v>0</v>
      </c>
      <c r="BJ234" s="13" t="s">
        <v>75</v>
      </c>
      <c r="BK234" s="124">
        <f t="shared" si="69"/>
        <v>0</v>
      </c>
      <c r="BL234" s="13" t="s">
        <v>188</v>
      </c>
      <c r="BM234" s="13" t="s">
        <v>645</v>
      </c>
    </row>
    <row r="235" spans="2:65" s="1" customFormat="1" ht="16.5" customHeight="1">
      <c r="B235" s="114"/>
      <c r="C235" s="125" t="s">
        <v>646</v>
      </c>
      <c r="D235" s="125" t="s">
        <v>181</v>
      </c>
      <c r="E235" s="126" t="s">
        <v>647</v>
      </c>
      <c r="F235" s="127" t="s">
        <v>648</v>
      </c>
      <c r="G235" s="128" t="s">
        <v>146</v>
      </c>
      <c r="H235" s="129">
        <v>160.793</v>
      </c>
      <c r="I235" s="217"/>
      <c r="J235" s="130">
        <f t="shared" si="60"/>
        <v>0</v>
      </c>
      <c r="K235" s="127" t="s">
        <v>124</v>
      </c>
      <c r="L235" s="131"/>
      <c r="M235" s="132" t="s">
        <v>3</v>
      </c>
      <c r="N235" s="133" t="s">
        <v>41</v>
      </c>
      <c r="O235" s="122">
        <v>0</v>
      </c>
      <c r="P235" s="122">
        <f t="shared" si="61"/>
        <v>0</v>
      </c>
      <c r="Q235" s="122">
        <v>6E-05</v>
      </c>
      <c r="R235" s="122">
        <f t="shared" si="62"/>
        <v>0.009647580000000001</v>
      </c>
      <c r="S235" s="122">
        <v>0</v>
      </c>
      <c r="T235" s="123">
        <f t="shared" si="63"/>
        <v>0</v>
      </c>
      <c r="AR235" s="13" t="s">
        <v>260</v>
      </c>
      <c r="AT235" s="13" t="s">
        <v>181</v>
      </c>
      <c r="AU235" s="13" t="s">
        <v>77</v>
      </c>
      <c r="AY235" s="13" t="s">
        <v>118</v>
      </c>
      <c r="BE235" s="124">
        <f t="shared" si="64"/>
        <v>0</v>
      </c>
      <c r="BF235" s="124">
        <f t="shared" si="65"/>
        <v>0</v>
      </c>
      <c r="BG235" s="124">
        <f t="shared" si="66"/>
        <v>0</v>
      </c>
      <c r="BH235" s="124">
        <f t="shared" si="67"/>
        <v>0</v>
      </c>
      <c r="BI235" s="124">
        <f t="shared" si="68"/>
        <v>0</v>
      </c>
      <c r="BJ235" s="13" t="s">
        <v>75</v>
      </c>
      <c r="BK235" s="124">
        <f t="shared" si="69"/>
        <v>0</v>
      </c>
      <c r="BL235" s="13" t="s">
        <v>188</v>
      </c>
      <c r="BM235" s="13" t="s">
        <v>649</v>
      </c>
    </row>
    <row r="236" spans="2:65" s="1" customFormat="1" ht="22.5" customHeight="1">
      <c r="B236" s="114"/>
      <c r="C236" s="115" t="s">
        <v>650</v>
      </c>
      <c r="D236" s="115" t="s">
        <v>120</v>
      </c>
      <c r="E236" s="116" t="s">
        <v>651</v>
      </c>
      <c r="F236" s="117" t="s">
        <v>652</v>
      </c>
      <c r="G236" s="118" t="s">
        <v>131</v>
      </c>
      <c r="H236" s="119">
        <v>72.32</v>
      </c>
      <c r="I236" s="216"/>
      <c r="J236" s="120">
        <f t="shared" si="60"/>
        <v>0</v>
      </c>
      <c r="K236" s="117" t="s">
        <v>124</v>
      </c>
      <c r="L236" s="24"/>
      <c r="M236" s="44" t="s">
        <v>3</v>
      </c>
      <c r="N236" s="121" t="s">
        <v>41</v>
      </c>
      <c r="O236" s="122">
        <v>1.3</v>
      </c>
      <c r="P236" s="122">
        <f t="shared" si="61"/>
        <v>94.01599999999999</v>
      </c>
      <c r="Q236" s="122">
        <v>0.009</v>
      </c>
      <c r="R236" s="122">
        <f t="shared" si="62"/>
        <v>0.6508799999999999</v>
      </c>
      <c r="S236" s="122">
        <v>0</v>
      </c>
      <c r="T236" s="123">
        <f t="shared" si="63"/>
        <v>0</v>
      </c>
      <c r="AR236" s="13" t="s">
        <v>188</v>
      </c>
      <c r="AT236" s="13" t="s">
        <v>120</v>
      </c>
      <c r="AU236" s="13" t="s">
        <v>77</v>
      </c>
      <c r="AY236" s="13" t="s">
        <v>118</v>
      </c>
      <c r="BE236" s="124">
        <f t="shared" si="64"/>
        <v>0</v>
      </c>
      <c r="BF236" s="124">
        <f t="shared" si="65"/>
        <v>0</v>
      </c>
      <c r="BG236" s="124">
        <f t="shared" si="66"/>
        <v>0</v>
      </c>
      <c r="BH236" s="124">
        <f t="shared" si="67"/>
        <v>0</v>
      </c>
      <c r="BI236" s="124">
        <f t="shared" si="68"/>
        <v>0</v>
      </c>
      <c r="BJ236" s="13" t="s">
        <v>75</v>
      </c>
      <c r="BK236" s="124">
        <f t="shared" si="69"/>
        <v>0</v>
      </c>
      <c r="BL236" s="13" t="s">
        <v>188</v>
      </c>
      <c r="BM236" s="13" t="s">
        <v>653</v>
      </c>
    </row>
    <row r="237" spans="2:65" s="1" customFormat="1" ht="16.5" customHeight="1">
      <c r="B237" s="114"/>
      <c r="C237" s="125" t="s">
        <v>654</v>
      </c>
      <c r="D237" s="125" t="s">
        <v>181</v>
      </c>
      <c r="E237" s="126" t="s">
        <v>655</v>
      </c>
      <c r="F237" s="127" t="s">
        <v>656</v>
      </c>
      <c r="G237" s="128" t="s">
        <v>131</v>
      </c>
      <c r="H237" s="129">
        <v>83.168</v>
      </c>
      <c r="I237" s="217"/>
      <c r="J237" s="130">
        <f t="shared" si="60"/>
        <v>0</v>
      </c>
      <c r="K237" s="127" t="s">
        <v>124</v>
      </c>
      <c r="L237" s="131"/>
      <c r="M237" s="132" t="s">
        <v>3</v>
      </c>
      <c r="N237" s="133" t="s">
        <v>41</v>
      </c>
      <c r="O237" s="122">
        <v>0</v>
      </c>
      <c r="P237" s="122">
        <f t="shared" si="61"/>
        <v>0</v>
      </c>
      <c r="Q237" s="122">
        <v>0.0138</v>
      </c>
      <c r="R237" s="122">
        <f t="shared" si="62"/>
        <v>1.1477184</v>
      </c>
      <c r="S237" s="122">
        <v>0</v>
      </c>
      <c r="T237" s="123">
        <f t="shared" si="63"/>
        <v>0</v>
      </c>
      <c r="AR237" s="13" t="s">
        <v>260</v>
      </c>
      <c r="AT237" s="13" t="s">
        <v>181</v>
      </c>
      <c r="AU237" s="13" t="s">
        <v>77</v>
      </c>
      <c r="AY237" s="13" t="s">
        <v>118</v>
      </c>
      <c r="BE237" s="124">
        <f t="shared" si="64"/>
        <v>0</v>
      </c>
      <c r="BF237" s="124">
        <f t="shared" si="65"/>
        <v>0</v>
      </c>
      <c r="BG237" s="124">
        <f t="shared" si="66"/>
        <v>0</v>
      </c>
      <c r="BH237" s="124">
        <f t="shared" si="67"/>
        <v>0</v>
      </c>
      <c r="BI237" s="124">
        <f t="shared" si="68"/>
        <v>0</v>
      </c>
      <c r="BJ237" s="13" t="s">
        <v>75</v>
      </c>
      <c r="BK237" s="124">
        <f t="shared" si="69"/>
        <v>0</v>
      </c>
      <c r="BL237" s="13" t="s">
        <v>188</v>
      </c>
      <c r="BM237" s="13" t="s">
        <v>657</v>
      </c>
    </row>
    <row r="238" spans="2:65" s="1" customFormat="1" ht="22.5" customHeight="1">
      <c r="B238" s="114"/>
      <c r="C238" s="115" t="s">
        <v>658</v>
      </c>
      <c r="D238" s="115" t="s">
        <v>120</v>
      </c>
      <c r="E238" s="116" t="s">
        <v>659</v>
      </c>
      <c r="F238" s="117" t="s">
        <v>660</v>
      </c>
      <c r="G238" s="118" t="s">
        <v>236</v>
      </c>
      <c r="H238" s="119">
        <v>9.431</v>
      </c>
      <c r="I238" s="216"/>
      <c r="J238" s="120">
        <f t="shared" si="60"/>
        <v>0</v>
      </c>
      <c r="K238" s="117" t="s">
        <v>124</v>
      </c>
      <c r="L238" s="24"/>
      <c r="M238" s="44" t="s">
        <v>3</v>
      </c>
      <c r="N238" s="121" t="s">
        <v>41</v>
      </c>
      <c r="O238" s="122">
        <v>1.305</v>
      </c>
      <c r="P238" s="122">
        <f t="shared" si="61"/>
        <v>12.307455</v>
      </c>
      <c r="Q238" s="122">
        <v>0</v>
      </c>
      <c r="R238" s="122">
        <f t="shared" si="62"/>
        <v>0</v>
      </c>
      <c r="S238" s="122">
        <v>0</v>
      </c>
      <c r="T238" s="123">
        <f t="shared" si="63"/>
        <v>0</v>
      </c>
      <c r="AR238" s="13" t="s">
        <v>188</v>
      </c>
      <c r="AT238" s="13" t="s">
        <v>120</v>
      </c>
      <c r="AU238" s="13" t="s">
        <v>77</v>
      </c>
      <c r="AY238" s="13" t="s">
        <v>118</v>
      </c>
      <c r="BE238" s="124">
        <f t="shared" si="64"/>
        <v>0</v>
      </c>
      <c r="BF238" s="124">
        <f t="shared" si="65"/>
        <v>0</v>
      </c>
      <c r="BG238" s="124">
        <f t="shared" si="66"/>
        <v>0</v>
      </c>
      <c r="BH238" s="124">
        <f t="shared" si="67"/>
        <v>0</v>
      </c>
      <c r="BI238" s="124">
        <f t="shared" si="68"/>
        <v>0</v>
      </c>
      <c r="BJ238" s="13" t="s">
        <v>75</v>
      </c>
      <c r="BK238" s="124">
        <f t="shared" si="69"/>
        <v>0</v>
      </c>
      <c r="BL238" s="13" t="s">
        <v>188</v>
      </c>
      <c r="BM238" s="13" t="s">
        <v>661</v>
      </c>
    </row>
    <row r="239" spans="2:63" s="10" customFormat="1" ht="22.9" customHeight="1">
      <c r="B239" s="102"/>
      <c r="D239" s="103" t="s">
        <v>69</v>
      </c>
      <c r="E239" s="112" t="s">
        <v>662</v>
      </c>
      <c r="F239" s="112" t="s">
        <v>663</v>
      </c>
      <c r="J239" s="113">
        <f>BK239</f>
        <v>0</v>
      </c>
      <c r="L239" s="102"/>
      <c r="M239" s="106"/>
      <c r="N239" s="107"/>
      <c r="O239" s="107"/>
      <c r="P239" s="108">
        <f>SUM(P240:P243)</f>
        <v>87.986789</v>
      </c>
      <c r="Q239" s="107"/>
      <c r="R239" s="108">
        <f>SUM(R240:R243)</f>
        <v>0.09863649</v>
      </c>
      <c r="S239" s="107"/>
      <c r="T239" s="109">
        <f>SUM(T240:T243)</f>
        <v>0</v>
      </c>
      <c r="AR239" s="103" t="s">
        <v>77</v>
      </c>
      <c r="AT239" s="110" t="s">
        <v>69</v>
      </c>
      <c r="AU239" s="110" t="s">
        <v>75</v>
      </c>
      <c r="AY239" s="103" t="s">
        <v>118</v>
      </c>
      <c r="BK239" s="111">
        <f>SUM(BK240:BK243)</f>
        <v>0</v>
      </c>
    </row>
    <row r="240" spans="2:65" s="1" customFormat="1" ht="16.5" customHeight="1">
      <c r="B240" s="114"/>
      <c r="C240" s="115" t="s">
        <v>664</v>
      </c>
      <c r="D240" s="115" t="s">
        <v>120</v>
      </c>
      <c r="E240" s="116" t="s">
        <v>665</v>
      </c>
      <c r="F240" s="117" t="s">
        <v>666</v>
      </c>
      <c r="G240" s="118" t="s">
        <v>131</v>
      </c>
      <c r="H240" s="119">
        <v>5754</v>
      </c>
      <c r="I240" s="216"/>
      <c r="J240" s="120">
        <f>ROUND(I240*H240,2)</f>
        <v>0</v>
      </c>
      <c r="K240" s="117" t="s">
        <v>124</v>
      </c>
      <c r="L240" s="24"/>
      <c r="M240" s="44" t="s">
        <v>3</v>
      </c>
      <c r="N240" s="121" t="s">
        <v>41</v>
      </c>
      <c r="O240" s="122">
        <v>0.012</v>
      </c>
      <c r="P240" s="122">
        <f>O240*H240</f>
        <v>69.048</v>
      </c>
      <c r="Q240" s="122">
        <v>0</v>
      </c>
      <c r="R240" s="122">
        <f>Q240*H240</f>
        <v>0</v>
      </c>
      <c r="S240" s="122">
        <v>0</v>
      </c>
      <c r="T240" s="123">
        <f>S240*H240</f>
        <v>0</v>
      </c>
      <c r="AR240" s="13" t="s">
        <v>188</v>
      </c>
      <c r="AT240" s="13" t="s">
        <v>120</v>
      </c>
      <c r="AU240" s="13" t="s">
        <v>77</v>
      </c>
      <c r="AY240" s="13" t="s">
        <v>118</v>
      </c>
      <c r="BE240" s="124">
        <f>IF(N240="základní",J240,0)</f>
        <v>0</v>
      </c>
      <c r="BF240" s="124">
        <f>IF(N240="snížená",J240,0)</f>
        <v>0</v>
      </c>
      <c r="BG240" s="124">
        <f>IF(N240="zákl. přenesená",J240,0)</f>
        <v>0</v>
      </c>
      <c r="BH240" s="124">
        <f>IF(N240="sníž. přenesená",J240,0)</f>
        <v>0</v>
      </c>
      <c r="BI240" s="124">
        <f>IF(N240="nulová",J240,0)</f>
        <v>0</v>
      </c>
      <c r="BJ240" s="13" t="s">
        <v>75</v>
      </c>
      <c r="BK240" s="124">
        <f>ROUND(I240*H240,2)</f>
        <v>0</v>
      </c>
      <c r="BL240" s="13" t="s">
        <v>188</v>
      </c>
      <c r="BM240" s="13" t="s">
        <v>667</v>
      </c>
    </row>
    <row r="241" spans="2:65" s="1" customFormat="1" ht="16.5" customHeight="1">
      <c r="B241" s="114"/>
      <c r="C241" s="125" t="s">
        <v>668</v>
      </c>
      <c r="D241" s="125" t="s">
        <v>181</v>
      </c>
      <c r="E241" s="126" t="s">
        <v>669</v>
      </c>
      <c r="F241" s="127" t="s">
        <v>670</v>
      </c>
      <c r="G241" s="128" t="s">
        <v>131</v>
      </c>
      <c r="H241" s="129">
        <v>6041.7</v>
      </c>
      <c r="I241" s="217"/>
      <c r="J241" s="130">
        <f>ROUND(I241*H241,2)</f>
        <v>0</v>
      </c>
      <c r="K241" s="127" t="s">
        <v>124</v>
      </c>
      <c r="L241" s="131"/>
      <c r="M241" s="132" t="s">
        <v>3</v>
      </c>
      <c r="N241" s="133" t="s">
        <v>41</v>
      </c>
      <c r="O241" s="122">
        <v>0</v>
      </c>
      <c r="P241" s="122">
        <f>O241*H241</f>
        <v>0</v>
      </c>
      <c r="Q241" s="122">
        <v>0</v>
      </c>
      <c r="R241" s="122">
        <f>Q241*H241</f>
        <v>0</v>
      </c>
      <c r="S241" s="122">
        <v>0</v>
      </c>
      <c r="T241" s="123">
        <f>S241*H241</f>
        <v>0</v>
      </c>
      <c r="AR241" s="13" t="s">
        <v>260</v>
      </c>
      <c r="AT241" s="13" t="s">
        <v>181</v>
      </c>
      <c r="AU241" s="13" t="s">
        <v>77</v>
      </c>
      <c r="AY241" s="13" t="s">
        <v>118</v>
      </c>
      <c r="BE241" s="124">
        <f>IF(N241="základní",J241,0)</f>
        <v>0</v>
      </c>
      <c r="BF241" s="124">
        <f>IF(N241="snížená",J241,0)</f>
        <v>0</v>
      </c>
      <c r="BG241" s="124">
        <f>IF(N241="zákl. přenesená",J241,0)</f>
        <v>0</v>
      </c>
      <c r="BH241" s="124">
        <f>IF(N241="sníž. přenesená",J241,0)</f>
        <v>0</v>
      </c>
      <c r="BI241" s="124">
        <f>IF(N241="nulová",J241,0)</f>
        <v>0</v>
      </c>
      <c r="BJ241" s="13" t="s">
        <v>75</v>
      </c>
      <c r="BK241" s="124">
        <f>ROUND(I241*H241,2)</f>
        <v>0</v>
      </c>
      <c r="BL241" s="13" t="s">
        <v>188</v>
      </c>
      <c r="BM241" s="13" t="s">
        <v>671</v>
      </c>
    </row>
    <row r="242" spans="2:65" s="1" customFormat="1" ht="16.5" customHeight="1">
      <c r="B242" s="114"/>
      <c r="C242" s="115" t="s">
        <v>672</v>
      </c>
      <c r="D242" s="115" t="s">
        <v>120</v>
      </c>
      <c r="E242" s="116" t="s">
        <v>673</v>
      </c>
      <c r="F242" s="117" t="s">
        <v>674</v>
      </c>
      <c r="G242" s="118" t="s">
        <v>131</v>
      </c>
      <c r="H242" s="119">
        <v>184.379</v>
      </c>
      <c r="I242" s="216"/>
      <c r="J242" s="120">
        <f>ROUND(I242*H242,2)</f>
        <v>0</v>
      </c>
      <c r="K242" s="117" t="s">
        <v>124</v>
      </c>
      <c r="L242" s="24"/>
      <c r="M242" s="44" t="s">
        <v>3</v>
      </c>
      <c r="N242" s="121" t="s">
        <v>41</v>
      </c>
      <c r="O242" s="122">
        <v>0.031</v>
      </c>
      <c r="P242" s="122">
        <f>O242*H242</f>
        <v>5.715749</v>
      </c>
      <c r="Q242" s="122">
        <v>0.00021</v>
      </c>
      <c r="R242" s="122">
        <f>Q242*H242</f>
        <v>0.03871959</v>
      </c>
      <c r="S242" s="122">
        <v>0</v>
      </c>
      <c r="T242" s="123">
        <f>S242*H242</f>
        <v>0</v>
      </c>
      <c r="AR242" s="13" t="s">
        <v>188</v>
      </c>
      <c r="AT242" s="13" t="s">
        <v>120</v>
      </c>
      <c r="AU242" s="13" t="s">
        <v>77</v>
      </c>
      <c r="AY242" s="13" t="s">
        <v>118</v>
      </c>
      <c r="BE242" s="124">
        <f>IF(N242="základní",J242,0)</f>
        <v>0</v>
      </c>
      <c r="BF242" s="124">
        <f>IF(N242="snížená",J242,0)</f>
        <v>0</v>
      </c>
      <c r="BG242" s="124">
        <f>IF(N242="zákl. přenesená",J242,0)</f>
        <v>0</v>
      </c>
      <c r="BH242" s="124">
        <f>IF(N242="sníž. přenesená",J242,0)</f>
        <v>0</v>
      </c>
      <c r="BI242" s="124">
        <f>IF(N242="nulová",J242,0)</f>
        <v>0</v>
      </c>
      <c r="BJ242" s="13" t="s">
        <v>75</v>
      </c>
      <c r="BK242" s="124">
        <f>ROUND(I242*H242,2)</f>
        <v>0</v>
      </c>
      <c r="BL242" s="13" t="s">
        <v>188</v>
      </c>
      <c r="BM242" s="13" t="s">
        <v>675</v>
      </c>
    </row>
    <row r="243" spans="2:65" s="1" customFormat="1" ht="22.5" customHeight="1">
      <c r="B243" s="114"/>
      <c r="C243" s="115" t="s">
        <v>676</v>
      </c>
      <c r="D243" s="115" t="s">
        <v>120</v>
      </c>
      <c r="E243" s="116" t="s">
        <v>677</v>
      </c>
      <c r="F243" s="117" t="s">
        <v>678</v>
      </c>
      <c r="G243" s="118" t="s">
        <v>131</v>
      </c>
      <c r="H243" s="119">
        <v>206.61</v>
      </c>
      <c r="I243" s="216"/>
      <c r="J243" s="120">
        <f>ROUND(I243*H243,2)</f>
        <v>0</v>
      </c>
      <c r="K243" s="117" t="s">
        <v>124</v>
      </c>
      <c r="L243" s="24"/>
      <c r="M243" s="44" t="s">
        <v>3</v>
      </c>
      <c r="N243" s="121" t="s">
        <v>41</v>
      </c>
      <c r="O243" s="122">
        <v>0.064</v>
      </c>
      <c r="P243" s="122">
        <f>O243*H243</f>
        <v>13.223040000000001</v>
      </c>
      <c r="Q243" s="122">
        <v>0.00029</v>
      </c>
      <c r="R243" s="122">
        <f>Q243*H243</f>
        <v>0.0599169</v>
      </c>
      <c r="S243" s="122">
        <v>0</v>
      </c>
      <c r="T243" s="123">
        <f>S243*H243</f>
        <v>0</v>
      </c>
      <c r="AR243" s="13" t="s">
        <v>188</v>
      </c>
      <c r="AT243" s="13" t="s">
        <v>120</v>
      </c>
      <c r="AU243" s="13" t="s">
        <v>77</v>
      </c>
      <c r="AY243" s="13" t="s">
        <v>118</v>
      </c>
      <c r="BE243" s="124">
        <f>IF(N243="základní",J243,0)</f>
        <v>0</v>
      </c>
      <c r="BF243" s="124">
        <f>IF(N243="snížená",J243,0)</f>
        <v>0</v>
      </c>
      <c r="BG243" s="124">
        <f>IF(N243="zákl. přenesená",J243,0)</f>
        <v>0</v>
      </c>
      <c r="BH243" s="124">
        <f>IF(N243="sníž. přenesená",J243,0)</f>
        <v>0</v>
      </c>
      <c r="BI243" s="124">
        <f>IF(N243="nulová",J243,0)</f>
        <v>0</v>
      </c>
      <c r="BJ243" s="13" t="s">
        <v>75</v>
      </c>
      <c r="BK243" s="124">
        <f>ROUND(I243*H243,2)</f>
        <v>0</v>
      </c>
      <c r="BL243" s="13" t="s">
        <v>188</v>
      </c>
      <c r="BM243" s="13" t="s">
        <v>679</v>
      </c>
    </row>
    <row r="244" spans="2:63" s="10" customFormat="1" ht="25.9" customHeight="1">
      <c r="B244" s="102"/>
      <c r="D244" s="103" t="s">
        <v>69</v>
      </c>
      <c r="E244" s="104" t="s">
        <v>680</v>
      </c>
      <c r="F244" s="104" t="s">
        <v>681</v>
      </c>
      <c r="J244" s="105">
        <f>BK244</f>
        <v>0</v>
      </c>
      <c r="L244" s="102"/>
      <c r="M244" s="106"/>
      <c r="N244" s="107"/>
      <c r="O244" s="107"/>
      <c r="P244" s="108">
        <f>SUM(P245:P248)</f>
        <v>0</v>
      </c>
      <c r="Q244" s="107"/>
      <c r="R244" s="108">
        <f>SUM(R245:R248)</f>
        <v>0</v>
      </c>
      <c r="S244" s="107"/>
      <c r="T244" s="109">
        <f>SUM(T245:T248)</f>
        <v>0</v>
      </c>
      <c r="AR244" s="103" t="s">
        <v>139</v>
      </c>
      <c r="AT244" s="110" t="s">
        <v>69</v>
      </c>
      <c r="AU244" s="110" t="s">
        <v>70</v>
      </c>
      <c r="AY244" s="103" t="s">
        <v>118</v>
      </c>
      <c r="BK244" s="111">
        <f>SUM(BK245:BK248)</f>
        <v>0</v>
      </c>
    </row>
    <row r="245" spans="2:65" s="1" customFormat="1" ht="16.5" customHeight="1">
      <c r="B245" s="114"/>
      <c r="C245" s="115" t="s">
        <v>682</v>
      </c>
      <c r="D245" s="115" t="s">
        <v>120</v>
      </c>
      <c r="E245" s="116" t="s">
        <v>683</v>
      </c>
      <c r="F245" s="117" t="s">
        <v>684</v>
      </c>
      <c r="G245" s="118" t="s">
        <v>172</v>
      </c>
      <c r="H245" s="119">
        <v>3</v>
      </c>
      <c r="I245" s="216"/>
      <c r="J245" s="120">
        <f>ROUND(I245*H245,2)</f>
        <v>0</v>
      </c>
      <c r="K245" s="117" t="s">
        <v>124</v>
      </c>
      <c r="L245" s="24"/>
      <c r="M245" s="44" t="s">
        <v>3</v>
      </c>
      <c r="N245" s="121" t="s">
        <v>41</v>
      </c>
      <c r="O245" s="122">
        <v>0</v>
      </c>
      <c r="P245" s="122">
        <f>O245*H245</f>
        <v>0</v>
      </c>
      <c r="Q245" s="122">
        <v>0</v>
      </c>
      <c r="R245" s="122">
        <f>Q245*H245</f>
        <v>0</v>
      </c>
      <c r="S245" s="122">
        <v>0</v>
      </c>
      <c r="T245" s="123">
        <f>S245*H245</f>
        <v>0</v>
      </c>
      <c r="AR245" s="13" t="s">
        <v>685</v>
      </c>
      <c r="AT245" s="13" t="s">
        <v>120</v>
      </c>
      <c r="AU245" s="13" t="s">
        <v>75</v>
      </c>
      <c r="AY245" s="13" t="s">
        <v>118</v>
      </c>
      <c r="BE245" s="124">
        <f>IF(N245="základní",J245,0)</f>
        <v>0</v>
      </c>
      <c r="BF245" s="124">
        <f>IF(N245="snížená",J245,0)</f>
        <v>0</v>
      </c>
      <c r="BG245" s="124">
        <f>IF(N245="zákl. přenesená",J245,0)</f>
        <v>0</v>
      </c>
      <c r="BH245" s="124">
        <f>IF(N245="sníž. přenesená",J245,0)</f>
        <v>0</v>
      </c>
      <c r="BI245" s="124">
        <f>IF(N245="nulová",J245,0)</f>
        <v>0</v>
      </c>
      <c r="BJ245" s="13" t="s">
        <v>75</v>
      </c>
      <c r="BK245" s="124">
        <f>ROUND(I245*H245,2)</f>
        <v>0</v>
      </c>
      <c r="BL245" s="13" t="s">
        <v>685</v>
      </c>
      <c r="BM245" s="13" t="s">
        <v>686</v>
      </c>
    </row>
    <row r="246" spans="2:65" s="1" customFormat="1" ht="16.5" customHeight="1">
      <c r="B246" s="114"/>
      <c r="C246" s="115" t="s">
        <v>687</v>
      </c>
      <c r="D246" s="115" t="s">
        <v>120</v>
      </c>
      <c r="E246" s="116" t="s">
        <v>688</v>
      </c>
      <c r="F246" s="117" t="s">
        <v>689</v>
      </c>
      <c r="G246" s="118" t="s">
        <v>415</v>
      </c>
      <c r="H246" s="119">
        <v>28938.118</v>
      </c>
      <c r="I246" s="216"/>
      <c r="J246" s="120">
        <f>ROUND(I246*H246,2)</f>
        <v>0</v>
      </c>
      <c r="K246" s="117" t="s">
        <v>124</v>
      </c>
      <c r="L246" s="24"/>
      <c r="M246" s="44" t="s">
        <v>3</v>
      </c>
      <c r="N246" s="121" t="s">
        <v>41</v>
      </c>
      <c r="O246" s="122">
        <v>0</v>
      </c>
      <c r="P246" s="122">
        <f>O246*H246</f>
        <v>0</v>
      </c>
      <c r="Q246" s="122">
        <v>0</v>
      </c>
      <c r="R246" s="122">
        <f>Q246*H246</f>
        <v>0</v>
      </c>
      <c r="S246" s="122">
        <v>0</v>
      </c>
      <c r="T246" s="123">
        <f>S246*H246</f>
        <v>0</v>
      </c>
      <c r="AR246" s="13" t="s">
        <v>685</v>
      </c>
      <c r="AT246" s="13" t="s">
        <v>120</v>
      </c>
      <c r="AU246" s="13" t="s">
        <v>75</v>
      </c>
      <c r="AY246" s="13" t="s">
        <v>118</v>
      </c>
      <c r="BE246" s="124">
        <f>IF(N246="základní",J246,0)</f>
        <v>0</v>
      </c>
      <c r="BF246" s="124">
        <f>IF(N246="snížená",J246,0)</f>
        <v>0</v>
      </c>
      <c r="BG246" s="124">
        <f>IF(N246="zákl. přenesená",J246,0)</f>
        <v>0</v>
      </c>
      <c r="BH246" s="124">
        <f>IF(N246="sníž. přenesená",J246,0)</f>
        <v>0</v>
      </c>
      <c r="BI246" s="124">
        <f>IF(N246="nulová",J246,0)</f>
        <v>0</v>
      </c>
      <c r="BJ246" s="13" t="s">
        <v>75</v>
      </c>
      <c r="BK246" s="124">
        <f>ROUND(I246*H246,2)</f>
        <v>0</v>
      </c>
      <c r="BL246" s="13" t="s">
        <v>685</v>
      </c>
      <c r="BM246" s="13" t="s">
        <v>690</v>
      </c>
    </row>
    <row r="247" spans="2:65" s="1" customFormat="1" ht="16.5" customHeight="1">
      <c r="B247" s="114"/>
      <c r="C247" s="115" t="s">
        <v>691</v>
      </c>
      <c r="D247" s="115" t="s">
        <v>120</v>
      </c>
      <c r="E247" s="116" t="s">
        <v>692</v>
      </c>
      <c r="F247" s="117" t="s">
        <v>693</v>
      </c>
      <c r="G247" s="118" t="s">
        <v>415</v>
      </c>
      <c r="H247" s="119">
        <v>28938.118</v>
      </c>
      <c r="I247" s="216"/>
      <c r="J247" s="120">
        <f>ROUND(I247*H247,2)</f>
        <v>0</v>
      </c>
      <c r="K247" s="117" t="s">
        <v>124</v>
      </c>
      <c r="L247" s="24"/>
      <c r="M247" s="44" t="s">
        <v>3</v>
      </c>
      <c r="N247" s="121" t="s">
        <v>41</v>
      </c>
      <c r="O247" s="122">
        <v>0</v>
      </c>
      <c r="P247" s="122">
        <f>O247*H247</f>
        <v>0</v>
      </c>
      <c r="Q247" s="122">
        <v>0</v>
      </c>
      <c r="R247" s="122">
        <f>Q247*H247</f>
        <v>0</v>
      </c>
      <c r="S247" s="122">
        <v>0</v>
      </c>
      <c r="T247" s="123">
        <f>S247*H247</f>
        <v>0</v>
      </c>
      <c r="AR247" s="13" t="s">
        <v>685</v>
      </c>
      <c r="AT247" s="13" t="s">
        <v>120</v>
      </c>
      <c r="AU247" s="13" t="s">
        <v>75</v>
      </c>
      <c r="AY247" s="13" t="s">
        <v>118</v>
      </c>
      <c r="BE247" s="124">
        <f>IF(N247="základní",J247,0)</f>
        <v>0</v>
      </c>
      <c r="BF247" s="124">
        <f>IF(N247="snížená",J247,0)</f>
        <v>0</v>
      </c>
      <c r="BG247" s="124">
        <f>IF(N247="zákl. přenesená",J247,0)</f>
        <v>0</v>
      </c>
      <c r="BH247" s="124">
        <f>IF(N247="sníž. přenesená",J247,0)</f>
        <v>0</v>
      </c>
      <c r="BI247" s="124">
        <f>IF(N247="nulová",J247,0)</f>
        <v>0</v>
      </c>
      <c r="BJ247" s="13" t="s">
        <v>75</v>
      </c>
      <c r="BK247" s="124">
        <f>ROUND(I247*H247,2)</f>
        <v>0</v>
      </c>
      <c r="BL247" s="13" t="s">
        <v>685</v>
      </c>
      <c r="BM247" s="13" t="s">
        <v>694</v>
      </c>
    </row>
    <row r="248" spans="2:65" s="1" customFormat="1" ht="16.5" customHeight="1">
      <c r="B248" s="114"/>
      <c r="C248" s="115" t="s">
        <v>695</v>
      </c>
      <c r="D248" s="115" t="s">
        <v>120</v>
      </c>
      <c r="E248" s="116" t="s">
        <v>696</v>
      </c>
      <c r="F248" s="117" t="s">
        <v>697</v>
      </c>
      <c r="G248" s="118" t="s">
        <v>415</v>
      </c>
      <c r="H248" s="119">
        <v>28938.118</v>
      </c>
      <c r="I248" s="216"/>
      <c r="J248" s="120">
        <f>ROUND(I248*H248,2)</f>
        <v>0</v>
      </c>
      <c r="K248" s="117" t="s">
        <v>124</v>
      </c>
      <c r="L248" s="24"/>
      <c r="M248" s="134" t="s">
        <v>3</v>
      </c>
      <c r="N248" s="135" t="s">
        <v>41</v>
      </c>
      <c r="O248" s="136">
        <v>0</v>
      </c>
      <c r="P248" s="136">
        <f>O248*H248</f>
        <v>0</v>
      </c>
      <c r="Q248" s="136">
        <v>0</v>
      </c>
      <c r="R248" s="136">
        <f>Q248*H248</f>
        <v>0</v>
      </c>
      <c r="S248" s="136">
        <v>0</v>
      </c>
      <c r="T248" s="137">
        <f>S248*H248</f>
        <v>0</v>
      </c>
      <c r="AR248" s="13" t="s">
        <v>685</v>
      </c>
      <c r="AT248" s="13" t="s">
        <v>120</v>
      </c>
      <c r="AU248" s="13" t="s">
        <v>75</v>
      </c>
      <c r="AY248" s="13" t="s">
        <v>118</v>
      </c>
      <c r="BE248" s="124">
        <f>IF(N248="základní",J248,0)</f>
        <v>0</v>
      </c>
      <c r="BF248" s="124">
        <f>IF(N248="snížená",J248,0)</f>
        <v>0</v>
      </c>
      <c r="BG248" s="124">
        <f>IF(N248="zákl. přenesená",J248,0)</f>
        <v>0</v>
      </c>
      <c r="BH248" s="124">
        <f>IF(N248="sníž. přenesená",J248,0)</f>
        <v>0</v>
      </c>
      <c r="BI248" s="124">
        <f>IF(N248="nulová",J248,0)</f>
        <v>0</v>
      </c>
      <c r="BJ248" s="13" t="s">
        <v>75</v>
      </c>
      <c r="BK248" s="124">
        <f>ROUND(I248*H248,2)</f>
        <v>0</v>
      </c>
      <c r="BL248" s="13" t="s">
        <v>685</v>
      </c>
      <c r="BM248" s="13" t="s">
        <v>698</v>
      </c>
    </row>
    <row r="249" spans="2:12" s="1" customFormat="1" ht="6.95" customHeight="1">
      <c r="B249" s="34"/>
      <c r="C249" s="35"/>
      <c r="D249" s="35"/>
      <c r="E249" s="35"/>
      <c r="F249" s="35"/>
      <c r="G249" s="35"/>
      <c r="H249" s="35"/>
      <c r="I249" s="35"/>
      <c r="J249" s="35"/>
      <c r="K249" s="35"/>
      <c r="L249" s="24"/>
    </row>
  </sheetData>
  <autoFilter ref="C92:K248"/>
  <mergeCells count="5">
    <mergeCell ref="L2:V2"/>
    <mergeCell ref="E7:H7"/>
    <mergeCell ref="E25:H25"/>
    <mergeCell ref="E46:H46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8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workbookViewId="0" topLeftCell="B19"/>
  </sheetViews>
  <sheetFormatPr defaultColWidth="9.140625" defaultRowHeight="12"/>
  <cols>
    <col min="1" max="1" width="8.28125" style="138" customWidth="1"/>
    <col min="2" max="2" width="1.7109375" style="138" customWidth="1"/>
    <col min="3" max="4" width="5.00390625" style="138" customWidth="1"/>
    <col min="5" max="5" width="11.7109375" style="138" customWidth="1"/>
    <col min="6" max="6" width="9.140625" style="138" customWidth="1"/>
    <col min="7" max="7" width="5.00390625" style="138" customWidth="1"/>
    <col min="8" max="8" width="77.8515625" style="138" customWidth="1"/>
    <col min="9" max="10" width="20.00390625" style="138" customWidth="1"/>
    <col min="11" max="11" width="1.7109375" style="138" customWidth="1"/>
  </cols>
  <sheetData>
    <row r="1" ht="37.5" customHeight="1"/>
    <row r="2" spans="2:11" ht="7.5" customHeight="1">
      <c r="B2" s="139"/>
      <c r="C2" s="140"/>
      <c r="D2" s="140"/>
      <c r="E2" s="140"/>
      <c r="F2" s="140"/>
      <c r="G2" s="140"/>
      <c r="H2" s="140"/>
      <c r="I2" s="140"/>
      <c r="J2" s="140"/>
      <c r="K2" s="141"/>
    </row>
    <row r="3" spans="2:11" s="11" customFormat="1" ht="45" customHeight="1">
      <c r="B3" s="142"/>
      <c r="C3" s="256" t="s">
        <v>699</v>
      </c>
      <c r="D3" s="256"/>
      <c r="E3" s="256"/>
      <c r="F3" s="256"/>
      <c r="G3" s="256"/>
      <c r="H3" s="256"/>
      <c r="I3" s="256"/>
      <c r="J3" s="256"/>
      <c r="K3" s="143"/>
    </row>
    <row r="4" spans="2:11" ht="25.5" customHeight="1">
      <c r="B4" s="144"/>
      <c r="C4" s="255" t="s">
        <v>700</v>
      </c>
      <c r="D4" s="255"/>
      <c r="E4" s="255"/>
      <c r="F4" s="255"/>
      <c r="G4" s="255"/>
      <c r="H4" s="255"/>
      <c r="I4" s="255"/>
      <c r="J4" s="255"/>
      <c r="K4" s="145"/>
    </row>
    <row r="5" spans="2:11" ht="5.25" customHeight="1">
      <c r="B5" s="144"/>
      <c r="C5" s="146"/>
      <c r="D5" s="146"/>
      <c r="E5" s="146"/>
      <c r="F5" s="146"/>
      <c r="G5" s="146"/>
      <c r="H5" s="146"/>
      <c r="I5" s="146"/>
      <c r="J5" s="146"/>
      <c r="K5" s="145"/>
    </row>
    <row r="6" spans="2:11" ht="15" customHeight="1">
      <c r="B6" s="144"/>
      <c r="C6" s="252" t="s">
        <v>701</v>
      </c>
      <c r="D6" s="252"/>
      <c r="E6" s="252"/>
      <c r="F6" s="252"/>
      <c r="G6" s="252"/>
      <c r="H6" s="252"/>
      <c r="I6" s="252"/>
      <c r="J6" s="252"/>
      <c r="K6" s="145"/>
    </row>
    <row r="7" spans="2:11" ht="15" customHeight="1">
      <c r="B7" s="148"/>
      <c r="C7" s="252" t="s">
        <v>702</v>
      </c>
      <c r="D7" s="252"/>
      <c r="E7" s="252"/>
      <c r="F7" s="252"/>
      <c r="G7" s="252"/>
      <c r="H7" s="252"/>
      <c r="I7" s="252"/>
      <c r="J7" s="252"/>
      <c r="K7" s="145"/>
    </row>
    <row r="8" spans="2:11" ht="12.75" customHeight="1">
      <c r="B8" s="148"/>
      <c r="C8" s="147"/>
      <c r="D8" s="147"/>
      <c r="E8" s="147"/>
      <c r="F8" s="147"/>
      <c r="G8" s="147"/>
      <c r="H8" s="147"/>
      <c r="I8" s="147"/>
      <c r="J8" s="147"/>
      <c r="K8" s="145"/>
    </row>
    <row r="9" spans="2:11" ht="15" customHeight="1">
      <c r="B9" s="148"/>
      <c r="C9" s="252" t="s">
        <v>703</v>
      </c>
      <c r="D9" s="252"/>
      <c r="E9" s="252"/>
      <c r="F9" s="252"/>
      <c r="G9" s="252"/>
      <c r="H9" s="252"/>
      <c r="I9" s="252"/>
      <c r="J9" s="252"/>
      <c r="K9" s="145"/>
    </row>
    <row r="10" spans="2:11" ht="15" customHeight="1">
      <c r="B10" s="148"/>
      <c r="C10" s="147"/>
      <c r="D10" s="252" t="s">
        <v>704</v>
      </c>
      <c r="E10" s="252"/>
      <c r="F10" s="252"/>
      <c r="G10" s="252"/>
      <c r="H10" s="252"/>
      <c r="I10" s="252"/>
      <c r="J10" s="252"/>
      <c r="K10" s="145"/>
    </row>
    <row r="11" spans="2:11" ht="15" customHeight="1">
      <c r="B11" s="148"/>
      <c r="C11" s="149"/>
      <c r="D11" s="252" t="s">
        <v>705</v>
      </c>
      <c r="E11" s="252"/>
      <c r="F11" s="252"/>
      <c r="G11" s="252"/>
      <c r="H11" s="252"/>
      <c r="I11" s="252"/>
      <c r="J11" s="252"/>
      <c r="K11" s="145"/>
    </row>
    <row r="12" spans="2:11" ht="15" customHeight="1">
      <c r="B12" s="148"/>
      <c r="C12" s="149"/>
      <c r="D12" s="147"/>
      <c r="E12" s="147"/>
      <c r="F12" s="147"/>
      <c r="G12" s="147"/>
      <c r="H12" s="147"/>
      <c r="I12" s="147"/>
      <c r="J12" s="147"/>
      <c r="K12" s="145"/>
    </row>
    <row r="13" spans="2:11" ht="15" customHeight="1">
      <c r="B13" s="148"/>
      <c r="C13" s="149"/>
      <c r="D13" s="150" t="s">
        <v>706</v>
      </c>
      <c r="E13" s="147"/>
      <c r="F13" s="147"/>
      <c r="G13" s="147"/>
      <c r="H13" s="147"/>
      <c r="I13" s="147"/>
      <c r="J13" s="147"/>
      <c r="K13" s="145"/>
    </row>
    <row r="14" spans="2:11" ht="12.75" customHeight="1">
      <c r="B14" s="148"/>
      <c r="C14" s="149"/>
      <c r="D14" s="149"/>
      <c r="E14" s="149"/>
      <c r="F14" s="149"/>
      <c r="G14" s="149"/>
      <c r="H14" s="149"/>
      <c r="I14" s="149"/>
      <c r="J14" s="149"/>
      <c r="K14" s="145"/>
    </row>
    <row r="15" spans="2:11" ht="15" customHeight="1">
      <c r="B15" s="148"/>
      <c r="C15" s="149"/>
      <c r="D15" s="252" t="s">
        <v>707</v>
      </c>
      <c r="E15" s="252"/>
      <c r="F15" s="252"/>
      <c r="G15" s="252"/>
      <c r="H15" s="252"/>
      <c r="I15" s="252"/>
      <c r="J15" s="252"/>
      <c r="K15" s="145"/>
    </row>
    <row r="16" spans="2:11" ht="15" customHeight="1">
      <c r="B16" s="148"/>
      <c r="C16" s="149"/>
      <c r="D16" s="252" t="s">
        <v>708</v>
      </c>
      <c r="E16" s="252"/>
      <c r="F16" s="252"/>
      <c r="G16" s="252"/>
      <c r="H16" s="252"/>
      <c r="I16" s="252"/>
      <c r="J16" s="252"/>
      <c r="K16" s="145"/>
    </row>
    <row r="17" spans="2:11" ht="15" customHeight="1">
      <c r="B17" s="148"/>
      <c r="C17" s="149"/>
      <c r="D17" s="252" t="s">
        <v>709</v>
      </c>
      <c r="E17" s="252"/>
      <c r="F17" s="252"/>
      <c r="G17" s="252"/>
      <c r="H17" s="252"/>
      <c r="I17" s="252"/>
      <c r="J17" s="252"/>
      <c r="K17" s="145"/>
    </row>
    <row r="18" spans="2:11" ht="15" customHeight="1">
      <c r="B18" s="148"/>
      <c r="C18" s="149"/>
      <c r="D18" s="149"/>
      <c r="E18" s="151" t="s">
        <v>74</v>
      </c>
      <c r="F18" s="252" t="s">
        <v>710</v>
      </c>
      <c r="G18" s="252"/>
      <c r="H18" s="252"/>
      <c r="I18" s="252"/>
      <c r="J18" s="252"/>
      <c r="K18" s="145"/>
    </row>
    <row r="19" spans="2:11" ht="15" customHeight="1">
      <c r="B19" s="148"/>
      <c r="C19" s="149"/>
      <c r="D19" s="149"/>
      <c r="E19" s="151" t="s">
        <v>711</v>
      </c>
      <c r="F19" s="252" t="s">
        <v>712</v>
      </c>
      <c r="G19" s="252"/>
      <c r="H19" s="252"/>
      <c r="I19" s="252"/>
      <c r="J19" s="252"/>
      <c r="K19" s="145"/>
    </row>
    <row r="20" spans="2:11" ht="15" customHeight="1">
      <c r="B20" s="148"/>
      <c r="C20" s="149"/>
      <c r="D20" s="149"/>
      <c r="E20" s="151" t="s">
        <v>713</v>
      </c>
      <c r="F20" s="252" t="s">
        <v>714</v>
      </c>
      <c r="G20" s="252"/>
      <c r="H20" s="252"/>
      <c r="I20" s="252"/>
      <c r="J20" s="252"/>
      <c r="K20" s="145"/>
    </row>
    <row r="21" spans="2:11" ht="15" customHeight="1">
      <c r="B21" s="148"/>
      <c r="C21" s="149"/>
      <c r="D21" s="149"/>
      <c r="E21" s="151" t="s">
        <v>715</v>
      </c>
      <c r="F21" s="252" t="s">
        <v>716</v>
      </c>
      <c r="G21" s="252"/>
      <c r="H21" s="252"/>
      <c r="I21" s="252"/>
      <c r="J21" s="252"/>
      <c r="K21" s="145"/>
    </row>
    <row r="22" spans="2:11" ht="15" customHeight="1">
      <c r="B22" s="148"/>
      <c r="C22" s="149"/>
      <c r="D22" s="149"/>
      <c r="E22" s="151" t="s">
        <v>717</v>
      </c>
      <c r="F22" s="252" t="s">
        <v>718</v>
      </c>
      <c r="G22" s="252"/>
      <c r="H22" s="252"/>
      <c r="I22" s="252"/>
      <c r="J22" s="252"/>
      <c r="K22" s="145"/>
    </row>
    <row r="23" spans="2:11" ht="15" customHeight="1">
      <c r="B23" s="148"/>
      <c r="C23" s="149"/>
      <c r="D23" s="149"/>
      <c r="E23" s="151" t="s">
        <v>719</v>
      </c>
      <c r="F23" s="252" t="s">
        <v>720</v>
      </c>
      <c r="G23" s="252"/>
      <c r="H23" s="252"/>
      <c r="I23" s="252"/>
      <c r="J23" s="252"/>
      <c r="K23" s="145"/>
    </row>
    <row r="24" spans="2:11" ht="12.75" customHeight="1">
      <c r="B24" s="148"/>
      <c r="C24" s="149"/>
      <c r="D24" s="149"/>
      <c r="E24" s="149"/>
      <c r="F24" s="149"/>
      <c r="G24" s="149"/>
      <c r="H24" s="149"/>
      <c r="I24" s="149"/>
      <c r="J24" s="149"/>
      <c r="K24" s="145"/>
    </row>
    <row r="25" spans="2:11" ht="15" customHeight="1">
      <c r="B25" s="148"/>
      <c r="C25" s="252" t="s">
        <v>721</v>
      </c>
      <c r="D25" s="252"/>
      <c r="E25" s="252"/>
      <c r="F25" s="252"/>
      <c r="G25" s="252"/>
      <c r="H25" s="252"/>
      <c r="I25" s="252"/>
      <c r="J25" s="252"/>
      <c r="K25" s="145"/>
    </row>
    <row r="26" spans="2:11" ht="15" customHeight="1">
      <c r="B26" s="148"/>
      <c r="C26" s="252" t="s">
        <v>722</v>
      </c>
      <c r="D26" s="252"/>
      <c r="E26" s="252"/>
      <c r="F26" s="252"/>
      <c r="G26" s="252"/>
      <c r="H26" s="252"/>
      <c r="I26" s="252"/>
      <c r="J26" s="252"/>
      <c r="K26" s="145"/>
    </row>
    <row r="27" spans="2:11" ht="15" customHeight="1">
      <c r="B27" s="148"/>
      <c r="C27" s="147"/>
      <c r="D27" s="252" t="s">
        <v>723</v>
      </c>
      <c r="E27" s="252"/>
      <c r="F27" s="252"/>
      <c r="G27" s="252"/>
      <c r="H27" s="252"/>
      <c r="I27" s="252"/>
      <c r="J27" s="252"/>
      <c r="K27" s="145"/>
    </row>
    <row r="28" spans="2:11" ht="15" customHeight="1">
      <c r="B28" s="148"/>
      <c r="C28" s="149"/>
      <c r="D28" s="252" t="s">
        <v>724</v>
      </c>
      <c r="E28" s="252"/>
      <c r="F28" s="252"/>
      <c r="G28" s="252"/>
      <c r="H28" s="252"/>
      <c r="I28" s="252"/>
      <c r="J28" s="252"/>
      <c r="K28" s="145"/>
    </row>
    <row r="29" spans="2:11" ht="12.75" customHeight="1">
      <c r="B29" s="148"/>
      <c r="C29" s="149"/>
      <c r="D29" s="149"/>
      <c r="E29" s="149"/>
      <c r="F29" s="149"/>
      <c r="G29" s="149"/>
      <c r="H29" s="149"/>
      <c r="I29" s="149"/>
      <c r="J29" s="149"/>
      <c r="K29" s="145"/>
    </row>
    <row r="30" spans="2:11" ht="15" customHeight="1">
      <c r="B30" s="148"/>
      <c r="C30" s="149"/>
      <c r="D30" s="252" t="s">
        <v>725</v>
      </c>
      <c r="E30" s="252"/>
      <c r="F30" s="252"/>
      <c r="G30" s="252"/>
      <c r="H30" s="252"/>
      <c r="I30" s="252"/>
      <c r="J30" s="252"/>
      <c r="K30" s="145"/>
    </row>
    <row r="31" spans="2:11" ht="15" customHeight="1">
      <c r="B31" s="148"/>
      <c r="C31" s="149"/>
      <c r="D31" s="252" t="s">
        <v>726</v>
      </c>
      <c r="E31" s="252"/>
      <c r="F31" s="252"/>
      <c r="G31" s="252"/>
      <c r="H31" s="252"/>
      <c r="I31" s="252"/>
      <c r="J31" s="252"/>
      <c r="K31" s="145"/>
    </row>
    <row r="32" spans="2:11" ht="12.75" customHeight="1">
      <c r="B32" s="148"/>
      <c r="C32" s="149"/>
      <c r="D32" s="149"/>
      <c r="E32" s="149"/>
      <c r="F32" s="149"/>
      <c r="G32" s="149"/>
      <c r="H32" s="149"/>
      <c r="I32" s="149"/>
      <c r="J32" s="149"/>
      <c r="K32" s="145"/>
    </row>
    <row r="33" spans="2:11" ht="15" customHeight="1">
      <c r="B33" s="148"/>
      <c r="C33" s="149"/>
      <c r="D33" s="252" t="s">
        <v>727</v>
      </c>
      <c r="E33" s="252"/>
      <c r="F33" s="252"/>
      <c r="G33" s="252"/>
      <c r="H33" s="252"/>
      <c r="I33" s="252"/>
      <c r="J33" s="252"/>
      <c r="K33" s="145"/>
    </row>
    <row r="34" spans="2:11" ht="15" customHeight="1">
      <c r="B34" s="148"/>
      <c r="C34" s="149"/>
      <c r="D34" s="252" t="s">
        <v>728</v>
      </c>
      <c r="E34" s="252"/>
      <c r="F34" s="252"/>
      <c r="G34" s="252"/>
      <c r="H34" s="252"/>
      <c r="I34" s="252"/>
      <c r="J34" s="252"/>
      <c r="K34" s="145"/>
    </row>
    <row r="35" spans="2:11" ht="15" customHeight="1">
      <c r="B35" s="148"/>
      <c r="C35" s="149"/>
      <c r="D35" s="252" t="s">
        <v>729</v>
      </c>
      <c r="E35" s="252"/>
      <c r="F35" s="252"/>
      <c r="G35" s="252"/>
      <c r="H35" s="252"/>
      <c r="I35" s="252"/>
      <c r="J35" s="252"/>
      <c r="K35" s="145"/>
    </row>
    <row r="36" spans="2:11" ht="15" customHeight="1">
      <c r="B36" s="148"/>
      <c r="C36" s="149"/>
      <c r="D36" s="147"/>
      <c r="E36" s="150" t="s">
        <v>104</v>
      </c>
      <c r="F36" s="147"/>
      <c r="G36" s="252" t="s">
        <v>730</v>
      </c>
      <c r="H36" s="252"/>
      <c r="I36" s="252"/>
      <c r="J36" s="252"/>
      <c r="K36" s="145"/>
    </row>
    <row r="37" spans="2:11" ht="30.75" customHeight="1">
      <c r="B37" s="148"/>
      <c r="C37" s="149"/>
      <c r="D37" s="147"/>
      <c r="E37" s="150" t="s">
        <v>731</v>
      </c>
      <c r="F37" s="147"/>
      <c r="G37" s="252" t="s">
        <v>732</v>
      </c>
      <c r="H37" s="252"/>
      <c r="I37" s="252"/>
      <c r="J37" s="252"/>
      <c r="K37" s="145"/>
    </row>
    <row r="38" spans="2:11" ht="15" customHeight="1">
      <c r="B38" s="148"/>
      <c r="C38" s="149"/>
      <c r="D38" s="147"/>
      <c r="E38" s="150" t="s">
        <v>51</v>
      </c>
      <c r="F38" s="147"/>
      <c r="G38" s="252" t="s">
        <v>733</v>
      </c>
      <c r="H38" s="252"/>
      <c r="I38" s="252"/>
      <c r="J38" s="252"/>
      <c r="K38" s="145"/>
    </row>
    <row r="39" spans="2:11" ht="15" customHeight="1">
      <c r="B39" s="148"/>
      <c r="C39" s="149"/>
      <c r="D39" s="147"/>
      <c r="E39" s="150" t="s">
        <v>52</v>
      </c>
      <c r="F39" s="147"/>
      <c r="G39" s="252" t="s">
        <v>734</v>
      </c>
      <c r="H39" s="252"/>
      <c r="I39" s="252"/>
      <c r="J39" s="252"/>
      <c r="K39" s="145"/>
    </row>
    <row r="40" spans="2:11" ht="15" customHeight="1">
      <c r="B40" s="148"/>
      <c r="C40" s="149"/>
      <c r="D40" s="147"/>
      <c r="E40" s="150" t="s">
        <v>105</v>
      </c>
      <c r="F40" s="147"/>
      <c r="G40" s="252" t="s">
        <v>735</v>
      </c>
      <c r="H40" s="252"/>
      <c r="I40" s="252"/>
      <c r="J40" s="252"/>
      <c r="K40" s="145"/>
    </row>
    <row r="41" spans="2:11" ht="15" customHeight="1">
      <c r="B41" s="148"/>
      <c r="C41" s="149"/>
      <c r="D41" s="147"/>
      <c r="E41" s="150" t="s">
        <v>106</v>
      </c>
      <c r="F41" s="147"/>
      <c r="G41" s="252" t="s">
        <v>736</v>
      </c>
      <c r="H41" s="252"/>
      <c r="I41" s="252"/>
      <c r="J41" s="252"/>
      <c r="K41" s="145"/>
    </row>
    <row r="42" spans="2:11" ht="15" customHeight="1">
      <c r="B42" s="148"/>
      <c r="C42" s="149"/>
      <c r="D42" s="147"/>
      <c r="E42" s="150" t="s">
        <v>737</v>
      </c>
      <c r="F42" s="147"/>
      <c r="G42" s="252" t="s">
        <v>738</v>
      </c>
      <c r="H42" s="252"/>
      <c r="I42" s="252"/>
      <c r="J42" s="252"/>
      <c r="K42" s="145"/>
    </row>
    <row r="43" spans="2:11" ht="15" customHeight="1">
      <c r="B43" s="148"/>
      <c r="C43" s="149"/>
      <c r="D43" s="147"/>
      <c r="E43" s="150"/>
      <c r="F43" s="147"/>
      <c r="G43" s="252" t="s">
        <v>739</v>
      </c>
      <c r="H43" s="252"/>
      <c r="I43" s="252"/>
      <c r="J43" s="252"/>
      <c r="K43" s="145"/>
    </row>
    <row r="44" spans="2:11" ht="15" customHeight="1">
      <c r="B44" s="148"/>
      <c r="C44" s="149"/>
      <c r="D44" s="147"/>
      <c r="E44" s="150" t="s">
        <v>740</v>
      </c>
      <c r="F44" s="147"/>
      <c r="G44" s="252" t="s">
        <v>741</v>
      </c>
      <c r="H44" s="252"/>
      <c r="I44" s="252"/>
      <c r="J44" s="252"/>
      <c r="K44" s="145"/>
    </row>
    <row r="45" spans="2:11" ht="15" customHeight="1">
      <c r="B45" s="148"/>
      <c r="C45" s="149"/>
      <c r="D45" s="147"/>
      <c r="E45" s="150" t="s">
        <v>108</v>
      </c>
      <c r="F45" s="147"/>
      <c r="G45" s="252" t="s">
        <v>742</v>
      </c>
      <c r="H45" s="252"/>
      <c r="I45" s="252"/>
      <c r="J45" s="252"/>
      <c r="K45" s="145"/>
    </row>
    <row r="46" spans="2:11" ht="12.75" customHeight="1">
      <c r="B46" s="148"/>
      <c r="C46" s="149"/>
      <c r="D46" s="147"/>
      <c r="E46" s="147"/>
      <c r="F46" s="147"/>
      <c r="G46" s="147"/>
      <c r="H46" s="147"/>
      <c r="I46" s="147"/>
      <c r="J46" s="147"/>
      <c r="K46" s="145"/>
    </row>
    <row r="47" spans="2:11" ht="15" customHeight="1">
      <c r="B47" s="148"/>
      <c r="C47" s="149"/>
      <c r="D47" s="252" t="s">
        <v>743</v>
      </c>
      <c r="E47" s="252"/>
      <c r="F47" s="252"/>
      <c r="G47" s="252"/>
      <c r="H47" s="252"/>
      <c r="I47" s="252"/>
      <c r="J47" s="252"/>
      <c r="K47" s="145"/>
    </row>
    <row r="48" spans="2:11" ht="15" customHeight="1">
      <c r="B48" s="148"/>
      <c r="C48" s="149"/>
      <c r="D48" s="149"/>
      <c r="E48" s="252" t="s">
        <v>744</v>
      </c>
      <c r="F48" s="252"/>
      <c r="G48" s="252"/>
      <c r="H48" s="252"/>
      <c r="I48" s="252"/>
      <c r="J48" s="252"/>
      <c r="K48" s="145"/>
    </row>
    <row r="49" spans="2:11" ht="15" customHeight="1">
      <c r="B49" s="148"/>
      <c r="C49" s="149"/>
      <c r="D49" s="149"/>
      <c r="E49" s="252" t="s">
        <v>745</v>
      </c>
      <c r="F49" s="252"/>
      <c r="G49" s="252"/>
      <c r="H49" s="252"/>
      <c r="I49" s="252"/>
      <c r="J49" s="252"/>
      <c r="K49" s="145"/>
    </row>
    <row r="50" spans="2:11" ht="15" customHeight="1">
      <c r="B50" s="148"/>
      <c r="C50" s="149"/>
      <c r="D50" s="149"/>
      <c r="E50" s="252" t="s">
        <v>746</v>
      </c>
      <c r="F50" s="252"/>
      <c r="G50" s="252"/>
      <c r="H50" s="252"/>
      <c r="I50" s="252"/>
      <c r="J50" s="252"/>
      <c r="K50" s="145"/>
    </row>
    <row r="51" spans="2:11" ht="15" customHeight="1">
      <c r="B51" s="148"/>
      <c r="C51" s="149"/>
      <c r="D51" s="252" t="s">
        <v>747</v>
      </c>
      <c r="E51" s="252"/>
      <c r="F51" s="252"/>
      <c r="G51" s="252"/>
      <c r="H51" s="252"/>
      <c r="I51" s="252"/>
      <c r="J51" s="252"/>
      <c r="K51" s="145"/>
    </row>
    <row r="52" spans="2:11" ht="25.5" customHeight="1">
      <c r="B52" s="144"/>
      <c r="C52" s="255" t="s">
        <v>748</v>
      </c>
      <c r="D52" s="255"/>
      <c r="E52" s="255"/>
      <c r="F52" s="255"/>
      <c r="G52" s="255"/>
      <c r="H52" s="255"/>
      <c r="I52" s="255"/>
      <c r="J52" s="255"/>
      <c r="K52" s="145"/>
    </row>
    <row r="53" spans="2:11" ht="5.25" customHeight="1">
      <c r="B53" s="144"/>
      <c r="C53" s="146"/>
      <c r="D53" s="146"/>
      <c r="E53" s="146"/>
      <c r="F53" s="146"/>
      <c r="G53" s="146"/>
      <c r="H53" s="146"/>
      <c r="I53" s="146"/>
      <c r="J53" s="146"/>
      <c r="K53" s="145"/>
    </row>
    <row r="54" spans="2:11" ht="15" customHeight="1">
      <c r="B54" s="144"/>
      <c r="C54" s="252" t="s">
        <v>749</v>
      </c>
      <c r="D54" s="252"/>
      <c r="E54" s="252"/>
      <c r="F54" s="252"/>
      <c r="G54" s="252"/>
      <c r="H54" s="252"/>
      <c r="I54" s="252"/>
      <c r="J54" s="252"/>
      <c r="K54" s="145"/>
    </row>
    <row r="55" spans="2:11" ht="15" customHeight="1">
      <c r="B55" s="144"/>
      <c r="C55" s="252" t="s">
        <v>750</v>
      </c>
      <c r="D55" s="252"/>
      <c r="E55" s="252"/>
      <c r="F55" s="252"/>
      <c r="G55" s="252"/>
      <c r="H55" s="252"/>
      <c r="I55" s="252"/>
      <c r="J55" s="252"/>
      <c r="K55" s="145"/>
    </row>
    <row r="56" spans="2:11" ht="12.75" customHeight="1">
      <c r="B56" s="144"/>
      <c r="C56" s="147"/>
      <c r="D56" s="147"/>
      <c r="E56" s="147"/>
      <c r="F56" s="147"/>
      <c r="G56" s="147"/>
      <c r="H56" s="147"/>
      <c r="I56" s="147"/>
      <c r="J56" s="147"/>
      <c r="K56" s="145"/>
    </row>
    <row r="57" spans="2:11" ht="15" customHeight="1">
      <c r="B57" s="144"/>
      <c r="C57" s="252" t="s">
        <v>751</v>
      </c>
      <c r="D57" s="252"/>
      <c r="E57" s="252"/>
      <c r="F57" s="252"/>
      <c r="G57" s="252"/>
      <c r="H57" s="252"/>
      <c r="I57" s="252"/>
      <c r="J57" s="252"/>
      <c r="K57" s="145"/>
    </row>
    <row r="58" spans="2:11" ht="15" customHeight="1">
      <c r="B58" s="144"/>
      <c r="C58" s="149"/>
      <c r="D58" s="252" t="s">
        <v>752</v>
      </c>
      <c r="E58" s="252"/>
      <c r="F58" s="252"/>
      <c r="G58" s="252"/>
      <c r="H58" s="252"/>
      <c r="I58" s="252"/>
      <c r="J58" s="252"/>
      <c r="K58" s="145"/>
    </row>
    <row r="59" spans="2:11" ht="15" customHeight="1">
      <c r="B59" s="144"/>
      <c r="C59" s="149"/>
      <c r="D59" s="252" t="s">
        <v>753</v>
      </c>
      <c r="E59" s="252"/>
      <c r="F59" s="252"/>
      <c r="G59" s="252"/>
      <c r="H59" s="252"/>
      <c r="I59" s="252"/>
      <c r="J59" s="252"/>
      <c r="K59" s="145"/>
    </row>
    <row r="60" spans="2:11" ht="15" customHeight="1">
      <c r="B60" s="144"/>
      <c r="C60" s="149"/>
      <c r="D60" s="252" t="s">
        <v>754</v>
      </c>
      <c r="E60" s="252"/>
      <c r="F60" s="252"/>
      <c r="G60" s="252"/>
      <c r="H60" s="252"/>
      <c r="I60" s="252"/>
      <c r="J60" s="252"/>
      <c r="K60" s="145"/>
    </row>
    <row r="61" spans="2:11" ht="15" customHeight="1">
      <c r="B61" s="144"/>
      <c r="C61" s="149"/>
      <c r="D61" s="252" t="s">
        <v>755</v>
      </c>
      <c r="E61" s="252"/>
      <c r="F61" s="252"/>
      <c r="G61" s="252"/>
      <c r="H61" s="252"/>
      <c r="I61" s="252"/>
      <c r="J61" s="252"/>
      <c r="K61" s="145"/>
    </row>
    <row r="62" spans="2:11" ht="15" customHeight="1">
      <c r="B62" s="144"/>
      <c r="C62" s="149"/>
      <c r="D62" s="254" t="s">
        <v>756</v>
      </c>
      <c r="E62" s="254"/>
      <c r="F62" s="254"/>
      <c r="G62" s="254"/>
      <c r="H62" s="254"/>
      <c r="I62" s="254"/>
      <c r="J62" s="254"/>
      <c r="K62" s="145"/>
    </row>
    <row r="63" spans="2:11" ht="15" customHeight="1">
      <c r="B63" s="144"/>
      <c r="C63" s="149"/>
      <c r="D63" s="252" t="s">
        <v>757</v>
      </c>
      <c r="E63" s="252"/>
      <c r="F63" s="252"/>
      <c r="G63" s="252"/>
      <c r="H63" s="252"/>
      <c r="I63" s="252"/>
      <c r="J63" s="252"/>
      <c r="K63" s="145"/>
    </row>
    <row r="64" spans="2:11" ht="12.75" customHeight="1">
      <c r="B64" s="144"/>
      <c r="C64" s="149"/>
      <c r="D64" s="149"/>
      <c r="E64" s="152"/>
      <c r="F64" s="149"/>
      <c r="G64" s="149"/>
      <c r="H64" s="149"/>
      <c r="I64" s="149"/>
      <c r="J64" s="149"/>
      <c r="K64" s="145"/>
    </row>
    <row r="65" spans="2:11" ht="15" customHeight="1">
      <c r="B65" s="144"/>
      <c r="C65" s="149"/>
      <c r="D65" s="252" t="s">
        <v>758</v>
      </c>
      <c r="E65" s="252"/>
      <c r="F65" s="252"/>
      <c r="G65" s="252"/>
      <c r="H65" s="252"/>
      <c r="I65" s="252"/>
      <c r="J65" s="252"/>
      <c r="K65" s="145"/>
    </row>
    <row r="66" spans="2:11" ht="15" customHeight="1">
      <c r="B66" s="144"/>
      <c r="C66" s="149"/>
      <c r="D66" s="254" t="s">
        <v>759</v>
      </c>
      <c r="E66" s="254"/>
      <c r="F66" s="254"/>
      <c r="G66" s="254"/>
      <c r="H66" s="254"/>
      <c r="I66" s="254"/>
      <c r="J66" s="254"/>
      <c r="K66" s="145"/>
    </row>
    <row r="67" spans="2:11" ht="15" customHeight="1">
      <c r="B67" s="144"/>
      <c r="C67" s="149"/>
      <c r="D67" s="252" t="s">
        <v>760</v>
      </c>
      <c r="E67" s="252"/>
      <c r="F67" s="252"/>
      <c r="G67" s="252"/>
      <c r="H67" s="252"/>
      <c r="I67" s="252"/>
      <c r="J67" s="252"/>
      <c r="K67" s="145"/>
    </row>
    <row r="68" spans="2:11" ht="15" customHeight="1">
      <c r="B68" s="144"/>
      <c r="C68" s="149"/>
      <c r="D68" s="252" t="s">
        <v>761</v>
      </c>
      <c r="E68" s="252"/>
      <c r="F68" s="252"/>
      <c r="G68" s="252"/>
      <c r="H68" s="252"/>
      <c r="I68" s="252"/>
      <c r="J68" s="252"/>
      <c r="K68" s="145"/>
    </row>
    <row r="69" spans="2:11" ht="15" customHeight="1">
      <c r="B69" s="144"/>
      <c r="C69" s="149"/>
      <c r="D69" s="252" t="s">
        <v>762</v>
      </c>
      <c r="E69" s="252"/>
      <c r="F69" s="252"/>
      <c r="G69" s="252"/>
      <c r="H69" s="252"/>
      <c r="I69" s="252"/>
      <c r="J69" s="252"/>
      <c r="K69" s="145"/>
    </row>
    <row r="70" spans="2:11" ht="15" customHeight="1">
      <c r="B70" s="144"/>
      <c r="C70" s="149"/>
      <c r="D70" s="252" t="s">
        <v>763</v>
      </c>
      <c r="E70" s="252"/>
      <c r="F70" s="252"/>
      <c r="G70" s="252"/>
      <c r="H70" s="252"/>
      <c r="I70" s="252"/>
      <c r="J70" s="252"/>
      <c r="K70" s="145"/>
    </row>
    <row r="71" spans="2:11" ht="12.75" customHeight="1">
      <c r="B71" s="153"/>
      <c r="C71" s="154"/>
      <c r="D71" s="154"/>
      <c r="E71" s="154"/>
      <c r="F71" s="154"/>
      <c r="G71" s="154"/>
      <c r="H71" s="154"/>
      <c r="I71" s="154"/>
      <c r="J71" s="154"/>
      <c r="K71" s="155"/>
    </row>
    <row r="72" spans="2:11" ht="18.75" customHeight="1">
      <c r="B72" s="156"/>
      <c r="C72" s="156"/>
      <c r="D72" s="156"/>
      <c r="E72" s="156"/>
      <c r="F72" s="156"/>
      <c r="G72" s="156"/>
      <c r="H72" s="156"/>
      <c r="I72" s="156"/>
      <c r="J72" s="156"/>
      <c r="K72" s="157"/>
    </row>
    <row r="73" spans="2:11" ht="18.75" customHeight="1">
      <c r="B73" s="157"/>
      <c r="C73" s="157"/>
      <c r="D73" s="157"/>
      <c r="E73" s="157"/>
      <c r="F73" s="157"/>
      <c r="G73" s="157"/>
      <c r="H73" s="157"/>
      <c r="I73" s="157"/>
      <c r="J73" s="157"/>
      <c r="K73" s="157"/>
    </row>
    <row r="74" spans="2:11" ht="7.5" customHeight="1">
      <c r="B74" s="158"/>
      <c r="C74" s="159"/>
      <c r="D74" s="159"/>
      <c r="E74" s="159"/>
      <c r="F74" s="159"/>
      <c r="G74" s="159"/>
      <c r="H74" s="159"/>
      <c r="I74" s="159"/>
      <c r="J74" s="159"/>
      <c r="K74" s="160"/>
    </row>
    <row r="75" spans="2:11" ht="45" customHeight="1">
      <c r="B75" s="161"/>
      <c r="C75" s="253" t="s">
        <v>764</v>
      </c>
      <c r="D75" s="253"/>
      <c r="E75" s="253"/>
      <c r="F75" s="253"/>
      <c r="G75" s="253"/>
      <c r="H75" s="253"/>
      <c r="I75" s="253"/>
      <c r="J75" s="253"/>
      <c r="K75" s="162"/>
    </row>
    <row r="76" spans="2:11" ht="17.25" customHeight="1">
      <c r="B76" s="161"/>
      <c r="C76" s="163" t="s">
        <v>765</v>
      </c>
      <c r="D76" s="163"/>
      <c r="E76" s="163"/>
      <c r="F76" s="163" t="s">
        <v>766</v>
      </c>
      <c r="G76" s="164"/>
      <c r="H76" s="163" t="s">
        <v>52</v>
      </c>
      <c r="I76" s="163" t="s">
        <v>55</v>
      </c>
      <c r="J76" s="163" t="s">
        <v>767</v>
      </c>
      <c r="K76" s="162"/>
    </row>
    <row r="77" spans="2:11" ht="17.25" customHeight="1">
      <c r="B77" s="161"/>
      <c r="C77" s="165" t="s">
        <v>768</v>
      </c>
      <c r="D77" s="165"/>
      <c r="E77" s="165"/>
      <c r="F77" s="166" t="s">
        <v>769</v>
      </c>
      <c r="G77" s="167"/>
      <c r="H77" s="165"/>
      <c r="I77" s="165"/>
      <c r="J77" s="165" t="s">
        <v>770</v>
      </c>
      <c r="K77" s="162"/>
    </row>
    <row r="78" spans="2:11" ht="5.25" customHeight="1">
      <c r="B78" s="161"/>
      <c r="C78" s="168"/>
      <c r="D78" s="168"/>
      <c r="E78" s="168"/>
      <c r="F78" s="168"/>
      <c r="G78" s="169"/>
      <c r="H78" s="168"/>
      <c r="I78" s="168"/>
      <c r="J78" s="168"/>
      <c r="K78" s="162"/>
    </row>
    <row r="79" spans="2:11" ht="15" customHeight="1">
      <c r="B79" s="161"/>
      <c r="C79" s="150" t="s">
        <v>51</v>
      </c>
      <c r="D79" s="168"/>
      <c r="E79" s="168"/>
      <c r="F79" s="170" t="s">
        <v>771</v>
      </c>
      <c r="G79" s="169"/>
      <c r="H79" s="150" t="s">
        <v>772</v>
      </c>
      <c r="I79" s="150" t="s">
        <v>773</v>
      </c>
      <c r="J79" s="150">
        <v>20</v>
      </c>
      <c r="K79" s="162"/>
    </row>
    <row r="80" spans="2:11" ht="15" customHeight="1">
      <c r="B80" s="161"/>
      <c r="C80" s="150" t="s">
        <v>774</v>
      </c>
      <c r="D80" s="150"/>
      <c r="E80" s="150"/>
      <c r="F80" s="170" t="s">
        <v>771</v>
      </c>
      <c r="G80" s="169"/>
      <c r="H80" s="150" t="s">
        <v>775</v>
      </c>
      <c r="I80" s="150" t="s">
        <v>773</v>
      </c>
      <c r="J80" s="150">
        <v>120</v>
      </c>
      <c r="K80" s="162"/>
    </row>
    <row r="81" spans="2:11" ht="15" customHeight="1">
      <c r="B81" s="171"/>
      <c r="C81" s="150" t="s">
        <v>776</v>
      </c>
      <c r="D81" s="150"/>
      <c r="E81" s="150"/>
      <c r="F81" s="170" t="s">
        <v>777</v>
      </c>
      <c r="G81" s="169"/>
      <c r="H81" s="150" t="s">
        <v>778</v>
      </c>
      <c r="I81" s="150" t="s">
        <v>773</v>
      </c>
      <c r="J81" s="150">
        <v>50</v>
      </c>
      <c r="K81" s="162"/>
    </row>
    <row r="82" spans="2:11" ht="15" customHeight="1">
      <c r="B82" s="171"/>
      <c r="C82" s="150" t="s">
        <v>779</v>
      </c>
      <c r="D82" s="150"/>
      <c r="E82" s="150"/>
      <c r="F82" s="170" t="s">
        <v>771</v>
      </c>
      <c r="G82" s="169"/>
      <c r="H82" s="150" t="s">
        <v>780</v>
      </c>
      <c r="I82" s="150" t="s">
        <v>781</v>
      </c>
      <c r="J82" s="150"/>
      <c r="K82" s="162"/>
    </row>
    <row r="83" spans="2:11" ht="15" customHeight="1">
      <c r="B83" s="171"/>
      <c r="C83" s="172" t="s">
        <v>782</v>
      </c>
      <c r="D83" s="172"/>
      <c r="E83" s="172"/>
      <c r="F83" s="173" t="s">
        <v>777</v>
      </c>
      <c r="G83" s="172"/>
      <c r="H83" s="172" t="s">
        <v>783</v>
      </c>
      <c r="I83" s="172" t="s">
        <v>773</v>
      </c>
      <c r="J83" s="172">
        <v>15</v>
      </c>
      <c r="K83" s="162"/>
    </row>
    <row r="84" spans="2:11" ht="15" customHeight="1">
      <c r="B84" s="171"/>
      <c r="C84" s="172" t="s">
        <v>784</v>
      </c>
      <c r="D84" s="172"/>
      <c r="E84" s="172"/>
      <c r="F84" s="173" t="s">
        <v>777</v>
      </c>
      <c r="G84" s="172"/>
      <c r="H84" s="172" t="s">
        <v>785</v>
      </c>
      <c r="I84" s="172" t="s">
        <v>773</v>
      </c>
      <c r="J84" s="172">
        <v>15</v>
      </c>
      <c r="K84" s="162"/>
    </row>
    <row r="85" spans="2:11" ht="15" customHeight="1">
      <c r="B85" s="171"/>
      <c r="C85" s="172" t="s">
        <v>786</v>
      </c>
      <c r="D85" s="172"/>
      <c r="E85" s="172"/>
      <c r="F85" s="173" t="s">
        <v>777</v>
      </c>
      <c r="G85" s="172"/>
      <c r="H85" s="172" t="s">
        <v>787</v>
      </c>
      <c r="I85" s="172" t="s">
        <v>773</v>
      </c>
      <c r="J85" s="172">
        <v>20</v>
      </c>
      <c r="K85" s="162"/>
    </row>
    <row r="86" spans="2:11" ht="15" customHeight="1">
      <c r="B86" s="171"/>
      <c r="C86" s="172" t="s">
        <v>788</v>
      </c>
      <c r="D86" s="172"/>
      <c r="E86" s="172"/>
      <c r="F86" s="173" t="s">
        <v>777</v>
      </c>
      <c r="G86" s="172"/>
      <c r="H86" s="172" t="s">
        <v>789</v>
      </c>
      <c r="I86" s="172" t="s">
        <v>773</v>
      </c>
      <c r="J86" s="172">
        <v>20</v>
      </c>
      <c r="K86" s="162"/>
    </row>
    <row r="87" spans="2:11" ht="15" customHeight="1">
      <c r="B87" s="171"/>
      <c r="C87" s="150" t="s">
        <v>790</v>
      </c>
      <c r="D87" s="150"/>
      <c r="E87" s="150"/>
      <c r="F87" s="170" t="s">
        <v>777</v>
      </c>
      <c r="G87" s="169"/>
      <c r="H87" s="150" t="s">
        <v>791</v>
      </c>
      <c r="I87" s="150" t="s">
        <v>773</v>
      </c>
      <c r="J87" s="150">
        <v>50</v>
      </c>
      <c r="K87" s="162"/>
    </row>
    <row r="88" spans="2:11" ht="15" customHeight="1">
      <c r="B88" s="171"/>
      <c r="C88" s="150" t="s">
        <v>792</v>
      </c>
      <c r="D88" s="150"/>
      <c r="E88" s="150"/>
      <c r="F88" s="170" t="s">
        <v>777</v>
      </c>
      <c r="G88" s="169"/>
      <c r="H88" s="150" t="s">
        <v>793</v>
      </c>
      <c r="I88" s="150" t="s">
        <v>773</v>
      </c>
      <c r="J88" s="150">
        <v>20</v>
      </c>
      <c r="K88" s="162"/>
    </row>
    <row r="89" spans="2:11" ht="15" customHeight="1">
      <c r="B89" s="171"/>
      <c r="C89" s="150" t="s">
        <v>794</v>
      </c>
      <c r="D89" s="150"/>
      <c r="E89" s="150"/>
      <c r="F89" s="170" t="s">
        <v>777</v>
      </c>
      <c r="G89" s="169"/>
      <c r="H89" s="150" t="s">
        <v>795</v>
      </c>
      <c r="I89" s="150" t="s">
        <v>773</v>
      </c>
      <c r="J89" s="150">
        <v>20</v>
      </c>
      <c r="K89" s="162"/>
    </row>
    <row r="90" spans="2:11" ht="15" customHeight="1">
      <c r="B90" s="171"/>
      <c r="C90" s="150" t="s">
        <v>796</v>
      </c>
      <c r="D90" s="150"/>
      <c r="E90" s="150"/>
      <c r="F90" s="170" t="s">
        <v>777</v>
      </c>
      <c r="G90" s="169"/>
      <c r="H90" s="150" t="s">
        <v>797</v>
      </c>
      <c r="I90" s="150" t="s">
        <v>773</v>
      </c>
      <c r="J90" s="150">
        <v>50</v>
      </c>
      <c r="K90" s="162"/>
    </row>
    <row r="91" spans="2:11" ht="15" customHeight="1">
      <c r="B91" s="171"/>
      <c r="C91" s="150" t="s">
        <v>798</v>
      </c>
      <c r="D91" s="150"/>
      <c r="E91" s="150"/>
      <c r="F91" s="170" t="s">
        <v>777</v>
      </c>
      <c r="G91" s="169"/>
      <c r="H91" s="150" t="s">
        <v>798</v>
      </c>
      <c r="I91" s="150" t="s">
        <v>773</v>
      </c>
      <c r="J91" s="150">
        <v>50</v>
      </c>
      <c r="K91" s="162"/>
    </row>
    <row r="92" spans="2:11" ht="15" customHeight="1">
      <c r="B92" s="171"/>
      <c r="C92" s="150" t="s">
        <v>799</v>
      </c>
      <c r="D92" s="150"/>
      <c r="E92" s="150"/>
      <c r="F92" s="170" t="s">
        <v>777</v>
      </c>
      <c r="G92" s="169"/>
      <c r="H92" s="150" t="s">
        <v>800</v>
      </c>
      <c r="I92" s="150" t="s">
        <v>773</v>
      </c>
      <c r="J92" s="150">
        <v>255</v>
      </c>
      <c r="K92" s="162"/>
    </row>
    <row r="93" spans="2:11" ht="15" customHeight="1">
      <c r="B93" s="171"/>
      <c r="C93" s="150" t="s">
        <v>801</v>
      </c>
      <c r="D93" s="150"/>
      <c r="E93" s="150"/>
      <c r="F93" s="170" t="s">
        <v>771</v>
      </c>
      <c r="G93" s="169"/>
      <c r="H93" s="150" t="s">
        <v>802</v>
      </c>
      <c r="I93" s="150" t="s">
        <v>803</v>
      </c>
      <c r="J93" s="150"/>
      <c r="K93" s="162"/>
    </row>
    <row r="94" spans="2:11" ht="15" customHeight="1">
      <c r="B94" s="171"/>
      <c r="C94" s="150" t="s">
        <v>804</v>
      </c>
      <c r="D94" s="150"/>
      <c r="E94" s="150"/>
      <c r="F94" s="170" t="s">
        <v>771</v>
      </c>
      <c r="G94" s="169"/>
      <c r="H94" s="150" t="s">
        <v>805</v>
      </c>
      <c r="I94" s="150" t="s">
        <v>806</v>
      </c>
      <c r="J94" s="150"/>
      <c r="K94" s="162"/>
    </row>
    <row r="95" spans="2:11" ht="15" customHeight="1">
      <c r="B95" s="171"/>
      <c r="C95" s="150" t="s">
        <v>807</v>
      </c>
      <c r="D95" s="150"/>
      <c r="E95" s="150"/>
      <c r="F95" s="170" t="s">
        <v>771</v>
      </c>
      <c r="G95" s="169"/>
      <c r="H95" s="150" t="s">
        <v>807</v>
      </c>
      <c r="I95" s="150" t="s">
        <v>806</v>
      </c>
      <c r="J95" s="150"/>
      <c r="K95" s="162"/>
    </row>
    <row r="96" spans="2:11" ht="15" customHeight="1">
      <c r="B96" s="171"/>
      <c r="C96" s="150" t="s">
        <v>36</v>
      </c>
      <c r="D96" s="150"/>
      <c r="E96" s="150"/>
      <c r="F96" s="170" t="s">
        <v>771</v>
      </c>
      <c r="G96" s="169"/>
      <c r="H96" s="150" t="s">
        <v>808</v>
      </c>
      <c r="I96" s="150" t="s">
        <v>806</v>
      </c>
      <c r="J96" s="150"/>
      <c r="K96" s="162"/>
    </row>
    <row r="97" spans="2:11" ht="15" customHeight="1">
      <c r="B97" s="171"/>
      <c r="C97" s="150" t="s">
        <v>46</v>
      </c>
      <c r="D97" s="150"/>
      <c r="E97" s="150"/>
      <c r="F97" s="170" t="s">
        <v>771</v>
      </c>
      <c r="G97" s="169"/>
      <c r="H97" s="150" t="s">
        <v>809</v>
      </c>
      <c r="I97" s="150" t="s">
        <v>806</v>
      </c>
      <c r="J97" s="150"/>
      <c r="K97" s="162"/>
    </row>
    <row r="98" spans="2:11" ht="15" customHeight="1">
      <c r="B98" s="174"/>
      <c r="C98" s="175"/>
      <c r="D98" s="175"/>
      <c r="E98" s="175"/>
      <c r="F98" s="175"/>
      <c r="G98" s="175"/>
      <c r="H98" s="175"/>
      <c r="I98" s="175"/>
      <c r="J98" s="175"/>
      <c r="K98" s="176"/>
    </row>
    <row r="99" spans="2:11" ht="18.75" customHeight="1">
      <c r="B99" s="177"/>
      <c r="C99" s="178"/>
      <c r="D99" s="178"/>
      <c r="E99" s="178"/>
      <c r="F99" s="178"/>
      <c r="G99" s="178"/>
      <c r="H99" s="178"/>
      <c r="I99" s="178"/>
      <c r="J99" s="178"/>
      <c r="K99" s="177"/>
    </row>
    <row r="100" spans="2:11" ht="18.75" customHeight="1"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</row>
    <row r="101" spans="2:11" ht="7.5" customHeight="1">
      <c r="B101" s="158"/>
      <c r="C101" s="159"/>
      <c r="D101" s="159"/>
      <c r="E101" s="159"/>
      <c r="F101" s="159"/>
      <c r="G101" s="159"/>
      <c r="H101" s="159"/>
      <c r="I101" s="159"/>
      <c r="J101" s="159"/>
      <c r="K101" s="160"/>
    </row>
    <row r="102" spans="2:11" ht="45" customHeight="1">
      <c r="B102" s="161"/>
      <c r="C102" s="253" t="s">
        <v>810</v>
      </c>
      <c r="D102" s="253"/>
      <c r="E102" s="253"/>
      <c r="F102" s="253"/>
      <c r="G102" s="253"/>
      <c r="H102" s="253"/>
      <c r="I102" s="253"/>
      <c r="J102" s="253"/>
      <c r="K102" s="162"/>
    </row>
    <row r="103" spans="2:11" ht="17.25" customHeight="1">
      <c r="B103" s="161"/>
      <c r="C103" s="163" t="s">
        <v>765</v>
      </c>
      <c r="D103" s="163"/>
      <c r="E103" s="163"/>
      <c r="F103" s="163" t="s">
        <v>766</v>
      </c>
      <c r="G103" s="164"/>
      <c r="H103" s="163" t="s">
        <v>52</v>
      </c>
      <c r="I103" s="163" t="s">
        <v>55</v>
      </c>
      <c r="J103" s="163" t="s">
        <v>767</v>
      </c>
      <c r="K103" s="162"/>
    </row>
    <row r="104" spans="2:11" ht="17.25" customHeight="1">
      <c r="B104" s="161"/>
      <c r="C104" s="165" t="s">
        <v>768</v>
      </c>
      <c r="D104" s="165"/>
      <c r="E104" s="165"/>
      <c r="F104" s="166" t="s">
        <v>769</v>
      </c>
      <c r="G104" s="167"/>
      <c r="H104" s="165"/>
      <c r="I104" s="165"/>
      <c r="J104" s="165" t="s">
        <v>770</v>
      </c>
      <c r="K104" s="162"/>
    </row>
    <row r="105" spans="2:11" ht="5.25" customHeight="1">
      <c r="B105" s="161"/>
      <c r="C105" s="163"/>
      <c r="D105" s="163"/>
      <c r="E105" s="163"/>
      <c r="F105" s="163"/>
      <c r="G105" s="179"/>
      <c r="H105" s="163"/>
      <c r="I105" s="163"/>
      <c r="J105" s="163"/>
      <c r="K105" s="162"/>
    </row>
    <row r="106" spans="2:11" ht="15" customHeight="1">
      <c r="B106" s="161"/>
      <c r="C106" s="150" t="s">
        <v>51</v>
      </c>
      <c r="D106" s="168"/>
      <c r="E106" s="168"/>
      <c r="F106" s="170" t="s">
        <v>771</v>
      </c>
      <c r="G106" s="179"/>
      <c r="H106" s="150" t="s">
        <v>811</v>
      </c>
      <c r="I106" s="150" t="s">
        <v>773</v>
      </c>
      <c r="J106" s="150">
        <v>20</v>
      </c>
      <c r="K106" s="162"/>
    </row>
    <row r="107" spans="2:11" ht="15" customHeight="1">
      <c r="B107" s="161"/>
      <c r="C107" s="150" t="s">
        <v>774</v>
      </c>
      <c r="D107" s="150"/>
      <c r="E107" s="150"/>
      <c r="F107" s="170" t="s">
        <v>771</v>
      </c>
      <c r="G107" s="150"/>
      <c r="H107" s="150" t="s">
        <v>811</v>
      </c>
      <c r="I107" s="150" t="s">
        <v>773</v>
      </c>
      <c r="J107" s="150">
        <v>120</v>
      </c>
      <c r="K107" s="162"/>
    </row>
    <row r="108" spans="2:11" ht="15" customHeight="1">
      <c r="B108" s="171"/>
      <c r="C108" s="150" t="s">
        <v>776</v>
      </c>
      <c r="D108" s="150"/>
      <c r="E108" s="150"/>
      <c r="F108" s="170" t="s">
        <v>777</v>
      </c>
      <c r="G108" s="150"/>
      <c r="H108" s="150" t="s">
        <v>811</v>
      </c>
      <c r="I108" s="150" t="s">
        <v>773</v>
      </c>
      <c r="J108" s="150">
        <v>50</v>
      </c>
      <c r="K108" s="162"/>
    </row>
    <row r="109" spans="2:11" ht="15" customHeight="1">
      <c r="B109" s="171"/>
      <c r="C109" s="150" t="s">
        <v>779</v>
      </c>
      <c r="D109" s="150"/>
      <c r="E109" s="150"/>
      <c r="F109" s="170" t="s">
        <v>771</v>
      </c>
      <c r="G109" s="150"/>
      <c r="H109" s="150" t="s">
        <v>811</v>
      </c>
      <c r="I109" s="150" t="s">
        <v>781</v>
      </c>
      <c r="J109" s="150"/>
      <c r="K109" s="162"/>
    </row>
    <row r="110" spans="2:11" ht="15" customHeight="1">
      <c r="B110" s="171"/>
      <c r="C110" s="150" t="s">
        <v>790</v>
      </c>
      <c r="D110" s="150"/>
      <c r="E110" s="150"/>
      <c r="F110" s="170" t="s">
        <v>777</v>
      </c>
      <c r="G110" s="150"/>
      <c r="H110" s="150" t="s">
        <v>811</v>
      </c>
      <c r="I110" s="150" t="s">
        <v>773</v>
      </c>
      <c r="J110" s="150">
        <v>50</v>
      </c>
      <c r="K110" s="162"/>
    </row>
    <row r="111" spans="2:11" ht="15" customHeight="1">
      <c r="B111" s="171"/>
      <c r="C111" s="150" t="s">
        <v>798</v>
      </c>
      <c r="D111" s="150"/>
      <c r="E111" s="150"/>
      <c r="F111" s="170" t="s">
        <v>777</v>
      </c>
      <c r="G111" s="150"/>
      <c r="H111" s="150" t="s">
        <v>811</v>
      </c>
      <c r="I111" s="150" t="s">
        <v>773</v>
      </c>
      <c r="J111" s="150">
        <v>50</v>
      </c>
      <c r="K111" s="162"/>
    </row>
    <row r="112" spans="2:11" ht="15" customHeight="1">
      <c r="B112" s="171"/>
      <c r="C112" s="150" t="s">
        <v>796</v>
      </c>
      <c r="D112" s="150"/>
      <c r="E112" s="150"/>
      <c r="F112" s="170" t="s">
        <v>777</v>
      </c>
      <c r="G112" s="150"/>
      <c r="H112" s="150" t="s">
        <v>811</v>
      </c>
      <c r="I112" s="150" t="s">
        <v>773</v>
      </c>
      <c r="J112" s="150">
        <v>50</v>
      </c>
      <c r="K112" s="162"/>
    </row>
    <row r="113" spans="2:11" ht="15" customHeight="1">
      <c r="B113" s="171"/>
      <c r="C113" s="150" t="s">
        <v>51</v>
      </c>
      <c r="D113" s="150"/>
      <c r="E113" s="150"/>
      <c r="F113" s="170" t="s">
        <v>771</v>
      </c>
      <c r="G113" s="150"/>
      <c r="H113" s="150" t="s">
        <v>812</v>
      </c>
      <c r="I113" s="150" t="s">
        <v>773</v>
      </c>
      <c r="J113" s="150">
        <v>20</v>
      </c>
      <c r="K113" s="162"/>
    </row>
    <row r="114" spans="2:11" ht="15" customHeight="1">
      <c r="B114" s="171"/>
      <c r="C114" s="150" t="s">
        <v>813</v>
      </c>
      <c r="D114" s="150"/>
      <c r="E114" s="150"/>
      <c r="F114" s="170" t="s">
        <v>771</v>
      </c>
      <c r="G114" s="150"/>
      <c r="H114" s="150" t="s">
        <v>814</v>
      </c>
      <c r="I114" s="150" t="s">
        <v>773</v>
      </c>
      <c r="J114" s="150">
        <v>120</v>
      </c>
      <c r="K114" s="162"/>
    </row>
    <row r="115" spans="2:11" ht="15" customHeight="1">
      <c r="B115" s="171"/>
      <c r="C115" s="150" t="s">
        <v>36</v>
      </c>
      <c r="D115" s="150"/>
      <c r="E115" s="150"/>
      <c r="F115" s="170" t="s">
        <v>771</v>
      </c>
      <c r="G115" s="150"/>
      <c r="H115" s="150" t="s">
        <v>815</v>
      </c>
      <c r="I115" s="150" t="s">
        <v>806</v>
      </c>
      <c r="J115" s="150"/>
      <c r="K115" s="162"/>
    </row>
    <row r="116" spans="2:11" ht="15" customHeight="1">
      <c r="B116" s="171"/>
      <c r="C116" s="150" t="s">
        <v>46</v>
      </c>
      <c r="D116" s="150"/>
      <c r="E116" s="150"/>
      <c r="F116" s="170" t="s">
        <v>771</v>
      </c>
      <c r="G116" s="150"/>
      <c r="H116" s="150" t="s">
        <v>816</v>
      </c>
      <c r="I116" s="150" t="s">
        <v>806</v>
      </c>
      <c r="J116" s="150"/>
      <c r="K116" s="162"/>
    </row>
    <row r="117" spans="2:11" ht="15" customHeight="1">
      <c r="B117" s="171"/>
      <c r="C117" s="150" t="s">
        <v>55</v>
      </c>
      <c r="D117" s="150"/>
      <c r="E117" s="150"/>
      <c r="F117" s="170" t="s">
        <v>771</v>
      </c>
      <c r="G117" s="150"/>
      <c r="H117" s="150" t="s">
        <v>817</v>
      </c>
      <c r="I117" s="150" t="s">
        <v>818</v>
      </c>
      <c r="J117" s="150"/>
      <c r="K117" s="162"/>
    </row>
    <row r="118" spans="2:11" ht="15" customHeight="1">
      <c r="B118" s="174"/>
      <c r="C118" s="180"/>
      <c r="D118" s="180"/>
      <c r="E118" s="180"/>
      <c r="F118" s="180"/>
      <c r="G118" s="180"/>
      <c r="H118" s="180"/>
      <c r="I118" s="180"/>
      <c r="J118" s="180"/>
      <c r="K118" s="176"/>
    </row>
    <row r="119" spans="2:11" ht="18.75" customHeight="1">
      <c r="B119" s="181"/>
      <c r="C119" s="147"/>
      <c r="D119" s="147"/>
      <c r="E119" s="147"/>
      <c r="F119" s="182"/>
      <c r="G119" s="147"/>
      <c r="H119" s="147"/>
      <c r="I119" s="147"/>
      <c r="J119" s="147"/>
      <c r="K119" s="181"/>
    </row>
    <row r="120" spans="2:11" ht="18.75" customHeight="1">
      <c r="B120" s="157"/>
      <c r="C120" s="157"/>
      <c r="D120" s="157"/>
      <c r="E120" s="157"/>
      <c r="F120" s="157"/>
      <c r="G120" s="157"/>
      <c r="H120" s="157"/>
      <c r="I120" s="157"/>
      <c r="J120" s="157"/>
      <c r="K120" s="157"/>
    </row>
    <row r="121" spans="2:11" ht="7.5" customHeight="1">
      <c r="B121" s="183"/>
      <c r="C121" s="184"/>
      <c r="D121" s="184"/>
      <c r="E121" s="184"/>
      <c r="F121" s="184"/>
      <c r="G121" s="184"/>
      <c r="H121" s="184"/>
      <c r="I121" s="184"/>
      <c r="J121" s="184"/>
      <c r="K121" s="185"/>
    </row>
    <row r="122" spans="2:11" ht="45" customHeight="1">
      <c r="B122" s="186"/>
      <c r="C122" s="256" t="s">
        <v>819</v>
      </c>
      <c r="D122" s="256"/>
      <c r="E122" s="256"/>
      <c r="F122" s="256"/>
      <c r="G122" s="256"/>
      <c r="H122" s="256"/>
      <c r="I122" s="256"/>
      <c r="J122" s="256"/>
      <c r="K122" s="187"/>
    </row>
    <row r="123" spans="2:11" ht="17.25" customHeight="1">
      <c r="B123" s="188"/>
      <c r="C123" s="163" t="s">
        <v>765</v>
      </c>
      <c r="D123" s="163"/>
      <c r="E123" s="163"/>
      <c r="F123" s="163" t="s">
        <v>766</v>
      </c>
      <c r="G123" s="164"/>
      <c r="H123" s="163" t="s">
        <v>52</v>
      </c>
      <c r="I123" s="163" t="s">
        <v>55</v>
      </c>
      <c r="J123" s="163" t="s">
        <v>767</v>
      </c>
      <c r="K123" s="189"/>
    </row>
    <row r="124" spans="2:11" ht="17.25" customHeight="1">
      <c r="B124" s="188"/>
      <c r="C124" s="165" t="s">
        <v>768</v>
      </c>
      <c r="D124" s="165"/>
      <c r="E124" s="165"/>
      <c r="F124" s="166" t="s">
        <v>769</v>
      </c>
      <c r="G124" s="167"/>
      <c r="H124" s="165"/>
      <c r="I124" s="165"/>
      <c r="J124" s="165" t="s">
        <v>770</v>
      </c>
      <c r="K124" s="189"/>
    </row>
    <row r="125" spans="2:11" ht="5.25" customHeight="1">
      <c r="B125" s="190"/>
      <c r="C125" s="168"/>
      <c r="D125" s="168"/>
      <c r="E125" s="168"/>
      <c r="F125" s="168"/>
      <c r="G125" s="150"/>
      <c r="H125" s="168"/>
      <c r="I125" s="168"/>
      <c r="J125" s="168"/>
      <c r="K125" s="191"/>
    </row>
    <row r="126" spans="2:11" ht="15" customHeight="1">
      <c r="B126" s="190"/>
      <c r="C126" s="150" t="s">
        <v>774</v>
      </c>
      <c r="D126" s="168"/>
      <c r="E126" s="168"/>
      <c r="F126" s="170" t="s">
        <v>771</v>
      </c>
      <c r="G126" s="150"/>
      <c r="H126" s="150" t="s">
        <v>811</v>
      </c>
      <c r="I126" s="150" t="s">
        <v>773</v>
      </c>
      <c r="J126" s="150">
        <v>120</v>
      </c>
      <c r="K126" s="192"/>
    </row>
    <row r="127" spans="2:11" ht="15" customHeight="1">
      <c r="B127" s="190"/>
      <c r="C127" s="150" t="s">
        <v>820</v>
      </c>
      <c r="D127" s="150"/>
      <c r="E127" s="150"/>
      <c r="F127" s="170" t="s">
        <v>771</v>
      </c>
      <c r="G127" s="150"/>
      <c r="H127" s="150" t="s">
        <v>821</v>
      </c>
      <c r="I127" s="150" t="s">
        <v>773</v>
      </c>
      <c r="J127" s="150" t="s">
        <v>822</v>
      </c>
      <c r="K127" s="192"/>
    </row>
    <row r="128" spans="2:11" ht="15" customHeight="1">
      <c r="B128" s="190"/>
      <c r="C128" s="150" t="s">
        <v>719</v>
      </c>
      <c r="D128" s="150"/>
      <c r="E128" s="150"/>
      <c r="F128" s="170" t="s">
        <v>771</v>
      </c>
      <c r="G128" s="150"/>
      <c r="H128" s="150" t="s">
        <v>823</v>
      </c>
      <c r="I128" s="150" t="s">
        <v>773</v>
      </c>
      <c r="J128" s="150" t="s">
        <v>822</v>
      </c>
      <c r="K128" s="192"/>
    </row>
    <row r="129" spans="2:11" ht="15" customHeight="1">
      <c r="B129" s="190"/>
      <c r="C129" s="150" t="s">
        <v>782</v>
      </c>
      <c r="D129" s="150"/>
      <c r="E129" s="150"/>
      <c r="F129" s="170" t="s">
        <v>777</v>
      </c>
      <c r="G129" s="150"/>
      <c r="H129" s="150" t="s">
        <v>783</v>
      </c>
      <c r="I129" s="150" t="s">
        <v>773</v>
      </c>
      <c r="J129" s="150">
        <v>15</v>
      </c>
      <c r="K129" s="192"/>
    </row>
    <row r="130" spans="2:11" ht="15" customHeight="1">
      <c r="B130" s="190"/>
      <c r="C130" s="172" t="s">
        <v>784</v>
      </c>
      <c r="D130" s="172"/>
      <c r="E130" s="172"/>
      <c r="F130" s="173" t="s">
        <v>777</v>
      </c>
      <c r="G130" s="172"/>
      <c r="H130" s="172" t="s">
        <v>785</v>
      </c>
      <c r="I130" s="172" t="s">
        <v>773</v>
      </c>
      <c r="J130" s="172">
        <v>15</v>
      </c>
      <c r="K130" s="192"/>
    </row>
    <row r="131" spans="2:11" ht="15" customHeight="1">
      <c r="B131" s="190"/>
      <c r="C131" s="172" t="s">
        <v>786</v>
      </c>
      <c r="D131" s="172"/>
      <c r="E131" s="172"/>
      <c r="F131" s="173" t="s">
        <v>777</v>
      </c>
      <c r="G131" s="172"/>
      <c r="H131" s="172" t="s">
        <v>787</v>
      </c>
      <c r="I131" s="172" t="s">
        <v>773</v>
      </c>
      <c r="J131" s="172">
        <v>20</v>
      </c>
      <c r="K131" s="192"/>
    </row>
    <row r="132" spans="2:11" ht="15" customHeight="1">
      <c r="B132" s="190"/>
      <c r="C132" s="172" t="s">
        <v>788</v>
      </c>
      <c r="D132" s="172"/>
      <c r="E132" s="172"/>
      <c r="F132" s="173" t="s">
        <v>777</v>
      </c>
      <c r="G132" s="172"/>
      <c r="H132" s="172" t="s">
        <v>789</v>
      </c>
      <c r="I132" s="172" t="s">
        <v>773</v>
      </c>
      <c r="J132" s="172">
        <v>20</v>
      </c>
      <c r="K132" s="192"/>
    </row>
    <row r="133" spans="2:11" ht="15" customHeight="1">
      <c r="B133" s="190"/>
      <c r="C133" s="150" t="s">
        <v>776</v>
      </c>
      <c r="D133" s="150"/>
      <c r="E133" s="150"/>
      <c r="F133" s="170" t="s">
        <v>777</v>
      </c>
      <c r="G133" s="150"/>
      <c r="H133" s="150" t="s">
        <v>811</v>
      </c>
      <c r="I133" s="150" t="s">
        <v>773</v>
      </c>
      <c r="J133" s="150">
        <v>50</v>
      </c>
      <c r="K133" s="192"/>
    </row>
    <row r="134" spans="2:11" ht="15" customHeight="1">
      <c r="B134" s="190"/>
      <c r="C134" s="150" t="s">
        <v>790</v>
      </c>
      <c r="D134" s="150"/>
      <c r="E134" s="150"/>
      <c r="F134" s="170" t="s">
        <v>777</v>
      </c>
      <c r="G134" s="150"/>
      <c r="H134" s="150" t="s">
        <v>811</v>
      </c>
      <c r="I134" s="150" t="s">
        <v>773</v>
      </c>
      <c r="J134" s="150">
        <v>50</v>
      </c>
      <c r="K134" s="192"/>
    </row>
    <row r="135" spans="2:11" ht="15" customHeight="1">
      <c r="B135" s="190"/>
      <c r="C135" s="150" t="s">
        <v>796</v>
      </c>
      <c r="D135" s="150"/>
      <c r="E135" s="150"/>
      <c r="F135" s="170" t="s">
        <v>777</v>
      </c>
      <c r="G135" s="150"/>
      <c r="H135" s="150" t="s">
        <v>811</v>
      </c>
      <c r="I135" s="150" t="s">
        <v>773</v>
      </c>
      <c r="J135" s="150">
        <v>50</v>
      </c>
      <c r="K135" s="192"/>
    </row>
    <row r="136" spans="2:11" ht="15" customHeight="1">
      <c r="B136" s="190"/>
      <c r="C136" s="150" t="s">
        <v>798</v>
      </c>
      <c r="D136" s="150"/>
      <c r="E136" s="150"/>
      <c r="F136" s="170" t="s">
        <v>777</v>
      </c>
      <c r="G136" s="150"/>
      <c r="H136" s="150" t="s">
        <v>811</v>
      </c>
      <c r="I136" s="150" t="s">
        <v>773</v>
      </c>
      <c r="J136" s="150">
        <v>50</v>
      </c>
      <c r="K136" s="192"/>
    </row>
    <row r="137" spans="2:11" ht="15" customHeight="1">
      <c r="B137" s="190"/>
      <c r="C137" s="150" t="s">
        <v>799</v>
      </c>
      <c r="D137" s="150"/>
      <c r="E137" s="150"/>
      <c r="F137" s="170" t="s">
        <v>777</v>
      </c>
      <c r="G137" s="150"/>
      <c r="H137" s="150" t="s">
        <v>824</v>
      </c>
      <c r="I137" s="150" t="s">
        <v>773</v>
      </c>
      <c r="J137" s="150">
        <v>255</v>
      </c>
      <c r="K137" s="192"/>
    </row>
    <row r="138" spans="2:11" ht="15" customHeight="1">
      <c r="B138" s="190"/>
      <c r="C138" s="150" t="s">
        <v>801</v>
      </c>
      <c r="D138" s="150"/>
      <c r="E138" s="150"/>
      <c r="F138" s="170" t="s">
        <v>771</v>
      </c>
      <c r="G138" s="150"/>
      <c r="H138" s="150" t="s">
        <v>825</v>
      </c>
      <c r="I138" s="150" t="s">
        <v>803</v>
      </c>
      <c r="J138" s="150"/>
      <c r="K138" s="192"/>
    </row>
    <row r="139" spans="2:11" ht="15" customHeight="1">
      <c r="B139" s="190"/>
      <c r="C139" s="150" t="s">
        <v>804</v>
      </c>
      <c r="D139" s="150"/>
      <c r="E139" s="150"/>
      <c r="F139" s="170" t="s">
        <v>771</v>
      </c>
      <c r="G139" s="150"/>
      <c r="H139" s="150" t="s">
        <v>826</v>
      </c>
      <c r="I139" s="150" t="s">
        <v>806</v>
      </c>
      <c r="J139" s="150"/>
      <c r="K139" s="192"/>
    </row>
    <row r="140" spans="2:11" ht="15" customHeight="1">
      <c r="B140" s="190"/>
      <c r="C140" s="150" t="s">
        <v>807</v>
      </c>
      <c r="D140" s="150"/>
      <c r="E140" s="150"/>
      <c r="F140" s="170" t="s">
        <v>771</v>
      </c>
      <c r="G140" s="150"/>
      <c r="H140" s="150" t="s">
        <v>807</v>
      </c>
      <c r="I140" s="150" t="s">
        <v>806</v>
      </c>
      <c r="J140" s="150"/>
      <c r="K140" s="192"/>
    </row>
    <row r="141" spans="2:11" ht="15" customHeight="1">
      <c r="B141" s="190"/>
      <c r="C141" s="150" t="s">
        <v>36</v>
      </c>
      <c r="D141" s="150"/>
      <c r="E141" s="150"/>
      <c r="F141" s="170" t="s">
        <v>771</v>
      </c>
      <c r="G141" s="150"/>
      <c r="H141" s="150" t="s">
        <v>827</v>
      </c>
      <c r="I141" s="150" t="s">
        <v>806</v>
      </c>
      <c r="J141" s="150"/>
      <c r="K141" s="192"/>
    </row>
    <row r="142" spans="2:11" ht="15" customHeight="1">
      <c r="B142" s="190"/>
      <c r="C142" s="150" t="s">
        <v>828</v>
      </c>
      <c r="D142" s="150"/>
      <c r="E142" s="150"/>
      <c r="F142" s="170" t="s">
        <v>771</v>
      </c>
      <c r="G142" s="150"/>
      <c r="H142" s="150" t="s">
        <v>829</v>
      </c>
      <c r="I142" s="150" t="s">
        <v>806</v>
      </c>
      <c r="J142" s="150"/>
      <c r="K142" s="192"/>
    </row>
    <row r="143" spans="2:11" ht="15" customHeight="1">
      <c r="B143" s="193"/>
      <c r="C143" s="194"/>
      <c r="D143" s="194"/>
      <c r="E143" s="194"/>
      <c r="F143" s="194"/>
      <c r="G143" s="194"/>
      <c r="H143" s="194"/>
      <c r="I143" s="194"/>
      <c r="J143" s="194"/>
      <c r="K143" s="195"/>
    </row>
    <row r="144" spans="2:11" ht="18.75" customHeight="1">
      <c r="B144" s="147"/>
      <c r="C144" s="147"/>
      <c r="D144" s="147"/>
      <c r="E144" s="147"/>
      <c r="F144" s="182"/>
      <c r="G144" s="147"/>
      <c r="H144" s="147"/>
      <c r="I144" s="147"/>
      <c r="J144" s="147"/>
      <c r="K144" s="147"/>
    </row>
    <row r="145" spans="2:11" ht="18.75" customHeight="1">
      <c r="B145" s="157"/>
      <c r="C145" s="157"/>
      <c r="D145" s="157"/>
      <c r="E145" s="157"/>
      <c r="F145" s="157"/>
      <c r="G145" s="157"/>
      <c r="H145" s="157"/>
      <c r="I145" s="157"/>
      <c r="J145" s="157"/>
      <c r="K145" s="157"/>
    </row>
    <row r="146" spans="2:11" ht="7.5" customHeight="1">
      <c r="B146" s="158"/>
      <c r="C146" s="159"/>
      <c r="D146" s="159"/>
      <c r="E146" s="159"/>
      <c r="F146" s="159"/>
      <c r="G146" s="159"/>
      <c r="H146" s="159"/>
      <c r="I146" s="159"/>
      <c r="J146" s="159"/>
      <c r="K146" s="160"/>
    </row>
    <row r="147" spans="2:11" ht="45" customHeight="1">
      <c r="B147" s="161"/>
      <c r="C147" s="253" t="s">
        <v>830</v>
      </c>
      <c r="D147" s="253"/>
      <c r="E147" s="253"/>
      <c r="F147" s="253"/>
      <c r="G147" s="253"/>
      <c r="H147" s="253"/>
      <c r="I147" s="253"/>
      <c r="J147" s="253"/>
      <c r="K147" s="162"/>
    </row>
    <row r="148" spans="2:11" ht="17.25" customHeight="1">
      <c r="B148" s="161"/>
      <c r="C148" s="163" t="s">
        <v>765</v>
      </c>
      <c r="D148" s="163"/>
      <c r="E148" s="163"/>
      <c r="F148" s="163" t="s">
        <v>766</v>
      </c>
      <c r="G148" s="164"/>
      <c r="H148" s="163" t="s">
        <v>52</v>
      </c>
      <c r="I148" s="163" t="s">
        <v>55</v>
      </c>
      <c r="J148" s="163" t="s">
        <v>767</v>
      </c>
      <c r="K148" s="162"/>
    </row>
    <row r="149" spans="2:11" ht="17.25" customHeight="1">
      <c r="B149" s="161"/>
      <c r="C149" s="165" t="s">
        <v>768</v>
      </c>
      <c r="D149" s="165"/>
      <c r="E149" s="165"/>
      <c r="F149" s="166" t="s">
        <v>769</v>
      </c>
      <c r="G149" s="167"/>
      <c r="H149" s="165"/>
      <c r="I149" s="165"/>
      <c r="J149" s="165" t="s">
        <v>770</v>
      </c>
      <c r="K149" s="162"/>
    </row>
    <row r="150" spans="2:11" ht="5.25" customHeight="1">
      <c r="B150" s="171"/>
      <c r="C150" s="168"/>
      <c r="D150" s="168"/>
      <c r="E150" s="168"/>
      <c r="F150" s="168"/>
      <c r="G150" s="169"/>
      <c r="H150" s="168"/>
      <c r="I150" s="168"/>
      <c r="J150" s="168"/>
      <c r="K150" s="192"/>
    </row>
    <row r="151" spans="2:11" ht="15" customHeight="1">
      <c r="B151" s="171"/>
      <c r="C151" s="196" t="s">
        <v>774</v>
      </c>
      <c r="D151" s="150"/>
      <c r="E151" s="150"/>
      <c r="F151" s="197" t="s">
        <v>771</v>
      </c>
      <c r="G151" s="150"/>
      <c r="H151" s="196" t="s">
        <v>811</v>
      </c>
      <c r="I151" s="196" t="s">
        <v>773</v>
      </c>
      <c r="J151" s="196">
        <v>120</v>
      </c>
      <c r="K151" s="192"/>
    </row>
    <row r="152" spans="2:11" ht="15" customHeight="1">
      <c r="B152" s="171"/>
      <c r="C152" s="196" t="s">
        <v>820</v>
      </c>
      <c r="D152" s="150"/>
      <c r="E152" s="150"/>
      <c r="F152" s="197" t="s">
        <v>771</v>
      </c>
      <c r="G152" s="150"/>
      <c r="H152" s="196" t="s">
        <v>831</v>
      </c>
      <c r="I152" s="196" t="s">
        <v>773</v>
      </c>
      <c r="J152" s="196" t="s">
        <v>822</v>
      </c>
      <c r="K152" s="192"/>
    </row>
    <row r="153" spans="2:11" ht="15" customHeight="1">
      <c r="B153" s="171"/>
      <c r="C153" s="196" t="s">
        <v>719</v>
      </c>
      <c r="D153" s="150"/>
      <c r="E153" s="150"/>
      <c r="F153" s="197" t="s">
        <v>771</v>
      </c>
      <c r="G153" s="150"/>
      <c r="H153" s="196" t="s">
        <v>832</v>
      </c>
      <c r="I153" s="196" t="s">
        <v>773</v>
      </c>
      <c r="J153" s="196" t="s">
        <v>822</v>
      </c>
      <c r="K153" s="192"/>
    </row>
    <row r="154" spans="2:11" ht="15" customHeight="1">
      <c r="B154" s="171"/>
      <c r="C154" s="196" t="s">
        <v>776</v>
      </c>
      <c r="D154" s="150"/>
      <c r="E154" s="150"/>
      <c r="F154" s="197" t="s">
        <v>777</v>
      </c>
      <c r="G154" s="150"/>
      <c r="H154" s="196" t="s">
        <v>811</v>
      </c>
      <c r="I154" s="196" t="s">
        <v>773</v>
      </c>
      <c r="J154" s="196">
        <v>50</v>
      </c>
      <c r="K154" s="192"/>
    </row>
    <row r="155" spans="2:11" ht="15" customHeight="1">
      <c r="B155" s="171"/>
      <c r="C155" s="196" t="s">
        <v>779</v>
      </c>
      <c r="D155" s="150"/>
      <c r="E155" s="150"/>
      <c r="F155" s="197" t="s">
        <v>771</v>
      </c>
      <c r="G155" s="150"/>
      <c r="H155" s="196" t="s">
        <v>811</v>
      </c>
      <c r="I155" s="196" t="s">
        <v>781</v>
      </c>
      <c r="J155" s="196"/>
      <c r="K155" s="192"/>
    </row>
    <row r="156" spans="2:11" ht="15" customHeight="1">
      <c r="B156" s="171"/>
      <c r="C156" s="196" t="s">
        <v>790</v>
      </c>
      <c r="D156" s="150"/>
      <c r="E156" s="150"/>
      <c r="F156" s="197" t="s">
        <v>777</v>
      </c>
      <c r="G156" s="150"/>
      <c r="H156" s="196" t="s">
        <v>811</v>
      </c>
      <c r="I156" s="196" t="s">
        <v>773</v>
      </c>
      <c r="J156" s="196">
        <v>50</v>
      </c>
      <c r="K156" s="192"/>
    </row>
    <row r="157" spans="2:11" ht="15" customHeight="1">
      <c r="B157" s="171"/>
      <c r="C157" s="196" t="s">
        <v>798</v>
      </c>
      <c r="D157" s="150"/>
      <c r="E157" s="150"/>
      <c r="F157" s="197" t="s">
        <v>777</v>
      </c>
      <c r="G157" s="150"/>
      <c r="H157" s="196" t="s">
        <v>811</v>
      </c>
      <c r="I157" s="196" t="s">
        <v>773</v>
      </c>
      <c r="J157" s="196">
        <v>50</v>
      </c>
      <c r="K157" s="192"/>
    </row>
    <row r="158" spans="2:11" ht="15" customHeight="1">
      <c r="B158" s="171"/>
      <c r="C158" s="196" t="s">
        <v>796</v>
      </c>
      <c r="D158" s="150"/>
      <c r="E158" s="150"/>
      <c r="F158" s="197" t="s">
        <v>777</v>
      </c>
      <c r="G158" s="150"/>
      <c r="H158" s="196" t="s">
        <v>811</v>
      </c>
      <c r="I158" s="196" t="s">
        <v>773</v>
      </c>
      <c r="J158" s="196">
        <v>50</v>
      </c>
      <c r="K158" s="192"/>
    </row>
    <row r="159" spans="2:11" ht="15" customHeight="1">
      <c r="B159" s="171"/>
      <c r="C159" s="196" t="s">
        <v>80</v>
      </c>
      <c r="D159" s="150"/>
      <c r="E159" s="150"/>
      <c r="F159" s="197" t="s">
        <v>771</v>
      </c>
      <c r="G159" s="150"/>
      <c r="H159" s="196" t="s">
        <v>833</v>
      </c>
      <c r="I159" s="196" t="s">
        <v>773</v>
      </c>
      <c r="J159" s="196" t="s">
        <v>834</v>
      </c>
      <c r="K159" s="192"/>
    </row>
    <row r="160" spans="2:11" ht="15" customHeight="1">
      <c r="B160" s="171"/>
      <c r="C160" s="196" t="s">
        <v>835</v>
      </c>
      <c r="D160" s="150"/>
      <c r="E160" s="150"/>
      <c r="F160" s="197" t="s">
        <v>771</v>
      </c>
      <c r="G160" s="150"/>
      <c r="H160" s="196" t="s">
        <v>836</v>
      </c>
      <c r="I160" s="196" t="s">
        <v>806</v>
      </c>
      <c r="J160" s="196"/>
      <c r="K160" s="192"/>
    </row>
    <row r="161" spans="2:11" ht="15" customHeight="1">
      <c r="B161" s="198"/>
      <c r="C161" s="180"/>
      <c r="D161" s="180"/>
      <c r="E161" s="180"/>
      <c r="F161" s="180"/>
      <c r="G161" s="180"/>
      <c r="H161" s="180"/>
      <c r="I161" s="180"/>
      <c r="J161" s="180"/>
      <c r="K161" s="199"/>
    </row>
    <row r="162" spans="2:11" ht="18.75" customHeight="1">
      <c r="B162" s="147"/>
      <c r="C162" s="150"/>
      <c r="D162" s="150"/>
      <c r="E162" s="150"/>
      <c r="F162" s="170"/>
      <c r="G162" s="150"/>
      <c r="H162" s="150"/>
      <c r="I162" s="150"/>
      <c r="J162" s="150"/>
      <c r="K162" s="147"/>
    </row>
    <row r="163" spans="2:11" ht="18.75" customHeight="1">
      <c r="B163" s="157"/>
      <c r="C163" s="157"/>
      <c r="D163" s="157"/>
      <c r="E163" s="157"/>
      <c r="F163" s="157"/>
      <c r="G163" s="157"/>
      <c r="H163" s="157"/>
      <c r="I163" s="157"/>
      <c r="J163" s="157"/>
      <c r="K163" s="157"/>
    </row>
    <row r="164" spans="2:11" ht="7.5" customHeight="1">
      <c r="B164" s="139"/>
      <c r="C164" s="140"/>
      <c r="D164" s="140"/>
      <c r="E164" s="140"/>
      <c r="F164" s="140"/>
      <c r="G164" s="140"/>
      <c r="H164" s="140"/>
      <c r="I164" s="140"/>
      <c r="J164" s="140"/>
      <c r="K164" s="141"/>
    </row>
    <row r="165" spans="2:11" ht="45" customHeight="1">
      <c r="B165" s="142"/>
      <c r="C165" s="256" t="s">
        <v>837</v>
      </c>
      <c r="D165" s="256"/>
      <c r="E165" s="256"/>
      <c r="F165" s="256"/>
      <c r="G165" s="256"/>
      <c r="H165" s="256"/>
      <c r="I165" s="256"/>
      <c r="J165" s="256"/>
      <c r="K165" s="143"/>
    </row>
    <row r="166" spans="2:11" ht="17.25" customHeight="1">
      <c r="B166" s="142"/>
      <c r="C166" s="163" t="s">
        <v>765</v>
      </c>
      <c r="D166" s="163"/>
      <c r="E166" s="163"/>
      <c r="F166" s="163" t="s">
        <v>766</v>
      </c>
      <c r="G166" s="200"/>
      <c r="H166" s="201" t="s">
        <v>52</v>
      </c>
      <c r="I166" s="201" t="s">
        <v>55</v>
      </c>
      <c r="J166" s="163" t="s">
        <v>767</v>
      </c>
      <c r="K166" s="143"/>
    </row>
    <row r="167" spans="2:11" ht="17.25" customHeight="1">
      <c r="B167" s="144"/>
      <c r="C167" s="165" t="s">
        <v>768</v>
      </c>
      <c r="D167" s="165"/>
      <c r="E167" s="165"/>
      <c r="F167" s="166" t="s">
        <v>769</v>
      </c>
      <c r="G167" s="202"/>
      <c r="H167" s="203"/>
      <c r="I167" s="203"/>
      <c r="J167" s="165" t="s">
        <v>770</v>
      </c>
      <c r="K167" s="145"/>
    </row>
    <row r="168" spans="2:11" ht="5.25" customHeight="1">
      <c r="B168" s="171"/>
      <c r="C168" s="168"/>
      <c r="D168" s="168"/>
      <c r="E168" s="168"/>
      <c r="F168" s="168"/>
      <c r="G168" s="169"/>
      <c r="H168" s="168"/>
      <c r="I168" s="168"/>
      <c r="J168" s="168"/>
      <c r="K168" s="192"/>
    </row>
    <row r="169" spans="2:11" ht="15" customHeight="1">
      <c r="B169" s="171"/>
      <c r="C169" s="150" t="s">
        <v>774</v>
      </c>
      <c r="D169" s="150"/>
      <c r="E169" s="150"/>
      <c r="F169" s="170" t="s">
        <v>771</v>
      </c>
      <c r="G169" s="150"/>
      <c r="H169" s="150" t="s">
        <v>811</v>
      </c>
      <c r="I169" s="150" t="s">
        <v>773</v>
      </c>
      <c r="J169" s="150">
        <v>120</v>
      </c>
      <c r="K169" s="192"/>
    </row>
    <row r="170" spans="2:11" ht="15" customHeight="1">
      <c r="B170" s="171"/>
      <c r="C170" s="150" t="s">
        <v>820</v>
      </c>
      <c r="D170" s="150"/>
      <c r="E170" s="150"/>
      <c r="F170" s="170" t="s">
        <v>771</v>
      </c>
      <c r="G170" s="150"/>
      <c r="H170" s="150" t="s">
        <v>821</v>
      </c>
      <c r="I170" s="150" t="s">
        <v>773</v>
      </c>
      <c r="J170" s="150" t="s">
        <v>822</v>
      </c>
      <c r="K170" s="192"/>
    </row>
    <row r="171" spans="2:11" ht="15" customHeight="1">
      <c r="B171" s="171"/>
      <c r="C171" s="150" t="s">
        <v>719</v>
      </c>
      <c r="D171" s="150"/>
      <c r="E171" s="150"/>
      <c r="F171" s="170" t="s">
        <v>771</v>
      </c>
      <c r="G171" s="150"/>
      <c r="H171" s="150" t="s">
        <v>838</v>
      </c>
      <c r="I171" s="150" t="s">
        <v>773</v>
      </c>
      <c r="J171" s="150" t="s">
        <v>822</v>
      </c>
      <c r="K171" s="192"/>
    </row>
    <row r="172" spans="2:11" ht="15" customHeight="1">
      <c r="B172" s="171"/>
      <c r="C172" s="150" t="s">
        <v>776</v>
      </c>
      <c r="D172" s="150"/>
      <c r="E172" s="150"/>
      <c r="F172" s="170" t="s">
        <v>777</v>
      </c>
      <c r="G172" s="150"/>
      <c r="H172" s="150" t="s">
        <v>838</v>
      </c>
      <c r="I172" s="150" t="s">
        <v>773</v>
      </c>
      <c r="J172" s="150">
        <v>50</v>
      </c>
      <c r="K172" s="192"/>
    </row>
    <row r="173" spans="2:11" ht="15" customHeight="1">
      <c r="B173" s="171"/>
      <c r="C173" s="150" t="s">
        <v>779</v>
      </c>
      <c r="D173" s="150"/>
      <c r="E173" s="150"/>
      <c r="F173" s="170" t="s">
        <v>771</v>
      </c>
      <c r="G173" s="150"/>
      <c r="H173" s="150" t="s">
        <v>838</v>
      </c>
      <c r="I173" s="150" t="s">
        <v>781</v>
      </c>
      <c r="J173" s="150"/>
      <c r="K173" s="192"/>
    </row>
    <row r="174" spans="2:11" ht="15" customHeight="1">
      <c r="B174" s="171"/>
      <c r="C174" s="150" t="s">
        <v>790</v>
      </c>
      <c r="D174" s="150"/>
      <c r="E174" s="150"/>
      <c r="F174" s="170" t="s">
        <v>777</v>
      </c>
      <c r="G174" s="150"/>
      <c r="H174" s="150" t="s">
        <v>838</v>
      </c>
      <c r="I174" s="150" t="s">
        <v>773</v>
      </c>
      <c r="J174" s="150">
        <v>50</v>
      </c>
      <c r="K174" s="192"/>
    </row>
    <row r="175" spans="2:11" ht="15" customHeight="1">
      <c r="B175" s="171"/>
      <c r="C175" s="150" t="s">
        <v>798</v>
      </c>
      <c r="D175" s="150"/>
      <c r="E175" s="150"/>
      <c r="F175" s="170" t="s">
        <v>777</v>
      </c>
      <c r="G175" s="150"/>
      <c r="H175" s="150" t="s">
        <v>838</v>
      </c>
      <c r="I175" s="150" t="s">
        <v>773</v>
      </c>
      <c r="J175" s="150">
        <v>50</v>
      </c>
      <c r="K175" s="192"/>
    </row>
    <row r="176" spans="2:11" ht="15" customHeight="1">
      <c r="B176" s="171"/>
      <c r="C176" s="150" t="s">
        <v>796</v>
      </c>
      <c r="D176" s="150"/>
      <c r="E176" s="150"/>
      <c r="F176" s="170" t="s">
        <v>777</v>
      </c>
      <c r="G176" s="150"/>
      <c r="H176" s="150" t="s">
        <v>838</v>
      </c>
      <c r="I176" s="150" t="s">
        <v>773</v>
      </c>
      <c r="J176" s="150">
        <v>50</v>
      </c>
      <c r="K176" s="192"/>
    </row>
    <row r="177" spans="2:11" ht="15" customHeight="1">
      <c r="B177" s="171"/>
      <c r="C177" s="150" t="s">
        <v>104</v>
      </c>
      <c r="D177" s="150"/>
      <c r="E177" s="150"/>
      <c r="F177" s="170" t="s">
        <v>771</v>
      </c>
      <c r="G177" s="150"/>
      <c r="H177" s="150" t="s">
        <v>839</v>
      </c>
      <c r="I177" s="150" t="s">
        <v>840</v>
      </c>
      <c r="J177" s="150"/>
      <c r="K177" s="192"/>
    </row>
    <row r="178" spans="2:11" ht="15" customHeight="1">
      <c r="B178" s="171"/>
      <c r="C178" s="150" t="s">
        <v>55</v>
      </c>
      <c r="D178" s="150"/>
      <c r="E178" s="150"/>
      <c r="F178" s="170" t="s">
        <v>771</v>
      </c>
      <c r="G178" s="150"/>
      <c r="H178" s="150" t="s">
        <v>841</v>
      </c>
      <c r="I178" s="150" t="s">
        <v>842</v>
      </c>
      <c r="J178" s="150">
        <v>1</v>
      </c>
      <c r="K178" s="192"/>
    </row>
    <row r="179" spans="2:11" ht="15" customHeight="1">
      <c r="B179" s="171"/>
      <c r="C179" s="150" t="s">
        <v>51</v>
      </c>
      <c r="D179" s="150"/>
      <c r="E179" s="150"/>
      <c r="F179" s="170" t="s">
        <v>771</v>
      </c>
      <c r="G179" s="150"/>
      <c r="H179" s="150" t="s">
        <v>843</v>
      </c>
      <c r="I179" s="150" t="s">
        <v>773</v>
      </c>
      <c r="J179" s="150">
        <v>20</v>
      </c>
      <c r="K179" s="192"/>
    </row>
    <row r="180" spans="2:11" ht="15" customHeight="1">
      <c r="B180" s="171"/>
      <c r="C180" s="150" t="s">
        <v>52</v>
      </c>
      <c r="D180" s="150"/>
      <c r="E180" s="150"/>
      <c r="F180" s="170" t="s">
        <v>771</v>
      </c>
      <c r="G180" s="150"/>
      <c r="H180" s="150" t="s">
        <v>844</v>
      </c>
      <c r="I180" s="150" t="s">
        <v>773</v>
      </c>
      <c r="J180" s="150">
        <v>255</v>
      </c>
      <c r="K180" s="192"/>
    </row>
    <row r="181" spans="2:11" ht="15" customHeight="1">
      <c r="B181" s="171"/>
      <c r="C181" s="150" t="s">
        <v>105</v>
      </c>
      <c r="D181" s="150"/>
      <c r="E181" s="150"/>
      <c r="F181" s="170" t="s">
        <v>771</v>
      </c>
      <c r="G181" s="150"/>
      <c r="H181" s="150" t="s">
        <v>735</v>
      </c>
      <c r="I181" s="150" t="s">
        <v>773</v>
      </c>
      <c r="J181" s="150">
        <v>10</v>
      </c>
      <c r="K181" s="192"/>
    </row>
    <row r="182" spans="2:11" ht="15" customHeight="1">
      <c r="B182" s="171"/>
      <c r="C182" s="150" t="s">
        <v>106</v>
      </c>
      <c r="D182" s="150"/>
      <c r="E182" s="150"/>
      <c r="F182" s="170" t="s">
        <v>771</v>
      </c>
      <c r="G182" s="150"/>
      <c r="H182" s="150" t="s">
        <v>845</v>
      </c>
      <c r="I182" s="150" t="s">
        <v>806</v>
      </c>
      <c r="J182" s="150"/>
      <c r="K182" s="192"/>
    </row>
    <row r="183" spans="2:11" ht="15" customHeight="1">
      <c r="B183" s="171"/>
      <c r="C183" s="150" t="s">
        <v>846</v>
      </c>
      <c r="D183" s="150"/>
      <c r="E183" s="150"/>
      <c r="F183" s="170" t="s">
        <v>771</v>
      </c>
      <c r="G183" s="150"/>
      <c r="H183" s="150" t="s">
        <v>847</v>
      </c>
      <c r="I183" s="150" t="s">
        <v>806</v>
      </c>
      <c r="J183" s="150"/>
      <c r="K183" s="192"/>
    </row>
    <row r="184" spans="2:11" ht="15" customHeight="1">
      <c r="B184" s="171"/>
      <c r="C184" s="150" t="s">
        <v>835</v>
      </c>
      <c r="D184" s="150"/>
      <c r="E184" s="150"/>
      <c r="F184" s="170" t="s">
        <v>771</v>
      </c>
      <c r="G184" s="150"/>
      <c r="H184" s="150" t="s">
        <v>848</v>
      </c>
      <c r="I184" s="150" t="s">
        <v>806</v>
      </c>
      <c r="J184" s="150"/>
      <c r="K184" s="192"/>
    </row>
    <row r="185" spans="2:11" ht="15" customHeight="1">
      <c r="B185" s="171"/>
      <c r="C185" s="150" t="s">
        <v>108</v>
      </c>
      <c r="D185" s="150"/>
      <c r="E185" s="150"/>
      <c r="F185" s="170" t="s">
        <v>777</v>
      </c>
      <c r="G185" s="150"/>
      <c r="H185" s="150" t="s">
        <v>849</v>
      </c>
      <c r="I185" s="150" t="s">
        <v>773</v>
      </c>
      <c r="J185" s="150">
        <v>50</v>
      </c>
      <c r="K185" s="192"/>
    </row>
    <row r="186" spans="2:11" ht="15" customHeight="1">
      <c r="B186" s="171"/>
      <c r="C186" s="150" t="s">
        <v>850</v>
      </c>
      <c r="D186" s="150"/>
      <c r="E186" s="150"/>
      <c r="F186" s="170" t="s">
        <v>777</v>
      </c>
      <c r="G186" s="150"/>
      <c r="H186" s="150" t="s">
        <v>851</v>
      </c>
      <c r="I186" s="150" t="s">
        <v>852</v>
      </c>
      <c r="J186" s="150"/>
      <c r="K186" s="192"/>
    </row>
    <row r="187" spans="2:11" ht="15" customHeight="1">
      <c r="B187" s="171"/>
      <c r="C187" s="150" t="s">
        <v>853</v>
      </c>
      <c r="D187" s="150"/>
      <c r="E187" s="150"/>
      <c r="F187" s="170" t="s">
        <v>777</v>
      </c>
      <c r="G187" s="150"/>
      <c r="H187" s="150" t="s">
        <v>854</v>
      </c>
      <c r="I187" s="150" t="s">
        <v>852</v>
      </c>
      <c r="J187" s="150"/>
      <c r="K187" s="192"/>
    </row>
    <row r="188" spans="2:11" ht="15" customHeight="1">
      <c r="B188" s="171"/>
      <c r="C188" s="150" t="s">
        <v>855</v>
      </c>
      <c r="D188" s="150"/>
      <c r="E188" s="150"/>
      <c r="F188" s="170" t="s">
        <v>777</v>
      </c>
      <c r="G188" s="150"/>
      <c r="H188" s="150" t="s">
        <v>856</v>
      </c>
      <c r="I188" s="150" t="s">
        <v>852</v>
      </c>
      <c r="J188" s="150"/>
      <c r="K188" s="192"/>
    </row>
    <row r="189" spans="2:11" ht="15" customHeight="1">
      <c r="B189" s="171"/>
      <c r="C189" s="204" t="s">
        <v>857</v>
      </c>
      <c r="D189" s="150"/>
      <c r="E189" s="150"/>
      <c r="F189" s="170" t="s">
        <v>777</v>
      </c>
      <c r="G189" s="150"/>
      <c r="H189" s="150" t="s">
        <v>858</v>
      </c>
      <c r="I189" s="150" t="s">
        <v>859</v>
      </c>
      <c r="J189" s="205" t="s">
        <v>860</v>
      </c>
      <c r="K189" s="192"/>
    </row>
    <row r="190" spans="2:11" ht="15" customHeight="1">
      <c r="B190" s="171"/>
      <c r="C190" s="156" t="s">
        <v>40</v>
      </c>
      <c r="D190" s="150"/>
      <c r="E190" s="150"/>
      <c r="F190" s="170" t="s">
        <v>771</v>
      </c>
      <c r="G190" s="150"/>
      <c r="H190" s="147" t="s">
        <v>861</v>
      </c>
      <c r="I190" s="150" t="s">
        <v>862</v>
      </c>
      <c r="J190" s="150"/>
      <c r="K190" s="192"/>
    </row>
    <row r="191" spans="2:11" ht="15" customHeight="1">
      <c r="B191" s="171"/>
      <c r="C191" s="156" t="s">
        <v>863</v>
      </c>
      <c r="D191" s="150"/>
      <c r="E191" s="150"/>
      <c r="F191" s="170" t="s">
        <v>771</v>
      </c>
      <c r="G191" s="150"/>
      <c r="H191" s="150" t="s">
        <v>864</v>
      </c>
      <c r="I191" s="150" t="s">
        <v>806</v>
      </c>
      <c r="J191" s="150"/>
      <c r="K191" s="192"/>
    </row>
    <row r="192" spans="2:11" ht="15" customHeight="1">
      <c r="B192" s="171"/>
      <c r="C192" s="156" t="s">
        <v>865</v>
      </c>
      <c r="D192" s="150"/>
      <c r="E192" s="150"/>
      <c r="F192" s="170" t="s">
        <v>771</v>
      </c>
      <c r="G192" s="150"/>
      <c r="H192" s="150" t="s">
        <v>866</v>
      </c>
      <c r="I192" s="150" t="s">
        <v>806</v>
      </c>
      <c r="J192" s="150"/>
      <c r="K192" s="192"/>
    </row>
    <row r="193" spans="2:11" ht="15" customHeight="1">
      <c r="B193" s="171"/>
      <c r="C193" s="156" t="s">
        <v>867</v>
      </c>
      <c r="D193" s="150"/>
      <c r="E193" s="150"/>
      <c r="F193" s="170" t="s">
        <v>777</v>
      </c>
      <c r="G193" s="150"/>
      <c r="H193" s="150" t="s">
        <v>868</v>
      </c>
      <c r="I193" s="150" t="s">
        <v>806</v>
      </c>
      <c r="J193" s="150"/>
      <c r="K193" s="192"/>
    </row>
    <row r="194" spans="2:11" ht="15" customHeight="1">
      <c r="B194" s="198"/>
      <c r="C194" s="206"/>
      <c r="D194" s="180"/>
      <c r="E194" s="180"/>
      <c r="F194" s="180"/>
      <c r="G194" s="180"/>
      <c r="H194" s="180"/>
      <c r="I194" s="180"/>
      <c r="J194" s="180"/>
      <c r="K194" s="199"/>
    </row>
    <row r="195" spans="2:11" ht="18.75" customHeight="1">
      <c r="B195" s="147"/>
      <c r="C195" s="150"/>
      <c r="D195" s="150"/>
      <c r="E195" s="150"/>
      <c r="F195" s="170"/>
      <c r="G195" s="150"/>
      <c r="H195" s="150"/>
      <c r="I195" s="150"/>
      <c r="J195" s="150"/>
      <c r="K195" s="147"/>
    </row>
    <row r="196" spans="2:11" ht="18.75" customHeight="1">
      <c r="B196" s="147"/>
      <c r="C196" s="150"/>
      <c r="D196" s="150"/>
      <c r="E196" s="150"/>
      <c r="F196" s="170"/>
      <c r="G196" s="150"/>
      <c r="H196" s="150"/>
      <c r="I196" s="150"/>
      <c r="J196" s="150"/>
      <c r="K196" s="147"/>
    </row>
    <row r="197" spans="2:11" ht="18.75" customHeight="1">
      <c r="B197" s="157"/>
      <c r="C197" s="157"/>
      <c r="D197" s="157"/>
      <c r="E197" s="157"/>
      <c r="F197" s="157"/>
      <c r="G197" s="157"/>
      <c r="H197" s="157"/>
      <c r="I197" s="157"/>
      <c r="J197" s="157"/>
      <c r="K197" s="157"/>
    </row>
    <row r="198" spans="2:11" ht="13.5">
      <c r="B198" s="139"/>
      <c r="C198" s="140"/>
      <c r="D198" s="140"/>
      <c r="E198" s="140"/>
      <c r="F198" s="140"/>
      <c r="G198" s="140"/>
      <c r="H198" s="140"/>
      <c r="I198" s="140"/>
      <c r="J198" s="140"/>
      <c r="K198" s="141"/>
    </row>
    <row r="199" spans="2:11" ht="21">
      <c r="B199" s="142"/>
      <c r="C199" s="256" t="s">
        <v>869</v>
      </c>
      <c r="D199" s="256"/>
      <c r="E199" s="256"/>
      <c r="F199" s="256"/>
      <c r="G199" s="256"/>
      <c r="H199" s="256"/>
      <c r="I199" s="256"/>
      <c r="J199" s="256"/>
      <c r="K199" s="143"/>
    </row>
    <row r="200" spans="2:11" ht="25.5" customHeight="1">
      <c r="B200" s="142"/>
      <c r="C200" s="207" t="s">
        <v>870</v>
      </c>
      <c r="D200" s="207"/>
      <c r="E200" s="207"/>
      <c r="F200" s="207" t="s">
        <v>871</v>
      </c>
      <c r="G200" s="208"/>
      <c r="H200" s="259" t="s">
        <v>872</v>
      </c>
      <c r="I200" s="259"/>
      <c r="J200" s="259"/>
      <c r="K200" s="143"/>
    </row>
    <row r="201" spans="2:11" ht="5.25" customHeight="1">
      <c r="B201" s="171"/>
      <c r="C201" s="168"/>
      <c r="D201" s="168"/>
      <c r="E201" s="168"/>
      <c r="F201" s="168"/>
      <c r="G201" s="150"/>
      <c r="H201" s="168"/>
      <c r="I201" s="168"/>
      <c r="J201" s="168"/>
      <c r="K201" s="192"/>
    </row>
    <row r="202" spans="2:11" ht="15" customHeight="1">
      <c r="B202" s="171"/>
      <c r="C202" s="150" t="s">
        <v>862</v>
      </c>
      <c r="D202" s="150"/>
      <c r="E202" s="150"/>
      <c r="F202" s="170" t="s">
        <v>41</v>
      </c>
      <c r="G202" s="150"/>
      <c r="H202" s="258" t="s">
        <v>873</v>
      </c>
      <c r="I202" s="258"/>
      <c r="J202" s="258"/>
      <c r="K202" s="192"/>
    </row>
    <row r="203" spans="2:11" ht="15" customHeight="1">
      <c r="B203" s="171"/>
      <c r="C203" s="177"/>
      <c r="D203" s="150"/>
      <c r="E203" s="150"/>
      <c r="F203" s="170" t="s">
        <v>42</v>
      </c>
      <c r="G203" s="150"/>
      <c r="H203" s="258" t="s">
        <v>874</v>
      </c>
      <c r="I203" s="258"/>
      <c r="J203" s="258"/>
      <c r="K203" s="192"/>
    </row>
    <row r="204" spans="2:11" ht="15" customHeight="1">
      <c r="B204" s="171"/>
      <c r="C204" s="177"/>
      <c r="D204" s="150"/>
      <c r="E204" s="150"/>
      <c r="F204" s="170" t="s">
        <v>45</v>
      </c>
      <c r="G204" s="150"/>
      <c r="H204" s="258" t="s">
        <v>875</v>
      </c>
      <c r="I204" s="258"/>
      <c r="J204" s="258"/>
      <c r="K204" s="192"/>
    </row>
    <row r="205" spans="2:11" ht="15" customHeight="1">
      <c r="B205" s="171"/>
      <c r="C205" s="150"/>
      <c r="D205" s="150"/>
      <c r="E205" s="150"/>
      <c r="F205" s="170" t="s">
        <v>43</v>
      </c>
      <c r="G205" s="150"/>
      <c r="H205" s="258" t="s">
        <v>876</v>
      </c>
      <c r="I205" s="258"/>
      <c r="J205" s="258"/>
      <c r="K205" s="192"/>
    </row>
    <row r="206" spans="2:11" ht="15" customHeight="1">
      <c r="B206" s="171"/>
      <c r="C206" s="150"/>
      <c r="D206" s="150"/>
      <c r="E206" s="150"/>
      <c r="F206" s="170" t="s">
        <v>44</v>
      </c>
      <c r="G206" s="150"/>
      <c r="H206" s="258" t="s">
        <v>877</v>
      </c>
      <c r="I206" s="258"/>
      <c r="J206" s="258"/>
      <c r="K206" s="192"/>
    </row>
    <row r="207" spans="2:11" ht="15" customHeight="1">
      <c r="B207" s="171"/>
      <c r="C207" s="150"/>
      <c r="D207" s="150"/>
      <c r="E207" s="150"/>
      <c r="F207" s="170"/>
      <c r="G207" s="150"/>
      <c r="H207" s="150"/>
      <c r="I207" s="150"/>
      <c r="J207" s="150"/>
      <c r="K207" s="192"/>
    </row>
    <row r="208" spans="2:11" ht="15" customHeight="1">
      <c r="B208" s="171"/>
      <c r="C208" s="150" t="s">
        <v>818</v>
      </c>
      <c r="D208" s="150"/>
      <c r="E208" s="150"/>
      <c r="F208" s="170" t="s">
        <v>74</v>
      </c>
      <c r="G208" s="150"/>
      <c r="H208" s="258" t="s">
        <v>878</v>
      </c>
      <c r="I208" s="258"/>
      <c r="J208" s="258"/>
      <c r="K208" s="192"/>
    </row>
    <row r="209" spans="2:11" ht="15" customHeight="1">
      <c r="B209" s="171"/>
      <c r="C209" s="177"/>
      <c r="D209" s="150"/>
      <c r="E209" s="150"/>
      <c r="F209" s="170" t="s">
        <v>713</v>
      </c>
      <c r="G209" s="150"/>
      <c r="H209" s="258" t="s">
        <v>714</v>
      </c>
      <c r="I209" s="258"/>
      <c r="J209" s="258"/>
      <c r="K209" s="192"/>
    </row>
    <row r="210" spans="2:11" ht="15" customHeight="1">
      <c r="B210" s="171"/>
      <c r="C210" s="150"/>
      <c r="D210" s="150"/>
      <c r="E210" s="150"/>
      <c r="F210" s="170" t="s">
        <v>711</v>
      </c>
      <c r="G210" s="150"/>
      <c r="H210" s="258" t="s">
        <v>879</v>
      </c>
      <c r="I210" s="258"/>
      <c r="J210" s="258"/>
      <c r="K210" s="192"/>
    </row>
    <row r="211" spans="2:11" ht="15" customHeight="1">
      <c r="B211" s="209"/>
      <c r="C211" s="177"/>
      <c r="D211" s="177"/>
      <c r="E211" s="177"/>
      <c r="F211" s="170" t="s">
        <v>715</v>
      </c>
      <c r="G211" s="156"/>
      <c r="H211" s="257" t="s">
        <v>716</v>
      </c>
      <c r="I211" s="257"/>
      <c r="J211" s="257"/>
      <c r="K211" s="210"/>
    </row>
    <row r="212" spans="2:11" ht="15" customHeight="1">
      <c r="B212" s="209"/>
      <c r="C212" s="177"/>
      <c r="D212" s="177"/>
      <c r="E212" s="177"/>
      <c r="F212" s="170" t="s">
        <v>717</v>
      </c>
      <c r="G212" s="156"/>
      <c r="H212" s="257" t="s">
        <v>880</v>
      </c>
      <c r="I212" s="257"/>
      <c r="J212" s="257"/>
      <c r="K212" s="210"/>
    </row>
    <row r="213" spans="2:11" ht="15" customHeight="1">
      <c r="B213" s="209"/>
      <c r="C213" s="177"/>
      <c r="D213" s="177"/>
      <c r="E213" s="177"/>
      <c r="F213" s="211"/>
      <c r="G213" s="156"/>
      <c r="H213" s="212"/>
      <c r="I213" s="212"/>
      <c r="J213" s="212"/>
      <c r="K213" s="210"/>
    </row>
    <row r="214" spans="2:11" ht="15" customHeight="1">
      <c r="B214" s="209"/>
      <c r="C214" s="150" t="s">
        <v>842</v>
      </c>
      <c r="D214" s="177"/>
      <c r="E214" s="177"/>
      <c r="F214" s="170">
        <v>1</v>
      </c>
      <c r="G214" s="156"/>
      <c r="H214" s="257" t="s">
        <v>881</v>
      </c>
      <c r="I214" s="257"/>
      <c r="J214" s="257"/>
      <c r="K214" s="210"/>
    </row>
    <row r="215" spans="2:11" ht="15" customHeight="1">
      <c r="B215" s="209"/>
      <c r="C215" s="177"/>
      <c r="D215" s="177"/>
      <c r="E215" s="177"/>
      <c r="F215" s="170">
        <v>2</v>
      </c>
      <c r="G215" s="156"/>
      <c r="H215" s="257" t="s">
        <v>882</v>
      </c>
      <c r="I215" s="257"/>
      <c r="J215" s="257"/>
      <c r="K215" s="210"/>
    </row>
    <row r="216" spans="2:11" ht="15" customHeight="1">
      <c r="B216" s="209"/>
      <c r="C216" s="177"/>
      <c r="D216" s="177"/>
      <c r="E216" s="177"/>
      <c r="F216" s="170">
        <v>3</v>
      </c>
      <c r="G216" s="156"/>
      <c r="H216" s="257" t="s">
        <v>883</v>
      </c>
      <c r="I216" s="257"/>
      <c r="J216" s="257"/>
      <c r="K216" s="210"/>
    </row>
    <row r="217" spans="2:11" ht="15" customHeight="1">
      <c r="B217" s="209"/>
      <c r="C217" s="177"/>
      <c r="D217" s="177"/>
      <c r="E217" s="177"/>
      <c r="F217" s="170">
        <v>4</v>
      </c>
      <c r="G217" s="156"/>
      <c r="H217" s="257" t="s">
        <v>884</v>
      </c>
      <c r="I217" s="257"/>
      <c r="J217" s="257"/>
      <c r="K217" s="210"/>
    </row>
    <row r="218" spans="2:11" ht="12.75" customHeight="1">
      <c r="B218" s="213"/>
      <c r="C218" s="214"/>
      <c r="D218" s="214"/>
      <c r="E218" s="214"/>
      <c r="F218" s="214"/>
      <c r="G218" s="214"/>
      <c r="H218" s="214"/>
      <c r="I218" s="214"/>
      <c r="J218" s="214"/>
      <c r="K218" s="215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G42:J42"/>
    <mergeCell ref="G41:J41"/>
    <mergeCell ref="G43:J43"/>
    <mergeCell ref="G44:J44"/>
    <mergeCell ref="G45:J45"/>
    <mergeCell ref="C122:J122"/>
    <mergeCell ref="C102:J102"/>
    <mergeCell ref="C147:J147"/>
    <mergeCell ref="C165:J165"/>
    <mergeCell ref="C25:J25"/>
    <mergeCell ref="D27:J27"/>
    <mergeCell ref="D28:J28"/>
    <mergeCell ref="D30:J30"/>
    <mergeCell ref="D31:J31"/>
    <mergeCell ref="C26:J26"/>
    <mergeCell ref="D35:J35"/>
    <mergeCell ref="G36:J36"/>
    <mergeCell ref="G37:J37"/>
    <mergeCell ref="G38:J38"/>
    <mergeCell ref="G39:J39"/>
    <mergeCell ref="G40:J40"/>
    <mergeCell ref="C3:J3"/>
    <mergeCell ref="C9:J9"/>
    <mergeCell ref="D10:J10"/>
    <mergeCell ref="D15:J15"/>
    <mergeCell ref="C4:J4"/>
    <mergeCell ref="C6:J6"/>
    <mergeCell ref="C7:J7"/>
    <mergeCell ref="D11:J11"/>
    <mergeCell ref="D16:J16"/>
    <mergeCell ref="D17:J17"/>
    <mergeCell ref="F18:J18"/>
    <mergeCell ref="D33:J33"/>
    <mergeCell ref="D34:J34"/>
    <mergeCell ref="F20:J20"/>
    <mergeCell ref="F23:J23"/>
    <mergeCell ref="F21:J21"/>
    <mergeCell ref="F22:J22"/>
    <mergeCell ref="F19:J19"/>
    <mergeCell ref="D47:J47"/>
    <mergeCell ref="E48:J48"/>
    <mergeCell ref="E49:J49"/>
    <mergeCell ref="D51:J51"/>
    <mergeCell ref="E50:J50"/>
    <mergeCell ref="C52:J52"/>
    <mergeCell ref="C54:J54"/>
    <mergeCell ref="C55:J55"/>
    <mergeCell ref="D61:J61"/>
    <mergeCell ref="C57:J57"/>
    <mergeCell ref="D58:J58"/>
    <mergeCell ref="D59:J59"/>
    <mergeCell ref="D60:J60"/>
    <mergeCell ref="D69:J69"/>
    <mergeCell ref="D70:J70"/>
    <mergeCell ref="C75:J75"/>
    <mergeCell ref="D62:J62"/>
    <mergeCell ref="D65:J65"/>
    <mergeCell ref="D66:J66"/>
    <mergeCell ref="D68:J68"/>
    <mergeCell ref="D63:J63"/>
    <mergeCell ref="D67:J6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DESKTOP-CL8LJMA\User</dc:creator>
  <cp:keywords/>
  <dc:description/>
  <cp:lastModifiedBy>Marcela Hrušková</cp:lastModifiedBy>
  <cp:lastPrinted>2019-03-07T07:58:24Z</cp:lastPrinted>
  <dcterms:created xsi:type="dcterms:W3CDTF">2019-03-06T20:06:21Z</dcterms:created>
  <dcterms:modified xsi:type="dcterms:W3CDTF">2019-03-28T10:21:56Z</dcterms:modified>
  <cp:category/>
  <cp:version/>
  <cp:contentType/>
  <cp:contentStatus/>
</cp:coreProperties>
</file>