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12" yWindow="612" windowWidth="15996" windowHeight="6768" firstSheet="12" activeTab="17"/>
  </bookViews>
  <sheets>
    <sheet name="Rekapitulace stavby" sheetId="1" r:id="rId1"/>
    <sheet name="000a - Vedlejší a ostatní..." sheetId="2" r:id="rId2"/>
    <sheet name="101 - Rekonstsrukce silni..." sheetId="3" r:id="rId3"/>
    <sheet name="102 - Chodníky a zastávky..." sheetId="4" r:id="rId4"/>
    <sheet name="103C1 -  Úprava skalních ..." sheetId="5" r:id="rId5"/>
    <sheet name="103C2 -  Úprava skalních ..." sheetId="6" r:id="rId6"/>
    <sheet name="103C3 -  Úprava skalních ..." sheetId="7" r:id="rId7"/>
    <sheet name="103C4 -  Úprava skalních ..." sheetId="8" r:id="rId8"/>
    <sheet name="104C1 - Záchytné zařízení..." sheetId="9" r:id="rId9"/>
    <sheet name="104C2 - Záchytné zařízení..." sheetId="10" r:id="rId10"/>
    <sheet name="104C3 - Záchytné zařízení..." sheetId="11" r:id="rId11"/>
    <sheet name="104C4 - Záchytné zařízení..." sheetId="12" r:id="rId12"/>
    <sheet name="110 - Dopravně inženýrské..." sheetId="13" r:id="rId13"/>
    <sheet name="110B - Dopravně inženýrsk..." sheetId="14" r:id="rId14"/>
    <sheet name="110C - Dopravně inženýrsk..." sheetId="15" r:id="rId15"/>
    <sheet name="110D - DO-Objíždka" sheetId="16" r:id="rId16"/>
    <sheet name="201 - Rekonstrukce opěrné..." sheetId="17" r:id="rId17"/>
    <sheet name="202 - Rekonstrukce mostu ..." sheetId="18" r:id="rId18"/>
    <sheet name="Pokyny pro vyplnění" sheetId="19" r:id="rId19"/>
  </sheets>
  <definedNames>
    <definedName name="_xlnm._FilterDatabase" localSheetId="1" hidden="1">'000a - Vedlejší a ostatní...'!$C$78:$K$97</definedName>
    <definedName name="_xlnm._FilterDatabase" localSheetId="2" hidden="1">'101 - Rekonstsrukce silni...'!$C$87:$K$760</definedName>
    <definedName name="_xlnm._FilterDatabase" localSheetId="3" hidden="1">'102 - Chodníky a zastávky...'!$C$87:$K$244</definedName>
    <definedName name="_xlnm._FilterDatabase" localSheetId="4" hidden="1">'103C1 -  Úprava skalních ...'!$C$83:$K$160</definedName>
    <definedName name="_xlnm._FilterDatabase" localSheetId="5" hidden="1">'103C2 -  Úprava skalních ...'!$C$82:$K$143</definedName>
    <definedName name="_xlnm._FilterDatabase" localSheetId="6" hidden="1">'103C3 -  Úprava skalních ...'!$C$83:$K$175</definedName>
    <definedName name="_xlnm._FilterDatabase" localSheetId="7" hidden="1">'103C4 -  Úprava skalních ...'!$C$83:$K$165</definedName>
    <definedName name="_xlnm._FilterDatabase" localSheetId="8" hidden="1">'104C1 - Záchytné zařízení...'!$C$82:$K$144</definedName>
    <definedName name="_xlnm._FilterDatabase" localSheetId="9" hidden="1">'104C2 - Záchytné zařízení...'!$C$82:$K$143</definedName>
    <definedName name="_xlnm._FilterDatabase" localSheetId="10" hidden="1">'104C3 - Záchytné zařízení...'!$C$82:$K$143</definedName>
    <definedName name="_xlnm._FilterDatabase" localSheetId="11" hidden="1">'104C4 - Záchytné zařízení...'!$C$82:$K$143</definedName>
    <definedName name="_xlnm._FilterDatabase" localSheetId="12" hidden="1">'110 - Dopravně inženýrské...'!$C$77:$K$147</definedName>
    <definedName name="_xlnm._FilterDatabase" localSheetId="13" hidden="1">'110B - Dopravně inženýrsk...'!$C$77:$K$105</definedName>
    <definedName name="_xlnm._FilterDatabase" localSheetId="14" hidden="1">'110C - Dopravně inženýrsk...'!$C$77:$K$124</definedName>
    <definedName name="_xlnm._FilterDatabase" localSheetId="15" hidden="1">'110D - DO-Objíždka'!$C$83:$K$232</definedName>
    <definedName name="_xlnm._FilterDatabase" localSheetId="16" hidden="1">'201 - Rekonstrukce opěrné...'!$C$85:$K$256</definedName>
    <definedName name="_xlnm._FilterDatabase" localSheetId="17" hidden="1">'202 - Rekonstrukce mostu ...'!$C$88:$K$357</definedName>
    <definedName name="_xlnm.Print_Area" localSheetId="1">'000a - Vedlejší a ostatní...'!$C$4:$J$36,'000a - Vedlejší a ostatní...'!$C$42:$J$60,'000a - Vedlejší a ostatní...'!$C$66:$K$97</definedName>
    <definedName name="_xlnm.Print_Area" localSheetId="2">'101 - Rekonstsrukce silni...'!$C$4:$J$36,'101 - Rekonstsrukce silni...'!$C$42:$J$69,'101 - Rekonstsrukce silni...'!$C$75:$K$760</definedName>
    <definedName name="_xlnm.Print_Area" localSheetId="3">'102 - Chodníky a zastávky...'!$C$4:$J$36,'102 - Chodníky a zastávky...'!$C$42:$J$69,'102 - Chodníky a zastávky...'!$C$75:$K$244</definedName>
    <definedName name="_xlnm.Print_Area" localSheetId="4">'103C1 -  Úprava skalních ...'!$C$4:$J$36,'103C1 -  Úprava skalních ...'!$C$42:$J$65,'103C1 -  Úprava skalních ...'!$C$71:$K$160</definedName>
    <definedName name="_xlnm.Print_Area" localSheetId="5">'103C2 -  Úprava skalních ...'!$C$4:$J$36,'103C2 -  Úprava skalních ...'!$C$42:$J$64,'103C2 -  Úprava skalních ...'!$C$70:$K$143</definedName>
    <definedName name="_xlnm.Print_Area" localSheetId="6">'103C3 -  Úprava skalních ...'!$C$4:$J$36,'103C3 -  Úprava skalních ...'!$C$42:$J$65,'103C3 -  Úprava skalních ...'!$C$71:$K$175</definedName>
    <definedName name="_xlnm.Print_Area" localSheetId="7">'103C4 -  Úprava skalních ...'!$C$4:$J$36,'103C4 -  Úprava skalních ...'!$C$42:$J$65,'103C4 -  Úprava skalních ...'!$C$71:$K$165</definedName>
    <definedName name="_xlnm.Print_Area" localSheetId="8">'104C1 - Záchytné zařízení...'!$C$4:$J$36,'104C1 - Záchytné zařízení...'!$C$42:$J$64,'104C1 - Záchytné zařízení...'!$C$70:$K$144</definedName>
    <definedName name="_xlnm.Print_Area" localSheetId="9">'104C2 - Záchytné zařízení...'!$C$4:$J$36,'104C2 - Záchytné zařízení...'!$C$42:$J$64,'104C2 - Záchytné zařízení...'!$C$70:$K$143</definedName>
    <definedName name="_xlnm.Print_Area" localSheetId="10">'104C3 - Záchytné zařízení...'!$C$4:$J$36,'104C3 - Záchytné zařízení...'!$C$42:$J$64,'104C3 - Záchytné zařízení...'!$C$70:$K$143</definedName>
    <definedName name="_xlnm.Print_Area" localSheetId="11">'104C4 - Záchytné zařízení...'!$C$4:$J$36,'104C4 - Záchytné zařízení...'!$C$42:$J$64,'104C4 - Záchytné zařízení...'!$C$70:$K$143</definedName>
    <definedName name="_xlnm.Print_Area" localSheetId="12">'110 - Dopravně inženýrské...'!$C$4:$J$36,'110 - Dopravně inženýrské...'!$C$42:$J$59,'110 - Dopravně inženýrské...'!$C$65:$K$147</definedName>
    <definedName name="_xlnm.Print_Area" localSheetId="13">'110B - Dopravně inženýrsk...'!$C$4:$J$36,'110B - Dopravně inženýrsk...'!$C$42:$J$59,'110B - Dopravně inženýrsk...'!$C$65:$K$105</definedName>
    <definedName name="_xlnm.Print_Area" localSheetId="14">'110C - Dopravně inženýrsk...'!$C$4:$J$36,'110C - Dopravně inženýrsk...'!$C$42:$J$59,'110C - Dopravně inženýrsk...'!$C$65:$K$124</definedName>
    <definedName name="_xlnm.Print_Area" localSheetId="15">'110D - DO-Objíždka'!$C$4:$J$36,'110D - DO-Objíždka'!$C$42:$J$65,'110D - DO-Objíždka'!$C$71:$K$232</definedName>
    <definedName name="_xlnm.Print_Area" localSheetId="16">'201 - Rekonstrukce opěrné...'!$C$4:$J$36,'201 - Rekonstrukce opěrné...'!$C$42:$J$67,'201 - Rekonstrukce opěrné...'!$C$73:$K$256</definedName>
    <definedName name="_xlnm.Print_Area" localSheetId="17">'202 - Rekonstrukce mostu ...'!$C$4:$J$36,'202 - Rekonstrukce mostu ...'!$C$42:$J$70,'202 - Rekonstrukce mostu ...'!$C$76:$K$357</definedName>
    <definedName name="_xlnm.Print_Area" localSheetId="18">'Pokyny pro vyplnění'!$B$2:$K$69,'Pokyny pro vyplnění'!$B$72:$K$116,'Pokyny pro vyplnění'!$B$119:$K$188,'Pokyny pro vyplnění'!$B$196:$K$216</definedName>
    <definedName name="_xlnm.Print_Area" localSheetId="0">'Rekapitulace stavby'!$D$4:$AO$33,'Rekapitulace stavby'!$C$39:$AQ$69</definedName>
    <definedName name="_xlnm.Print_Titles" localSheetId="0">'Rekapitulace stavby'!$49:$49</definedName>
    <definedName name="_xlnm.Print_Titles" localSheetId="1">'000a - Vedlejší a ostatní...'!$78:$78</definedName>
    <definedName name="_xlnm.Print_Titles" localSheetId="2">'101 - Rekonstsrukce silni...'!$87:$87</definedName>
    <definedName name="_xlnm.Print_Titles" localSheetId="3">'102 - Chodníky a zastávky...'!$87:$87</definedName>
    <definedName name="_xlnm.Print_Titles" localSheetId="4">'103C1 -  Úprava skalních ...'!$83:$83</definedName>
    <definedName name="_xlnm.Print_Titles" localSheetId="5">'103C2 -  Úprava skalních ...'!$82:$82</definedName>
    <definedName name="_xlnm.Print_Titles" localSheetId="6">'103C3 -  Úprava skalních ...'!$83:$83</definedName>
    <definedName name="_xlnm.Print_Titles" localSheetId="7">'103C4 -  Úprava skalních ...'!$83:$83</definedName>
    <definedName name="_xlnm.Print_Titles" localSheetId="8">'104C1 - Záchytné zařízení...'!$82:$82</definedName>
    <definedName name="_xlnm.Print_Titles" localSheetId="9">'104C2 - Záchytné zařízení...'!$82:$82</definedName>
    <definedName name="_xlnm.Print_Titles" localSheetId="10">'104C3 - Záchytné zařízení...'!$82:$82</definedName>
    <definedName name="_xlnm.Print_Titles" localSheetId="11">'104C4 - Záchytné zařízení...'!$82:$82</definedName>
    <definedName name="_xlnm.Print_Titles" localSheetId="12">'110 - Dopravně inženýrské...'!$77:$77</definedName>
    <definedName name="_xlnm.Print_Titles" localSheetId="13">'110B - Dopravně inženýrsk...'!$77:$77</definedName>
    <definedName name="_xlnm.Print_Titles" localSheetId="14">'110C - Dopravně inženýrsk...'!$77:$77</definedName>
    <definedName name="_xlnm.Print_Titles" localSheetId="15">'110D - DO-Objíždka'!$83:$83</definedName>
    <definedName name="_xlnm.Print_Titles" localSheetId="16">'201 - Rekonstrukce opěrné...'!$85:$85</definedName>
    <definedName name="_xlnm.Print_Titles" localSheetId="17">'202 - Rekonstrukce mostu ...'!$88:$88</definedName>
  </definedNames>
  <calcPr calcId="145621"/>
</workbook>
</file>

<file path=xl/sharedStrings.xml><?xml version="1.0" encoding="utf-8"?>
<sst xmlns="http://schemas.openxmlformats.org/spreadsheetml/2006/main" count="22988" uniqueCount="2771">
  <si>
    <t>Export VZ</t>
  </si>
  <si>
    <t>List obsahuje:</t>
  </si>
  <si>
    <t>1) Rekapitulace stavby</t>
  </si>
  <si>
    <t>2) Rekapitulace objektů stavby a soupisů prací</t>
  </si>
  <si>
    <t>3.0</t>
  </si>
  <si>
    <t>ZAMOK</t>
  </si>
  <si>
    <t>False</t>
  </si>
  <si>
    <t>{3900a6bd-eb9a-4789-8578-73b87af91c31}</t>
  </si>
  <si>
    <t>0,01</t>
  </si>
  <si>
    <t>21</t>
  </si>
  <si>
    <t>15</t>
  </si>
  <si>
    <t>REKAPITULACE STAVBY</t>
  </si>
  <si>
    <t>v ---  níže se nacházejí doplnkové a pomocné údaje k sestavám  --- v</t>
  </si>
  <si>
    <t>Návod na vyplnění</t>
  </si>
  <si>
    <t>0,001</t>
  </si>
  <si>
    <t>Kód:</t>
  </si>
  <si>
    <t>RADESOV2017CC</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</si>
  <si>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</si>
  <si>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</si>
  <si>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II/169 a II/145 Dlouhá ves-Radešov, úsek C</t>
  </si>
  <si>
    <t>0,1</t>
  </si>
  <si>
    <t>KSO:</t>
  </si>
  <si>
    <t/>
  </si>
  <si>
    <t>CC-CZ:</t>
  </si>
  <si>
    <t>21111</t>
  </si>
  <si>
    <t>1</t>
  </si>
  <si>
    <t>Místo:</t>
  </si>
  <si>
    <t>Kraj Plzeňský, k.ú. Opolenec</t>
  </si>
  <si>
    <t>Datum:</t>
  </si>
  <si>
    <t>10</t>
  </si>
  <si>
    <t>CZ-CPV:</t>
  </si>
  <si>
    <t>45233000-9</t>
  </si>
  <si>
    <t>CZ-CPA:</t>
  </si>
  <si>
    <t>42.11</t>
  </si>
  <si>
    <t>100</t>
  </si>
  <si>
    <t>Zadavatel:</t>
  </si>
  <si>
    <t>IČ:</t>
  </si>
  <si>
    <t>720 53 119</t>
  </si>
  <si>
    <t>Správa a údržba silnic Plzeňského kraje, p.o.</t>
  </si>
  <si>
    <t>DIČ:</t>
  </si>
  <si>
    <t>CZ72053119</t>
  </si>
  <si>
    <t>Uchazeč:</t>
  </si>
  <si>
    <t>Projektant:</t>
  </si>
  <si>
    <t>407 63 439</t>
  </si>
  <si>
    <t>Pontex spol. s r.o.</t>
  </si>
  <si>
    <t>CZ40763439</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</si>
  <si>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</si>
  <si>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</si>
  <si>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</si>
  <si>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</si>
  <si>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</si>
  <si>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</si>
  <si>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</si>
  <si>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</si>
  <si>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</si>
  <si>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</si>
  <si>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</si>
  <si>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</si>
  <si>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</si>
  <si>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</si>
  <si>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</si>
  <si>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</si>
  <si>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</si>
  <si>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</si>
  <si>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</si>
  <si>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</si>
  <si>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</si>
  <si>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</si>
  <si>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</si>
  <si>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</si>
  <si>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</si>
  <si>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</si>
  <si>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</si>
  <si>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</si>
  <si>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</si>
  <si>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</si>
  <si>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</si>
  <si>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</si>
  <si>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</si>
  <si>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</si>
  <si>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</si>
  <si>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</si>
  <si>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</si>
  <si>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</si>
  <si>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</si>
  <si>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</si>
  <si>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</si>
  <si>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000a</t>
  </si>
  <si>
    <t>Vedlejší a ostatní náklady - způsobilé</t>
  </si>
  <si>
    <t>VON</t>
  </si>
  <si>
    <t>{1da24047-0fe6-47eb-8254-a9b5622362d4}</t>
  </si>
  <si>
    <t>822 29</t>
  </si>
  <si>
    <t>2</t>
  </si>
  <si>
    <t>101</t>
  </si>
  <si>
    <t>Rekonstsrukce silnice II/169 a II/145, úsek C</t>
  </si>
  <si>
    <t>STA</t>
  </si>
  <si>
    <t>{df22c255-f171-4859-ac3c-3b661ccf159c}</t>
  </si>
  <si>
    <t>822 23 7</t>
  </si>
  <si>
    <t>102</t>
  </si>
  <si>
    <t>Chodníky a zastávky BUS</t>
  </si>
  <si>
    <t>{92b6d85c-7528-4628-b755-932794996e3e}</t>
  </si>
  <si>
    <t>103C1</t>
  </si>
  <si>
    <t xml:space="preserve"> Úprava skalních výchozů km 4,735-4,905</t>
  </si>
  <si>
    <t>{403eddef-a064-4e98-bb34-dfee8d36f4d9}</t>
  </si>
  <si>
    <t>822 23</t>
  </si>
  <si>
    <t>103C2</t>
  </si>
  <si>
    <t xml:space="preserve"> Úprava skalních výchozů km 5,365-5,785</t>
  </si>
  <si>
    <t>{3bc4bf32-a48d-4821-bd0a-a6a534750912}</t>
  </si>
  <si>
    <t>103C3</t>
  </si>
  <si>
    <t xml:space="preserve"> Úprava skalních výchozů km5,785-6,165</t>
  </si>
  <si>
    <t>{e655acb9-3aa2-4d3b-a3de-ebfa81b5bfc6}</t>
  </si>
  <si>
    <t>103C4</t>
  </si>
  <si>
    <t xml:space="preserve"> Úprava skalních výchozů km 6,165-6,370</t>
  </si>
  <si>
    <t>{98340fe7-fa7b-4a68-879d-d50ea0d3741f}</t>
  </si>
  <si>
    <t>104C1</t>
  </si>
  <si>
    <t>Záchytné zařízení  km 4,735-4,905</t>
  </si>
  <si>
    <t>{55d1f1a3-9436-443e-ba76-632efd99fc2c}</t>
  </si>
  <si>
    <t>104C2</t>
  </si>
  <si>
    <t>Záchytné zařízení  km 5,365-5,785</t>
  </si>
  <si>
    <t>{e461fd3b-2369-44b8-86e5-cab2ba93a916}</t>
  </si>
  <si>
    <t>104C3</t>
  </si>
  <si>
    <t>Záchytné zařízení  km 5,785-6,165</t>
  </si>
  <si>
    <t>{6c5f4d01-9418-4e2c-bc93-c7716a3d75f9}</t>
  </si>
  <si>
    <t>104C4</t>
  </si>
  <si>
    <t>Záchytné zařízení  km 6,165-6,370</t>
  </si>
  <si>
    <t>{95e72dcd-c21a-4f8c-814f-c2e2578050d6}</t>
  </si>
  <si>
    <t>110</t>
  </si>
  <si>
    <t>Dopravně inženýrské opatření</t>
  </si>
  <si>
    <t>{e677a197-2e33-4e31-b054-f6b27c1fb0e0}</t>
  </si>
  <si>
    <t>110B</t>
  </si>
  <si>
    <t>Dopravně inženýrské opatření-VÝSTAVBA PROPUSTKŮ</t>
  </si>
  <si>
    <t>{56cf7c12-3824-4dd0-9dbb-82001fe81cb4}</t>
  </si>
  <si>
    <t>110C</t>
  </si>
  <si>
    <t>Dopravně inženýrské opatření pro SO.103 a 104</t>
  </si>
  <si>
    <t>{8109662d-1a10-4ddd-ba8b-af864daa0cbb}</t>
  </si>
  <si>
    <t>110D</t>
  </si>
  <si>
    <t>DO-Objíždka</t>
  </si>
  <si>
    <t>{cbf1d38a-3644-417f-842e-c3f4523ede73}</t>
  </si>
  <si>
    <t>201</t>
  </si>
  <si>
    <t xml:space="preserve">Rekonstrukce opěrné zdi </t>
  </si>
  <si>
    <t>{e5e51271-8af4-4de7-979b-1026947b3b3e}</t>
  </si>
  <si>
    <t>815 41</t>
  </si>
  <si>
    <t>202</t>
  </si>
  <si>
    <t>Rekonstrukce mostu ev.č.145-011</t>
  </si>
  <si>
    <t>{2e0d7e0e-f6a8-41f5-aa7f-bb6925052b33}</t>
  </si>
  <si>
    <t>821 11</t>
  </si>
  <si>
    <t>1) Krycí list soupisu</t>
  </si>
  <si>
    <t>2) Rekapitulace</t>
  </si>
  <si>
    <t>3) Soupis prací</t>
  </si>
  <si>
    <t>Zpět na list:</t>
  </si>
  <si>
    <t>Rekapitulace stavby</t>
  </si>
  <si>
    <t>KRYCÍ LIST SOUPISU</t>
  </si>
  <si>
    <t>Objekt:</t>
  </si>
  <si>
    <t>000a - Vedlejší a ostatní náklady - způsobilé</t>
  </si>
  <si>
    <t>21121</t>
  </si>
  <si>
    <t>42.99.19</t>
  </si>
  <si>
    <t>Správa a údržba silnic Lzeňského kraje, p.o.</t>
  </si>
  <si>
    <t>REKAPITULACE ČLENĚNÍ SOUPISU PRACÍ</t>
  </si>
  <si>
    <t>Kód dílu - Popis</t>
  </si>
  <si>
    <t>Cena celkem [CZK]</t>
  </si>
  <si>
    <t>Náklady soupisu celkem</t>
  </si>
  <si>
    <t>-1</t>
  </si>
  <si>
    <t>VRN - Vedlejší rozpočtové náklady</t>
  </si>
  <si>
    <t xml:space="preserve">    VRN1 - Průzkumné, geodetické a projektové práce</t>
  </si>
  <si>
    <t xml:space="preserve">    VRN4 - Inženýrská činnost</t>
  </si>
  <si>
    <t>SOUPIS PRACÍ</t>
  </si>
  <si>
    <t>PČ</t>
  </si>
  <si>
    <t>Popis</t>
  </si>
  <si>
    <t>MJ</t>
  </si>
  <si>
    <t>Množství</t>
  </si>
  <si>
    <t>J.cena [CZK]</t>
  </si>
  <si>
    <t>Cenová soustava</t>
  </si>
  <si>
    <t>Poznámka</t>
  </si>
  <si>
    <t>J. Nh [h]</t>
  </si>
  <si>
    <t>Nh celkem [h]</t>
  </si>
  <si>
    <t>J. hmotnost
[t]</t>
  </si>
  <si>
    <t>Hmotnost
celkem [t]</t>
  </si>
  <si>
    <t>J. suť [t]</t>
  </si>
  <si>
    <t>Suť Celkem [t]</t>
  </si>
  <si>
    <t>VRN</t>
  </si>
  <si>
    <t>Vedlejší rozpočtové náklady</t>
  </si>
  <si>
    <t>5</t>
  </si>
  <si>
    <t>ROZPOCET</t>
  </si>
  <si>
    <t>VRN1</t>
  </si>
  <si>
    <t>Průzkumné, geodetické a projektové práce</t>
  </si>
  <si>
    <t>K</t>
  </si>
  <si>
    <t>011503000</t>
  </si>
  <si>
    <t>Průzkumné, geodetické a projektové práce průzkumné práce stavební průzkum bez rozlišení</t>
  </si>
  <si>
    <t>Kč</t>
  </si>
  <si>
    <t>CS ÚRS 2013 02</t>
  </si>
  <si>
    <t>1024</t>
  </si>
  <si>
    <t>1961482226</t>
  </si>
  <si>
    <t>VV</t>
  </si>
  <si>
    <t>"STATICKÉ POSOUZENÍ  OBJEKTU Opolenec 25,3141 92 Kašperské Hory, vlastní Mgr. Hynaušová"  1</t>
  </si>
  <si>
    <t>True</t>
  </si>
  <si>
    <t>012103000</t>
  </si>
  <si>
    <t>Geodetické práce před výstavbou</t>
  </si>
  <si>
    <t>4</t>
  </si>
  <si>
    <t>-2124354984</t>
  </si>
  <si>
    <t>"vytýčení obvodu staveniště</t>
  </si>
  <si>
    <t>"soubor" 1</t>
  </si>
  <si>
    <t>3</t>
  </si>
  <si>
    <t>012303000</t>
  </si>
  <si>
    <t>Geodetické práce po výstavbě</t>
  </si>
  <si>
    <t>-237040678</t>
  </si>
  <si>
    <t>P</t>
  </si>
  <si>
    <t>Poznámka k položce:
OCENĚNO Z AKTUÁLNÍCH CEN GEODETICKÝCH PRACÍ</t>
  </si>
  <si>
    <t xml:space="preserve"> geometrický plán</t>
  </si>
  <si>
    <t>zaměření skutečného provedení stavby vč. zákresu do KN</t>
  </si>
  <si>
    <t>zhotovení dílčích geometrických plánů na pozemky dotčené stavbou</t>
  </si>
  <si>
    <t xml:space="preserve"> 1</t>
  </si>
  <si>
    <t>VRN4</t>
  </si>
  <si>
    <t>Inženýrská činnost</t>
  </si>
  <si>
    <t>043194000</t>
  </si>
  <si>
    <t>Zkoušky - ostatní zkoušky</t>
  </si>
  <si>
    <t>-596064743</t>
  </si>
  <si>
    <t>Poznámka k položce:
CENA STANOVENA  DLE " TECHNICKÝCH KVALITATIVNÍCH PODMÍNEK  STAVEB POZEMNÍCH KOMUNIKACÍ " ( VYDALO MDS), ZEJMÉNA :
KAP. 4 -  ZEMNÍ PRÁCE ( únosnost pláně, míra hutnění, zkoušky namrzavosti)
KAP. 5 - PODKLADNÍ VRSTVY 
KAP. 6- HUTNĚNÉ ASFALTOVÉ VRSTVY 
        ( míra hutnění, tloušťka verstvy, mezerovitost)
měření hluku
kamerové zkoušky)</t>
  </si>
  <si>
    <t>Zkoušení konstrukcí a materiálů  zkušebnou zhotovitele</t>
  </si>
  <si>
    <t>101 - Rekonstsrukce silnice II/169 a II/145, úsek C</t>
  </si>
  <si>
    <t>HSV - Práce a dodávky HSV</t>
  </si>
  <si>
    <t xml:space="preserve">    1 - Zemní práce</t>
  </si>
  <si>
    <t xml:space="preserve">    2 - Zakládání</t>
  </si>
  <si>
    <t xml:space="preserve">    3 - Svislé a kompletní konstrukce</t>
  </si>
  <si>
    <t xml:space="preserve">    4 - Vodorovné konstrukce</t>
  </si>
  <si>
    <t xml:space="preserve">    5 - Komunikace</t>
  </si>
  <si>
    <t xml:space="preserve">    8 - Trubní vedení</t>
  </si>
  <si>
    <t xml:space="preserve">    9 - Ostatní konstrukce a práce, bourání</t>
  </si>
  <si>
    <t xml:space="preserve">      997 - Přesun sutě</t>
  </si>
  <si>
    <t xml:space="preserve">      99 - Přesun hmot</t>
  </si>
  <si>
    <t>HSV</t>
  </si>
  <si>
    <t>Práce a dodávky HSV</t>
  </si>
  <si>
    <t>Zemní práce</t>
  </si>
  <si>
    <t>111201101</t>
  </si>
  <si>
    <t>Odstranění křovin a stromů s odstraněním kořenů průměru kmene do 100 mm do sklonu terénu 1 : 5, při celkové ploše do 1 000 m2</t>
  </si>
  <si>
    <t>m2</t>
  </si>
  <si>
    <t>CS ÚRS 2018 01</t>
  </si>
  <si>
    <t>200045696</t>
  </si>
  <si>
    <t>PSC</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</si>
  <si>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</si>
  <si>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"na KÚ"  8+130</t>
  </si>
  <si>
    <t>" v trase 10% plochy"  (20+25+88+2800+4050)*0,1</t>
  </si>
  <si>
    <t>Součet</t>
  </si>
  <si>
    <t>111201401</t>
  </si>
  <si>
    <t>Spálení odstraněných křovin a stromů na hromadách průměru kmene do 100 mm pro jakoukoliv plochu</t>
  </si>
  <si>
    <t>-458493558</t>
  </si>
  <si>
    <t xml:space="preserve">Poznámka k souboru cen:
1. V ceně jsou započteny i náklady snesení křovin na hromady, přihrnování, očištění spáleniště, uložení popela a zbytků na hromadu.
2. V ceně nejsou započteny náklady na popř. nutné použití kropícího vozu, tyto se oceňují samostatně.
3. Množství jednotek se určí samostatně za každý objekt v m2 půdorysné plochy, z níž byly křoviny a stromy shromážděny.
</t>
  </si>
  <si>
    <t>836,3</t>
  </si>
  <si>
    <t>112101121</t>
  </si>
  <si>
    <t>Odstranění stromů s odřezáním kmene a s odvětvením jehličnatých bez odkornění, průměru kmene přes 100 do 300 mm</t>
  </si>
  <si>
    <t>kus</t>
  </si>
  <si>
    <t>1337537504</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</si>
  <si>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</si>
  <si>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 dle přehledu" 322+123+81+23</t>
  </si>
  <si>
    <t>112101122</t>
  </si>
  <si>
    <t>Odstranění stromů s odřezáním kmene a s odvětvením jehličnatých bez odkornění, průměru kmene přes 300 do 500 mm</t>
  </si>
  <si>
    <t>-547154531</t>
  </si>
  <si>
    <t>112201101</t>
  </si>
  <si>
    <t>Odstranění pařezů s jejich vykopáním, vytrháním nebo odstřelením, s přesekáním kořenů průměru přes 100 do 300 mm</t>
  </si>
  <si>
    <t>-1369439812</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</si>
  <si>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</si>
  <si>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549</t>
  </si>
  <si>
    <t>6</t>
  </si>
  <si>
    <t>112201102</t>
  </si>
  <si>
    <t>Odstranění pařezů s jejich vykopáním, vytrháním nebo odstřelením, s přesekáním kořenů průměru přes 300 do 500 mm</t>
  </si>
  <si>
    <t>1500556129</t>
  </si>
  <si>
    <t>7</t>
  </si>
  <si>
    <t>113107223</t>
  </si>
  <si>
    <t>Odstranění podkladů nebo krytů strojně plochy jednotlivě přes 200 m2 s přemístěním hmot na skládku na vzdálenost do 20 m nebo s naložením na dopravní prostředek z kameniva hrubého drceného, o tl. vrstvy přes 200 do 300 mm</t>
  </si>
  <si>
    <t>1902800034</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</si>
  <si>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</si>
  <si>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 rozšiřovací rýhy pro novou konstrukci " 3914+97+211,8</t>
  </si>
  <si>
    <t>8</t>
  </si>
  <si>
    <t>113108441</t>
  </si>
  <si>
    <t>Rozrytí vrstvy krytu nebo podkladu z kameniva bez zhutnění, bez vyrovnání rozrytého materiálu, pro jakékoliv tloušťky bez živičného pojiva</t>
  </si>
  <si>
    <t>-2010840698</t>
  </si>
  <si>
    <t xml:space="preserve">Poznámka k souboru cen:
1. V ceně -8441 nejsou započteny náklady na příp. nutné doplnění kamenivem, které se oceňuje cenami souboru cen 566 . 0-11 Úprava dosavadního krytu z kameniva drceného jako podklad pro nový kryt.
</t>
  </si>
  <si>
    <t>4022,8</t>
  </si>
  <si>
    <t>9</t>
  </si>
  <si>
    <t>113154114</t>
  </si>
  <si>
    <t>Frézování živičného podkladu nebo krytu s naložením na dopravní prostředek plochy do 500 m2 bez překážek v trase pruhu šířky do 0,5 m, tloušťky vrstvy 100 mm</t>
  </si>
  <si>
    <t>1092364014</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</si>
  <si>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</si>
  <si>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 propustky" 2*211,8</t>
  </si>
  <si>
    <t>113154334</t>
  </si>
  <si>
    <t>Frézování živičného podkladu nebo krytu s naložením na dopravní prostředek plochy přes 1 000 do 10 000 m2 bez překážek v trase pruhu šířky přes 1 m do 2 m, tloušťky vrstvy 100 mm</t>
  </si>
  <si>
    <t>-1656137888</t>
  </si>
  <si>
    <t>" odstranění  okraje  vozovky - dle přehledu  tl. 260mm"  3*4011</t>
  </si>
  <si>
    <t>11</t>
  </si>
  <si>
    <t>113154434</t>
  </si>
  <si>
    <t>Frézování živičného podkladu nebo krytu s naložením na dopravní prostředek plochy přes 10 000 m2 bez překážek v trase pruhu šířky do 2 m, tloušťky vrstvy 100 mm</t>
  </si>
  <si>
    <t>-321830825</t>
  </si>
  <si>
    <t>"dle TPK" 16514</t>
  </si>
  <si>
    <t>12</t>
  </si>
  <si>
    <t>120901114</t>
  </si>
  <si>
    <t>Bourání konstrukcí v odkopávkách a prokopávkách, korytech vodotečí, melioračních kanálech - ručně s přemístěním suti na hromady na vzdálenost do 20 m nebo s naložením na dopravní prostředek ze zdiva kamenného, pro jakýkoliv druh kamene na sucho</t>
  </si>
  <si>
    <t>m3</t>
  </si>
  <si>
    <t>1145096736</t>
  </si>
  <si>
    <t xml:space="preserve">Poznámka k souboru cen:
1. Ceny jsou určeny pouze pro bourání konstrukcí ze zdiva nebo z betonu ve výkopišti při provádění zemních prací, jsou-li zdiva nebo beton obklopeny horninou nebo sypaninou tak, že k nim není bez vykopávky přístup.
2. Ceny nelze použít pro bourání konstrukcí ze zdiva nebo betonu jako pro samostatnou stavební práci, i když jsou bourané konstrukce pod úrovní terénu, jako např. zdi, stropy a klenby v suterénu.
3. Vodorovné přemístění materiálu nad 20 m z rozbouraných konstrukcí ve výkopišti se oceňuje jako přemístění výkopku z hornin tř. 5 až 7 cenami souboru cen 162 . 0-1 . Vodorovné přemístění výkopku.
4. Svislé přemístění materiálu z rozbouraných konstrukcí ve výkopišti se oceňuje jako přemístění výkopku z hornin tř. 5 až 7 cenami souboru cen 161 10-11 Svislé přemístění výkopku.
5. Ceny nelze použít pro bourání konstrukcí pod vodou
a) ze zdiva nebo z betonu prostého, zakazuje-li projekt použití trhavin;
b) z betonu železového nebo předpjatého a ocelových konstrukcí; toto bourání se ocení individuálně.
6. Bourání konstrukce ze zdiva nebo z betonu prostého pod vodou se oceňuje cenou 127 40-1112 Vykopávka pod vodou v hornině tř. 5 s použitím trhavin.
7. Objem vybouraného materiálu pro přemístění se rovná objemu konstrukcí před rozbouráním.
8. Vzdálenost vodorovného přemístění se určuje od těžiště původní konstrukce do těžiště skládky.
</t>
  </si>
  <si>
    <t>" opevnění původních svahů - 10%" 6164*0,1*0,5</t>
  </si>
  <si>
    <t>13</t>
  </si>
  <si>
    <t>120901121</t>
  </si>
  <si>
    <t>Bourání konstrukcí v odkopávkách a prokopávkách, korytech vodotečí, melioračních kanálech - ručně s přemístěním suti na hromady na vzdálenost do 20 m nebo s naložením na dopravní prostředek z betonu prostého neprokládaného</t>
  </si>
  <si>
    <t>1244116929</t>
  </si>
  <si>
    <t>"betonové plomby v kci - předpoklad" 15</t>
  </si>
  <si>
    <t>"dle přehledné tabulky  propustků  čela, jímky a rámový propust" 33,271+10,404+11,743</t>
  </si>
  <si>
    <t>"betonová zídka v krajnici dle přehledu"  17,5</t>
  </si>
  <si>
    <t>"betonov bloky svodidla dle přehledu"  16,5</t>
  </si>
  <si>
    <t>14</t>
  </si>
  <si>
    <t>122202204</t>
  </si>
  <si>
    <t>Odkopávky a prokopávky nezapažené pro silnice s přemístěním výkopku v příčných profilech na vzdálenost do 15 m nebo s naložením na dopravní prostředek v hornině tř. 3 přes 5 000 m3</t>
  </si>
  <si>
    <t>1487058175</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</si>
  <si>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</si>
  <si>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"dle rozkladu v  TPK" 2882,3</t>
  </si>
  <si>
    <t>122202209</t>
  </si>
  <si>
    <t>Odkopávky a prokopávky nezapažené pro silnice s přemístěním výkopku v příčných profilech na vzdálenost do 15 m nebo s naložením na dopravní prostředek v hornině tř. 3 Příplatek k cenám za lepivost horniny tř. 3</t>
  </si>
  <si>
    <t>144024870</t>
  </si>
  <si>
    <t>"předpoklad 50% " 2882,300*0,5</t>
  </si>
  <si>
    <t>16</t>
  </si>
  <si>
    <t>122302204</t>
  </si>
  <si>
    <t>Odkopávky a prokopávky nezapažené pro silnice s přemístěním výkopku v příčných profilech na vzdálenost do 15 m nebo s naložením na dopravní prostředek v hornině tř. 4 přes 5 000 m3</t>
  </si>
  <si>
    <t>-233322648</t>
  </si>
  <si>
    <t>"dle rozkladu v TPK"  4379,7</t>
  </si>
  <si>
    <t>17</t>
  </si>
  <si>
    <t>122302209</t>
  </si>
  <si>
    <t>Odkopávky a prokopávky nezapažené pro silnice s přemístěním výkopku v příčných profilech na vzdálenost do 15 m nebo s naložením na dopravní prostředek v hornině tř. 4 Příplatek k cenám za lepivost horniny tř. 4</t>
  </si>
  <si>
    <t>-2114358458</t>
  </si>
  <si>
    <t>"předpoklad 50% "  3303,10*0,5</t>
  </si>
  <si>
    <t>18</t>
  </si>
  <si>
    <t>122402204</t>
  </si>
  <si>
    <t>Odkopávky a prokopávky nezapažené pro silnice s přemístěním výkopku v příčných profilech na vzdálenost do 15 m nebo s naložením na dopravní prostředek v hornině tř. 5 přes 5 000 m3</t>
  </si>
  <si>
    <t>-983647480</t>
  </si>
  <si>
    <t>"dle rozkladu  v TPK - 80%" 2084,2*0,5</t>
  </si>
  <si>
    <t>19</t>
  </si>
  <si>
    <t>128401101</t>
  </si>
  <si>
    <t>Dolamování na dně odkopávek a prokopávek v horninách tř. 5 až 7 ve vrstvě tloušťky do 1 000 mm, bez naložení v hornině tř. 5</t>
  </si>
  <si>
    <t>1822037671</t>
  </si>
  <si>
    <t xml:space="preserve">Poznámka k souboru cen:
1. Ceny lze použít pouze tehdy, předepisuje-li projekt, že dno nebo údolní boky odkopávky nebo prokopávky se musí dolámat bez použití trhavin, aby se neporušila skalní hornina v údolních bocích nebo podloží, a dále podle čl. 3115 Všeobecných podmínek tohoto katalogu.
2. Ceny lze použít i pro dolamování na dně a na údolních bocích při stavbách přehrad, při zavázání boků hrází, pro injekční a revizní štoly a pro skluzy.
3. Manipulace s výkopkem z dolamování, uvedeného v pozn. č. 2 a prováděného ve výšce přes 8 m nad vodorovnou rovinou, oddělující tuto odkopávku nebo prokopávku od jámy s ní související, se oceňuje vždy cenami souboru cen 166 10-11 Přehození neulehlého výkopku,a to na objem dolamování ve výšce přes 8 do 16 m jednou, ve výšce přes 16 do 24 m dvakrát, atd. a cenou 167 10-11 Nakládání neulehlého výkopku pro objem dolamování ve výšce přes 8 m.
4. V cenách jsou započteny i náklady na případné nutné přemístění výkopku ve výkopišti a na přehození výkopku na přilehlém terénu do 3 m od okraje odkopávky nebo prokopávky.
</t>
  </si>
  <si>
    <t>"dle rozkladu v TPK" 2084,2*0,2</t>
  </si>
  <si>
    <t>20</t>
  </si>
  <si>
    <t>128501101</t>
  </si>
  <si>
    <t>Dolamování na dně odkopávek a prokopávek v horninách tř. 5 až 7 ve vrstvě tloušťky do 1 000 mm, bez naložení v hornině tř. 6</t>
  </si>
  <si>
    <t>-1319971878</t>
  </si>
  <si>
    <t>"dle rozkladu v TPK"  3030,85</t>
  </si>
  <si>
    <t>128601101</t>
  </si>
  <si>
    <t>Dolamování na dně odkopávek a prokopávek v horninách tř. 5 až 7 ve vrstvě tloušťky do 1 000 mm, bez naložení v hornině tř. 7</t>
  </si>
  <si>
    <t>1751765221</t>
  </si>
  <si>
    <t>"dle rozkladu v TPK"  1746</t>
  </si>
  <si>
    <t>22</t>
  </si>
  <si>
    <t>131301102</t>
  </si>
  <si>
    <t>Hloubení nezapažených jam a zářezů s urovnáním dna do předepsaného profilu a spádu v hornině tř. 4 přes 100 do 1 000 m3</t>
  </si>
  <si>
    <t>-1434419519</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</si>
  <si>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</si>
  <si>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"propustky dle přehledu - 70% " 370,145*0,7</t>
  </si>
  <si>
    <t>"vsakovací jímky - 3ks "  3* 3*2*2</t>
  </si>
  <si>
    <t>23</t>
  </si>
  <si>
    <t>131301109</t>
  </si>
  <si>
    <t>Hloubení nezapažených jam a zářezů s urovnáním dna do předepsaného profilu a spádu Příplatek k cenám za lepivost horniny tř. 4</t>
  </si>
  <si>
    <t>1706652072</t>
  </si>
  <si>
    <t>"předpoklad 50%"    295,102*0,5</t>
  </si>
  <si>
    <t>24</t>
  </si>
  <si>
    <t>131401102</t>
  </si>
  <si>
    <t>Hloubení nezapažených jam a zářezů s urovnáním dna do předepsaného profilu a spádu v hornině tř. 5 přes 100 do 1 000 m3</t>
  </si>
  <si>
    <t>-970288330</t>
  </si>
  <si>
    <t>"propustky dle přehledu - 20% " 370,145*0,2</t>
  </si>
  <si>
    <t>25</t>
  </si>
  <si>
    <t>132201202</t>
  </si>
  <si>
    <t>Hloubení zapažených i nezapažených rýh šířky přes 600 do 2 000 mm s urovnáním dna do předepsaného profilu a spádu v hornině tř. 3 přes 100 do 1 000 m3</t>
  </si>
  <si>
    <t>346082710</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</si>
  <si>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</si>
  <si>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"rozšiřovací rýha vlevo-50%" ...........................................................................</t>
  </si>
  <si>
    <t>" propustky dle přehledné tabulky -20% " ( 354,183+2,904+11,136)*0,2</t>
  </si>
  <si>
    <t>"schodiště"  5,7*2*0,8+2*2,2*0,3*0,3</t>
  </si>
  <si>
    <t>26</t>
  </si>
  <si>
    <t>132201209</t>
  </si>
  <si>
    <t>Hloubení zapažených i nezapažených rýh šířky přes 600 do 2 000 mm s urovnáním dna do předepsaného profilu a spádu v hornině tř. 3 Příplatek k cenám za lepivost horniny tř. 3</t>
  </si>
  <si>
    <t>-1416083121</t>
  </si>
  <si>
    <t>83,161*0,5</t>
  </si>
  <si>
    <t>27</t>
  </si>
  <si>
    <t>132301202</t>
  </si>
  <si>
    <t>Hloubení zapažených i nezapažených rýh šířky přes 600 do 2 000 mm s urovnáním dna do předepsaného profilu a spádu v hornině tř. 4 přes 100 do 1 000 m3</t>
  </si>
  <si>
    <t>2121259154</t>
  </si>
  <si>
    <t>" propustky dle přehledné tabulky -60% " ( 354,183+2,904+11,136)*0,6</t>
  </si>
  <si>
    <t>28</t>
  </si>
  <si>
    <t>132301209</t>
  </si>
  <si>
    <t>Hloubení zapažených i nezapažených rýh šířky přes 600 do 2 000 mm s urovnáním dna do předepsaného profilu a spádu v hornině tř. 4 Příplatek k cenám za lepivost horniny tř. 4</t>
  </si>
  <si>
    <t>1544127847</t>
  </si>
  <si>
    <t>220,934*0,5</t>
  </si>
  <si>
    <t>29</t>
  </si>
  <si>
    <t>132301102</t>
  </si>
  <si>
    <t>Hloubení zapažených i nezapažených rýh šířky do 600 mm s urovnáním dna do předepsaného profilu a spádu v hornině tř. 4 přes 100 m3</t>
  </si>
  <si>
    <t>1767181093</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</si>
  <si>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</si>
  <si>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"komunikace, trativod vlevo vč.zahloubení a drenážních šachtic, km 4,292-5,470"        ( 935,125-2*48,500+20)*0,5</t>
  </si>
  <si>
    <t>"GABIONY - patní trativod" 821*0,5*0,3 *0,8</t>
  </si>
  <si>
    <t>30</t>
  </si>
  <si>
    <t>132301109</t>
  </si>
  <si>
    <t>Hloubení zapažených i nezapažených rýh šířky do 600 mm s urovnáním dna do předepsaného profilu a spádu v hornině tř. 4 Příplatek k cenám za lepivost horniny tř. 4</t>
  </si>
  <si>
    <t>1478064752</t>
  </si>
  <si>
    <t>" 50% objemu " 527,583*0,5</t>
  </si>
  <si>
    <t>31</t>
  </si>
  <si>
    <t>138401101</t>
  </si>
  <si>
    <t>Dolamování zapažených nebo nezapažených hloubených vykopávek v horninách tř. 5 až 7 s použitím pneum s příp. nutným přemístěním výkopku ve výkopišti, bez naložení jam nebo zářezů, ve vrstvě tl. do 1 000 mm v hornině tř. 5</t>
  </si>
  <si>
    <t>1651955085</t>
  </si>
  <si>
    <t xml:space="preserve">Poznámka k souboru cen:
1. Ceny lze použít pouze tehdy, předepisuje-li projekt, že dno nebo boky hloubené vykopávky se musí dolámat bez použití trhavin, aby se neporušila skalní hornina v bocích nebo podložích vykopávky a dále podle čl. 3115 Všeobecných podmínek tohoto katalogu
2. V ceně jsou započteny i náklady na přehození výkopku na přilehlém terénu na vzdálenost:
a) do 3 m od okraje jámy nebo zářezu,
b) do 5 m od osy rýhy,
c) do 5 m od hrany šachty.
3. Půdorysná plochy šachty se určuje v úrovni přilehlého terénu
</t>
  </si>
  <si>
    <t>"propustky dle přehledu - 10% " 370,145*0,1</t>
  </si>
  <si>
    <t>32</t>
  </si>
  <si>
    <t>138401201</t>
  </si>
  <si>
    <t>Dolamování zapažených nebo nezapažených hloubených vykopávek v horninách tř. 5 až 7 s použitím pneum s příp. nutným přemístěním výkopku ve výkopišti, bez naložení rýh, ve vrstvě tl. do 500 mm v hornině tř. 5</t>
  </si>
  <si>
    <t>1837737920</t>
  </si>
  <si>
    <t>"komunikace, trativod vlevo vč.zahloubení a drenážních šachtic, km 4,292-5,470"        ( 935,125-2*48,500+20)*0,3</t>
  </si>
  <si>
    <t>"GABIONY - patní trativod" 821*0,5*0,3 *0,2</t>
  </si>
  <si>
    <t>33</t>
  </si>
  <si>
    <t>138501201</t>
  </si>
  <si>
    <t>Dolamování zapažených nebo nezapažených hloubených vykopávek v horninách tř. 5 až 7 s použitím pneum s příp. nutným přemístěním výkopku ve výkopišti, bez naložení rýh, ve vrstvě tl. do 500 mm v hornině tř. 6</t>
  </si>
  <si>
    <t>-1426030283</t>
  </si>
  <si>
    <t>"komunikace, trativod vlevo vč.zahloubení a drenážních šachtic, km 4,292-5,470"        ( 935,125-2*48,500+20)*0,2</t>
  </si>
  <si>
    <t>34</t>
  </si>
  <si>
    <t>155211122</t>
  </si>
  <si>
    <t>Očištění skalních ploch horolezeckou technikou očištění ručními nástroji motykami, páčidly</t>
  </si>
  <si>
    <t>-744806235</t>
  </si>
  <si>
    <t xml:space="preserve">Poznámka k souboru cen:
1. Množství měrných jednotek u ceny -1122 Očištění ručními nástroji se určuje v m3 materiálu odstraněného ze skalní stěny.
2. V cenách nejsou započteny náklady na dočasné ochranné sítě pro zajištění bezpečnosti horolezců a provozu na pozemních komunikacích a železnici; tyto náklady se oceňují cenami 944 51-1111, -1211 a -1811 Montáž, příplatek za každý den použití a demontáž ochranné sítě katalogu 800-3 Lešení.
3. Štěpkování se oceňuje cenou 111 25-1111 Drcení ořezaných větví strojně (štěpkování) části A02 katalogu 823-1 Plochy a úprava území.
4. Přesun odstraněné vegetace na vzdálenost větší než 50 m se oceňuje cenou 162 30-1501 Vodorovné přemístění smýcených křovin části A01 katalogu 800-1 Zemní práce.
</t>
  </si>
  <si>
    <t>4600*0,1*0,1</t>
  </si>
  <si>
    <t>35</t>
  </si>
  <si>
    <t>155211531</t>
  </si>
  <si>
    <t>Sanace trhlin a dutin skalní stěny prováděná horolezeckou technikou aktivovanou cementovou maltou nebo suspensí zazděním dutin průměru přes 50 mm do 1 m kamenem do aktivované cementové malty</t>
  </si>
  <si>
    <t>965631045</t>
  </si>
  <si>
    <t xml:space="preserve">Poznámka k souboru cen:
1. Cena -1531 je určena pro zazdění nebo doplnění stěn kamenem stejného druhu dle projektu.
2. V cenách nejsou započteny náklady na:
a) vyčištění dutin; toto vyčištění se oceňuje cenami 155 21-12 Vyčištění trhlin nebo dutin ve skalní stěně,
b) dočasné ochranné sítě pro zajištění bezpečnosti horolezců a provozu na pozemních komunikacích a železnici; tyto náklady se oceňují cenami 944 51-1111, -1211 a -1811 Montáž, příplatek za každý den použití a demontáž ochranné sítě katalogu 800-3 Lešení.
3. V cenách -1531 a -1532 nejsou započteny náklady na dodání kamene. Je-li nutno kámen nakupovat, oceňuje se jeho dodání ve specifikaci, ztratné lze dohodnout ve výši 1 %.
4. V ceně -1532 nejsou započteny náklady na případné zainjektování zřízené rovnaniny; tyto práce se oceňují cenami souboru cen 281 60-11 Injektování.
5. Množství měrných jednotek se určuje v m délky, popř. v m3 objemu vyplňované dutiny dle popisu cen.
</t>
  </si>
  <si>
    <t>36</t>
  </si>
  <si>
    <t>155212112</t>
  </si>
  <si>
    <t>Vrty do skalních stěn prováděné horolezeckou technikou hloubky do 5 m přenosnými vrtacími kladivy průměru do 56 mm, v hornině tř. I a II</t>
  </si>
  <si>
    <t>m</t>
  </si>
  <si>
    <t>991539358</t>
  </si>
  <si>
    <t xml:space="preserve">Poznámka k souboru cen:
1. Vrty větších průměrů a hloubek se oceňují individuálně.
2. Zatřídění hornim podle vrtatelnosti je uvedeno v příloze č. 2 Všeobecných podmínek tohoto katalogu.
</t>
  </si>
  <si>
    <t>1305</t>
  </si>
  <si>
    <t>37</t>
  </si>
  <si>
    <t>M</t>
  </si>
  <si>
    <t>313191500</t>
  </si>
  <si>
    <t>síť na skálu s oky 6x8 cm pozinkovaná ø 2,2 mm, 50x2 m</t>
  </si>
  <si>
    <t>1079569574</t>
  </si>
  <si>
    <t xml:space="preserve"> 1200*1,25</t>
  </si>
  <si>
    <t>38</t>
  </si>
  <si>
    <t>155213112</t>
  </si>
  <si>
    <t>Trny z oceli prováděné horolezeckou technikou bez oka z celozávitové oceli pro uchycení sítí zainjektované cementovou maltou délky do 3 m, průměru přes 20 do 26 mm</t>
  </si>
  <si>
    <t>1791609292</t>
  </si>
  <si>
    <t xml:space="preserve">Poznámka k souboru cen:
1. V cenách jsou započteny i náklady na dodávku trnů a injektážní malty nebo lepicích ampulí.
2. V cenách -3111 až -3213 Trny bez oka jsou započteny i náklady na dodávku podložek a matic.
3. V cenách nejsou započteny náklady na:
a) vrty pro trny; tyto se oceňují cenami souboru cen 155 21-2 Vrty do skalních stěn prováděné horolezeckou technikou,
b) provedení antikorozní úpravy; tyto náklady se oceňují cenami katalogu 800-789 Povrchové úpravy ocelových konstrukcí a technologických zařízení.
</t>
  </si>
  <si>
    <t>371*2,5</t>
  </si>
  <si>
    <t>39</t>
  </si>
  <si>
    <t>155213312</t>
  </si>
  <si>
    <t>Trny z oceli prováděné horolezeckou technikou s okem z betonářské oceli pro uchycení lana při montáži sítí a sloupků záchytného plotu zainjektované cementovou maltou délky do 3 m, průměru přes 20 do 26 mm</t>
  </si>
  <si>
    <t>-254012557</t>
  </si>
  <si>
    <t>160</t>
  </si>
  <si>
    <t>40</t>
  </si>
  <si>
    <t>155214111</t>
  </si>
  <si>
    <t>Síťování skalních stěn prováděné horolezeckou technikou montáž pásů ocelové sítě</t>
  </si>
  <si>
    <t>-1761886119</t>
  </si>
  <si>
    <t xml:space="preserve">Poznámka k souboru cen:
1. V cenách -4111 a -4112 Montáž pásů sítě a geomříže jsou započteny i náklady na rozvinutí a vytažení pásů na skalní stěnu, jejich spojení předepsaným spojovacím materiálem včetně jeho dodávky a přitažení podložek a matic na ocelové trny.
2. V cenách -4211 a -4212 jsou započteny i náklady na manipulaci s lanem, montáž a dodávku spojovacího materiálu (svorky).
3. V cenách nejsou započteny náklady na:
a) dodání sítě nebo lana; tyto náklady se oceňují ve specifikaci. Ztratné lze stanovit ve výši 20 %,
b) vrty; tyto náklady se oceňují cenami souboru cen 155 21-2 Vrty do skalních stěn prováděné horolezeckou technikou,
c) trny; tyto náklady se oceňují cenami souboru cen 155 21-3 Trny z oceli nebo 155 21-36 Trny z injekčních zavrtávacích tyčí prováděné horolezeckou technikou,
d) dočasné ochranné sítě pro zajištění bezpečnosti horolezců a provozu na pozemních komunikacích a železnici; tyto náklady se oceňují cenami souborů cen 944 51-1111, -1211 a -1811 Montáž, příplatek za každý den použití a demontáž ochranné sítě katalogu 800-3 Lešení.
</t>
  </si>
  <si>
    <t>1200</t>
  </si>
  <si>
    <t>41</t>
  </si>
  <si>
    <t>314521070</t>
  </si>
  <si>
    <t>lano ocelové šestipramenné Pz 6 x19 drátů  D 10,0mm</t>
  </si>
  <si>
    <t>1044184352</t>
  </si>
  <si>
    <t>179</t>
  </si>
  <si>
    <t>42</t>
  </si>
  <si>
    <t>155214211</t>
  </si>
  <si>
    <t>Síťování skalních stěn prováděné horolezeckou technikou montáž ocelového lana pro uchycení sítě průměru do 10 mm</t>
  </si>
  <si>
    <t>-39960469</t>
  </si>
  <si>
    <t>43</t>
  </si>
  <si>
    <t>161101101</t>
  </si>
  <si>
    <t>Svislé přemístění výkopku bez naložení do dopravní nádoby avšak s vyprázdněním dopravní nádoby na hromadu nebo do dopravního prostředku z horniny tř. 1 až 4, při hloubce výkopu přes 1 do 2,5 m</t>
  </si>
  <si>
    <t>100709777</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</si>
  <si>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</si>
  <si>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295,102+74,029+73,645+220,934</t>
  </si>
  <si>
    <t>44</t>
  </si>
  <si>
    <t>162301405</t>
  </si>
  <si>
    <t>Vodorovné přemístění větví, kmenů nebo pařezů s naložením, složením a dopravou do 5000 m větví stromů jehličnatých, průměru kmene přes 100 do 300 mm</t>
  </si>
  <si>
    <t>566328119</t>
  </si>
  <si>
    <t xml:space="preserve">Poznámka k souboru cen:
1. Průměr kmene i pařezu se měří v místě řezu.
2. Měrná jednotka je 1 strom.
</t>
  </si>
  <si>
    <t>45</t>
  </si>
  <si>
    <t>162301406</t>
  </si>
  <si>
    <t>Vodorovné přemístění větví, kmenů nebo pařezů s naložením, složením a dopravou do 5000 m větví stromů jehličnatých, průměru kmene přes 300 do 500 mm</t>
  </si>
  <si>
    <t>-474441249</t>
  </si>
  <si>
    <t>46</t>
  </si>
  <si>
    <t>162301415</t>
  </si>
  <si>
    <t>Vodorovné přemístění větví, kmenů nebo pařezů s naložením, složením a dopravou do 5000 m kmenů stromů jehličnatých, průměru přes 100 do 300 mm</t>
  </si>
  <si>
    <t>-546260574</t>
  </si>
  <si>
    <t>47</t>
  </si>
  <si>
    <t>162301416</t>
  </si>
  <si>
    <t>Vodorovné přemístění větví, kmenů nebo pařezů s naložením, složením a dopravou do 5000 m kmenů stromů jehličnatých, průměru přes 300 do 500 mm</t>
  </si>
  <si>
    <t>1468600857</t>
  </si>
  <si>
    <t>48</t>
  </si>
  <si>
    <t>162301421</t>
  </si>
  <si>
    <t>Vodorovné přemístění větví, kmenů nebo pařezů s naložením, složením a dopravou do 5000 m pařezů kmenů, průměru přes 100 do 300 mm</t>
  </si>
  <si>
    <t>1145377543</t>
  </si>
  <si>
    <t>49</t>
  </si>
  <si>
    <t>162301422</t>
  </si>
  <si>
    <t>Vodorovné přemístění větví, kmenů nebo pařezů s naložením, složením a dopravou do 5000 m pařezů kmenů, průměru přes 300 do 500 mm</t>
  </si>
  <si>
    <t>-279585638</t>
  </si>
  <si>
    <t>50</t>
  </si>
  <si>
    <t>162501102</t>
  </si>
  <si>
    <t>Vodorovné přemístění výkopku nebo sypaniny po suchu na obvyklém dopravním prostředku, bez naložení výkopku, avšak se složením bez rozhrnutí z horniny tř. 1 až 4 na vzdálenost přes 2 500 do 3 000 m</t>
  </si>
  <si>
    <t>266048283</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</si>
  <si>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</si>
  <si>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"potřeba horn. 1-4 ZK+zásypTER++zásyp propustků+násyp na mezideponii a zpět"   (189+ 437,923+1328+57)*2</t>
  </si>
  <si>
    <t>"potřeba horn. 1-4 pro aktivní zónu 50%"   2804*0,5  *2</t>
  </si>
  <si>
    <t>51</t>
  </si>
  <si>
    <t>162501152</t>
  </si>
  <si>
    <t>Vodorovné přemístění výkopku nebo sypaniny po suchu na obvyklém dopravním prostředku, bez naložení výkopku, avšak se složením bez rozhrnutí z horniny tř. 5 až 7 na vzdálenost přes 2 500 do 3 000 m</t>
  </si>
  <si>
    <t>-1964788994</t>
  </si>
  <si>
    <t>"jámy rýhy pro zpracování ve stavbě" ( 74,029+37,015+282,068+171,625)*2</t>
  </si>
  <si>
    <t>" frézovaná pro stavbu" 2*300</t>
  </si>
  <si>
    <t>52</t>
  </si>
  <si>
    <t>162701105</t>
  </si>
  <si>
    <t>Vodorovné přemístění výkopku nebo sypaniny po suchu na obvyklém dopravním prostředku, bez naložení výkopku, avšak se složením bez rozhrnutí z horniny tř. 1 až 4 na vzdálenost přes 9 000 do 10 000 m</t>
  </si>
  <si>
    <t>-166352979</t>
  </si>
  <si>
    <t>"výkop " 2882,3+4379,7</t>
  </si>
  <si>
    <t>"jámy, rýhy"     295,102+83,161+220,934+527,583</t>
  </si>
  <si>
    <t>"méně mezideponie"   -3413,823</t>
  </si>
  <si>
    <t>53</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</si>
  <si>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</si>
  <si>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</si>
  <si>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549033651</t>
  </si>
  <si>
    <t>"celkem do 28km - skládka Zavlekov"</t>
  </si>
  <si>
    <t>4379,7*27</t>
  </si>
  <si>
    <t>54</t>
  </si>
  <si>
    <t>162701155</t>
  </si>
  <si>
    <t>Vodorovné přemístění výkopku nebo sypaniny po suchu na obvyklém dopravním prostředku, bez naložení výkopku, avšak se složením bez rozhrnutí z horniny tř. 5 až 7 na vzdálenost přes 9 000 do 10 000 m</t>
  </si>
  <si>
    <t>1899779253</t>
  </si>
  <si>
    <t>"výkopek 5-7"    1042,100+416,840+3030,850+1746,0+37,015+282,068+171,625</t>
  </si>
  <si>
    <t>"méně mezideponie "  -564,737</t>
  </si>
  <si>
    <t>"bouraný materiál "  308,2+104,418</t>
  </si>
  <si>
    <t>55</t>
  </si>
  <si>
    <t>162701159</t>
  </si>
  <si>
    <t>Vodorovné přemístění výkopku nebo sypaniny po suchu na obvyklém dopravním prostředku, bez naložení výkopku, avšak se složením bez rozhrnutí z horniny tř. 5 až 7 na vzdálenost Příplatek k ceně za každých dalších i započatých 1 000 m</t>
  </si>
  <si>
    <t>-2005202964</t>
  </si>
  <si>
    <t>"výkopek  celkem 28km"6574,379*27</t>
  </si>
  <si>
    <t>56</t>
  </si>
  <si>
    <t>167101102</t>
  </si>
  <si>
    <t>Nakládání, skládání a překládání neulehlého výkopku nebo sypaniny nakládání, množství přes 100 m3, z hornin tř. 1 až 4</t>
  </si>
  <si>
    <t>-795964308</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</si>
  <si>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</si>
  <si>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"výkopek nam mezideponii"  3413,823</t>
  </si>
  <si>
    <t>57</t>
  </si>
  <si>
    <t>167101152</t>
  </si>
  <si>
    <t>Nakládání, skládání a překládání neulehlého výkopku nebo sypaniny nakládání, množství přes 100 m3, z hornin tř. 5 až 7</t>
  </si>
  <si>
    <t>-1230760550</t>
  </si>
  <si>
    <t>564,737</t>
  </si>
  <si>
    <t>58</t>
  </si>
  <si>
    <t>171101101</t>
  </si>
  <si>
    <t>Uložení sypaniny do násypů s rozprostřením sypaniny ve vrstvách a s hrubým urovnáním zhutněných s uzavřením povrchu násypu z hornin soudržných s předepsanou mírou zhutnění v procentech výsledků zkoušek Proctor-Standard (dále jen PS) na 95 % PS</t>
  </si>
  <si>
    <t>-1281884651</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</si>
  <si>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</si>
  <si>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 dle TPK"  57</t>
  </si>
  <si>
    <t>59</t>
  </si>
  <si>
    <t>171101131</t>
  </si>
  <si>
    <t>Uložení sypaniny do násypů s rozprostřením sypaniny ve vrstvách a s hrubým urovnáním zhutněných s uzavřením povrchu násypu z hornin nesoudržných a soudržných střídavě ukládaných</t>
  </si>
  <si>
    <t>506771338</t>
  </si>
  <si>
    <t>" vyztužený násyp méně odvod.pero"   2226-897,2</t>
  </si>
  <si>
    <t>"aktivní zona dle ŠD 170mm" 5608*0,5</t>
  </si>
  <si>
    <t>60</t>
  </si>
  <si>
    <t>58343959</t>
  </si>
  <si>
    <t>kamenivo drcené hrubé frakce 32-63</t>
  </si>
  <si>
    <t>t</t>
  </si>
  <si>
    <t>-2130169766</t>
  </si>
  <si>
    <t>" zásyp LS-příkopu - dle TPK" 542*2,2</t>
  </si>
  <si>
    <t>"AZ dle ŠD- 50%" 5608*0,5*0,5</t>
  </si>
  <si>
    <t>61</t>
  </si>
  <si>
    <t>583806520</t>
  </si>
  <si>
    <t>kámen lomový neupravený tříděný frakce 0/250</t>
  </si>
  <si>
    <t>1911665825</t>
  </si>
  <si>
    <t>" aktivní zona dle ŠDK "5608,600*0,5*2,0</t>
  </si>
  <si>
    <t>" obsyp"  300*2</t>
  </si>
  <si>
    <t>62</t>
  </si>
  <si>
    <t>171151211</t>
  </si>
  <si>
    <t>Strmý svah ze zemin vyztužených geosyntetiky s pohledovou plochou sklonu 50-70° z ocelové sítě se zatravněním, výšky do 2 m</t>
  </si>
  <si>
    <t>984764946</t>
  </si>
  <si>
    <t xml:space="preserve">Poznámka k souboru cen:
1. Množství měrných jednotek se určuje v m2 pohledové plochy svahu.
2. V cenách jsou započteny i náklady na:
a) pohledový prvek,
b) výztužnou geomříž,
c) spojovací materiál,
d) zemní práce spojené se zpracováním zeminy - rozhrnutí a hutnění.
3. V cenách nejsou započteny náklady na dodávku zásypového materiálu vyztuženého bloku. Pokud je zásyp prováděn z nakupovaného materiálu, oceňuje se ve specifikaci.
4. Pro související zemní práce platí:
a) ceny jsou stanoveny pro zeminy tříd 1-4. Provádění v zeminách vyšších tříd se oceňuje individuálně,
b) při výpočtu objemu je hloubka vyztuženého bloku rovna výšce konstrukce. U konstrukcí výšky do 2 m, ceny -1211 a -1221, je hloubka vyztuženého bloku 1,5 násobkem její výšky.
5. V množství geomříží je započteno ztratné 5 %.
</t>
  </si>
  <si>
    <t>" dle přehledu"  467,6</t>
  </si>
  <si>
    <t>63</t>
  </si>
  <si>
    <t>171151212</t>
  </si>
  <si>
    <t>Strmý svah ze zemin vyztužených geosyntetiky s pohledovou plochou sklonu 50-70° z ocelové sítě se zatravněním, výšky přes 2 do 4 m</t>
  </si>
  <si>
    <t>-1610919154</t>
  </si>
  <si>
    <t>"dle přehledu" 176,4</t>
  </si>
  <si>
    <t>64</t>
  </si>
  <si>
    <t>171201201</t>
  </si>
  <si>
    <t>Uložení sypaniny na skládky</t>
  </si>
  <si>
    <t>275760198</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</si>
  <si>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</si>
  <si>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 veškerý výkopek" 6827,846*0,5+1129,474*0,5+4974,957+6574,379</t>
  </si>
  <si>
    <t>65</t>
  </si>
  <si>
    <t>171201211</t>
  </si>
  <si>
    <t>Poplatek za uložení stavebního odpadu na skládce (skládkovné) zeminy a kameniva zatříděného do Katalogu odpadů pod kódem 170 504</t>
  </si>
  <si>
    <t>1706049458</t>
  </si>
  <si>
    <t xml:space="preserve">Poznámka k souboru cen:
1. Ceny uvedené v souboru cen lze po dohodě upravit podle místních podmínek.
</t>
  </si>
  <si>
    <t>" horn. 1-4" 4974,957*1,8</t>
  </si>
  <si>
    <t>" horn. 5-7" 6574,379*2,4</t>
  </si>
  <si>
    <t>66</t>
  </si>
  <si>
    <t>174101101</t>
  </si>
  <si>
    <t>Zásyp sypaninou z jakékoliv horniny s uložením výkopku ve vrstvách se zhutněním jam, šachet, rýh nebo kolem objektů v těchto vykopávkách</t>
  </si>
  <si>
    <t>-1725947565</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</si>
  <si>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</si>
  <si>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 gabiony dle TPK"   1558</t>
  </si>
  <si>
    <t>"propustky dle přehledu "  203,700+223,473+1,804+6,336+2,610</t>
  </si>
  <si>
    <t>"krajnice  vlevo dle TPK - kam.materiál" 542</t>
  </si>
  <si>
    <t>"schodiště" 0,5</t>
  </si>
  <si>
    <t>"zemní jímky"  36</t>
  </si>
  <si>
    <t>67</t>
  </si>
  <si>
    <t>583439300</t>
  </si>
  <si>
    <t>kamenivo drcené hrubé frakce 16-32</t>
  </si>
  <si>
    <t>-124015937</t>
  </si>
  <si>
    <t>"zásyp kamen.materálem levostranného příkopu dle TPK a zemních jímek"  (542+36)*2</t>
  </si>
  <si>
    <t>68</t>
  </si>
  <si>
    <t>175101201</t>
  </si>
  <si>
    <t>Obsypání objektů nad přilehlým původním terénem sypaninou z vhodných hornin 1 až 4 nebo materiálem uloženým ve vzdálenosti do 3 m od vnějšího kraje objektu pro jakoukoliv míru zhutnění bez prohození sypaniny sítem</t>
  </si>
  <si>
    <t>-484881505</t>
  </si>
  <si>
    <t xml:space="preserve">Poznámka k souboru cen:
1. Ceny jsou určeny pro objem obsypu do vzdálenosti 3 m od přilehlého líce objektu nad přilehlým původním terénem. Zásyp pod tímto terénem se oceňuje jako zásyp okolo objektu cenami 174 10-1101, 174 10-1103 nebo 174 20-1101 a 174 20-1103; zbývající obsyp se ocení příslušnými cenami souboru cen 171 . 0-11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20-1101 Uložení sypaniny do nezhutněných násypů.
3. Ceny nelze použít pro obsyp potrubí; tento se oceňuje cenami 175 11-11 Obsyp potrubí ručně, nebo 175 15-11 Obsypání potrubí strojně.
4. V cenách nejsou započteny náklady na:
a) svahování obsypu; toto se oceňuje cenami souboru cen 182 . 0-11 Svahování,
b) humusování obsypu; toto se oceňuje cenami souboru cen 18 . 30-11 Rozprostření a urovnání ornice,
c) osetí obsypu; toto se oceňuje příslušnými cenami souborů cen části A Zřízení konstrukcí katalogu 823-2 Rekultivace.
5. Vzdáleností do 3 m uvedenou v popisu souboru cen se rozumí nejkratší vzdálenost těžiště hromady nebo dočasné skládky, z níž se sypanina odebírá, od vnějšího okraje objektu. Použije-li se pro obsyp objektů sypaniny ze zeminy, kterou je nutno přemisťovat ze vzdálenosti přes 30 m od vnějšího okraje objektu a rozpojovat, oceňuje se toto
a) přemístění sypaniny cenami souboru cen 162 . 0-1 . Vodorovné přemístění výkopku,
b) rozpojení dle čl. 3172 Všeobecných podmínek katalogu přičemž se vzdálenost 3 m od celkové vzdálenosti neodečítá.
6. Míru zhutnění předepisuje projekt.
7. V cenách nejsou zahrnuty náklady na nakupovanou sypaninu. Tato se oceňuje ve specifikaci.
</t>
  </si>
  <si>
    <t>"pata vyztuženého svahu dle TPK - 50% "  600*0,5</t>
  </si>
  <si>
    <t>69</t>
  </si>
  <si>
    <t>181951102</t>
  </si>
  <si>
    <t>Úprava pláně vyrovnáním výškových rozdílů v hornině tř. 1 až 4 se zhutněním</t>
  </si>
  <si>
    <t>-421271880</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</si>
  <si>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</si>
  <si>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 dle štěrkodrtí" 5283,0+295,6+172</t>
  </si>
  <si>
    <t>" parapláň " 5283,0+295,6</t>
  </si>
  <si>
    <t>70</t>
  </si>
  <si>
    <t>182101101</t>
  </si>
  <si>
    <t>Svahování trvalých svahů do projektovaných profilů s potřebným přemístěním výkopku při svahování v zářezech v hornině tř. 1 až 4</t>
  </si>
  <si>
    <t>-673118624</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</si>
  <si>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</si>
  <si>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"dle TPK  méně skalní svahy " 6164 - 4600</t>
  </si>
  <si>
    <t>71</t>
  </si>
  <si>
    <t>182101102</t>
  </si>
  <si>
    <t>Svahování trvalých svahů do projektovaných profilů s potřebným přemístěním výkopku při svahování v zářezech v hornině tř. 5</t>
  </si>
  <si>
    <t>-1516656450</t>
  </si>
  <si>
    <t>"dle TPK" 4600</t>
  </si>
  <si>
    <t>72</t>
  </si>
  <si>
    <t>182201101</t>
  </si>
  <si>
    <t>Svahování trvalých svahů do projektovaných profilů s potřebným přemístěním výkopku při svahování násypů v jakékoliv hornině</t>
  </si>
  <si>
    <t>-537465736</t>
  </si>
  <si>
    <t>"dle TpK" 1555</t>
  </si>
  <si>
    <t>73</t>
  </si>
  <si>
    <t>182301132</t>
  </si>
  <si>
    <t>Rozprostření a urovnání ornice ve svahu sklonu přes 1:5 při souvislé ploše přes 500 m2, tl. vrstvy přes 100 do 150 mm</t>
  </si>
  <si>
    <t>889072627</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</si>
  <si>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</si>
  <si>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"dle situace B.2.4 - úpravy na KÚ" 5*5+4,5*30+30*0,9</t>
  </si>
  <si>
    <t>74</t>
  </si>
  <si>
    <t>103715000</t>
  </si>
  <si>
    <t>substrát pro trávníky VL</t>
  </si>
  <si>
    <t>172013079</t>
  </si>
  <si>
    <t>"pro ohumusování"  187*0,15</t>
  </si>
  <si>
    <t>75</t>
  </si>
  <si>
    <t>183405212</t>
  </si>
  <si>
    <t>Výsev trávníku hydroosevem na hlušinu</t>
  </si>
  <si>
    <t>1046372758</t>
  </si>
  <si>
    <t xml:space="preserve">Poznámka k souboru cen:
1. V cenách jsou započteny náklady potřebné pro provedení hydroosevu, s výjimkou travního semene.
2. V cenách nejsou započteny náklady na:
a) dodání travního semene, toto se oceňuje ve specifikaci,
b) zálivku; tato se oceňuje cenami části C02 souboru cen 185 80-43 Zalití rostlin vodou,
c) pokosení; toto se oceňuje cenami části C02 souboru cen 111 10-41 Pokosení trávníku.
</t>
  </si>
  <si>
    <t>"terramesh- lícová plocha "467,6+176,40</t>
  </si>
  <si>
    <t>" svahy zastávek BUS"  187</t>
  </si>
  <si>
    <t>Zakládání</t>
  </si>
  <si>
    <t>76</t>
  </si>
  <si>
    <t>211531111</t>
  </si>
  <si>
    <t>Výplň kamenivem do rýh odvodňovacích žeber nebo trativodů bez zhutnění, s úpravou povrchu výplně kamenivem hrubým drceným frakce 16 až 63 mm</t>
  </si>
  <si>
    <t>-1231092587</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</si>
  <si>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</si>
  <si>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 trativody dle přehledu"  2235*0,5*0,65+(105+103)*0,5*0,65+72*0,5*0,5+821*0,5*0,3</t>
  </si>
  <si>
    <t>77</t>
  </si>
  <si>
    <t>211971110</t>
  </si>
  <si>
    <t>Zřízení opláštění výplně z geotextilie odvodňovacích žeber nebo trativodů v rýze nebo zářezu se stěnami šikmými o sklonu do 1:2</t>
  </si>
  <si>
    <t>-1493078405</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</si>
  <si>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</si>
  <si>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"propustv km 4,336 dle přehledu propustků"  12</t>
  </si>
  <si>
    <t>78</t>
  </si>
  <si>
    <t>693110030</t>
  </si>
  <si>
    <t>geotextilie tkaná PP 40kN/m</t>
  </si>
  <si>
    <t>-1047644310</t>
  </si>
  <si>
    <t>12*1,02</t>
  </si>
  <si>
    <t>79</t>
  </si>
  <si>
    <t>211971122</t>
  </si>
  <si>
    <t>Zřízení opláštění výplně z geotextilie odvodňovacích žeber nebo trativodů v rýze nebo zářezu se stěnami svislými nebo šikmými o sklonu přes 1:2 při rozvinuté šířce opláštění přes 2,5 m</t>
  </si>
  <si>
    <t>447198376</t>
  </si>
  <si>
    <t>"zadní stěna gabionů" 2092,5</t>
  </si>
  <si>
    <t>80</t>
  </si>
  <si>
    <t>693112600</t>
  </si>
  <si>
    <t>geotextilie netkaná PP 500g/m2</t>
  </si>
  <si>
    <t>1758444262</t>
  </si>
  <si>
    <t>2092,5*1,02</t>
  </si>
  <si>
    <t>81</t>
  </si>
  <si>
    <t>212532111</t>
  </si>
  <si>
    <t>Lože pro trativody z kameniva hrubého drceného</t>
  </si>
  <si>
    <t>-755639948</t>
  </si>
  <si>
    <t xml:space="preserve">Poznámka k souboru cen:
1. V cenách jsou započteny i náklady na vyčištění dna rýh a na urovnání povrchu lože.
2. V ceně materiálu jsou započteny i náklady na prohození výkopku.
</t>
  </si>
  <si>
    <t>" vyztužení svahu tl.200-300mm -  dle TPK "  3588,8*0,25</t>
  </si>
  <si>
    <t>"gabiony tl.300mm pomocí TPK "  (4100-3588,8)*0,300</t>
  </si>
  <si>
    <t>"fr.0-32 -  - dle tabulky propustků včetně čel,vtok.jímek, koryt ....." (140,745+1,40+10+52,900+28,600)*0,100     +44,680*0,150+3,460*0,150+2,1*0,100</t>
  </si>
  <si>
    <t>"schodiště" 1,122</t>
  </si>
  <si>
    <t>82</t>
  </si>
  <si>
    <t>212572121</t>
  </si>
  <si>
    <t>Lože pro trativody z kameniva drobného těženého</t>
  </si>
  <si>
    <t>-1167899618</t>
  </si>
  <si>
    <t>"trativody vlevo"  2235*0,5*0,1</t>
  </si>
  <si>
    <t>"trativody vpravo " (105+103)*0,5*0,1</t>
  </si>
  <si>
    <t>"trativody gabionů " (821+72)*0,5*0,1</t>
  </si>
  <si>
    <t>83</t>
  </si>
  <si>
    <t>212755214</t>
  </si>
  <si>
    <t>Trativody bez lože z drenážních trubek plastových flexibilních D 100 mm</t>
  </si>
  <si>
    <t>794132974</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</si>
  <si>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</si>
  <si>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 patní trativod + zastávky" 731+15*6+27+45</t>
  </si>
  <si>
    <t>84</t>
  </si>
  <si>
    <t>212755218</t>
  </si>
  <si>
    <t>Trativody bez lože z drenážních trubek plastových flexibilních D 200 mm</t>
  </si>
  <si>
    <t>-575615690</t>
  </si>
  <si>
    <t xml:space="preserve">PERFORACE  220st. </t>
  </si>
  <si>
    <t>" dle přehledu vlevo a vpravo"  2235+105+103</t>
  </si>
  <si>
    <t>85</t>
  </si>
  <si>
    <t>224111112</t>
  </si>
  <si>
    <t>Maloprofilové vrty průběžným sacím vrtáním průměru do 56 mm do úklonu 45° v hl 0 až 25 m v hornině tř. I a II</t>
  </si>
  <si>
    <t>-1393551084</t>
  </si>
  <si>
    <t>"hřebíkovaný svah km 0,5,270-5,420  v ploše 1242,5m2  1243*3*0,75"    2797</t>
  </si>
  <si>
    <t>"zvětšený rozsahvrubu v ploše 1200m2"   2700</t>
  </si>
  <si>
    <t>86</t>
  </si>
  <si>
    <t>224111114</t>
  </si>
  <si>
    <t>Maloprofilové vrty průběžným sacím vrtáním průměru do 56 mm do úklonu 45° v hl 0 až 25 m v hornině tř. III a IV</t>
  </si>
  <si>
    <t>1866752676</t>
  </si>
  <si>
    <t>932+900</t>
  </si>
  <si>
    <t>87</t>
  </si>
  <si>
    <t>589329090</t>
  </si>
  <si>
    <t>beton C 20/25 X0XC2 kamenivo frakce 0/16</t>
  </si>
  <si>
    <t>1881011871</t>
  </si>
  <si>
    <t>8*3,14*0,3*0,3    *4*10</t>
  </si>
  <si>
    <t>88</t>
  </si>
  <si>
    <t>273311127</t>
  </si>
  <si>
    <t>Základové konstrukce z betonu prostého desky ve výkopu nebo na hlavách pilot C 25/30</t>
  </si>
  <si>
    <t>251822348</t>
  </si>
  <si>
    <t xml:space="preserve">Poznámka k souboru cen:
1. V cenách jsou započteny i náklady na:
a) kontrolu bednění před betonáží, vlastní betonáž zejména čerpadlem betonu, rozhrnutí a hutnění betonu požadované konzistence, uhlazení horního povrchu základu s případnou technologickou přestávkou nutnou pro vytvoření založení dříku opěry nebo pilíře,
b) ošetření a ochranu čerstvě uloženého betonu.
2. V cenách nejsou započteny náklady na:
a) zhutnění podkladní vrstvy nebo vyčištění základové spáry u plošného založení,
b) zhotovení vrtací šablony pilot nebo odbourání hlav pilot u základu založeného na pilotách.
</t>
  </si>
  <si>
    <t>"propustky dle přehledné tabulky" 30,888+12,456+1,638+1,240+9,360+1,080+5,060+10,010</t>
  </si>
  <si>
    <t>"schodiště" 4,158</t>
  </si>
  <si>
    <t>89</t>
  </si>
  <si>
    <t>273321118</t>
  </si>
  <si>
    <t>Základové konstrukce z betonu železového desky ve výkopu nebo na hlavách pilot C 30/37</t>
  </si>
  <si>
    <t>-118802018</t>
  </si>
  <si>
    <t xml:space="preserve">Poznámka k souboru cen:
1. V cenách jsou započteny i náklady na:
a) kontrolu bednění před betonáží, vlastní betonáž zejména čerpadlem betonu, rozhrnutí a hutnění betonu požadované konzistence bez ohledu na hustotu výztuže, uhlazení horního povrchu základu s případnou technologickou přestávkou nutnou pro vytvoření založení dříku opěry nebo pilíře,
b) kontrolu uložení výztuže s předepsaným krytím,
c) ošetření a ochranu čerstvě uloženého betonu.
2. V cenách nejsou započteny náklady na podkladní vrstvu základu, tyto se oceňují souborem cen 451 3-511 Podkladní nebo vyrovnávací vrstva z betonu prostého.
</t>
  </si>
  <si>
    <t>"podkladní deska zastávky BUS"  (121+94)*0,25</t>
  </si>
  <si>
    <t>90</t>
  </si>
  <si>
    <t>273354111</t>
  </si>
  <si>
    <t>Bednění základových konstrukcí desek zřízení</t>
  </si>
  <si>
    <t>1006749174</t>
  </si>
  <si>
    <t xml:space="preserve">Poznámka k souboru cen:
1. V ceně -4111 jsou započteny i náklady na založení, sestavení a osazení systémového bednění mobilním jeřábem, nástřik bednění odformovacím postřikem, měsíční nájemné rámů inventárního bednění a spínacích prvků vztažené k ploše bednění, spotřebu výplní rámů bednění z překližek pro nepohledové bednění a distančních prvků.
2. Drobný spotřební materiál (např. hřebíky, vruty, materiál pro vyplnění kuželových otvorů v základu po spínacích tyčích bednění) je započten v režijních nákladech.
3. V ceně -4211 je započteno odbednění a očištění bednění.
4. V cenách nejsou obsaženy náklady na bednění vložky nebo výplně pracovních a dilatačních spár základu.
</t>
  </si>
  <si>
    <t>"zastávky BUS"  (119+60+27+45)*0,25</t>
  </si>
  <si>
    <t>" propustky dle přehledné tabulky" 240,240+4+10,150</t>
  </si>
  <si>
    <t>91</t>
  </si>
  <si>
    <t>273354211</t>
  </si>
  <si>
    <t>Bednění základových konstrukcí desek odstranění bednění</t>
  </si>
  <si>
    <t>-2100812860</t>
  </si>
  <si>
    <t>317,140</t>
  </si>
  <si>
    <t>92</t>
  </si>
  <si>
    <t>273361412</t>
  </si>
  <si>
    <t>Výztuž základových konstrukcí desek ze svařovaných sítí, hmotnosti přes 3,5 do 6 kg/m2</t>
  </si>
  <si>
    <t>207052062</t>
  </si>
  <si>
    <t xml:space="preserve">Poznámka k souboru cen:
1. V cenách jsou započteny náklady na dodání výztuže z žebírkové betonářské oceli nebo svařovaných sítí, sestavení armokošů a jejich uložení do bednění jeřábem se zajištěním polohy výztuže, vázání výztuže nebo bodové svary jako náhrada za vázání, případné úpravy výztuže nutné pro osazení bednění nebo při spojkování závitové výztuže spojkami WD 90.
2. V cenách jsou započteny i náklady na osazení distančních tělísek pro předepsané krytí výztuže. Materiál těchto tělísek je zahrnut v cenách bednění základů.
</t>
  </si>
  <si>
    <t>KARI-síť  KY49 8/100x8/100</t>
  </si>
  <si>
    <t>"podkladní deska BUS " (215*2+66*1)*0,0079</t>
  </si>
  <si>
    <t>"pro obetonování"(11,5*2+10+4*6+3*6)*3*0,006</t>
  </si>
  <si>
    <t>93</t>
  </si>
  <si>
    <t>273362021</t>
  </si>
  <si>
    <t>Výztuž základů desek ze svařovaných sítí z drátů typu KARI</t>
  </si>
  <si>
    <t>-731109815</t>
  </si>
  <si>
    <t xml:space="preserve">Poznámka k souboru cen:
1. Ceny platí pro desky rovné, s náběhy, hřibové nebo upnuté do žeber včetně výztuže těchto žeber.
</t>
  </si>
  <si>
    <t>" obetonování + vt.jímka dle tabulky propustků" (2073,750+1487,728+2803,592)*0,001</t>
  </si>
  <si>
    <t>94</t>
  </si>
  <si>
    <t>274311128</t>
  </si>
  <si>
    <t>Základové konstrukce z betonu prostého pasy, prahy, věnce a ostruhy ve výkopu nebo na hlavách pilot C 30/37</t>
  </si>
  <si>
    <t>1294002925</t>
  </si>
  <si>
    <t>" základ výtokového čela " 2,6*1,5*0,8</t>
  </si>
  <si>
    <t>"betonové prahy" (2,6+2,6+2,1+2,4)*0,5*1,2+2*3,5*0,5*1</t>
  </si>
  <si>
    <t>95</t>
  </si>
  <si>
    <t>275311127</t>
  </si>
  <si>
    <t>Základové konstrukce z betonu prostého patky a bloky ve výkopu nebo na hlavách pilot C 25/30</t>
  </si>
  <si>
    <t>257454296</t>
  </si>
  <si>
    <t>" dle přehledné tabulky propustků" 1,100+4,800+2,076+3,045</t>
  </si>
  <si>
    <t>" schodiště" 9,5</t>
  </si>
  <si>
    <t>96</t>
  </si>
  <si>
    <t>275354111</t>
  </si>
  <si>
    <t>Bednění základových konstrukcí patek a bloků zřízení</t>
  </si>
  <si>
    <t>-1256131351</t>
  </si>
  <si>
    <t>4,0+11,200</t>
  </si>
  <si>
    <t>97</t>
  </si>
  <si>
    <t>275354211</t>
  </si>
  <si>
    <t>Bednění základových konstrukcí patek a bloků odstranění bednění</t>
  </si>
  <si>
    <t>1235401755</t>
  </si>
  <si>
    <t>15,200</t>
  </si>
  <si>
    <t>Svislé a kompletní konstrukce</t>
  </si>
  <si>
    <t>98</t>
  </si>
  <si>
    <t>327215221</t>
  </si>
  <si>
    <t>Opěrné zdi z prefabrikovaných drátokamenných gravitačních konstrukcí (gabionů) předplněné kamenivem ze splétané dvouzákrutové ocelové sítě s povrchovou úpravou galfan</t>
  </si>
  <si>
    <t>166810861</t>
  </si>
  <si>
    <t xml:space="preserve">Poznámka k souboru cen:
1. V cenách jsou započteny náklady na sestavení košů, jejich výplň kamenivem a osazení jeřábem na určené místo.
2. V cenách nejsou započteny náklady na:
a) vyhotovení štěrkového lože pod gabionem; tyto náklady se oceňují cenami souboru cen 271 .5-22.. Podsyp pod základové konstrukce katalogu 801-1,
b) zpětný zásyp; tyto náklady se oceňují cenami souboru cen 174 01-1 Zához sypaninou z jakékoliv horniny katalogu 800-1,
c) filtrační geotextilii mezi rubem gabionu a zpětným zásypem; tyto náklady se oceňuji cenami souboru cen 213 14-11 Zřízení vrstvy z geotextilie katalogu 800-2.
</t>
  </si>
  <si>
    <t>"dle přehledu" 1924,45</t>
  </si>
  <si>
    <t>99</t>
  </si>
  <si>
    <t>339921111</t>
  </si>
  <si>
    <t>Osazování palisád betonových jednotlivých se zabetonováním výšky palisády do 500 mm</t>
  </si>
  <si>
    <t>668617549</t>
  </si>
  <si>
    <t xml:space="preserve">Poznámka k souboru cen:
1. V cenách nejsou započteny náklady na zřízení rýhy nebo jámy a na dodání palisád; tyto se oceňují ve specifikaci.
2. Ceny lze použít pro palisády o jakémkoli tvaru průřezu.
3. Měrnou jednotkou (u položek číslo -1131 až -1144) se rozumí metr délky palisádové stěny.
4. Výškou palisády je uvažována celková délka osazovaného prvku.
</t>
  </si>
  <si>
    <t>"dle přehledu - schodiště  výška 400mm"  208</t>
  </si>
  <si>
    <t>59228409</t>
  </si>
  <si>
    <t>palisáda vzhled dobové dlažební kameny betonová přírodní 16X16X60 cm</t>
  </si>
  <si>
    <t>-200661823</t>
  </si>
  <si>
    <t>208</t>
  </si>
  <si>
    <t>Vodorovné konstrukce</t>
  </si>
  <si>
    <t>452385121</t>
  </si>
  <si>
    <t>Podkladní a vyrovnávací konstrukce z betonu pražce ze železového betonu tř. C 12/15 pod potrubí v otevřeném výkopu, průřezové plochy přes 25000 do 50000 mm2</t>
  </si>
  <si>
    <t>830535032</t>
  </si>
  <si>
    <t xml:space="preserve">Poznámka k souboru cen:
1. V cenách jsou započteny i náklady na bednění, odbednění a na nátěr bednění proti přilnavosti betonu.
2. Množství podkladní konstrukce z pražců se určuje v m součtem jednotlivých délek pražců.
3. Pro výpočet přesunu hmot se celková hmotnost položky sníží o hmotnost betonu, pokud je beton dodáván přímo na místo zabudování nebo do prostoru technologické manipulace.
</t>
  </si>
  <si>
    <t>"propustky dle přehledné tabulky" 94*0,8</t>
  </si>
  <si>
    <t>462511161</t>
  </si>
  <si>
    <t>Zához z lomového kamene neupraveného provedený ze břehu nebo z lešení, do sucha nebo do vody tříděného, hmotnost jednotlivých kamenů do 80 kg bez výplně mezer</t>
  </si>
  <si>
    <t>-1772504105</t>
  </si>
  <si>
    <t xml:space="preserve">Poznámka k souboru cen:
1. V příplatcích jsou započteny náklady na urovnání líce záhozu do projektovaného profilu.
</t>
  </si>
  <si>
    <t>"výtoky z propustku km 4,33600"   28,600*0,4</t>
  </si>
  <si>
    <t>103</t>
  </si>
  <si>
    <t>462513161</t>
  </si>
  <si>
    <t>Zához z lomového kamene neupraveného provedený ze břehu nebo z lešení, do sucha nebo do vody záhozového, hmotnost jednotlivých kamenů přes 200 do 500 kg bez výplně mezer</t>
  </si>
  <si>
    <t>261232436</t>
  </si>
  <si>
    <t>"výtoky z propustku km 4,33600"  9*0,5</t>
  </si>
  <si>
    <t>104</t>
  </si>
  <si>
    <t>463212111</t>
  </si>
  <si>
    <t>Rovnanina z lomového kamene upraveného, tříděného jakékoliv tloušťky rovnaniny s vyklínováním spár a dutin úlomky kamene</t>
  </si>
  <si>
    <t>-1482970149</t>
  </si>
  <si>
    <t xml:space="preserve">Poznámka k souboru cen:
1. Ceny lze použít i pro rovnaniny za opěrami a křídly pro jakýkoliv jejich sklon.
2. Ceny neplatí s výjimkou rovnanin za opěrami a křídly pro rovnaninu o sklonu přes 1:1; tyto se oceňují cenami 321 21-4511 Zdivo nadzákladové z lomového kamene na sucho s tím, že vyplnění spár a dutin těženým kamenivem se oceňuje cenou 469 57-1112 Vyplnění otvorů kamenivem těženým v množství 0,25 m3 kameniva na 1 m3 rovnaniny.
3. Množství měrných jednotek
a) rovnaniny se stanoví v m3 konstrukce rovnaniny,
b) příplatků se stanoví v m2 vypracovaných líců.
</t>
  </si>
  <si>
    <t>"obsyp paty zdí a vyztužených svahů - 50%"  600*0,5</t>
  </si>
  <si>
    <t>105</t>
  </si>
  <si>
    <t>465513228</t>
  </si>
  <si>
    <t>Dlažba z lomového kamene lomařsky upraveného vodorovná nebo ve sklonu na cementovou maltu ze 400 kg cementu na m3 malty, s vyspárováním cementovou maltou MCs tl. 250 mm</t>
  </si>
  <si>
    <t>1475587066</t>
  </si>
  <si>
    <t xml:space="preserve">Poznámka k souboru cen:
1. Ceny -1228 až -1428 lze použít i pro zřízení dlažby ve vodě při sloupci vodního polštáře do 100 mm.
2. V cenách jsou započteny i náklady na:
a) napojení nové dlažby na dlažbu dosavadní,
b) zřízení dlažby na plochách kuželových,
c) zhotovení dlažby u schodů.
3. V cenách nejsou započteny náklady na podkladní betonovou vrstvu, tato vrstva se oceňuje cenami souboru cen 451 31-51 Podkladní a výplňové vrstvy z betonu prostého.
</t>
  </si>
  <si>
    <t>" propustky "   12,400+50,600</t>
  </si>
  <si>
    <t>106</t>
  </si>
  <si>
    <t>467510111</t>
  </si>
  <si>
    <t>Balvanitý skluz z lomového kamene pro balvanité skluzy kamene hmotnosti jednotlivě přes 300 do 3000 kg s proštěrkováním tl. vrstvy 700 až 1200 mm</t>
  </si>
  <si>
    <t>1793173242</t>
  </si>
  <si>
    <t xml:space="preserve">Poznámka k souboru cen:
1. V ceně jsou započteny i náklady na práci pod hladinou vody přes 100 do 300 mm.
2. V ceně nejsou započteny náklady na podkladní vrstvu z kameniva; tato se oceňuje cenami souboru cen 457 5 . - . . Filtrační vrstvy jakékoliv tloušťky a sklonu.
3. Objem se stanoví v m3 konstrukce skluzu.
</t>
  </si>
  <si>
    <t>" propustky "   (12+8)*2,5*0,50 +3*5*2*0,3*                 0</t>
  </si>
  <si>
    <t>" výtok z trativodu  "8*1,5*0,50 +1,5*0,8*0,8</t>
  </si>
  <si>
    <t>Komunikace</t>
  </si>
  <si>
    <t>107</t>
  </si>
  <si>
    <t>564851111</t>
  </si>
  <si>
    <t>Podklad ze štěrkodrti ŠD s rozprostřením a zhutněním, po zhutnění tl. 150 mm</t>
  </si>
  <si>
    <t>156950930</t>
  </si>
  <si>
    <t>"nová konstrukce včetně rozšíření "4879</t>
  </si>
  <si>
    <t>"péro pod rozšířenou krajnicí dle pomocné TPK " 760</t>
  </si>
  <si>
    <t>"rýha propustků dle přehledné tabulky " 211,8+10*2*3,5*0,4</t>
  </si>
  <si>
    <t>"jáma po dokončení mostu " 97+14*2*0,4</t>
  </si>
  <si>
    <t>108</t>
  </si>
  <si>
    <t>564851114</t>
  </si>
  <si>
    <t>Podklad ze štěrkodrti ŠD s rozprostřením a zhutněním, po zhutnění tl. 180 mm</t>
  </si>
  <si>
    <t>-1920348308</t>
  </si>
  <si>
    <t>" vozovka BUS"  215+(119+60)*0,45</t>
  </si>
  <si>
    <t xml:space="preserve"> " sjezdy"  35+70+20+17+3+27</t>
  </si>
  <si>
    <t>109</t>
  </si>
  <si>
    <t>564851113</t>
  </si>
  <si>
    <t>Podklad ze štěrkodrti ŠD s rozprostřením a zhutněním, po zhutnění tl. 170 mm</t>
  </si>
  <si>
    <t>1662832058</t>
  </si>
  <si>
    <t>min. 150mm, průměrně 170mm</t>
  </si>
  <si>
    <t>"nová konstrukce včetně rozšíření "5283</t>
  </si>
  <si>
    <t>"rýha propustků dle přehleedné tabulky " 211,8</t>
  </si>
  <si>
    <t>"jáma po dokončení mostu " 97+14*2*0,6</t>
  </si>
  <si>
    <t>565156121</t>
  </si>
  <si>
    <t>Asfaltový beton vrstva podkladní ACP 22 (obalované kamenivo hrubozrnné - OKH) s rozprostřením a zhutněním v pruhu šířky přes 3 m, po zhutnění tl. 70 mm</t>
  </si>
  <si>
    <t>1712953804</t>
  </si>
  <si>
    <t xml:space="preserve">Poznámka k souboru cen:
1. ČSN EN 13108-1 připouští pro ACP 22 pouze tl. 60 až 100 mm.
</t>
  </si>
  <si>
    <t xml:space="preserve">Vozovka - ACP 22 + 50/70 </t>
  </si>
  <si>
    <t>"nová konstrukce včetně rozšíření "4475</t>
  </si>
  <si>
    <t>"rýha propustků dle přehleedné tabulky " 211,8+10*2*3,5*0,22</t>
  </si>
  <si>
    <t>"jáma po dokončení mostu " 97+14*2*0,2</t>
  </si>
  <si>
    <t>"sjezdy " 35+70+20+17+3+27</t>
  </si>
  <si>
    <t>111</t>
  </si>
  <si>
    <t>569831111</t>
  </si>
  <si>
    <t>Zpevnění krajnic nebo komunikací pro pěší s rozprostřením a zhutněním, po zhutnění štěrkodrtí tl. 100 mm</t>
  </si>
  <si>
    <t>-937917512</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</si>
  <si>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</si>
  <si>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"dle TPK  "  4861</t>
  </si>
  <si>
    <t>112</t>
  </si>
  <si>
    <t>569903311</t>
  </si>
  <si>
    <t>Zřízení zemních krajnic z hornin jakékoliv třídy se zhutněním</t>
  </si>
  <si>
    <t>1436656372</t>
  </si>
  <si>
    <t xml:space="preserve">Poznámka k souboru cen:
1. Ceny jsou určeny pro jakoukoliv tloušťku krajnice.
2. V cenách nejsou započteny náklady na opatření zeminy a její přemístění k místu zabudování, které se oceňují podle ustanovení čl. 3111 Všeobecných podmínek části A 01 tohoto katalogu.
</t>
  </si>
  <si>
    <t>"dle TPK - zemina " 489 -300</t>
  </si>
  <si>
    <t>"dle TPK - frézovaná dle pomocné tabulky "  300</t>
  </si>
  <si>
    <t>113</t>
  </si>
  <si>
    <t>573231111</t>
  </si>
  <si>
    <t>Postřik spojovací PS bez posypu kamenivem ze silniční emulze, v množství 0,70 kg/m2</t>
  </si>
  <si>
    <t>1547066776</t>
  </si>
  <si>
    <t xml:space="preserve">C 60 BP5,      0,3kg/m2    </t>
  </si>
  <si>
    <t>"dle přehledu" 16557,8+16844</t>
  </si>
  <si>
    <t>200</t>
  </si>
  <si>
    <t>577134141</t>
  </si>
  <si>
    <t>Asfaltový beton vrstva obrusná ACO 11 (ABS) s rozprostřením a se zhutněním z modifikovaného asfaltu v pruhu šířky přes 3 m tl. 40 mm</t>
  </si>
  <si>
    <t>73506776</t>
  </si>
  <si>
    <t xml:space="preserve">Poznámka k souboru cen:
1. ČSN EN 13108-1 připouští pro ACO 11 pouze tl. 35 až 50 mm.
</t>
  </si>
  <si>
    <t>ACO 11S PMB 25/55</t>
  </si>
  <si>
    <t>"dle přehledu"  16390,9</t>
  </si>
  <si>
    <t>115</t>
  </si>
  <si>
    <t>577186131</t>
  </si>
  <si>
    <t>Asfaltový beton vrstva ložní ACL 22 (ABVH) s rozprostřením a zhutněním z modifikovaného asfaltu, po zhutnění v pruhu šířky do 3 m, po zhutnění tl. 90 mm</t>
  </si>
  <si>
    <t>817212511</t>
  </si>
  <si>
    <t xml:space="preserve">Poznámka k souboru cen:
1. ČSN EN 13108-1 připouští pro ACL 22 pouze tl. 60 až 90 mm.
</t>
  </si>
  <si>
    <t>ACL 22S PMB 25/55-5</t>
  </si>
  <si>
    <t>16844</t>
  </si>
  <si>
    <t>116</t>
  </si>
  <si>
    <t>591141111</t>
  </si>
  <si>
    <t>Kladení dlažby z kostek s provedením lože do tl. 50 mm, s vyplněním spár, s dvojím beraněním a se smetením přebytečného materiálu na krajnici velkých z kamene, do lože z cementové malty</t>
  </si>
  <si>
    <t>1348513304</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</si>
  <si>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</si>
  <si>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řádková</t>
  </si>
  <si>
    <t>"dle přehledu zastávka BUS" 121+94</t>
  </si>
  <si>
    <t>117</t>
  </si>
  <si>
    <t>583801600</t>
  </si>
  <si>
    <t>kostka dlažební žula velká</t>
  </si>
  <si>
    <t>343086743</t>
  </si>
  <si>
    <t>215*0,400</t>
  </si>
  <si>
    <t>118</t>
  </si>
  <si>
    <t>596211113</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</si>
  <si>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</si>
  <si>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-595673009</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</si>
  <si>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</si>
  <si>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 schodiště pod zastávkou BUS vpravo" 5,0</t>
  </si>
  <si>
    <t>119</t>
  </si>
  <si>
    <t>59245018</t>
  </si>
  <si>
    <t>dlažba skladebná betonová 20x10x6 cm přírodní</t>
  </si>
  <si>
    <t>763364266</t>
  </si>
  <si>
    <t>5*1,03</t>
  </si>
  <si>
    <t>Trubní vedení</t>
  </si>
  <si>
    <t>120</t>
  </si>
  <si>
    <t>871313121</t>
  </si>
  <si>
    <t>Montáž kanalizačního potrubí z plastů z tvrdého PVC těsněných gumovým kroužkem v otevřeném výkopu ve sklonu do 20 % DN 160</t>
  </si>
  <si>
    <t>979880079</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</si>
  <si>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</si>
  <si>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"přípojky vpustí"  16+12</t>
  </si>
  <si>
    <t>121</t>
  </si>
  <si>
    <t>28615001</t>
  </si>
  <si>
    <t>trubka kanalizační  PP DIN UR-2 DN 150x2000 mm SN10</t>
  </si>
  <si>
    <t>-1175516089</t>
  </si>
  <si>
    <t>122</t>
  </si>
  <si>
    <t>28615004</t>
  </si>
  <si>
    <t>trubka kanalizační  PP DIN UR-2 DN 200x2000 mm SN10</t>
  </si>
  <si>
    <t>165251706</t>
  </si>
  <si>
    <t>12+3</t>
  </si>
  <si>
    <t>123</t>
  </si>
  <si>
    <t>286154020</t>
  </si>
  <si>
    <t>koleno UR-2 DIN 150/15°</t>
  </si>
  <si>
    <t>-67496912</t>
  </si>
  <si>
    <t>124</t>
  </si>
  <si>
    <t>286154040</t>
  </si>
  <si>
    <t>koleno UR-2 DIN 150/30°</t>
  </si>
  <si>
    <t>-154332388</t>
  </si>
  <si>
    <t>125</t>
  </si>
  <si>
    <t>286154060</t>
  </si>
  <si>
    <t>koleno UR-2 DIN 150/45°</t>
  </si>
  <si>
    <t>-893367421</t>
  </si>
  <si>
    <t>126</t>
  </si>
  <si>
    <t>871353121</t>
  </si>
  <si>
    <t>Montáž kanalizačního potrubí z plastů z tvrdého PVC těsněných gumovým kroužkem v otevřeném výkopu ve sklonu do 20 % DN 200</t>
  </si>
  <si>
    <t>-1646103313</t>
  </si>
  <si>
    <t>"výtok z revizní šachty" 3</t>
  </si>
  <si>
    <t>127</t>
  </si>
  <si>
    <t>286154140</t>
  </si>
  <si>
    <t>koleno UR-2 DIN 200/45°</t>
  </si>
  <si>
    <t>-707528645</t>
  </si>
  <si>
    <t>128</t>
  </si>
  <si>
    <t>894411111</t>
  </si>
  <si>
    <t>Zřízení šachet kanalizačních z betonových dílců výšky vstupu do 1,50 m s obložením dna betonem tř. C 25/30, na potrubí DN do 200</t>
  </si>
  <si>
    <t>1399966429</t>
  </si>
  <si>
    <t xml:space="preserve">Poznámka k souboru cen:
1. Příplatek k ceně šachet z betonových dílců za každých dalších i započatých 0,60 m výšky vstupu se oceňuje cenou 894 11-8001 této části katalogu.
2. V cenách jsou započteny i náklady na:
a) podkladní desku z betonu prostého.
b) zhotovení monolitického dna
3. V cenách nejsou započteny náklady na:
a) litinové poklopy; osazení litinových poklopů se oceňuje cenami souboru cen 899 10- . 1 Osazení poklopů litinových a ocelových včetně rámů části A 01 tohoto katalogu; dodání poklopů se oceňuje ve specifikaci,
b) dodání betonových dílců (vyrovnávací prstenec, přechodová skruž, přechodová deska, skruže, šachtové a skružová těsnění); tyto se oceňují ve specifikaci.
</t>
  </si>
  <si>
    <t>129</t>
  </si>
  <si>
    <t>592241610</t>
  </si>
  <si>
    <t>skruž kanalizační s ocelovými stupadly 100 x 50 x 12 cm</t>
  </si>
  <si>
    <t>1491007561</t>
  </si>
  <si>
    <t>130</t>
  </si>
  <si>
    <t>592241600</t>
  </si>
  <si>
    <t>skruž kanalizační s ocelovými stupadly 100 x 25 x 12 cm</t>
  </si>
  <si>
    <t>-687434276</t>
  </si>
  <si>
    <t>131</t>
  </si>
  <si>
    <t>592241670</t>
  </si>
  <si>
    <t>skruž betonová přechodová 62,5/100x60x12 cm, stupadla poplastovaná</t>
  </si>
  <si>
    <t>441133959</t>
  </si>
  <si>
    <t>132</t>
  </si>
  <si>
    <t>592241750</t>
  </si>
  <si>
    <t>prstenec betonový vyrovnávací 62,5x6x12 cm</t>
  </si>
  <si>
    <t>CS ÚRS 2017 01</t>
  </si>
  <si>
    <t>537536245</t>
  </si>
  <si>
    <t>133</t>
  </si>
  <si>
    <t>592246610</t>
  </si>
  <si>
    <t>poklop šachtový betonová výplň+ litina 785(610)x160 mm, s odvětráním</t>
  </si>
  <si>
    <t>1136989784</t>
  </si>
  <si>
    <t>134</t>
  </si>
  <si>
    <t>895211131</t>
  </si>
  <si>
    <t>Drenážní šachtice kontrolní z betonových dílců typ Šk 80/3 hl. do 1,5 m</t>
  </si>
  <si>
    <t>1814545510</t>
  </si>
  <si>
    <t>"dle přílohy"  20</t>
  </si>
  <si>
    <t>135</t>
  </si>
  <si>
    <t>895941311</t>
  </si>
  <si>
    <t>Zřízení vpusti kanalizační uliční z betonových dílců typ UVB-50</t>
  </si>
  <si>
    <t>-149707640</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</si>
  <si>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</si>
  <si>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136</t>
  </si>
  <si>
    <t>592238640</t>
  </si>
  <si>
    <t>prstenec betonový pro uliční vpusť vyrovnávací 39 x 6 x 13 cm</t>
  </si>
  <si>
    <t>1466587710</t>
  </si>
  <si>
    <t>137</t>
  </si>
  <si>
    <t>592238740</t>
  </si>
  <si>
    <t>koš vysoký pro uliční vpusti, žárově zinkovaný plech,pro rám 500/300</t>
  </si>
  <si>
    <t>265134248</t>
  </si>
  <si>
    <t>138</t>
  </si>
  <si>
    <t>562452400</t>
  </si>
  <si>
    <t>Mříž na vpusti plastová 500x500mm</t>
  </si>
  <si>
    <t>-599595179</t>
  </si>
  <si>
    <t>139</t>
  </si>
  <si>
    <t>592238600</t>
  </si>
  <si>
    <t>skruž betonová pro uliční vpusť středová 45 x 19,5 x 5 cm</t>
  </si>
  <si>
    <t>2098636874</t>
  </si>
  <si>
    <t>140</t>
  </si>
  <si>
    <t>592238520</t>
  </si>
  <si>
    <t>dno betonové pro uliční vpusť s kalovou prohlubní 45x30x5 cm</t>
  </si>
  <si>
    <t>-1921146949</t>
  </si>
  <si>
    <t>141</t>
  </si>
  <si>
    <t>592238580</t>
  </si>
  <si>
    <t>skruž betonová pro uliční vpusť horní 45 x 57 x 5 cm</t>
  </si>
  <si>
    <t>1036441038</t>
  </si>
  <si>
    <t>142</t>
  </si>
  <si>
    <t>59223854</t>
  </si>
  <si>
    <t>skruž betonová pro uliční vpusť s výtokovým otvorem PVC, 45x35x5 cm</t>
  </si>
  <si>
    <t>183946264</t>
  </si>
  <si>
    <t>Ostatní konstrukce a práce, bourání</t>
  </si>
  <si>
    <t>143</t>
  </si>
  <si>
    <t>911111111</t>
  </si>
  <si>
    <t>Montáž zábradlí ocelového zabetonovaného</t>
  </si>
  <si>
    <t>-1719297750</t>
  </si>
  <si>
    <t xml:space="preserve">Poznámka k souboru cen: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</si>
  <si>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 xml:space="preserve">VČETNĚ zemních prací a zřízení základů,   dodání ocel. konstrukce, PKO a  dvojvrstvého nátěru </t>
  </si>
  <si>
    <t>dle přehledných tabulek 170,0kg</t>
  </si>
  <si>
    <t>"dle přehledu VV - schodiště" 2*5,9</t>
  </si>
  <si>
    <t>144</t>
  </si>
  <si>
    <t>911331123</t>
  </si>
  <si>
    <t>Silniční svodidlo s osazením sloupků zaberaněním ocelové úroveň zádržnosti N2 vzdálenosti sloupků přes 2 do 4 m jednostranné</t>
  </si>
  <si>
    <t>2036652303</t>
  </si>
  <si>
    <t xml:space="preserve">Poznámka k souboru cen:
1. V cenách:
a) svodidel a svodidlového náběhu jsou započteny i náklady na úpravu pláně, náklady na převozy a přemístění soupravy pro beranění, na zaberanění patního sloupku a a dodávku kompletní svodidlové sady (sloupku, svodnice, zábradelní výplně, distančních dílů, spojovacího materiálu atd.),
b) dilatace svodnice je započtena dilatační svodnice včetně izolační podložky a spojovacího materiálu.
2. V cenách nejsou započteny náklady na:
a) případnou povrchovou úpravu svodidel (zinkování, nátěry apod.), které se oceňují samostatně,
b) krácení a úpravu pásnic a sloupků, toto se oceňuje individuálně.
3. V případě, že se provádí krácení svodnic nebo sloupků, se krácená část neodečítá.
</t>
  </si>
  <si>
    <t>" dle přílohy" 2281,2-5*12</t>
  </si>
  <si>
    <t>145</t>
  </si>
  <si>
    <t>911331131</t>
  </si>
  <si>
    <t>Silniční svodidlo s osazením sloupků zaberaněním ocelové úroveň zádržnosti H1 vzdálenosti sloupků do 2 m jednostranné</t>
  </si>
  <si>
    <t>-181949555</t>
  </si>
  <si>
    <t>" na mostě dle přílohy"  47+32</t>
  </si>
  <si>
    <t>146</t>
  </si>
  <si>
    <t>911331412</t>
  </si>
  <si>
    <t>Silniční svodidlo s osazením sloupků zaberaněním ocelové náběh jednostranný, délky přes 4 do 12 m</t>
  </si>
  <si>
    <t>-1930725003</t>
  </si>
  <si>
    <t>5*12</t>
  </si>
  <si>
    <t>147</t>
  </si>
  <si>
    <t>911381143</t>
  </si>
  <si>
    <t>Silniční svodidlo betonové oboustranné průběžné délky 2 m, výšky 1,0 m</t>
  </si>
  <si>
    <t>-68668533</t>
  </si>
  <si>
    <t xml:space="preserve">Poznámka k souboru cen:
1. Ceny obsahují náklady na:
a) osazení svodidla na konstrukci vozovky nebo chodníku,
b) směrové a výškové vyrovnání dílců svodidel,
c) sepnutí spojovacími tyčemi včetně spojky,
d) dodávku dílců a spojek,
e) náklady na manipulaci jeřábem
2. V cenách nejsou započteny náklady, které se oceňují cenami katalogu 821-1 Mosty:
a) na podkladní vyrovnávací vrstvu z plastbetonu nebo modifikovaného betonu,
b) na broušení nerovností plochy konstrukce pro uložení betonového dílce (svodidla),
c) na osazení snímatelného svodidlového madla.
</t>
  </si>
  <si>
    <t>"vymezení jízdního pruhu v místě rozšíření"  102</t>
  </si>
  <si>
    <t>148</t>
  </si>
  <si>
    <t>912211121</t>
  </si>
  <si>
    <t>Montáž směrového sloupku plastového s odrazkou přišroubováním na svodidlo</t>
  </si>
  <si>
    <t>-1389229465</t>
  </si>
  <si>
    <t xml:space="preserve">Poznámka k souboru cen:
1. V cenách jsou započteny i náklady na:
a) vykopání jamek pro sloupky u cen 912 21-1111 a -1112, s odhozením výkopku na hromadu nebo naložením na dopravní prostředek;
b) u ceny -1121 i náklady na spojovací materiál.
2. V cenách nejsou započteny náklady na:
a) dodání sloupku, tyto se oceňují ve specifikaci;
b) odklizení výkopku, tyto se oceňují cenami části A 01 katalogu 800-1 Zemní práce.
</t>
  </si>
  <si>
    <t>149</t>
  </si>
  <si>
    <t>40445153</t>
  </si>
  <si>
    <t>sloupek svodidlový plastový</t>
  </si>
  <si>
    <t>-1324200844</t>
  </si>
  <si>
    <t>150</t>
  </si>
  <si>
    <t>912221111</t>
  </si>
  <si>
    <t>Montáž směrového sloupku ocelového pružného ručním beraněním silničního</t>
  </si>
  <si>
    <t>391021482</t>
  </si>
  <si>
    <t>" dle přílohy barva BÍLÁ " 105</t>
  </si>
  <si>
    <t>" dle přílohy barva ČERVENÁ " 8</t>
  </si>
  <si>
    <t>40445165</t>
  </si>
  <si>
    <t>sloupek směrový silniční ocelový</t>
  </si>
  <si>
    <t>470415032</t>
  </si>
  <si>
    <t>151</t>
  </si>
  <si>
    <t>404440100</t>
  </si>
  <si>
    <t>značka dopravní svislá výstražná FeZn A1-A30 P1,P4 900mm</t>
  </si>
  <si>
    <t>-1792055486</t>
  </si>
  <si>
    <t>" P1 "1</t>
  </si>
  <si>
    <t>" A2a "1</t>
  </si>
  <si>
    <t>" A 18 "1</t>
  </si>
  <si>
    <t>" A 22 "1</t>
  </si>
  <si>
    <t>152</t>
  </si>
  <si>
    <t>404443160</t>
  </si>
  <si>
    <t>značka svislá FeZn NK 500x300mm</t>
  </si>
  <si>
    <t>321520479</t>
  </si>
  <si>
    <t>" IS16d+E7b"1+1</t>
  </si>
  <si>
    <t>153</t>
  </si>
  <si>
    <t>40444280</t>
  </si>
  <si>
    <t>značka dopravní svislá FeZn NK 1100 (1350) x 330 mm</t>
  </si>
  <si>
    <t>180362139</t>
  </si>
  <si>
    <t>" IS 24a+ IS 24b" 1+1</t>
  </si>
  <si>
    <t>154</t>
  </si>
  <si>
    <t>404442700</t>
  </si>
  <si>
    <t>značka dopravní svislá FeZn NK 1000 x 1500 mm</t>
  </si>
  <si>
    <t>1689722831</t>
  </si>
  <si>
    <t>" IS 23" 1</t>
  </si>
  <si>
    <t>155</t>
  </si>
  <si>
    <t>404442850</t>
  </si>
  <si>
    <t>značka dopravní svislá FeZn NK 1100 (1350) x 500 mm</t>
  </si>
  <si>
    <t>1280377346</t>
  </si>
  <si>
    <t>" IS 3d" 1</t>
  </si>
  <si>
    <t>156</t>
  </si>
  <si>
    <t>404442800</t>
  </si>
  <si>
    <t>846815380</t>
  </si>
  <si>
    <t>" IS3a+IS4a+IS4c"2+1+1</t>
  </si>
  <si>
    <t>157</t>
  </si>
  <si>
    <t>404443230</t>
  </si>
  <si>
    <t>značka dopravní svislá FeZn NK 300 x 200 mm</t>
  </si>
  <si>
    <t>-1847319236</t>
  </si>
  <si>
    <t>" IS 21a+IS 21c+E2b+E3a+WE4+E6" 1+1+4*1</t>
  </si>
  <si>
    <t>158</t>
  </si>
  <si>
    <t>404442560</t>
  </si>
  <si>
    <t>značka dopravní svislá FeZn NK 500 x 700 mm</t>
  </si>
  <si>
    <t>314731255</t>
  </si>
  <si>
    <t>" IJ  4b" 1</t>
  </si>
  <si>
    <t>159</t>
  </si>
  <si>
    <t>914111111</t>
  </si>
  <si>
    <t>Montáž svislé dopravní značky základní velikosti do 1 m2 objímkami na sloupky nebo konzoly</t>
  </si>
  <si>
    <t>-1093179080</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</si>
  <si>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</si>
  <si>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4+2+2+1+1+4+6+1</t>
  </si>
  <si>
    <t>914211111</t>
  </si>
  <si>
    <t>Montáž svislé dopravní značky velkoplošné velikosti do 6 m2</t>
  </si>
  <si>
    <t>1312259894</t>
  </si>
  <si>
    <t xml:space="preserve">Poznámka k souboru cen:
1. V cenách jsou započteny i náklady na:
a) zemní práce s odhozem výkopku na vzdálenost do 3 m,
b) železobetonovou základovou konstrukci
2. V cenách nejsou započteny náklady na:
a) dodání značek a nosné konstrukce, včetně spojovacího materiálu, tyto se oceňují ve specifikaci
b) naložení a odklizení výkopku, tyto se oceňují cenami části A 01 katalogu 800-1 Zemní práce.
</t>
  </si>
  <si>
    <t>" IS 9A - 300X200"  1</t>
  </si>
  <si>
    <t>161</t>
  </si>
  <si>
    <t>404444R</t>
  </si>
  <si>
    <t>Svislé dopravní značka velkoplošná folie tř.1</t>
  </si>
  <si>
    <t>411008529</t>
  </si>
  <si>
    <t>" IS 9A "  3*2</t>
  </si>
  <si>
    <t>162</t>
  </si>
  <si>
    <t>914511112</t>
  </si>
  <si>
    <t>Montáž sloupku dopravních značek délky do 3,5 m do hliníkové patky</t>
  </si>
  <si>
    <t>-977131519</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</si>
  <si>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</si>
  <si>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 dle přílohy" 12+2</t>
  </si>
  <si>
    <t>163</t>
  </si>
  <si>
    <t>404452300</t>
  </si>
  <si>
    <t>sloupek Zn pro dopravní značku D 70mm v 350mm</t>
  </si>
  <si>
    <t>-228484874</t>
  </si>
  <si>
    <t>164</t>
  </si>
  <si>
    <t>914981.OTSKP</t>
  </si>
  <si>
    <t xml:space="preserve">Sloupy a stojky DZ z příhrad
sloupky a upevňovací zařízení včetně jejich osazení (betonová patka, zemní práce)
</t>
  </si>
  <si>
    <t>135691670</t>
  </si>
  <si>
    <t xml:space="preserve">Poznámka k položce:
ROZMĚRY DLE  STÁVÁJÍCÍCH </t>
  </si>
  <si>
    <t>915211112</t>
  </si>
  <si>
    <t>Vodorovné dopravní značení stříkaným plastem dělící čára šířky 125 mm souvislá bílá retroreflexní</t>
  </si>
  <si>
    <t>-1951712014</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</si>
  <si>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</si>
  <si>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 V1a"  1255+400+75</t>
  </si>
  <si>
    <t>" V11a - VYZNAČENÍ ZASTÁVKY bus"  26,5+36,5+26,5+36,5</t>
  </si>
  <si>
    <t>" V2b-kadence 3/1,5" (500+145)*0,7</t>
  </si>
  <si>
    <t>203</t>
  </si>
  <si>
    <t>915211126</t>
  </si>
  <si>
    <t>Vodorovné dopravní značení stříkaným plastem dělící čára šířky 125 mm přerušovaná žlutá retroreflexní</t>
  </si>
  <si>
    <t>-1295083059</t>
  </si>
  <si>
    <t>" V12a -žlutá klikatá čára" (15+13+15+10)*1,2</t>
  </si>
  <si>
    <t>204</t>
  </si>
  <si>
    <t>915221112</t>
  </si>
  <si>
    <t>Vodorovné dopravní značení stříkaným plastem vodící čára bílá šířky 250 mm souvislá retroreflexní</t>
  </si>
  <si>
    <t>1586676218</t>
  </si>
  <si>
    <t>" V4  kadence 0,5/0,5 " (17+14+7+14)*0,5</t>
  </si>
  <si>
    <t>" V4   " 2300+20+39+2310+20+60</t>
  </si>
  <si>
    <t>168</t>
  </si>
  <si>
    <t>915351112</t>
  </si>
  <si>
    <t>Vodorovné značení předformovaným termoplastem písmena nebo číslice velikosti do 2,5 m</t>
  </si>
  <si>
    <t>300952638</t>
  </si>
  <si>
    <t xml:space="preserve">Poznámka k souboru cen:
1.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2. Množství měrných jednotek u ceny 915 32-1111 se určuje m2 celkové plochy přechodu.
</t>
  </si>
  <si>
    <t>" nápis BUS " 4*3</t>
  </si>
  <si>
    <t>169</t>
  </si>
  <si>
    <t>915611111</t>
  </si>
  <si>
    <t>Předznačení pro vodorovné značení stříkané barvou nebo prováděné z nátěrových hmot liniové dělicí čáry, vodicí proužky</t>
  </si>
  <si>
    <t>-1436480530</t>
  </si>
  <si>
    <t xml:space="preserve">Poznámka k souboru cen:
1. Množství měrných jednotek se určuje:
a) pro cenu -1111 v m délky dělicí čáry nebo vodícího proužku (včetně mezer),
b) pro cenu -1112 v m2 natírané nebo stříkané plochy.
</t>
  </si>
  <si>
    <t>"vodící proužek" 4749+52</t>
  </si>
  <si>
    <t>"V2b" 645</t>
  </si>
  <si>
    <t>" V1a, V11a "  1730+126</t>
  </si>
  <si>
    <t>170</t>
  </si>
  <si>
    <t>915621111</t>
  </si>
  <si>
    <t>Předznačení pro vodorovné značení stříkané barvou nebo prováděné z nátěrových hmot plošné šipky, symboly, nápisy</t>
  </si>
  <si>
    <t>1511139096</t>
  </si>
  <si>
    <t>4*3*1,5</t>
  </si>
  <si>
    <t>171</t>
  </si>
  <si>
    <t>916131213</t>
  </si>
  <si>
    <t>Osazení silničního obrubníku betonového se zřízením lože, s vyplněním a zatřením spár cementovou maltou stojatého s boční opěrou z betonu prostého, do lože z betonu prostého</t>
  </si>
  <si>
    <t>-1799552360</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</si>
  <si>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</si>
  <si>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 výška 250mm"  119</t>
  </si>
  <si>
    <t>" výška 300mm"   60</t>
  </si>
  <si>
    <t>" schodiště"  3,60</t>
  </si>
  <si>
    <t>172</t>
  </si>
  <si>
    <t>59217031</t>
  </si>
  <si>
    <t>obrubník betonový silniční 100 x 15 x 25 cm</t>
  </si>
  <si>
    <t>-1817031110</t>
  </si>
  <si>
    <t>173</t>
  </si>
  <si>
    <t>59217034</t>
  </si>
  <si>
    <t>obrubník betonový silniční 100x15x30 cm</t>
  </si>
  <si>
    <t>-1299702100</t>
  </si>
  <si>
    <t>174</t>
  </si>
  <si>
    <t>59217008</t>
  </si>
  <si>
    <t>obrubník betonový parkový 100x8x20cm</t>
  </si>
  <si>
    <t>2142099861</t>
  </si>
  <si>
    <t>3,6</t>
  </si>
  <si>
    <t>175</t>
  </si>
  <si>
    <t>919122112</t>
  </si>
  <si>
    <t>Utěsnění dilatačních spár zálivkou za tepla v cementobetonovém nebo živičném krytu včetně adhezního nátěru s těsnicím profilem pod zálivkou, pro komůrky šířky 10 mm, hloubky 25 mm</t>
  </si>
  <si>
    <t>-24859847</t>
  </si>
  <si>
    <t xml:space="preserve">Poznámka k souboru cen:
1. V cenách jsou započteny i náklady na vyčištění spár před těsněním a zalitím a náklady na impregnaci, těsnění a zalití spár včetně dodání hmot.
</t>
  </si>
  <si>
    <t>"dle řezání"  7610</t>
  </si>
  <si>
    <t>176</t>
  </si>
  <si>
    <t>919411141</t>
  </si>
  <si>
    <t>Čelo propustku včetně římsy z betonu prostého se zvýšenými nároky na prostředí, pro propustek z trub DN 600 až 800 mm</t>
  </si>
  <si>
    <t>-461193673</t>
  </si>
  <si>
    <t xml:space="preserve">Poznámka k souboru cen:
1. Ceny jsou určeny pro čela propustků bez svahových křídel o spádu do 10 %.
2. Ceny nelze použít pro čela propustků z trub DN přes 800 mm a pro čela se svahovými křídly, které se oceňují cenami části A 01 katalogu 821-1 Mosty.
3. V cenách 919 41-1111 až -1141 jsou započteny i náklady na zdivo základu a zdivo nadzákladové z betonu prostého, římsu z betonu železového, zřízení bednění a jeho odstranění.
4. V cenách 919 44-1211 a -1221 jsou započteny i náklady na maltu cementovou pro zdivo z lomového kamene, maltu cementovou pro spárování zdiva, na římsu z betonu železového, zřízení bednění a jeho odstranění.
5. V cenách nejsou započteny náklady na:
a) zemní práce, které se oceňují cenami souborů cen katalogu 800-1 Zemní práce,
b) zábradlí, které se oceňuje cenami části A 01 katalogu 821-1 Mosty,
c) ocelovou výztuž římsy, která se oceňuje cenami části A 01 katalogu 821-1 Mosty.
6. Pro výpočet přesunu hmot se celková hmotnost položky sníží o hmotnost betonu, pokud je beton dodáván přímo na místo zabudování nebo do prostoru technologické manipulace.
</t>
  </si>
  <si>
    <t>"ke vtokovým jímkám" 10</t>
  </si>
  <si>
    <t>177</t>
  </si>
  <si>
    <t>919413121</t>
  </si>
  <si>
    <t>Vtoková jímka propustku z betonu prostého se zvýšenými nároky na prostředí tř. C 25/30, propustku z trub DN do 800 mm</t>
  </si>
  <si>
    <t>1613245685</t>
  </si>
  <si>
    <t xml:space="preserve">Poznámka k souboru cen:
1. V cenách jsou započteny i náklady na:
a) dlažbu dna jímky z lomového kamene tl. 250 mm, do lože z cementové malty,
b) vyplnění spár a vyspárování dlažby dna jímky cementovou maltou.
2. V cenách 41-3111, -3211, -3121 a -3221 jsou započteny i náklady na zřízení i odstranění bednění.
3. V cenách 44-3111 a 44-3211 jsou započteny i náklady na vyspárování zdiva z lomového kamene cementovou maltou.
4. V cenách nejsou započteny náklady na:
a) zemní práce, které se oceňují cenami části A 01 katalogu 800-1 Zemní práce,
b) příp. projektem předepsanou podkladní vrstvu ze štěrkopísku, která se oceňuje cenami souboru cen 451 . . - . . Podklad nebo lože pod dlažbu,
c) příp. projektem předepsané omítky stěn jímky, které se oceňují cenami části A 01 katalogu 827-1 Vedení trubní dálková a přípojná - vodovody a kanalizace,
d) čela propustků, která se oceňují cenami souboru cen 919 4 . -1 . Čelo propustku,
e) zábradlí, které se oceňuje cenami části A 01 katalogu 821-1 Mosty,
f) mříže, příp. poklopy, které se oceňují cenami části A 01 katalogu 827-1 Vedení trubní dálková a přípojná vodovody a kanalizace.
5. Pro výpočet přesunu hmot se celková hmotnost položky sníží o hmotnost betonu, pokud je beton dodáván přímo na místo zabudování nebo do prostoru technologické manipulace.
</t>
  </si>
  <si>
    <t>"počet propustků" 10</t>
  </si>
  <si>
    <t>178</t>
  </si>
  <si>
    <t>919521015</t>
  </si>
  <si>
    <t>Zřízení propustků a hospodářských přejezdů z trub betonových a železobetonových do DN 600</t>
  </si>
  <si>
    <t>-1683258174</t>
  </si>
  <si>
    <t xml:space="preserve">Poznámka k souboru cen:
1. V cenách jsou započteny i náklady na:
a) podkladní vrstvu tl. 100 mm z drceného kameniva,
b) montáž potrubí na betonové pražce nebo silniční panely včetně dodávky podkladních prefabrikátů,
c) bednění a obetonování potrubí.
2. V cenách nejsou započteny náklady na:
a) zemní práce,
b) zhotovení čela propustku, které se oceňují cenami souboru 919 .1 -11 Čela propustku,
c) zhotovení podkladní a krycí vrstvy komunikace, které se oceňují cenou 936 56-1111 Podkladní a krycí vrstvy.
3. Dodávka trub se oceňuje ve specifikaci. Ztratné lze dohodnout ve výši 2 %.
</t>
  </si>
  <si>
    <t>"dle přehledné tabulky" 105,950</t>
  </si>
  <si>
    <t>59222001</t>
  </si>
  <si>
    <t>trouba hrdlová přímá železobetonová s integrovaným těsněním  60 x 250 x 10 cm</t>
  </si>
  <si>
    <t>880336265</t>
  </si>
  <si>
    <t>180</t>
  </si>
  <si>
    <t>919535556</t>
  </si>
  <si>
    <t>Obetonování trubního propustku betonem prostým se zvýšenými nároky na prostředí tř. C 25/30</t>
  </si>
  <si>
    <t>797514093</t>
  </si>
  <si>
    <t xml:space="preserve">Poznámka k souboru cen:
1. V ceně jsou započteny i náklady na popř. nutné bednění a odbednění.
2. Pro výpočet přesunu hmot se celková hmotnost položky sníží o hmotnost betonu, pokud je beton dodáván přímo na místo zabudování nebo do prostoru technologické manipulace.
</t>
  </si>
  <si>
    <t>"dle tabulky propustků" 61,319</t>
  </si>
  <si>
    <t>181</t>
  </si>
  <si>
    <t>919726123</t>
  </si>
  <si>
    <t>Geotextilie netkaná pro ochranu, separaci nebo filtraci měrná hmotnost přes 300 do 500 g/m2</t>
  </si>
  <si>
    <t>-2133042627</t>
  </si>
  <si>
    <t xml:space="preserve">Poznámka k souboru cen:
1. V cenách jsou započteny i náklady na položení a dodání geotextilie včetně přesahů.
</t>
  </si>
  <si>
    <t>"ochrana podélné konstrukční spáry"  (570+1100+140+150+1000)*2</t>
  </si>
  <si>
    <t>182</t>
  </si>
  <si>
    <t>919735111</t>
  </si>
  <si>
    <t>Řezání stávajícího živičného krytu nebo podkladu hloubky do 50 mm</t>
  </si>
  <si>
    <t>1398763296</t>
  </si>
  <si>
    <t xml:space="preserve">Poznámka k souboru cen:
1. V cenách jsou započteny i náklady na spotřebu vody.
</t>
  </si>
  <si>
    <t>" dle zálivky podélně a příčně " 2*2385+65</t>
  </si>
  <si>
    <t>" při odstranění konstrukcí " 10*6,5*2 +2385+260</t>
  </si>
  <si>
    <t>183</t>
  </si>
  <si>
    <t>938908411</t>
  </si>
  <si>
    <t>Čištění vozovek splachováním vodou povrchu podkladu nebo krytu živičného, betonového nebo dlážděného</t>
  </si>
  <si>
    <t>1970983301</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</si>
  <si>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</si>
  <si>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"dle vrstev" 4976+16390,900+16844,000</t>
  </si>
  <si>
    <t>184</t>
  </si>
  <si>
    <t>938909311</t>
  </si>
  <si>
    <t>Čištění vozovek metením bláta, prachu nebo hlinitého nánosu s odklizením na hromady na vzdálenost do 20 m nebo naložením na dopravní prostředek strojně povrchu podkladu nebo krytu betonového nebo živičného</t>
  </si>
  <si>
    <t>1799785602</t>
  </si>
  <si>
    <t>"před pokládkou DZN" (7302*1+18)*2</t>
  </si>
  <si>
    <t>185</t>
  </si>
  <si>
    <t>964072221</t>
  </si>
  <si>
    <t>Vybourání válcovaných nosníků uložených ve zdivu smíšeném nebo kamenném délky do 4 m, hmotnosti do 20 kg/m</t>
  </si>
  <si>
    <t>499123130</t>
  </si>
  <si>
    <t>" podepření klenby propustku v km 5,66950 - 30ks  I120"  30*1,4* 11,1*0,001</t>
  </si>
  <si>
    <t>186</t>
  </si>
  <si>
    <t>966005311</t>
  </si>
  <si>
    <t>Rozebrání a odstranění silničního zábradlí a ocelových svodidel s přemístěním hmot na skládku na vzdálenost do 10 m nebo s naložením na dopravní prostředek, se zásypem jam po odstraněných sloupcích a s jeho zhutněním svodidla včetně sloupků, s jednou pásnicí silničního</t>
  </si>
  <si>
    <t>-458731339</t>
  </si>
  <si>
    <t xml:space="preserve">Poznámka k souboru cen:
1. Ceny -5111 a -5311 jsou určeny pro odstranění sloupků zábradlí nebo svodidel upevněných záhozem zeminou, uklínovaných kamenem nebo obetonovaných, popř. zaberaněných.
2. Ceny -5111 a -5211 jsou určeny pro odstranění zábradlí jakéhokoliv druhu se sloupky z jakéhokoliv materiálu a při jakékoliv vzdálenosti sloupků.
3. Cena -5311 je určena pro odstranění svodidla jakéhokoliv druhu při jakékoliv vzdálenosti sloupků.
4. Přemístění vybouraného silničního zábradlí a svodidel na vzdálenost přes 10 m se oceňuje cenami souborů cen 997 22-1 Vodorovná doprava vybouraných hmot.
</t>
  </si>
  <si>
    <t>707+185+501+3</t>
  </si>
  <si>
    <t>187</t>
  </si>
  <si>
    <t>966006132</t>
  </si>
  <si>
    <t>Odstranění dopravních nebo orientačních značek se sloupkem s uložením hmot na vzdálenost do 20 m nebo s naložením na dopravní prostředek, se zásypem jam a jeho zhutněním s betonovou patkou</t>
  </si>
  <si>
    <t>1565500389</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</si>
  <si>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</si>
  <si>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"značky 21 na 13 sloupcích, z tohy dva příhradové"  21</t>
  </si>
  <si>
    <t>188</t>
  </si>
  <si>
    <t>966008112</t>
  </si>
  <si>
    <t>Bourání trubního propustku s odklizením a uložením vybouraného materiálu na skládku na vzdálenost do 3 m nebo s naložením na dopravní prostředek z trub DN přes 300 do 500 mm</t>
  </si>
  <si>
    <t>514186861</t>
  </si>
  <si>
    <t xml:space="preserve">Poznámka k souboru cen:
1. Ceny lze použít i pro bourání hospodářských přejezdů a propustků z trub obetonovaných.
2. V cenách jsou započteny i náklady na případné bourání betonového lože nebo prahů pod troubami propustku.
3. V cenách nejsou započteny náklady na:
a) zemní práce nutné při rozebírání propustků, které se oceňují cenami části A 01 katalogu 800-1 Zemní práce,
b) bourání čel, které se oceňuje cenami části B 01 katalogu 821-1 Mosty.
4. Množství měrných jednotek se určuje délkou mezi rubovými stěnami čel (v podélné ose propustku).
5. Přemístění vybouraného materiálu na vzdálenost přes 3 m se oceňuje cenami souborů cen 997 22-1 Vodorovné přemístění vybouraných hmot.
</t>
  </si>
  <si>
    <t>" km6,41870 " 9,10</t>
  </si>
  <si>
    <t>189</t>
  </si>
  <si>
    <t>966008113</t>
  </si>
  <si>
    <t>Bourání trubního propustku s odklizením a uložením vybouraného materiálu na skládku na vzdálenost do 3 m nebo s naložením na dopravní prostředek z trub DN přes 500 do 800 mm</t>
  </si>
  <si>
    <t>324679406</t>
  </si>
  <si>
    <t>" propustky dle přehledu" 63,700</t>
  </si>
  <si>
    <t>190</t>
  </si>
  <si>
    <t>972054491</t>
  </si>
  <si>
    <t>Vybourání otvorů ve stropech nebo klenbách železobetonových bez odstranění podlahy a násypu, plochy do 1 m2, tl. přes 80 mm</t>
  </si>
  <si>
    <t>690203737</t>
  </si>
  <si>
    <t>zvětšení otvorů ve zdi v místě propustků</t>
  </si>
  <si>
    <t>3,240</t>
  </si>
  <si>
    <t>997</t>
  </si>
  <si>
    <t>Přesun sutě</t>
  </si>
  <si>
    <t>191</t>
  </si>
  <si>
    <t>997221551</t>
  </si>
  <si>
    <t>Vodorovná doprava suti bez naložení, ale se složením a s hrubým urovnáním ze sypkých materiálů, na vzdálenost do 1 km</t>
  </si>
  <si>
    <t>804535625</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</si>
  <si>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</si>
  <si>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 frézovaná bez potřeby ve stavbě" 108,442+3080,448+4227,584    -300*2,4</t>
  </si>
  <si>
    <t>" propustky" 8,918+130,904+7,776</t>
  </si>
  <si>
    <t>"kamenivo"  1858,035</t>
  </si>
  <si>
    <t>192</t>
  </si>
  <si>
    <t>997221559</t>
  </si>
  <si>
    <t>Vodorovná doprava suti bez naložení, ale se složením a s hrubým urovnáním Příplatek k ceně za každý další i započatý 1 km přes 1 km</t>
  </si>
  <si>
    <t>-183374705</t>
  </si>
  <si>
    <t xml:space="preserve">" frézovaná - potřeba ve stavbě - do 5 km" 300*2,4*5  </t>
  </si>
  <si>
    <t>" frézovaná - na skládku Luby u Klatov - do 40 km" 6696,474*39</t>
  </si>
  <si>
    <t>" propustky - skládka Zavlekov- 28km " (8,918+130,904+7,776) *27</t>
  </si>
  <si>
    <t>"kamenivo- skládka ZAvlekov - 28km "  1858,035*27</t>
  </si>
  <si>
    <t>193</t>
  </si>
  <si>
    <t>997221571</t>
  </si>
  <si>
    <t>Vodorovná doprava vybouraných hmot bez naložení, ale se složením a s hrubým urovnáním na vzdálenost do 1 km</t>
  </si>
  <si>
    <t>1554107423</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</si>
  <si>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</si>
  <si>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 svodidlo,značky" 58,632+1,722</t>
  </si>
  <si>
    <t>194</t>
  </si>
  <si>
    <t>997221579</t>
  </si>
  <si>
    <t>Vodorovná doprava vybouraných hmot bez naložení, ale se složením a s hrubým urovnáním na vzdálenost Příplatek k ceně za každý další i započatý 1 km přes 1 km</t>
  </si>
  <si>
    <t>105758568</t>
  </si>
  <si>
    <t>"celkem do 14km" 13*60,354</t>
  </si>
  <si>
    <t>195</t>
  </si>
  <si>
    <t>997221825</t>
  </si>
  <si>
    <t>Poplatek za uložení stavebního odpadu na skládce (skládkovné) z armovaného betonu zatříděného do Katalogu odpadů pod kódem 170 101</t>
  </si>
  <si>
    <t>-1972108409</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</si>
  <si>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</si>
  <si>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 propustky, bourané otvory" 147,598</t>
  </si>
  <si>
    <t>196</t>
  </si>
  <si>
    <t>997221855</t>
  </si>
  <si>
    <t>391573646</t>
  </si>
  <si>
    <t>1858,032</t>
  </si>
  <si>
    <t>Přesun hmot</t>
  </si>
  <si>
    <t>197</t>
  </si>
  <si>
    <t>998225111</t>
  </si>
  <si>
    <t>Přesun hmot pro komunikace s krytem z kameniva, monolitickým betonovým nebo živičným dopravní vzdálenost do 200 m jakékoliv délky objektu</t>
  </si>
  <si>
    <t>-15537631</t>
  </si>
  <si>
    <t xml:space="preserve">Poznámka k souboru cen:
1. Ceny lze použít i pro plochy letišť s krytem monolitickým betonovým nebo živičným.
</t>
  </si>
  <si>
    <t>198</t>
  </si>
  <si>
    <t>013244000</t>
  </si>
  <si>
    <t>Průzkumné, geodetické a projektové práce projektové práce dokumentace stavby (výkresová a textová) pro provádění stavby</t>
  </si>
  <si>
    <t>-612659685</t>
  </si>
  <si>
    <t>199</t>
  </si>
  <si>
    <t>013254000</t>
  </si>
  <si>
    <t>Průzkumné, geodetické a projektové práce projektové práce dokumentace stavby (výkresová a textová) skutečného provedení stavby</t>
  </si>
  <si>
    <t>-1346738695</t>
  </si>
  <si>
    <t>102 - Chodníky a zastávky BUS</t>
  </si>
  <si>
    <t xml:space="preserve">    9 - Ostatní konstrukce a práce-bourání</t>
  </si>
  <si>
    <t xml:space="preserve">    997 - Přesun sutě</t>
  </si>
  <si>
    <t xml:space="preserve">    998 - Přesun hmot</t>
  </si>
  <si>
    <t>PSV - Práce a dodávky PSV</t>
  </si>
  <si>
    <t xml:space="preserve">    711 - Izolace proti vodě, vlhkosti a plynům</t>
  </si>
  <si>
    <t xml:space="preserve">    766 - Konstrukce truhlářské</t>
  </si>
  <si>
    <t>113107132</t>
  </si>
  <si>
    <t>Odstranění podkladů nebo krytů ručně s přemístěním hmot na skládku na vzdálenost do 3 m nebo s naložením na dopravní prostředek z betonu prostého, o tl. vrstvy přes 150 do 300 mm</t>
  </si>
  <si>
    <t>1071880742</t>
  </si>
  <si>
    <t>" podlaha čekáren tl. do 200mm" 13,5</t>
  </si>
  <si>
    <t>-1087542685</t>
  </si>
  <si>
    <t>24*5</t>
  </si>
  <si>
    <t>-1806311566</t>
  </si>
  <si>
    <t>" dle přehleedu" 120</t>
  </si>
  <si>
    <t>162601102</t>
  </si>
  <si>
    <t>Vodorovné přemístění výkopku nebo sypaniny po suchu na obvyklém dopravním prostředku, bez naložení výkopku, avšak se složením bez rozhrnutí z horniny tř. 1 až 4 na vzdálenost přes 4 000 do 5 000 m</t>
  </si>
  <si>
    <t>-1305945752</t>
  </si>
  <si>
    <t>"z mezideponie stavby pro zemní krajnice"  17,70</t>
  </si>
  <si>
    <t>"výkopek na  mezideponii" 120</t>
  </si>
  <si>
    <t>167101101</t>
  </si>
  <si>
    <t>Nakládání, skládání a překládání neulehlého výkopku nebo sypaniny nakládání, množství do 100 m3, z hornin tř. 1 až 4</t>
  </si>
  <si>
    <t>1389310325</t>
  </si>
  <si>
    <t>" zeminy pro ZK a zásyp"  17,7+86,40</t>
  </si>
  <si>
    <t>1517607348</t>
  </si>
  <si>
    <t>"veškerý výkopek"  137,700</t>
  </si>
  <si>
    <t>709367949</t>
  </si>
  <si>
    <t>86,4</t>
  </si>
  <si>
    <t>635151646</t>
  </si>
  <si>
    <t>28,8</t>
  </si>
  <si>
    <t>1354905252</t>
  </si>
  <si>
    <t>" obsyp"  28,8*2</t>
  </si>
  <si>
    <t>659620530</t>
  </si>
  <si>
    <t>"chodník dle přílohy" 89,6</t>
  </si>
  <si>
    <t>"zastávky BUS" 45</t>
  </si>
  <si>
    <t>274311126</t>
  </si>
  <si>
    <t>Základové konstrukce z betonu prostého pasy, prahy, věnce a ostruhy ve výkopu nebo na hlavách pilot C 20/25</t>
  </si>
  <si>
    <t>-424179077</t>
  </si>
  <si>
    <t>" základ zídky na KÚ"  24*2,20*0,6</t>
  </si>
  <si>
    <t>274354111</t>
  </si>
  <si>
    <t>Bednění základových konstrukcí pasů, prahů, věnců a ostruh zřízení</t>
  </si>
  <si>
    <t>-238762170</t>
  </si>
  <si>
    <t>" základ zídky"   24*2,2*0,6+2*2,20*0,6</t>
  </si>
  <si>
    <t>274354211</t>
  </si>
  <si>
    <t>Bednění základových konstrukcí pasů, prahů, věnců a ostruh odstranění bednění</t>
  </si>
  <si>
    <t>1198165250</t>
  </si>
  <si>
    <t>34,320</t>
  </si>
  <si>
    <t>317321018</t>
  </si>
  <si>
    <t>Římsy opěrných zdí a valů z betonu železového tř. C 30/37</t>
  </si>
  <si>
    <t>-768005197</t>
  </si>
  <si>
    <t xml:space="preserve">Poznámka k souboru cen:
1. Ceny lze použít i pro římsy ze železového betonu prováděné technologicky současně s betonáží zdí.
2. Množství v m3 se určí jako součin výšky římsy, šířky opěrné zdi v hlavě včetně vyložení římsy a délky prováděné římsy a délky prováděné římsy.
</t>
  </si>
  <si>
    <t>" zídka"  24*0,6*0,25</t>
  </si>
  <si>
    <t>317353111</t>
  </si>
  <si>
    <t>Bednění říms opěrných zdí a valů jakéhokoliv tvaru přímých, zalomených nebo jinak zakřivených zřízení</t>
  </si>
  <si>
    <t>1817056157</t>
  </si>
  <si>
    <t xml:space="preserve">Poznámka k souboru cen:
1. V cenách nejsou započteny náklady na podpěrné konstrukce pod bedněním říms. Tyto práce se oceňují příslušnými cenami katalogu 800-3 Lešení.
</t>
  </si>
  <si>
    <t>2*24*0,25+2*0,6*0,25</t>
  </si>
  <si>
    <t>317353112</t>
  </si>
  <si>
    <t>Bednění říms opěrných zdí a valů jakéhokoliv tvaru přímých, zalomených nebo jinak zakřivených odstranění</t>
  </si>
  <si>
    <t>1222312470</t>
  </si>
  <si>
    <t>12,300</t>
  </si>
  <si>
    <t>317361016</t>
  </si>
  <si>
    <t>Výztuž říms opěrných zdí a valů z oceli 10 505 (R) nebo BSt 500</t>
  </si>
  <si>
    <t>-1964018941</t>
  </si>
  <si>
    <t>24*0,6*2*0,0079</t>
  </si>
  <si>
    <t>327323128</t>
  </si>
  <si>
    <t>Opěrné zdi a valy z betonu železového bez zvláštních nároků na vliv prostředí tř. C 30/37</t>
  </si>
  <si>
    <t>-1782653417</t>
  </si>
  <si>
    <t xml:space="preserve">Poznámka k souboru cen:
1. Ceny jsou určeny pro jakoukoliv tloušťku zdí.
</t>
  </si>
  <si>
    <t>24*0,8*1,6</t>
  </si>
  <si>
    <t>327351211</t>
  </si>
  <si>
    <t>Bednění opěrných zdí a valů svislých i skloněných, výšky do 20 m zřízení</t>
  </si>
  <si>
    <t>-1849965852</t>
  </si>
  <si>
    <t xml:space="preserve">Poznámka k souboru cen:
1. Bednění zdí a valů výšky přes 20 m se oceňuje podle ustanovení úvodního katalogu.
2. Ceny lze použít i pro bednění základů z betonu prostého nebo železového.
</t>
  </si>
  <si>
    <t>24*2*1,6+2*0,8*1,6</t>
  </si>
  <si>
    <t>327351221</t>
  </si>
  <si>
    <t>Bednění opěrných zdí a valů svislých i skloněných, výšky do 20 m odstranění</t>
  </si>
  <si>
    <t>-421097713</t>
  </si>
  <si>
    <t>79,360</t>
  </si>
  <si>
    <t>327361006</t>
  </si>
  <si>
    <t>Výztuž opěrných zdí a valů průměru do 12 mm, z oceli 10 505 (R) nebo BSt 500</t>
  </si>
  <si>
    <t>-1107805243</t>
  </si>
  <si>
    <t xml:space="preserve">Poznámka k souboru cen:
1. Ceny lze použít i pro případné výztuže základů opěrných zdí a valů.
</t>
  </si>
  <si>
    <t>30,7*0,04</t>
  </si>
  <si>
    <t>327361040</t>
  </si>
  <si>
    <t>Výztuž opěrných zdí a valů ze sítí svařovaných</t>
  </si>
  <si>
    <t>-666637742</t>
  </si>
  <si>
    <t>(24*1,6*2+2*0,8*1,6)*0,0079</t>
  </si>
  <si>
    <t>334213111</t>
  </si>
  <si>
    <t>Zdivo pilířů, opěr a křídel mostů z lomového kamene štípaného nebo ručně vybíraného na maltu z nepravidelných kamenů objemu 1 kusu kamene do 0,02 m3</t>
  </si>
  <si>
    <t>309878887</t>
  </si>
  <si>
    <t xml:space="preserve">Poznámka k souboru cen:
1. V cenách jsou započteny i náklady na nutné přisekávání kamene do spár i v líci při zdění.
2. V cenách nejsou započteny náklady na spárování zdiva: tyto práce se oceňují cenami souboru cen 628 63-3 Spárování zdiva pilířů, opěr a křídel mostů z lomového kamene.
3. Ceny lze použít i pro ocenění kamenného obkladového zdiva.
4. Drátokamenné konstrukce (gabiony) se oceňují cenami souborů cen části A05 Opěrné zdi a valy katalogu 823-1 Plochy a úprava území.
</t>
  </si>
  <si>
    <t>24*1,6*0,25</t>
  </si>
  <si>
    <t>334214112</t>
  </si>
  <si>
    <t>Kotvení kamenného obkladového zdiva mostů tloušťky do 150 mm ocelovými kotvami</t>
  </si>
  <si>
    <t>1641615179</t>
  </si>
  <si>
    <t xml:space="preserve">Poznámka k souboru cen:
1. V cenách jsou započteny i náklady na vyvrtání otvorů pro kotvy, osazení a dodání kotev a jejich zalití chemickými kotvami.
</t>
  </si>
  <si>
    <t>24*1,6</t>
  </si>
  <si>
    <t>381181001</t>
  </si>
  <si>
    <t>Montáž univerzálních mobilních buněk samostatně stojících</t>
  </si>
  <si>
    <t>591788861</t>
  </si>
  <si>
    <t xml:space="preserve">Poznámka k souboru cen:
1. V cenách jsou započteny náklady na osazení buněk na předem připravený podklad, urovnání a vyvážení buněk a jejich sestavení (spojení do sestav šroubovými spoji).
2. Případně nutné sváření nosných rámů se oceňuje samostatně cenami této části katalogu.
3. Dodávka buněk se oceňuje ve specifikaci.
</t>
  </si>
  <si>
    <t>"zřízení čekárny" 2</t>
  </si>
  <si>
    <t>142309208</t>
  </si>
  <si>
    <t>" chodníky dle přílohy "  89,6</t>
  </si>
  <si>
    <t>"čekárny" 14</t>
  </si>
  <si>
    <t>564921412</t>
  </si>
  <si>
    <t>Podklad nebo podsyp z asfaltového recyklátu s rozprostřením a zhutněním, po zhutnění tl. 70 mm</t>
  </si>
  <si>
    <t>-282041139</t>
  </si>
  <si>
    <t>"dle přílohy" 89,6</t>
  </si>
  <si>
    <t>" podél obruby" 59*0,3</t>
  </si>
  <si>
    <t>573452112</t>
  </si>
  <si>
    <t>Dvojitý nátěr DN s posypem kamenivem a se zaválcováním z emulze silniční, v množství 2,0 kg/m2</t>
  </si>
  <si>
    <t>1452152525</t>
  </si>
  <si>
    <t xml:space="preserve">Poznámka k souboru cen:
1. Pokud není dvojitý nátěr prováděn v jednom časovém sledu, je považován za 2 jednoduché nátěry.
</t>
  </si>
  <si>
    <t>581124115</t>
  </si>
  <si>
    <t>Kryt z prostého betonu komunikací pro pěší tl. 150 mm</t>
  </si>
  <si>
    <t>-1102376835</t>
  </si>
  <si>
    <t xml:space="preserve">Poznámka k souboru cen:
1. V cenách nejsou započteny náklady na popř. projektem předepsané:
a) živičné postřiky, nátěry nebo mezivrstvy, které se oceňují cenami souborů cen stavebního dílu 57 Kryty pozemních komunikací,
b) vložky z lepenky, které se oceňují cenami souboru cen 919 7. -51 Vložka pod litý asfalt,
c) dilatační spáry řezané a vkládané, které se oceňují cenami souborů cen 911 11-1 Řezání dilatačních spár a 911 12-. Těsnění dilatačních spár,
d) postřiky povrchu ochrannou emulzí, které se oceňují cenou 919 74-8111 Postřik cementobetonového povrchu krytu nebo podkladu ochrannou emulzí,
e) ošetření povrchu betonového krytu vodou, které se oceňují cenou 919 74-1111 Ošetření cementobetonové plochy vodou.
</t>
  </si>
  <si>
    <t>"plocha čekáren " 13,5</t>
  </si>
  <si>
    <t>Ostatní konstrukce a práce-bourání</t>
  </si>
  <si>
    <t>911121111</t>
  </si>
  <si>
    <t>Montáž zábradlí ocelového přichyceného vruty do betonového podkladu</t>
  </si>
  <si>
    <t>2038508681</t>
  </si>
  <si>
    <t>"dle přílohy" 10+15+9+13</t>
  </si>
  <si>
    <t>1217371748</t>
  </si>
  <si>
    <t>"označník zastávky" 2</t>
  </si>
  <si>
    <t>40444101</t>
  </si>
  <si>
    <t>značka dopravní svislá zákazová B FeZn JAC 500 mm</t>
  </si>
  <si>
    <t>1333719474</t>
  </si>
  <si>
    <t>-503501639</t>
  </si>
  <si>
    <t>" dle přehledu" 2</t>
  </si>
  <si>
    <t>404452250</t>
  </si>
  <si>
    <t>sloupek Zn pro dopravní značku D 60mm v 350mm</t>
  </si>
  <si>
    <t>520591064</t>
  </si>
  <si>
    <t>"dle přehledu " 2</t>
  </si>
  <si>
    <t>404452400</t>
  </si>
  <si>
    <t>patka hliníková pro sloupek D 60 mm</t>
  </si>
  <si>
    <t>-461435606</t>
  </si>
  <si>
    <t>916331112</t>
  </si>
  <si>
    <t>Osazení zahradního obrubníku betonového s ložem tl. od 50 do 100 mm z betonu prostého tř. C 12/15 s boční opěrou z betonu prostého tř. C 12/15</t>
  </si>
  <si>
    <t>330921031</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</si>
  <si>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</si>
  <si>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30+29</t>
  </si>
  <si>
    <t>59217011</t>
  </si>
  <si>
    <t>obrubník betonový zahradní 50x5x20 cm</t>
  </si>
  <si>
    <t>-596243913</t>
  </si>
  <si>
    <t>931992121</t>
  </si>
  <si>
    <t>Výplň dilatačních spár z polystyrenu extrudovaného, tloušťky 20 mm</t>
  </si>
  <si>
    <t>1952163366</t>
  </si>
  <si>
    <t xml:space="preserve">Poznámka k souboru cen:
1. V cenách jsou započteny náklady na řezání desek z polystyrenu na požadovaný rozměr a uložení do bednění dilatační spáry s nutným zajištěním před betonáží.
2. V cenách nejsou započteny náklady bednění čela dilatační spáry a vložení lišt zkosení dilatační spáry, tmelení dilatační spáry s předtěsněním, tyto se oceňují souborem cen 931 99-41 Těsnění spáry betonové konstrukce pásy, profily a tmely.
</t>
  </si>
  <si>
    <t>"zeď + římsa" 2,2*0,6+0,8*1,6+0,6*0,25</t>
  </si>
  <si>
    <t>931994132</t>
  </si>
  <si>
    <t>Těsnění spáry betonové konstrukce pásy, profily, tmely tmelem silikonovým spáry dilatační do 4,0 cm2</t>
  </si>
  <si>
    <t>1945467549</t>
  </si>
  <si>
    <t xml:space="preserve">Poznámka k souboru cen:
1. V cenách těsnění spár pásy těsnicími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
4. Těsnění spárovým profilem ze silikonu nebo uretanu jako náhrada za pohledové výplně obsahuje nastříhaní a slepení pásů na potřebnou délku, vložení do spáry vytvořené lištami, zkosení čela spáry do 20/20 mm nebo do 40/40 mm.
5. Těsnění smrštitelné (pseudo) spáry obsahuje těsnění lícové tmelem a rubové povrchovým pásem dilatačním, vložení extrudovaného polystyrenu v 1/3 plochy tloušťky betonové stěny.
6. V cenách nejsou započteny náklady na:
a) bednění pracovních a dilatačních čel, bednění podpěr těsnicího pásu svisle uložených, tyto se oceňují cenou 327 35-3112,
b) bednění podpěr těsnicího pásu vodorovně uložených, tyto se oceňují cenou 421 35-3112,
c) vložení polystyrenu do dilatačních spár, tyto se oceňují souborem cen 931 99-21 Výplň dilatačních spár z polystyrenu,
d) u cen -4171 a -4172 na tmelení spáry pod izolačním pásem, tyto se oceňují cenami -4131 až -4142,
e) u cen -4171 a -4172 na penetrační nátěr betonu, tyto se oceňují cenami katalogu 800-711 Izolace proti vodě, vlhkosti a plynům.
</t>
  </si>
  <si>
    <t>0,6+0,25+1,6</t>
  </si>
  <si>
    <t>635841224</t>
  </si>
  <si>
    <t>"betonová deska" 8,438</t>
  </si>
  <si>
    <t>997221815</t>
  </si>
  <si>
    <t>Poplatek za uložení stavebního odpadu na skládce (skládkovné) z prostého betonu zatříděného do Katalogu odpadů pod kódem 170 101</t>
  </si>
  <si>
    <t>1049452692</t>
  </si>
  <si>
    <t>8,438</t>
  </si>
  <si>
    <t>998</t>
  </si>
  <si>
    <t>-391302527</t>
  </si>
  <si>
    <t>PSV</t>
  </si>
  <si>
    <t>Práce a dodávky PSV</t>
  </si>
  <si>
    <t>711</t>
  </si>
  <si>
    <t>Izolace proti vodě, vlhkosti a plynům</t>
  </si>
  <si>
    <t>711112001</t>
  </si>
  <si>
    <t>Provedení izolace proti zemní vlhkosti natěradly a tmely za studena na ploše svislé S nátěrem penetračním</t>
  </si>
  <si>
    <t>896841035</t>
  </si>
  <si>
    <t xml:space="preserve">Poznámka k souboru cen:
1. Izolace plochy jednotlivě do 10 m2 se oceňují skladebně cenou příslušné izolace a cenou 711 19-9095 Příplatek za plochu do 10 m2.
</t>
  </si>
  <si>
    <t>24*(0,6+1,6+0,25)</t>
  </si>
  <si>
    <t>111631500</t>
  </si>
  <si>
    <t>lak asfaltový penetrační</t>
  </si>
  <si>
    <t>1900229505</t>
  </si>
  <si>
    <t>58,8*0,00035</t>
  </si>
  <si>
    <t>711112052</t>
  </si>
  <si>
    <t>Provedení izolace proti zemní vlhkosti natěradly a tmely za studena na ploše svislé S dvojnásobným nátěrem tekutou lepenkou</t>
  </si>
  <si>
    <t>1294179970</t>
  </si>
  <si>
    <t>58,8</t>
  </si>
  <si>
    <t>245510300</t>
  </si>
  <si>
    <t>nátěr hydroizolační - tekutá lepenka</t>
  </si>
  <si>
    <t>kg</t>
  </si>
  <si>
    <t>-2071567591</t>
  </si>
  <si>
    <t>58,8*1,65</t>
  </si>
  <si>
    <t>998711101</t>
  </si>
  <si>
    <t>Přesun hmot pro izolace proti vodě, vlhkosti a plynům stanovený z hmotnosti přesunovaného materiálu vodorovná dopravní vzdálenost do 50 m v objektech výšky do 6 m</t>
  </si>
  <si>
    <t>-2107383000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</si>
  <si>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</si>
  <si>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766</t>
  </si>
  <si>
    <t>Konstrukce truhlářské</t>
  </si>
  <si>
    <t>766111820</t>
  </si>
  <si>
    <t>Demontáž dřevěných stěn plných</t>
  </si>
  <si>
    <t>-333833894</t>
  </si>
  <si>
    <t xml:space="preserve">Poznámka k souboru cen:
1. Demontáž stěn záchodových se oceňuje cenou -1820.
2. V cenách je započtena demontáž lišt i vysklení.
</t>
  </si>
  <si>
    <t>"NÁHRADNÍ POLOŽKA  pro demontáž čekáren"  2*(1+3+1)*2,5+1</t>
  </si>
  <si>
    <t>998766101</t>
  </si>
  <si>
    <t>Přesun hmot pro konstrukce truhlářské stanovený z hmotnosti přesunovaného materiálu vodorovná dopravní vzdálenost do 50 m v objektech výšky do 6 m</t>
  </si>
  <si>
    <t>-160204292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</si>
  <si>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</si>
  <si>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"na mezideponii  a zpět"   26*0,08*0,7 *2</t>
  </si>
  <si>
    <t>103C1 -  Úprava skalních výchozů km 4,735-4,905</t>
  </si>
  <si>
    <t xml:space="preserve">    6 - Úpravy povrchů, podlahy a osazování výplní</t>
  </si>
  <si>
    <t xml:space="preserve">    783 - Dokončovací práce - nátěry</t>
  </si>
  <si>
    <t>112151112</t>
  </si>
  <si>
    <t>Pokácení stromu směrové v celku s odřezáním kmene a s odvětvením průměru kmene přes 200 do 300 mm</t>
  </si>
  <si>
    <t>1056754680</t>
  </si>
  <si>
    <t xml:space="preserve">Poznámka k souboru cen:
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0,15m. V případě přítomnosti výrazných kořenových náběhů je měření prováděno nad nimi, nejčastěji v rozmezí 0,15-0,45 m nad povrchem stávajícího terénu.
5. Stromy o průměru kmene na řezné ploše větší než 1500 mm se oceňují individuálně.
</t>
  </si>
  <si>
    <t>112151113</t>
  </si>
  <si>
    <t>Pokácení stromu směrové v celku s odřezáním kmene a s odvětvením průměru kmene přes 300 do 400 mm</t>
  </si>
  <si>
    <t>-723028784</t>
  </si>
  <si>
    <t>112151114</t>
  </si>
  <si>
    <t>Pokácení stromu směrové v celku s odřezáním kmene a s odvětvením průměru kmene přes 400 do 500 mm</t>
  </si>
  <si>
    <t>1119998276</t>
  </si>
  <si>
    <t>122101101</t>
  </si>
  <si>
    <t>Odkopávky a prokopávky nezapažené s přehozením výkopku na vzdálenost do 3 m nebo s naložením na dopravní prostředek v horninách tř. 1 a 2 do 100 m3</t>
  </si>
  <si>
    <t>-1035433564</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</si>
  <si>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</si>
  <si>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155211112</t>
  </si>
  <si>
    <t>Očištění skalních ploch horolezeckou technikou odstranění vegetace včetně stažení k zemi, odklizení na hromady na vzdálenost do 50 m nebo na naložení na dopravní prostředek keřů a stromů do průměru 10 cm</t>
  </si>
  <si>
    <t>-1033555462</t>
  </si>
  <si>
    <t>1341954632</t>
  </si>
  <si>
    <t>155211311</t>
  </si>
  <si>
    <t>Odtěžení nestabilních hornin ze skalních stěn horolezecku technikou s přehozením na vzdálenost do 3 m nebo s naložením na dopravní prostředek s použitím pneumatického nářadí</t>
  </si>
  <si>
    <t>607902002</t>
  </si>
  <si>
    <t xml:space="preserve">Poznámka k souboru cen:
1. V cenách nejsou započteny náklady na dočasné ochranné sítě pro zajištění bezpečnosti horolezců a provozu na pozemních komunikacích a železnici; tyto náklady se oceňují cenami 944 51-1111, -1211 a -1811 Montáž, příplatek za každý den použití a demontáž ochranné sítě katalogu 800-3 Lešení.
2. V ceně -1313 Odtěžení hornin hydraulickými klíny jsou započteny i náklady na provedení vrtů.
3. Odvoz odtěžených hornin se oceňuje cenami souboru cen 162 .1-11 Vodorovné přemístění výkopku nebo sypaniny po suchu části A01 katalogu 800-1 Zemní práce.
</t>
  </si>
  <si>
    <t>155211313</t>
  </si>
  <si>
    <t>Odtěžení nestabilních hornin ze skalních stěn horolezecku technikou s přehozením na vzdálenost do 3 m nebo s naložením na dopravní prostředek hydraulickými klíny</t>
  </si>
  <si>
    <t>223043719</t>
  </si>
  <si>
    <t>-772994173</t>
  </si>
  <si>
    <t>1165232703</t>
  </si>
  <si>
    <t>1543295466</t>
  </si>
  <si>
    <t>1470440039</t>
  </si>
  <si>
    <t>155213511</t>
  </si>
  <si>
    <t>Trny z oceli prováděné horolezeckou technikou s okem z betonářské oceli pro uchycení lana při montáži sítí a sloupků záchytného plotu statická zatěžovací zkouška trnů</t>
  </si>
  <si>
    <t>-1098504084</t>
  </si>
  <si>
    <t>155213612</t>
  </si>
  <si>
    <t>Trny z injekčních zavrtávacích tyčí prováděné horolezeckou technikou zainjektované cementovou maltou průměru 32 mm včetně vrtů přenosnými vrtacími kladivy na ztracenou korunku průměru 51 mm, délky přes 2 do 3 m</t>
  </si>
  <si>
    <t>1345098153</t>
  </si>
  <si>
    <t xml:space="preserve">Poznámka k souboru cen:
1. V cenách jsou započteny i náklady na provedení vrtu kotevní tyčí se ztracenou korunkou, injektáž cementouvou maltou včetně dodávky injektážní hmoty, korunky, kotevních tyčí, spojníků, podložek a matic.
</t>
  </si>
  <si>
    <t>-1278622468</t>
  </si>
  <si>
    <t>-1520797892</t>
  </si>
  <si>
    <t>1562*1,2</t>
  </si>
  <si>
    <t>-2008291428</t>
  </si>
  <si>
    <t>-1347510929</t>
  </si>
  <si>
    <t>925156514</t>
  </si>
  <si>
    <t>418947060</t>
  </si>
  <si>
    <t>-1541421738</t>
  </si>
  <si>
    <t>92920416</t>
  </si>
  <si>
    <t>162301501</t>
  </si>
  <si>
    <t>Vodorovné přemístění smýcených křovin do průměru kmene 100 mm na vzdálenost do 5 000 m</t>
  </si>
  <si>
    <t>738080793</t>
  </si>
  <si>
    <t xml:space="preserve">Poznámka k souboru cen:
1. Ceny nelze použít pro přemístění křovin do 50 m; toto přemístění je započteno v cenách souboru cen 111 20-11 Odstranění křovin a stromů s odstraněním kořenů této části a 111 20-32 Odstranění křovin a stromů s ponecháním kořenů části A 03 Zemní práce pro objekty oborů 831 až 833.
2. V cenách jsou započteny i náklady na složení křovin z dopravního prostředku do hromad na vykázaném místě.
</t>
  </si>
  <si>
    <t>486334943</t>
  </si>
  <si>
    <t>"bio+kamenivo+¨sypanina" 6,25+80,10+203,41</t>
  </si>
  <si>
    <t>281601111</t>
  </si>
  <si>
    <t>Injektování s jednoduchým obturátorem nebo bez obturátoru vzestupné, tlakem do 0,60 MPa</t>
  </si>
  <si>
    <t>hod</t>
  </si>
  <si>
    <t>927506936</t>
  </si>
  <si>
    <t xml:space="preserve">Poznámka k souboru cen:
1. Ceny nelze použít pro injektování:
a) mikropilot a kotev; toto injektování se oceňuje cenami souboru cen 28. 60-21 Injektování povrchové s dvojitým obturátorem mikropilot nebo kotev,
b) aktivovanou maltou; toto injektování se oceňuje cenami souboru cen 28. 60-41 Injektování aktivovanými směsmi,
c) vysokotlaké s dvojitým obturátorem; toto injektování se oceňuje cenami souboru cen 282 60-31 Injektování vysokotlaké s dvojitým obturátorem,
d) organickými pryskyřicemi neředitelnými vodou; toto injektování se oceňuje cenami souboru cen 282 60-51 Injektování povrchové vysokotlaké pryskyřicemi neředitelnými vodou,
e) živicemi za tepla; toto injektování se oceňuje individuálně,
f) tryskové; tato injektáž se oceňuje cenami souboru cen 282 61-21 Trysková injektáž vrtů vzestupná.
2. Ceny nelze použít pro vysokotlaké injektování injekční stanicí s automatickou registrací parametrů; toto injektování se oceňuje cenami souboru cen 282 60-31 Injektování vysokotlaké s dvojitým obturátorem.
3. Rozhodující pro volbu ceny podle výšky tlaku je maximální tlak na jednom vrtu.
4. Cena -1129 Příplatek za injektování organickými pryskyřicemi nelze použít pro vodní zkoušky vrtů.
</t>
  </si>
  <si>
    <t>585211130</t>
  </si>
  <si>
    <t>cement portlandský 52,5 MPa, pro nízké teploty</t>
  </si>
  <si>
    <t>-221240231</t>
  </si>
  <si>
    <t>Úpravy povrchů, podlahy a osazování výplní</t>
  </si>
  <si>
    <t>628195011</t>
  </si>
  <si>
    <t>Očištění ocelových konstrukcí od usazenin, rzi a starého nátěru</t>
  </si>
  <si>
    <t>533818097</t>
  </si>
  <si>
    <t xml:space="preserve">Poznámka k souboru cen:
1. Cena je určena pouze pro očištění konstrukcí, které byly ve styku s vodou po jejich dodání a montáži.
2. Množství jednotek se stanoví v m2 rozvinuté plochy očišťovaného povrchu.
</t>
  </si>
  <si>
    <t>944511111</t>
  </si>
  <si>
    <t>Montáž ochranné sítě zavěšené na konstrukci lešení z textilie z umělých vláken</t>
  </si>
  <si>
    <t>522674343</t>
  </si>
  <si>
    <t xml:space="preserve">Poznámka k souboru cen:
1. V cenách nejsou započteny náklady na lešení potřebné pro zavěšení sítí; toto lešení se oceňuje příslušnými cenami lešení.
</t>
  </si>
  <si>
    <t>944511211</t>
  </si>
  <si>
    <t>Montáž ochranné sítě Příplatek za první a každý další den použití sítě k ceně -1111</t>
  </si>
  <si>
    <t>94360003</t>
  </si>
  <si>
    <t>944511811</t>
  </si>
  <si>
    <t>Demontáž ochranné sítě zavěšené na konstrukci lešení z textilie z umělých vláken</t>
  </si>
  <si>
    <t>139755315</t>
  </si>
  <si>
    <t>94995000</t>
  </si>
  <si>
    <t>Zřízení horolezeckého úvazu pro práci ve výškách</t>
  </si>
  <si>
    <t>ks</t>
  </si>
  <si>
    <t>-1531614283</t>
  </si>
  <si>
    <t>997002511</t>
  </si>
  <si>
    <t>Vodorovné přemístění suti a vybouraných hmot bez naložení, se složením a hrubým urovnáním na vzdálenost do 1 km</t>
  </si>
  <si>
    <t>1342578411</t>
  </si>
  <si>
    <t xml:space="preserve">Poznámka k souboru cen:
1. Cenu nelze použít pro přemístění po železnici, po vodě nebo ručně.
2. V ceně jsou započteny i náklady na terénní přirážky i na jízdu v nepříznivých poměrech (sklon silnice nebo terénu, povrch dopravní plochy, použití přívěsů apod.).
3. Je-li na dopravní dráze nějaká překážka, pro kterou je nutné překládat suť z jednoho dopravního prostředku na jiný, oceňuje se tato lomená doprava suti v každém úseku samostatně.
</t>
  </si>
  <si>
    <t>997002519</t>
  </si>
  <si>
    <t>Vodorovné přemístění suti a vybouraných hmot bez naložení, se složením a hrubým urovnáním Příplatek k ceně za každý další i započatý 1 km přes 1 km</t>
  </si>
  <si>
    <t>-343411213</t>
  </si>
  <si>
    <t>997002611</t>
  </si>
  <si>
    <t>Nakládání suti a vybouraných hmot na dopravní prostředek pro vodorovné přemístění</t>
  </si>
  <si>
    <t>-202334536</t>
  </si>
  <si>
    <t xml:space="preserve">Poznámka k souboru cen:
1. Cena platí i pro překládání při lomené dopravě.
2. Cenu nelze použít při dopravě po železnici, po vodě nebo ručně.
</t>
  </si>
  <si>
    <t>783</t>
  </si>
  <si>
    <t>Dokončovací práce - nátěry</t>
  </si>
  <si>
    <t>783334101</t>
  </si>
  <si>
    <t>Základní nátěr zámečnických konstrukcí jednonásobný epoxidový</t>
  </si>
  <si>
    <t>-497053776</t>
  </si>
  <si>
    <t>783335101</t>
  </si>
  <si>
    <t>Mezinátěr zámečnických konstrukcí jednonásobný epoxidový</t>
  </si>
  <si>
    <t>205367964</t>
  </si>
  <si>
    <t>783347101</t>
  </si>
  <si>
    <t>Krycí nátěr (email) zámečnických konstrukcí jednonásobný polyuretanový</t>
  </si>
  <si>
    <t>1387457497</t>
  </si>
  <si>
    <t>103C2 -  Úprava skalních výchozů km 5,365-5,785</t>
  </si>
  <si>
    <t>-1761275791</t>
  </si>
  <si>
    <t>-348362774</t>
  </si>
  <si>
    <t>659266527</t>
  </si>
  <si>
    <t>1472715391</t>
  </si>
  <si>
    <t>(420*1*0,2)+20</t>
  </si>
  <si>
    <t>837433674</t>
  </si>
  <si>
    <t>2510*1,25</t>
  </si>
  <si>
    <t>-211284156</t>
  </si>
  <si>
    <t>3137,50*0,15*0,1</t>
  </si>
  <si>
    <t>1945976832</t>
  </si>
  <si>
    <t>827596507</t>
  </si>
  <si>
    <t>-2130818805</t>
  </si>
  <si>
    <t>785488182</t>
  </si>
  <si>
    <t>-1962314123</t>
  </si>
  <si>
    <t>-1849220423</t>
  </si>
  <si>
    <t>"bio+kamenivo+sypanina" 31,38+928,19+233,58</t>
  </si>
  <si>
    <t>-258758873</t>
  </si>
  <si>
    <t>4330333</t>
  </si>
  <si>
    <t>-1819500510</t>
  </si>
  <si>
    <t>1474925284</t>
  </si>
  <si>
    <t>1741799080</t>
  </si>
  <si>
    <t>-701152186</t>
  </si>
  <si>
    <t>-428493455</t>
  </si>
  <si>
    <t>103C3 -  Úprava skalních výchozů km5,785-6,165</t>
  </si>
  <si>
    <t>-459161811</t>
  </si>
  <si>
    <t>380*0,2</t>
  </si>
  <si>
    <t>0,15*2937,50*0,1</t>
  </si>
  <si>
    <t>320</t>
  </si>
  <si>
    <t>371*2,4+143*2,9</t>
  </si>
  <si>
    <t>(1350+1100)*1,25</t>
  </si>
  <si>
    <t>3062,50</t>
  </si>
  <si>
    <t>509</t>
  </si>
  <si>
    <t>1997104106</t>
  </si>
  <si>
    <t>754327550</t>
  </si>
  <si>
    <t>-263427355</t>
  </si>
  <si>
    <t>1777350556</t>
  </si>
  <si>
    <t>1727969217</t>
  </si>
  <si>
    <t>2350*1,25</t>
  </si>
  <si>
    <t>-579988323</t>
  </si>
  <si>
    <t>"bio+kamenivo+¨sypanina" 29,38+1297,34+205,90</t>
  </si>
  <si>
    <t>130,51</t>
  </si>
  <si>
    <t>2,80</t>
  </si>
  <si>
    <t>387,72-229,90</t>
  </si>
  <si>
    <t>380*4</t>
  </si>
  <si>
    <t>1520*40</t>
  </si>
  <si>
    <t>Montáž dočasné jeřábové dráhy s kolovým tlakem do 60 t (na jednu kolejnici) o rozchodu přes 5 do 6 m</t>
  </si>
  <si>
    <t>380/4</t>
  </si>
  <si>
    <t>1843722423</t>
  </si>
  <si>
    <t>-388064810</t>
  </si>
  <si>
    <t>-1659786111</t>
  </si>
  <si>
    <t>103C4 -  Úprava skalních výchozů km 6,165-6,370</t>
  </si>
  <si>
    <t>2093848244</t>
  </si>
  <si>
    <t>2612,5</t>
  </si>
  <si>
    <t>1506948076</t>
  </si>
  <si>
    <t>-728180353</t>
  </si>
  <si>
    <t>725411928</t>
  </si>
  <si>
    <t>-790308587</t>
  </si>
  <si>
    <t>1978683788</t>
  </si>
  <si>
    <t>468395380</t>
  </si>
  <si>
    <t>55*2,9</t>
  </si>
  <si>
    <t>-1486819614</t>
  </si>
  <si>
    <t>"bio+kamenivo+¨sypanina" 26,13+167,64+106,20</t>
  </si>
  <si>
    <t>820*35</t>
  </si>
  <si>
    <t>-2144475873</t>
  </si>
  <si>
    <t>474561328</t>
  </si>
  <si>
    <t>1407124694</t>
  </si>
  <si>
    <t>90,13</t>
  </si>
  <si>
    <t>104C1 - Záchytné zařízení  km 4,735-4,905</t>
  </si>
  <si>
    <t xml:space="preserve">      2 - Zakládání</t>
  </si>
  <si>
    <t xml:space="preserve">        6 - Úpravy povrchů, podlahy a osazování výplní</t>
  </si>
  <si>
    <t xml:space="preserve">          998 - Přesun hmot</t>
  </si>
  <si>
    <t>42643033</t>
  </si>
  <si>
    <t>6,05</t>
  </si>
  <si>
    <t>155213412</t>
  </si>
  <si>
    <t>Trny z oceli prováděné horolezeckou technikou s okem z betonářské oceli pro uchycení lana při montáži sítí a sloupků záchytného plotu upnuté lepicími ampulemi délky do 1,5 m, průměru přes 20 do 26 mm</t>
  </si>
  <si>
    <t>1722239619</t>
  </si>
  <si>
    <t>155214411</t>
  </si>
  <si>
    <t>Záchytný plot prováděný horolezeckou technikou sloupky osazené do vrtů včetně vystředění a zalití cementovou injekční směsí pro plot těžký ocelová trubka délky do 3 m, průměru do 89/10 mm</t>
  </si>
  <si>
    <t>376885113</t>
  </si>
  <si>
    <t xml:space="preserve">Poznámka k souboru cen:
1. V cenách -4311 až -4422 Sloupky pro plot prováděný horolezeckou technikou jsou započteny i náklady dodání sloupků.
2. V ceně -4511 Ukotvení sloupků jsou započteny i náklady na dodávku lana a spojovacího materiálu.
3. V ceně -4521 Montáž pletiva na sloupky jsou započteny i náklady na přivázání pletiva ke sloupkům vázacím drátem včetně jeho dodávky.
4. V ceně -4525 Montáž ztužujících lan jsou započteny i náklady na manipulaci s lanem, montáž a dodávku spojovacího materiálu.
5. V cenách -4311 až -4422 Sloupky pro plot nejsou započteny náklady na:
a) vrty pro založení sloupku; tyto náklady se oceňují cenami souboru cen 155 21-2 Vrty do skalních stěn prováděné horolezeckou technikou.
b) antikorozní nátěr sloupku; tyto náklady se oceňují cenami katalogu 800-789 Povrchové úpravy ocelových konstrukcí a technologických zařízení,
6. V ceně -4511 Ukotvení sloupku lany nejsou započteny náklady na:
a) vrty pro trny; tyto náklady se oceňují cenami souboru cen 155 21-2 Vrty do skalních stěn prováděné horolezeckou technikou.
b) trny pro uchycení kotvení sloupků, které se oceňují cenami souboru cen 155 21-3 Trny z oceli nebo 155 27-36 Trny z injekčních zavrtávacích tyčí prováděné horolezeckou technikou,
7. V ceně -4521 Montáž pletiva na sloupky nejsou započteny náklady na dodávku pletiva, které se oceňují ve specifikaci.
8. V ceně -4525 Montáž ztužujících lan k pletivu nejsou započteny náklady na dodávku lan, které se oceňují ve specifikaci.
</t>
  </si>
  <si>
    <t>155214511</t>
  </si>
  <si>
    <t>Záchytný plot prováděný horolezeckou technikou ukotvení sloupků lany</t>
  </si>
  <si>
    <t>-1504678958</t>
  </si>
  <si>
    <t>155214521</t>
  </si>
  <si>
    <t>Záchytný plot prováděný horolezeckou technikou montáž pletiva na sloupky</t>
  </si>
  <si>
    <t>-747922672</t>
  </si>
  <si>
    <t>-1961399538</t>
  </si>
  <si>
    <t>510</t>
  </si>
  <si>
    <t>510*1,2 'Přepočtené koeficientem množství</t>
  </si>
  <si>
    <t>1386637785</t>
  </si>
  <si>
    <t>155214525</t>
  </si>
  <si>
    <t>Záchytný plot prováděný horolezeckou technikou montáž ztužujících lan k pletivu</t>
  </si>
  <si>
    <t>-940998381</t>
  </si>
  <si>
    <t>162301102</t>
  </si>
  <si>
    <t>Vodorovné přemístění výkopku nebo sypaniny po suchu na obvyklém dopravním prostředku, bez naložení výkopku, avšak se složením bez rozhrnutí z horniny tř. 1 až 4 na vzdálenost přes 500 do 1 000 m</t>
  </si>
  <si>
    <t>40870549</t>
  </si>
  <si>
    <t>" na mezideponii"  6,05</t>
  </si>
  <si>
    <t>909579383</t>
  </si>
  <si>
    <t>"2x" 2*6,05</t>
  </si>
  <si>
    <t>564598491</t>
  </si>
  <si>
    <t>1446906894</t>
  </si>
  <si>
    <t>6,05*2</t>
  </si>
  <si>
    <t>224111116</t>
  </si>
  <si>
    <t>Maloprofilové vrty průběžným sacím vrtáním průměru do 56 mm do úklonu 45° v hl 0 až 25 m v hornině tř. V a VI</t>
  </si>
  <si>
    <t>512</t>
  </si>
  <si>
    <t>475466088</t>
  </si>
  <si>
    <t xml:space="preserve">17,60  </t>
  </si>
  <si>
    <t>224311114</t>
  </si>
  <si>
    <t>Maloprofilové vrty průběžným sacím vrtáním průměru přes 93 do 156 mm do úklonu 45° v hl 0 až 25 m v hornině tř. III a IV</t>
  </si>
  <si>
    <t>-533796730</t>
  </si>
  <si>
    <t>30,80</t>
  </si>
  <si>
    <t>48829505</t>
  </si>
  <si>
    <t>7,26</t>
  </si>
  <si>
    <t>1335527425</t>
  </si>
  <si>
    <t>0,31</t>
  </si>
  <si>
    <t>589325710</t>
  </si>
  <si>
    <t>beton C 16/20 X0,XC1 kamenivo frakce 0/16</t>
  </si>
  <si>
    <t>119974573</t>
  </si>
  <si>
    <t>-389919152</t>
  </si>
  <si>
    <t>51,800</t>
  </si>
  <si>
    <t>998006011</t>
  </si>
  <si>
    <t>Přesun hmot pro vrty samostatné</t>
  </si>
  <si>
    <t>1980879548</t>
  </si>
  <si>
    <t xml:space="preserve">Poznámka k souboru cen:
1. Přesunu hmot lze použít bez omezení největší dopravní vzdálenosti.
2. Ceny přesunu hmot - 1011 jsou určeny i pro výplně z kameniva.
</t>
  </si>
  <si>
    <t>-2019685500</t>
  </si>
  <si>
    <t>481314408</t>
  </si>
  <si>
    <t>-2118505111</t>
  </si>
  <si>
    <t>104C2 - Záchytné zařízení  km 5,365-5,785</t>
  </si>
  <si>
    <t>12,79</t>
  </si>
  <si>
    <t>408</t>
  </si>
  <si>
    <t>900*1,2 'Přepočtené koeficientem množství</t>
  </si>
  <si>
    <t>1080</t>
  </si>
  <si>
    <t>" na mezideponii"  12,79</t>
  </si>
  <si>
    <t>"2x" 2*12,79</t>
  </si>
  <si>
    <t>12,79*2</t>
  </si>
  <si>
    <t>37,40</t>
  </si>
  <si>
    <t>64,90</t>
  </si>
  <si>
    <t>15,35</t>
  </si>
  <si>
    <t>0,65</t>
  </si>
  <si>
    <t>57,800</t>
  </si>
  <si>
    <t>104C3 - Záchytné zařízení  km 5,785-6,165</t>
  </si>
  <si>
    <t>45230000-8</t>
  </si>
  <si>
    <t>26,95</t>
  </si>
  <si>
    <t>864</t>
  </si>
  <si>
    <t>1900*1,2 'Přepočtené koeficientem množství</t>
  </si>
  <si>
    <t>2280</t>
  </si>
  <si>
    <t>" na mezideponii" 26,950</t>
  </si>
  <si>
    <t>"2x" 2*26,95</t>
  </si>
  <si>
    <t>26,95*2</t>
  </si>
  <si>
    <t>79,20</t>
  </si>
  <si>
    <t>136,40</t>
  </si>
  <si>
    <t>32,34</t>
  </si>
  <si>
    <t>1,36</t>
  </si>
  <si>
    <t>229,9</t>
  </si>
  <si>
    <t>104C4 - Záchytné zařízení  km 6,165-6,370</t>
  </si>
  <si>
    <t>12,10</t>
  </si>
  <si>
    <t>384</t>
  </si>
  <si>
    <t>850*1,2 'Přepočtené koeficientem množství</t>
  </si>
  <si>
    <t>1020</t>
  </si>
  <si>
    <t>" na mezideponii" 12,10</t>
  </si>
  <si>
    <t>"2x" 2*12,10</t>
  </si>
  <si>
    <t>12,10*2</t>
  </si>
  <si>
    <t>36,30</t>
  </si>
  <si>
    <t>60,50</t>
  </si>
  <si>
    <t>14,52</t>
  </si>
  <si>
    <t>0,61</t>
  </si>
  <si>
    <t>102,3</t>
  </si>
  <si>
    <t>110 - Dopravně inženýrské opatření</t>
  </si>
  <si>
    <t>911CA2</t>
  </si>
  <si>
    <t>SVODIDLO BETON VÝŠ 0,6 - MONTÁŽ S PŘESUNEM ( BEZ DODÁVKY)</t>
  </si>
  <si>
    <t>974432041</t>
  </si>
  <si>
    <t xml:space="preserve">Poznámka k položce:
Položka zahrnuje:
-dopravu demontovaného zařízení z dočasné skládky
- jeho montáž a osazení na určeném místě
- nutnou opravu poškozených částí
- případnou náhradu zničených částí
- nezahrnuje podkladní vrstvu
</t>
  </si>
  <si>
    <t>" km 4,292-km 6,420"  6420-4292</t>
  </si>
  <si>
    <t>911CA3</t>
  </si>
  <si>
    <t xml:space="preserve">SVODIDLO BETON, VÝŠ 0,60M - DEMONTÁŽ S PŘESUNEM </t>
  </si>
  <si>
    <t>1026663031</t>
  </si>
  <si>
    <t xml:space="preserve">Poznámka k položce:
Položka zahrnuje:
- demontáž a odstranění zařízení
- jeho odvoz na předepsané místo
</t>
  </si>
  <si>
    <t>2128</t>
  </si>
  <si>
    <t>911CA5</t>
  </si>
  <si>
    <t>SVODIDLO BETON, VÝŠ 0,6 - SAMOSTATNÝ PŘESUN</t>
  </si>
  <si>
    <t>1070663993</t>
  </si>
  <si>
    <t>Poznámka k položce:
Položka zahrnuje:
-odstranění a demontáž zařízení, jeho přesun v prostoru staveniště a osazení na nově určeném místě
- nutnou opravu poškozených částí
- případnou náhradu zničených částí
nezahrnuje podkladní vrstvu</t>
  </si>
  <si>
    <t>911CA9</t>
  </si>
  <si>
    <t>SVODIDLO BETON, ÚROVEŇ ZADRŽ. N2 VÝŠ 1,0M - NÁJEM</t>
  </si>
  <si>
    <t>měsíc</t>
  </si>
  <si>
    <t>-1134216497</t>
  </si>
  <si>
    <t xml:space="preserve">Poznámka k položce:
položka zahrnuje denní sazbu za pronájem zařízen
ípočet měrných jednotek se určí jako součin délky zařízení a počtu dnů použití
</t>
  </si>
  <si>
    <t>913121111</t>
  </si>
  <si>
    <t>Montáž a demontáž dočasných dopravních značek kompletních značek vč. podstavce a sloupku základních</t>
  </si>
  <si>
    <t>-859143773</t>
  </si>
  <si>
    <t xml:space="preserve">Poznámka k souboru cen:
1. V cenách jsou započteny náklady na montáž i demontáž dočasné značky, nebo podstavce.
</t>
  </si>
  <si>
    <t>" trasa dle přehledu A15+A10+B20a+B21a+B26+C4b+E3a " 17*10</t>
  </si>
  <si>
    <t>" KÚ - křižovatka dle přehledu A15+A10+B20a+B21a+B26+IJ4b+E3a " 31</t>
  </si>
  <si>
    <t>913121211</t>
  </si>
  <si>
    <t>Montáž a demontáž dočasných dopravních značek Příplatek za první a každý další den použití dočasných dopravních značek k ceně 12-1111</t>
  </si>
  <si>
    <t>419767281</t>
  </si>
  <si>
    <t>" Trasa"   17*12*30</t>
  </si>
  <si>
    <t>"křižovatka"   31*2*30</t>
  </si>
  <si>
    <t>913221111</t>
  </si>
  <si>
    <t>Montáž a demontáž dočasných dopravních zábran světelných včetně zásobníku na akumulátor, šířky 1,5 m, 3 světla</t>
  </si>
  <si>
    <t>1053098100</t>
  </si>
  <si>
    <t xml:space="preserve">Poznámka k souboru cen:
1. V cenách jsou započteny náklady na montáž i demontáž dočasné zábrany.
2. V cenách světelných dočasných dopravních zábran 913 22-11 nejsou započteny náklady na akumulátor, které se oceňují cenami souboru cen 913 91-1.
</t>
  </si>
  <si>
    <t>" v trase 1ks"  1*10</t>
  </si>
  <si>
    <t>913221211</t>
  </si>
  <si>
    <t>Montáž a demontáž dočasných dopravních zábran Příplatek za první a každý další den použití dočasných dopravních zábran k ceně 22-1111</t>
  </si>
  <si>
    <t>-578374973</t>
  </si>
  <si>
    <t>"trasa" 1*10*10*30</t>
  </si>
  <si>
    <t>913321111</t>
  </si>
  <si>
    <t>Montáž a demontáž dočasných dopravních vodících zařízení směrové desky základní</t>
  </si>
  <si>
    <t>-1843273032</t>
  </si>
  <si>
    <t xml:space="preserve">Poznámka k souboru cen:
1. V cenách jsou započteny náklady na montáž i demontáž dočasného vodícího zařízení.
</t>
  </si>
  <si>
    <t>"trasa Z 4a" 15*10</t>
  </si>
  <si>
    <t>913321211</t>
  </si>
  <si>
    <t>Montáž a demontáž dočasných dopravních vodících zařízení Příplatek za první a každý další den použití dočasných dopravních vodících zařízení k ceně 32-1111</t>
  </si>
  <si>
    <t>1220756084</t>
  </si>
  <si>
    <t>"trasa Z4"  15*10*30</t>
  </si>
  <si>
    <t>913321116</t>
  </si>
  <si>
    <t>Montáž a demontáž dočasných dopravních vodících zařízení soupravy směrových desek s výstražným světlem 5 desek</t>
  </si>
  <si>
    <t>891255082</t>
  </si>
  <si>
    <t>" křižovatka"  3</t>
  </si>
  <si>
    <t>" objíždka" 2</t>
  </si>
  <si>
    <t>913321216</t>
  </si>
  <si>
    <t>Montáž a demontáž dočasných dopravních vodících zařízení Příplatek za první a každý další den použití dočasných dopravních vodících zařízení k ceně 32-1116</t>
  </si>
  <si>
    <t>-1256715074</t>
  </si>
  <si>
    <t>5*2*30</t>
  </si>
  <si>
    <t>913411111</t>
  </si>
  <si>
    <t>Montáž a demontáž mobilní semaforové soupravy 2 semafory</t>
  </si>
  <si>
    <t>1428824281</t>
  </si>
  <si>
    <t xml:space="preserve">Poznámka k souboru cen:
1. V cenách jsou započteny náklady na montáž i demontáž dočasné semaforové soupravy.
2. V cenách nejsou započteny náklady na akumulátor, zásobník a řídící jednotku, které se oceňují cenami souboru cen 913 91-1.
</t>
  </si>
  <si>
    <t>" trasa"  1*10</t>
  </si>
  <si>
    <t>913411111R</t>
  </si>
  <si>
    <t>Montáž a demontáž mobilní semaforové soupravy 4 semafory</t>
  </si>
  <si>
    <t>72785444</t>
  </si>
  <si>
    <t>" křižovatka"  1</t>
  </si>
  <si>
    <t>913411211</t>
  </si>
  <si>
    <t>Montáž a demontáž mobilní semaforové soupravy Příplatek za první a každý další den použití mobilní semaforové soupravy k ceně 41-1111</t>
  </si>
  <si>
    <t>1708346511</t>
  </si>
  <si>
    <t>"trasa " 10*10*30</t>
  </si>
  <si>
    <t>913411211R</t>
  </si>
  <si>
    <t>1316831661</t>
  </si>
  <si>
    <t>"křižovatka " 1*2*30</t>
  </si>
  <si>
    <t>913911113</t>
  </si>
  <si>
    <t>Montáž a demontáž akumulátorů a zásobníků dočasného dopravního značení akumulátoru olověného 12V/180 Ah</t>
  </si>
  <si>
    <t>-1390127480</t>
  </si>
  <si>
    <t xml:space="preserve">Poznámka k souboru cen:
1. V cenách jsou započteny náklady na montáž i demontáž dočasného akumulátoru a zásobníku.
</t>
  </si>
  <si>
    <t>"trasa " 10</t>
  </si>
  <si>
    <t>"křižovatka" 2</t>
  </si>
  <si>
    <t>913911213</t>
  </si>
  <si>
    <t>Montáž a demontáž akumulátorů a zásobníků dočasného dopravního značení Příplatek za první a každý další den použití akumulátorů a zásobníků dočasného dopravního značení k ceně 91-1113</t>
  </si>
  <si>
    <t>1392791310</t>
  </si>
  <si>
    <t>"křižovatka" 2*2*30</t>
  </si>
  <si>
    <t>915111115</t>
  </si>
  <si>
    <t>Vodorovné dopravní značení stříkané barvou dělící čára šířky 125 mm souvislá žlutá základní</t>
  </si>
  <si>
    <t>-587202890</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</si>
  <si>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</si>
  <si>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 xml:space="preserve">"příčná čára souvislá  š.500mm" 6,5*4*10 </t>
  </si>
  <si>
    <t>2058655800</t>
  </si>
  <si>
    <t>110B - Dopravně inženýrské opatření-VÝSTAVBA PROPUSTKŮ</t>
  </si>
  <si>
    <t>1098817185</t>
  </si>
  <si>
    <t>"10 propustků : A15+A6b+B20a+B21a+B26+P7+P8C4b+E3a dle přílohy " 14*10</t>
  </si>
  <si>
    <t>315204804</t>
  </si>
  <si>
    <t>"10 propustků" 10*14*30</t>
  </si>
  <si>
    <t>-2072369249</t>
  </si>
  <si>
    <t>"Z 4a" 8*10</t>
  </si>
  <si>
    <t>788589935</t>
  </si>
  <si>
    <t>8*10*30</t>
  </si>
  <si>
    <t>943111111</t>
  </si>
  <si>
    <t>Montáž lešení prostorového trubkového lehkého pracovního bez podlah s provozním zatížením tř. 3 do 200 kg/m2, výšky do 10 m</t>
  </si>
  <si>
    <t>-2133180228</t>
  </si>
  <si>
    <t xml:space="preserve">Poznámka k souboru cen:
1. Montáž lešení prostorového trubkového lehkého výšky přes 30 m se oceňuje individuálně.
2. Montáž lešeňové podlahy se oceňuje cenami souboru cen 949 21 Montáž lešeňové podlahy pro trubková lešení.
</t>
  </si>
  <si>
    <t>" pro 10 propustků" 10* 8*3*2</t>
  </si>
  <si>
    <t>943111211</t>
  </si>
  <si>
    <t>Montáž lešení prostorového trubkového lehkého pracovního bez podlah Příplatek za první a každý další den použití lešení k ceně -1111</t>
  </si>
  <si>
    <t>-1471505671</t>
  </si>
  <si>
    <t>10*8*3*2*30</t>
  </si>
  <si>
    <t>943111811</t>
  </si>
  <si>
    <t>Demontáž lešení prostorového trubkového lehkého pracovního bez podlah s provozním zatížením tř. 3 do 200 kg/m2, výšky do 10 m</t>
  </si>
  <si>
    <t>1943997734</t>
  </si>
  <si>
    <t xml:space="preserve">Poznámka k souboru cen:
1. Demontáž lešení prostorového trubkového lehkého výšky přes 30 m se oceňuje individuálně.
2. Demontáž lešeňové podlahy se oceňuje cenami souboru cen 949 21-18 Demontáž lešeňové podlahy pro trubková lešení.
</t>
  </si>
  <si>
    <t>949211111</t>
  </si>
  <si>
    <t>Montáž lešeňové podlahy pro trubková lešení z fošen, prken nebo dřevěných sbíjených lešeňových dílců s příčníky nebo podélníky, ve výšce do 10 m</t>
  </si>
  <si>
    <t>-306537532</t>
  </si>
  <si>
    <t xml:space="preserve">Poznámka k souboru cen:
1. V cenách nejsou započteny náklady na vysekání otvorů ve zdivu, světlíku nebo šachtě; tyto stavební práce se oceňují příslušnými cenami katalogu 801-3 Budovy a haly - bourání konstrukcí.
2. Ceny -1111 až -1122 lze použít i pro montáž lešeňové podlahy ve světlíku nebo šachtě o půdorysné ploše přes 6 m2.
3. Množství měrných jednotek se určuje v m2 půdorysné plochy pracovní podlahy.
4. Montáž lešeňové podlahy ve výšce přes 25 m se oceňuje individuálně.
</t>
  </si>
  <si>
    <t>10*8*2*2</t>
  </si>
  <si>
    <t>949211811</t>
  </si>
  <si>
    <t>Demontáž lešeňové podlahy pro trubková lešení z fošen, prken nebo dřevěných sbíjených lešeňových dílců s příčníky nebo podélníky, ve výšce do 10 m</t>
  </si>
  <si>
    <t>2075932640</t>
  </si>
  <si>
    <t xml:space="preserve">Poznámka k souboru cen:
1. Ceny -1811 až -1822 lze použít i pro demontáž lešeňové podlahy ve světlíku nebo šachtě o půdorysné ploše přes 6 m2.
2. Demontáž lešeňové podlahy ve výšce přes 25 m se oceňuje individuálně.
</t>
  </si>
  <si>
    <t>110C - Dopravně inženýrské opatření pro SO.103 a 104</t>
  </si>
  <si>
    <t>911DA2</t>
  </si>
  <si>
    <t>SVODIDLO BETON, ÚROVEŇ ZADRŽ. N2 VÝŠ 1,0M - MONTÁŽ S PŘESUNEM ( BEZ DODÁVKY)</t>
  </si>
  <si>
    <t>-265162391</t>
  </si>
  <si>
    <t>" úseky C1 až C4" 170+420+380+205</t>
  </si>
  <si>
    <t>911DA3</t>
  </si>
  <si>
    <t xml:space="preserve">SVODIDLO BETON, ÚROVEŇ ZADRŽ. N2 VÝŠ 1,0M - DEMONTÁŽ S PŘESUNEM </t>
  </si>
  <si>
    <t>-307000034</t>
  </si>
  <si>
    <t>911DA5</t>
  </si>
  <si>
    <t>SVODIDLO BETON, ÚROVEŇ ZADRŽ. N2 VÝŠ 1,0M - SAMOSTATNÝ PŘESUN</t>
  </si>
  <si>
    <t>-593273497</t>
  </si>
  <si>
    <t>911DA9</t>
  </si>
  <si>
    <t>647249826</t>
  </si>
  <si>
    <t>" A15+A10+B20a+B21a+B26+C4b+E3a dle přílohy " 18*6</t>
  </si>
  <si>
    <t>" 6 úseků v prům. délce 35dní " 18*35*6</t>
  </si>
  <si>
    <t>913221112</t>
  </si>
  <si>
    <t>Montáž a demontáž dočasných dopravních zábran světelných včetně zásobníku na akumulátor, šířky 2,5 m, 5 světel</t>
  </si>
  <si>
    <t>-80524305</t>
  </si>
  <si>
    <t>2*6</t>
  </si>
  <si>
    <t>913221212</t>
  </si>
  <si>
    <t>Montáž a demontáž dočasných dopravních zábran Příplatek za první a každý další den použití dočasných dopravních zábran k ceně 22-1112</t>
  </si>
  <si>
    <t>-799565665</t>
  </si>
  <si>
    <t>2*35*6</t>
  </si>
  <si>
    <t>"Z 4a" 15*6</t>
  </si>
  <si>
    <t>545229888</t>
  </si>
  <si>
    <t>15*6*35</t>
  </si>
  <si>
    <t>1*6</t>
  </si>
  <si>
    <t>"předpoklad dní " 35*6</t>
  </si>
  <si>
    <t>"příčná čára souvislá v šířce 0,5m " 3,5*4* 2*6</t>
  </si>
  <si>
    <t>110D - DO-Objíždka</t>
  </si>
  <si>
    <t>25934084</t>
  </si>
  <si>
    <t>"dle kácení"  37</t>
  </si>
  <si>
    <t>-603541862</t>
  </si>
  <si>
    <t>112101101</t>
  </si>
  <si>
    <t>Odstranění stromů s odřezáním kmene a s odvětvením listnatých, průměru kmene přes 100 do 300 mm</t>
  </si>
  <si>
    <t>1755293640</t>
  </si>
  <si>
    <t>" dle přehledu"  11</t>
  </si>
  <si>
    <t>-1570300254</t>
  </si>
  <si>
    <t>" včetně vícekmenů" 11</t>
  </si>
  <si>
    <t>113107145</t>
  </si>
  <si>
    <t>Odstranění podkladů nebo krytů ručně s přemístěním hmot na skládku na vzdálenost do 3 m nebo s naložením na dopravní prostředek živičných, o tl. vrstvy přes 200 do 250 mm</t>
  </si>
  <si>
    <t>1827838227</t>
  </si>
  <si>
    <t>113151111</t>
  </si>
  <si>
    <t>Rozebírání zpevněných ploch s přemístěním na skládku na vzdálenost do 20 m nebo s naložením na dopravní prostředek ze silničních panelů</t>
  </si>
  <si>
    <t>-1676769125</t>
  </si>
  <si>
    <t xml:space="preserve">Poznámka k souboru cen:
1. Cena je určena pro rozebírání silničních panelů jakýchkoliv rozměrů kladených do lože z kameniva včetně odstranění lože.
</t>
  </si>
  <si>
    <t>460*1,05</t>
  </si>
  <si>
    <t>122202203</t>
  </si>
  <si>
    <t>Odkopávky a prokopávky nezapažené pro silnice s přemístěním výkopku v příčných profilech na vzdálenost do 15 m nebo s naložením na dopravní prostředek v hornině tř. 3 přes 1 000 do 5 000 m3</t>
  </si>
  <si>
    <t>527040529</t>
  </si>
  <si>
    <t>"odstranění násypu vč. zemních krajnic " 605,2+72,2</t>
  </si>
  <si>
    <t>-337686428</t>
  </si>
  <si>
    <t>" 50%"605,2*0,5</t>
  </si>
  <si>
    <t>124203101</t>
  </si>
  <si>
    <t>Vykopávky pro koryta vodotečí s přehozením výkopku na vzdálenost do 3 m nebo s naložením na dopravní prostředek v hornině tř. 3 do 1 000 m3</t>
  </si>
  <si>
    <t>1988911079</t>
  </si>
  <si>
    <t xml:space="preserve">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Ceny nelze použít pro:
a) vykopávky koryt vodotečí, které jsou dle projektu pod úrovní pracovní hladiny vody; tyto zemní práce se oceňují cenami souboru cen 127 . 0-11 Vykopávky pod vodou strojně části A 01 tohoto katalogu,
b) vykopávky koryt vodotečí v prostorách s rozepřeným nebo vzepřeným pažením; tyto zemní práce se oceňují cenami souboru cen 131 . 0-12 Hloubení zapažených jam a zářezů části A 01 tohoto katalogu, štětová stěna vzepřená nebo rozepřená, se z hlediska ocenění považuje za vzepřené nebo rozepřené pažení;
c) vykopávky pod obrysem výkopu pro koryta vodotečí (pro opěrné zdi, patky, soustřeďovací stavby apod.); tyto zemní práce se oceňují podle své povahy cenami souboru cen 131 . 0-11 Hloubení nezapažených jam, 131 . 0-12 Hloubení zapažených jam, 132 . 0-11 Hloubení rýh do 600 mm, 132 . 0-12 Hloubení rýh do 2000 mm, 132 . 0-14 Hloubená vykopávka pod základy ručně 133 . 0- . 0 Hloubení zapažených i nezapažených šachet části A01 tohoto katalogu,
d) hloubení zatrubněných nebo zastropených koryt vodotečí; tyto práce se oceňují cenami souboru cen 123 . 0-21 Vykopávky zářezů se šikmými stěnami pro podzemní vedení části A 02
3. V cenách jsou započteny náklady na svislé přemístění výkopku do 4 m. Svislé přemístění z hloubky přes 4 m se oceňuje podle projektu (rampy, přehození apod.).
4. Předepisuje-li projekt rozprostřít výkopek získaný vykopávkou pro koryta vodotečí, oceňuje se toto rozprostření cenou 171 20-1101 Uložení sypaniny do nezhutněných násypů a vodorovné přemístění výkopku cenami souboru cen 162 .0-31 Vodorovné přemístění výkopku z rýh podzemních stěn části A 01 tohoto katalogu.
5. Pro volbu ceny je rozhodující součet vykopávek pro koryta vodotečí, oceňovaných cenami tohoto souboru cen, zatrubněných koryt vodotečí, oceňovaných podle pozn. č. 2 odst. d) i zapažených vykopávek oceňovaných podle pozn. č. 2 odst. b) tohoto souboru cen.
</t>
  </si>
  <si>
    <t>" rozšíření koryta pro vložení provizorního propustku" 18*(1+2,3)</t>
  </si>
  <si>
    <t>124203109</t>
  </si>
  <si>
    <t>Vykopávky pro koryta vodotečí s přehozením výkopku na vzdálenost do 3 m nebo s naložením na dopravní prostředek v hornině tř. 3 Příplatek k cenám za lepivost horniny tř. 3</t>
  </si>
  <si>
    <t>506782795</t>
  </si>
  <si>
    <t>59,4</t>
  </si>
  <si>
    <t>419600499</t>
  </si>
  <si>
    <t>"betonové prahy před a za provozorním propustkem"  2*6*0,3*0,8</t>
  </si>
  <si>
    <t>-1603993925</t>
  </si>
  <si>
    <t>2,880</t>
  </si>
  <si>
    <t>153124111</t>
  </si>
  <si>
    <t>Zřízení dřevěných stěn nasazených nebo tabulových jakékoliv výšky a tloušťky stěny, s dodáním spojovacího materiálu z terénu mezi zaberaněné vodicí piloty</t>
  </si>
  <si>
    <t>1612379399</t>
  </si>
  <si>
    <t xml:space="preserve">Poznámka k souboru cen:
1. V ceně nejsou započteny náklady na dodání nebo opotřebení stěn;
a) dodání stěn trvale zabudovaných se oceňuje ve specifikaci,
b) opotřebení stěn dočasně zabudovaných se oceňuje ve specifikaci jako 0,5 násobek pořizovací ceny materiálu.
2. Množství měrných jednotek cen 153 12-4 se určuje v m2 plochy nasazené nebo tabulové stěny.
</t>
  </si>
  <si>
    <t xml:space="preserve"> 25*1</t>
  </si>
  <si>
    <t>605110130</t>
  </si>
  <si>
    <t>řezivo jehličnaté deskové neopracované střed jakost III</t>
  </si>
  <si>
    <t>2141079026</t>
  </si>
  <si>
    <t>153125111</t>
  </si>
  <si>
    <t>Odstranění dřevěných stěn nasazených nebo tabulových jakékoliv výšky a tloušťky stěny z terénu mezi zaberaněnými vodícími pilotami</t>
  </si>
  <si>
    <t>1978782163</t>
  </si>
  <si>
    <t xml:space="preserve">Poznámka k souboru cen:
1. Množství měrných jednotek se určuje v m2 plochy nasazené nebo tabulové stěny.
</t>
  </si>
  <si>
    <t>153191121</t>
  </si>
  <si>
    <t>Těsnění hradicích stěn nepropustnou hrázkou ze zhutněné sypaniny při stěně nebo nepropustnou výplní ze zhutněné sypaniny mezi stěnami zřízení</t>
  </si>
  <si>
    <t>404272407</t>
  </si>
  <si>
    <t xml:space="preserve">Poznámka k souboru cen:
1. Dodání sypaniny se oceňuje ve specifikaci.
2. V cenách -1121 a -1131 jsou započteny i náklady na potřebné přemístění sypaniny až do vzdálenosti 40 m.
3. Množství měrných jednotek se určuje v m3 zřizovaného těsnění, míru hutnění předepíše projekt.
4. Cenu lze použít pro jakoukoliv míru zhutnění.
</t>
  </si>
  <si>
    <t>" postupné převedení vodoteče pro provizorní propusty"20*1,5</t>
  </si>
  <si>
    <t>153191131</t>
  </si>
  <si>
    <t>Těsnění hradicích stěn nepropustnou hrázkou ze zhutněné sypaniny při stěně nebo nepropustnou výplní ze zhutněné sypaniny mezi stěnami odstranění</t>
  </si>
  <si>
    <t>-442104691</t>
  </si>
  <si>
    <t>162301401</t>
  </si>
  <si>
    <t>Vodorovné přemístění větví, kmenů nebo pařezů s naložením, složením a dopravou do 5000 m větví stromů listnatých, průměru kmene přes 100 do 300 mm</t>
  </si>
  <si>
    <t>-1942547939</t>
  </si>
  <si>
    <t>162301411</t>
  </si>
  <si>
    <t>Vodorovné přemístění větví, kmenů nebo pařezů s naložením, složením a dopravou do 5000 m kmenů stromů listnatých, průměru přes 100 do 300 mm</t>
  </si>
  <si>
    <t>-874523773</t>
  </si>
  <si>
    <t>-463425814</t>
  </si>
  <si>
    <t>-412508642</t>
  </si>
  <si>
    <t>" zemina z SO.101 pro zřízení násypu" 605,2-240</t>
  </si>
  <si>
    <t>" zemina z SO.101 pro zřízení a odstranění ZK" 72,2*2</t>
  </si>
  <si>
    <t>" odstraněný násyp včetně obsypu" 605,2</t>
  </si>
  <si>
    <t>171101103</t>
  </si>
  <si>
    <t>Uložení sypaniny do násypů s rozprostřením sypaniny ve vrstvách a s hrubým urovnáním zhutněných s uzavřením povrchu násypu z hornin soudržných s předepsanou mírou zhutnění v procentech výsledků zkoušek Proctor-Standard (dále jen PS) přes 96 do 100 % PS</t>
  </si>
  <si>
    <t>703205024</t>
  </si>
  <si>
    <t>"dle VV méně obsyp"  605,2 -240</t>
  </si>
  <si>
    <t>1618001798</t>
  </si>
  <si>
    <t>605,2+72,2</t>
  </si>
  <si>
    <t>175151101</t>
  </si>
  <si>
    <t>Obsypání potrubí strojně sypaninou z vhodných hornin tř. 1 až 4 nebo materiálem připraveným podél výkopu ve vzdálenosti do 3 m od jeho kraje, pro jakoukoliv hloubku výkopu a míru zhutnění bez prohození sypaniny</t>
  </si>
  <si>
    <t>671459184</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</si>
  <si>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</si>
  <si>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"obsyp propustků dle techn.předpisu po vrstvách" 16*6*2,5</t>
  </si>
  <si>
    <t>583373440</t>
  </si>
  <si>
    <t>štěrkopísek frakce 0-32</t>
  </si>
  <si>
    <t>-40174423</t>
  </si>
  <si>
    <t>240*2 'Přepočtené koeficientem množství</t>
  </si>
  <si>
    <t>181301112</t>
  </si>
  <si>
    <t>Rozprostření a urovnání ornice v rovině nebo ve svahu sklonu do 1:5 při souvislé ploše přes 500 m2, tl. vrstvy přes 100 do 150 mm</t>
  </si>
  <si>
    <t>-271137442</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</si>
  <si>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</si>
  <si>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"obnova původního terénu" 256</t>
  </si>
  <si>
    <t>181451121</t>
  </si>
  <si>
    <t>Založení trávníku na půdě předem připravené plochy přes 1000 m2 výsevem včetně utažení lučního v rovině nebo na svahu do 1:5</t>
  </si>
  <si>
    <t>1087454556</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</si>
  <si>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</si>
  <si>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256</t>
  </si>
  <si>
    <t>005724720</t>
  </si>
  <si>
    <t>osivo směs travní krajinná-rovinná</t>
  </si>
  <si>
    <t>-606234406</t>
  </si>
  <si>
    <t>256*0,01*2,5*1,05</t>
  </si>
  <si>
    <t>1689667954</t>
  </si>
  <si>
    <t>256*0,0150</t>
  </si>
  <si>
    <t>1671038913</t>
  </si>
  <si>
    <t>460+(65+42)*1,0</t>
  </si>
  <si>
    <t>213311113</t>
  </si>
  <si>
    <t>Polštáře zhutněné pod základy z kameniva hrubého drceného, frakce 16 - 63 mm</t>
  </si>
  <si>
    <t>598667778</t>
  </si>
  <si>
    <t xml:space="preserve">Poznámka k souboru cen:
1. Ceny jsou určeny pro jakoukoliv míru zhutnění.
2. V cenách jsou započteny i náklady na urovnání povrchu polštáře.
</t>
  </si>
  <si>
    <t>17,5*5*0,3</t>
  </si>
  <si>
    <t>274321311</t>
  </si>
  <si>
    <t>Základy z betonu železového (bez výztuže) pasy z betonu bez zvýšených nároků na prostředí tř. C 16/20</t>
  </si>
  <si>
    <t>1259633497</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</si>
  <si>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</si>
  <si>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"prahy"  2,88</t>
  </si>
  <si>
    <t>291211111</t>
  </si>
  <si>
    <t>Zřízení zpevněné plochy ze silničních panelů osazených do lože tl. 50 mm z kameniva</t>
  </si>
  <si>
    <t>-1999940053</t>
  </si>
  <si>
    <t xml:space="preserve">Poznámka k souboru cen:
1. Ceny jsou určeny pro zpevnění plochy při zakládání objektů mechanizmy o hmotnosti přes 20 t.
2. V ceně jsou započteny i náklady na:
a) kamenivo frakce 0 - 32 mm,
b) rozprostření podkladu,
c) osazení silničních panelů.
3. V ceně nejsou započteny náklady na dodávku silničních panelů; tato dodávka se oceňuje ve specifikaci s dvojnásobnou obratovostí. Předepíše-li projekt ponechat tento materiál jako trvale zabudovaný i po založení objektu, oceňuje se toto dodání bez obratovosti.
</t>
  </si>
  <si>
    <t>" dle VV" 460</t>
  </si>
  <si>
    <t>59381001</t>
  </si>
  <si>
    <t>panel silniční 300x120x15 cm</t>
  </si>
  <si>
    <t>-1541766190</t>
  </si>
  <si>
    <t>451504112</t>
  </si>
  <si>
    <t>Zřízení podkladní vrstvy z kameniva pod dlažbu tl. přes 100 do 150 mm</t>
  </si>
  <si>
    <t>977674051</t>
  </si>
  <si>
    <t xml:space="preserve">Poznámka k souboru cen:
1. Ceny lze použít i pro podkladní vrstvy pod patky a schody a pod dna a svahy melioračních kanálů.
2. V cenách nejsou započteny náklady na dodání kameniva, tyto materiály se oceňují ve specifikaci. Ztratné lze dohodnout ve výši 5 %.
</t>
  </si>
  <si>
    <t>17*4,5</t>
  </si>
  <si>
    <t>583312890</t>
  </si>
  <si>
    <t>kamenivo těžené drobné frakce 0-2</t>
  </si>
  <si>
    <t>-1131503596</t>
  </si>
  <si>
    <t>76,50*2</t>
  </si>
  <si>
    <t>461991111</t>
  </si>
  <si>
    <t>Zřízení ochranného opevnění dna a svahů melioračních kanálů z geotextilií, fólie nebo síťoviny</t>
  </si>
  <si>
    <t>-154587017</t>
  </si>
  <si>
    <t xml:space="preserve">Poznámka k souboru cen:
1. V ceně jsou započteny i náklady na zajištění fólie ocelovými hřeby.
2. Množství měrných jednotek se určuje v m2 rozvinuté lícní plochy a dodání materiálů se určuje v m2 včetně přesahů a prořezů stanovených projektem.
3. V ceně nejsou započteny náklady na dodání geotextilií, fólií nebo síťoviny; tyto se oceňují ve specifikaci. Ztratné lze dohodnout ve výši 2 %.
</t>
  </si>
  <si>
    <t>"dočasná úprava návodní strany paty násypu"  15</t>
  </si>
  <si>
    <t>69311015</t>
  </si>
  <si>
    <t>geotextilie tkaná PES 400/50kN/m</t>
  </si>
  <si>
    <t>-1391109344</t>
  </si>
  <si>
    <t>15*1,02</t>
  </si>
  <si>
    <t>462511270</t>
  </si>
  <si>
    <t>Zához z lomového kamene neupraveného záhozového bez proštěrkování z terénu, hmotnosti jednotlivých kamenů do 200 kg</t>
  </si>
  <si>
    <t>-132039904</t>
  </si>
  <si>
    <t xml:space="preserve">Poznámka k souboru cen:
1. Ceny lze použít i pro záhozovou patku z lomového kamene.
2. Ceny neplatí pro zřízení konstrukce balvanitého skluzu; tento se oceňuje cenou 467 51-0111 Balvanitý skluz z lomového kamene.
3. V cenách jsou započteny i náklady na úpravu jednotlivých velkých kamenů hmotnosti přes 500 kg dodatečným rozpojením na místě uložení.
4. Množství měrných jednotek
a) záhozu se stanoví v m3 konstrukce záhozu,
b) příplatků se stanoví v m2 upravovaných ploch záhozu.
</t>
  </si>
  <si>
    <t>"zpětná úprava koryta+úprava dna" 59,4+18*2*0,3</t>
  </si>
  <si>
    <t>564931412</t>
  </si>
  <si>
    <t>Podklad nebo podsyp z asfaltového recyklátu s rozprostřením a zhutněním, po zhutnění tl. 100 mm</t>
  </si>
  <si>
    <t>1167436542</t>
  </si>
  <si>
    <t>" na novém tělese vč. rozšíření"  284+60*0,5</t>
  </si>
  <si>
    <t>564951413</t>
  </si>
  <si>
    <t>Podklad nebo podsyp z asfaltového recyklátu s rozprostřením a zhutněním, po zhutnění tl. 150 mm</t>
  </si>
  <si>
    <t>621737486</t>
  </si>
  <si>
    <t>476937446</t>
  </si>
  <si>
    <t>" dle VV" 72,2</t>
  </si>
  <si>
    <t>919542112</t>
  </si>
  <si>
    <t>Zřízení propustku, podchodu, mostku nebo kanálu z trub ocelových rýhovaných včetně montáže spojovacích prstenců, profilu kruhového DN přes 800 do 1 200 mm</t>
  </si>
  <si>
    <t>866904484</t>
  </si>
  <si>
    <t xml:space="preserve">Poznámka k souboru cen:
1. V cenách nejsou započteny náklady na:
a) zhotovení otevřené stavební jámy, zemní konstrukce přesýpaného objektu ze vhodných zemin hutněných po vrstvách 150 až 200 mm na minimum 98 % Proctor Standard, které se oceňují podle katalogu 800-1 Zemní práce,
b) podkladní a vyrovnávací vrstvy, které se oceňují souborem cen 451 . . - . . Lože pod potrubí, stoky a drobné objekty nebo souborem cen 452 . . - . . Podkladní konstrukce z betonu, části A01 katalogu 827-1 Vedení trubní, dálková a přípojná – vodovody a kanalizace,
c) dodávku trub a spojovacích prstenců, které se oceňují zvlášť ve specifikaci, ztratné lze dohodnout ve směrné výši 1,5 %. Součástí dodávky trub je i jejich úprava podle konkrétních podmínek stavby (seříznutí, zkosení, vytvoření otvorů, apod.).
</t>
  </si>
  <si>
    <t>2*16</t>
  </si>
  <si>
    <t>553143130</t>
  </si>
  <si>
    <t>trouba ocelová flexibilní pozinkovaná z vlnitého plechu 1000/2 mm</t>
  </si>
  <si>
    <t>1360944618</t>
  </si>
  <si>
    <t>32*1,015 'Přepočtené koeficientem množství</t>
  </si>
  <si>
    <t>553143330</t>
  </si>
  <si>
    <t>spojovací prstenec pozinkovaný  flexibilní z vlnitého plechu 1000/2 mm</t>
  </si>
  <si>
    <t>-347857774</t>
  </si>
  <si>
    <t>2*1,015 'Přepočtené koeficientem množství</t>
  </si>
  <si>
    <t>966008114</t>
  </si>
  <si>
    <t>Bourání trubního propustku s odklizením a uložením vybouraného materiálu na skládku na vzdálenost do 3 m nebo s naložením na dopravní prostředek z trub DN přes 800 do 1200 mm</t>
  </si>
  <si>
    <t>364615956</t>
  </si>
  <si>
    <t>997221561</t>
  </si>
  <si>
    <t>Vodorovná doprava suti bez naložení, ale se složením a s hrubým urovnáním z kusových materiálů, na vzdálenost do 1 km</t>
  </si>
  <si>
    <t>787566235</t>
  </si>
  <si>
    <t>"živ.podklad" 182,748</t>
  </si>
  <si>
    <t>997221569</t>
  </si>
  <si>
    <t>2018998569</t>
  </si>
  <si>
    <t>"skládka Zaveklov" 182,748*27</t>
  </si>
  <si>
    <t>-1307655392</t>
  </si>
  <si>
    <t>"silniční panely" 171,465</t>
  </si>
  <si>
    <t>"propustky" 97,920</t>
  </si>
  <si>
    <t>372821115</t>
  </si>
  <si>
    <t>"na skládku dle určení investora"  15*269,385</t>
  </si>
  <si>
    <t>208811327</t>
  </si>
  <si>
    <t xml:space="preserve">201 - Rekonstrukce opěrné zdi </t>
  </si>
  <si>
    <t>2111</t>
  </si>
  <si>
    <t>623839284</t>
  </si>
  <si>
    <t>"dle TK-80%" 625*0,8</t>
  </si>
  <si>
    <t>132401201</t>
  </si>
  <si>
    <t>Hloubení zapažených i nezapažených rýh šířky přes 600 do 2 000 mm s urovnáním dna do předepsaného profilu a spádu s použitím trhavin v hornině tř. 5 pro jakékoliv množství</t>
  </si>
  <si>
    <t>1570879715</t>
  </si>
  <si>
    <t>"dle TK-20%" 625*0,2</t>
  </si>
  <si>
    <t>161101102</t>
  </si>
  <si>
    <t>Svislé přemístění výkopku bez naložení do dopravní nádoby avšak s vyprázdněním dopravní nádoby na hromadu nebo do dopravního prostředku z horniny tř. 1 až 4, při hloubce výkopu přes 2,5 do 4 m</t>
  </si>
  <si>
    <t>1562454747</t>
  </si>
  <si>
    <t>161101152</t>
  </si>
  <si>
    <t>Svislé přemístění výkopku bez naložení do dopravní nádoby avšak s vyprázdněním dopravní nádoby na hromadu nebo do dopravního prostředku z horniny tř. 5 až 7, při hloubce výkopu přes 2,5 do 4 m</t>
  </si>
  <si>
    <t>-673908291</t>
  </si>
  <si>
    <t>690983734</t>
  </si>
  <si>
    <t>625*0,8</t>
  </si>
  <si>
    <t>162601152</t>
  </si>
  <si>
    <t>Vodorovné přemístění výkopku nebo sypaniny po suchu na obvyklém dopravním prostředku, bez naložení výkopku, avšak se složením bez rozhrnutí z horniny tř. 5 až 7 na vzdálenost přes 4 000 do 5 000 m</t>
  </si>
  <si>
    <t>192661918</t>
  </si>
  <si>
    <t>625*0,2</t>
  </si>
  <si>
    <t>-111125015</t>
  </si>
  <si>
    <t>625</t>
  </si>
  <si>
    <t>1432163425</t>
  </si>
  <si>
    <t>500*2+125*2,4</t>
  </si>
  <si>
    <t>463211132</t>
  </si>
  <si>
    <t>Rovnanina z lomového kamene neopracovaného tříděného pro všechny tl. rovnaniny, bez vypracování líce s vyplněním spár a dutin těženým kamenivem</t>
  </si>
  <si>
    <t>-198665522</t>
  </si>
  <si>
    <t xml:space="preserve">Poznámka k souboru cen:
1. Ceny jsou určeny pro rovnaninu o sklonu 1 : 1 a pro rovnaniny za opěrami všech sklonů.
2. Případné nutné vypracování líce se ocení cenou 463 21-2191 Rovnanina z lomového kamene upraveného, tříděného katalogu 832-1 Hráze a úprava na tocích – úprava toků a kanály.
</t>
  </si>
  <si>
    <t>"dle TK" 344</t>
  </si>
  <si>
    <t>272311123</t>
  </si>
  <si>
    <t>Základové konstrukce z betonu prostého klenby ve výkopu nebo na hlavách pilot C 8/10</t>
  </si>
  <si>
    <t>866210518</t>
  </si>
  <si>
    <t>"základ zdi tl.150mm " 352*1</t>
  </si>
  <si>
    <t>272311127</t>
  </si>
  <si>
    <t>Základové konstrukce z betonu prostého klenby ve výkopu nebo na hlavách pilot C 25/30</t>
  </si>
  <si>
    <t>-770087339</t>
  </si>
  <si>
    <t>350,8*0,750*0,4</t>
  </si>
  <si>
    <t>272354111</t>
  </si>
  <si>
    <t>Bednění základových konstrukcí kleneb zřízení</t>
  </si>
  <si>
    <t>-422115810</t>
  </si>
  <si>
    <t>350,8*0,4+2*0,75*0,4</t>
  </si>
  <si>
    <t>272354211</t>
  </si>
  <si>
    <t>Bednění základových konstrukcí kleneb odstranění bednění</t>
  </si>
  <si>
    <t>-1849960580</t>
  </si>
  <si>
    <t>273361116</t>
  </si>
  <si>
    <t>Výztuž základových konstrukcí desek z betonářské oceli 10 505 (R) nebo BSt 500</t>
  </si>
  <si>
    <t>2127692820</t>
  </si>
  <si>
    <t>"dle přílohy C.9 - R12+R16" (1123,2*0,888+877,00*1,578)*0,001</t>
  </si>
  <si>
    <t>490860544</t>
  </si>
  <si>
    <t>"KY 49" (735,68+910,8)*7,9*0,001</t>
  </si>
  <si>
    <t>-173017955</t>
  </si>
  <si>
    <t>"římsa" 149*1,05*0,379</t>
  </si>
  <si>
    <t>"římsa zdi"  350,8*(0,55*0,25+0,4*0,4)</t>
  </si>
  <si>
    <t>1253145802</t>
  </si>
  <si>
    <t>" římsa zdi" 2*(0,55*0,27+0,4+0,4)+350,8*(0,27+0,40)+350,8*0,20</t>
  </si>
  <si>
    <t>" římsa" 2*1,05*0,38+149*0,20</t>
  </si>
  <si>
    <t>759885690</t>
  </si>
  <si>
    <t>337,691</t>
  </si>
  <si>
    <t>1223693349</t>
  </si>
  <si>
    <t>"dle přílohy C.9- R10" (5420,8+3520)*0,617*0,001</t>
  </si>
  <si>
    <t>"dle přílohy C.9- R12" 10914,08*0,888*0,001</t>
  </si>
  <si>
    <t>"dle přílohy C.9- R16" 3168*1,578*0,001</t>
  </si>
  <si>
    <t>"římsa  149,4m  - R10+1R12+R16 dle tabulky výztuže" 7,836</t>
  </si>
  <si>
    <t>-1423740504</t>
  </si>
  <si>
    <t>350,8*0,25*2,1</t>
  </si>
  <si>
    <t>1458714182</t>
  </si>
  <si>
    <t>350,8*2,25+2*2,25*0,3</t>
  </si>
  <si>
    <t>1658623082</t>
  </si>
  <si>
    <t>-801028718</t>
  </si>
  <si>
    <t>"dle přílohy C.9 - R10 " 702*0,617*0,001</t>
  </si>
  <si>
    <t>327361016</t>
  </si>
  <si>
    <t>Výztuž opěrných zdí a valů průměru přes 12 mm, z oceli 10 505 (R) nebo BSt 500</t>
  </si>
  <si>
    <t>1846746906</t>
  </si>
  <si>
    <t>"dle přílohy C.9 - R 12 " 1974*0,888*0,001</t>
  </si>
  <si>
    <t>-105493337</t>
  </si>
  <si>
    <t>(350,8*2,25+2,25*0,5*2)*0,25</t>
  </si>
  <si>
    <t>-1974366505</t>
  </si>
  <si>
    <t>350,8*2,25+2*2,25*0,5</t>
  </si>
  <si>
    <t>911334122</t>
  </si>
  <si>
    <t>Zábradelní svodidla ocelová s osazením sloupků kotvením do římsy, se svodnicí úrovně zádržnosti H2 s výplní ze svislých tyčí</t>
  </si>
  <si>
    <t>140466920</t>
  </si>
  <si>
    <t xml:space="preserve">Poznámka k souboru cen:
1. Ceny zábradelních svodidel obsahují i náklady na přišroubování patního sloupku s roztečí 2 m do betonové nebo ocelové římsy mostu, dotažení patní desky ke konstrukci a dodávku kompletní svodidlové sady (sloupku, svodnice, zábradelní výplně, distančních dílů, madla, spojovacího materiálu, chemických kotev atd.).
2. Ceny dilatace zábradelní výplně obsahují i dodávku dilatační svodnice a spojovacího materiálu.
3. Ceny dilatace madel obsahují i dodávku dilatační manžety madla a spojovacího materiálu.
4. Ceny neobsahují pružný nátěr spáry mezi betonem a sloupkem, tyto se oceňují souborem cen 628 61-11.. Nátěr mostních betonových konstrukcí akrylátový na siloxanové a plasticko-elastické bázi.
</t>
  </si>
  <si>
    <t>350,8+149,4</t>
  </si>
  <si>
    <t>911334411</t>
  </si>
  <si>
    <t>Zábradelní svodidla ocelová ukončení zábradelních madel</t>
  </si>
  <si>
    <t>-1943712192</t>
  </si>
  <si>
    <t>355295803</t>
  </si>
  <si>
    <t>"dilatační spáry zeď  á 12m, římsa á 8m</t>
  </si>
  <si>
    <t>"zeď + římsa" 30*2,25*0,25 +44*(0,55*0,25+0,4*0,4)</t>
  </si>
  <si>
    <t xml:space="preserve">"římsa" </t>
  </si>
  <si>
    <t>18*1,05*0,40</t>
  </si>
  <si>
    <t>285224820</t>
  </si>
  <si>
    <t>"dilatační spáry"</t>
  </si>
  <si>
    <t>"zeď + římsa" 30*2,25 +44*(0,55+0,4+0,4)</t>
  </si>
  <si>
    <t>" římsa"  18*(1,05+0,4)</t>
  </si>
  <si>
    <t>936172121</t>
  </si>
  <si>
    <t>Osazení kovových doplňků mostního vybavení jednotlivě kotevní stoličky zábradlí nebo svodidel do 20 kg</t>
  </si>
  <si>
    <t>-776384982</t>
  </si>
  <si>
    <t xml:space="preserve">Poznámka k souboru cen:
1. V cenách jsou započteny náklady na rozměření a osazení kovového doplňku ke konstrukci, do lože nebo do otvoru, případně do výztuže, vyrovnání s upevněním svarem nebo vázáním k výztuži, případně vyrovnání a upevnění šroubem - svorníkem ke konstrukci.
2. V cenách nejsou započteny náklady na:
a) vrtání otvorů do betonu s osazením hmoždinek, tyto se oceňují souborem cen 953 99- . . Osazení hmoždinek do betonu,
b) lože z plastbetonu, tyto se oceňují souborem cen 451 47- . 1 Podkladní vrstva plastbetonová,
c) kovové doplňky do bednění (kotevní lišty), tyto se oceňují souborem cen 953 94-32 Kotvení závěsů do bednění,
d) kovové věšáky objímky odvodnění, tyto se oceňují souborem cen 936 94-39 Montáž věšákového závěsu odvodnění mostu.
</t>
  </si>
  <si>
    <t>-1607177141</t>
  </si>
  <si>
    <t>362*4*2</t>
  </si>
  <si>
    <t>-1659830629</t>
  </si>
  <si>
    <t>362*4*2*4*30</t>
  </si>
  <si>
    <t>1800757209</t>
  </si>
  <si>
    <t>944411111</t>
  </si>
  <si>
    <t>Montáž záchytné sítě umístěné max. 6 m pod chráněnou úrovní třída A</t>
  </si>
  <si>
    <t>293084323</t>
  </si>
  <si>
    <t xml:space="preserve">Poznámka k souboru cen:
1. V cenách nejsou započteny náklady na lešení potřebné pro zavěšení sítí; toto lešení se oceňuje příslušnými cenami lešení.
2. Třídy A, B jsou stanoveny ČSN EN 1263-1 – viz příloha č. 5 Všeobecných podmínek – Třídy záchytných sít.
</t>
  </si>
  <si>
    <t>362*5</t>
  </si>
  <si>
    <t>944411811</t>
  </si>
  <si>
    <t>Demontáž záchytné sítě umístěné max. 6 m pod chráněnou úrovní třída A</t>
  </si>
  <si>
    <t>1848950875</t>
  </si>
  <si>
    <t>429182082</t>
  </si>
  <si>
    <t>362*2*2</t>
  </si>
  <si>
    <t>1347962093</t>
  </si>
  <si>
    <t>963051111</t>
  </si>
  <si>
    <t>Bourání mostních konstrukcí nosných konstrukcí ze železového betonu</t>
  </si>
  <si>
    <t>1813835219</t>
  </si>
  <si>
    <t xml:space="preserve">Poznámka k souboru cen:
1. Cena 05-1111 lze použít i pro bourání konstrukcí z předpjatého betonu.
2. Ceny 06-5413 a 06-5423 lze použít i pro rozebrání dřevěných truhlíků nebo žlabů uložených na dřevěné konstrukci mostu.
3. Ceny nelze použít:
a) pro bourání základových konstrukcí prováděné ve spojitosti se zemními pracemi; toto bourání se oceňuje cenami 122 90-1 - Bourání konstrukcí, části A 01 katalogu 800-1 Zemní práce;
b) ceny nelze použít pro bourání konstrukcí pod vodou; tyto práce se oceňují podle ustanovení úvodního katalogu.
4. Ceny 04-1211 až 05-1111 nelze použít pro ocenění demontáže (vyjmutí) prefabrikovaných dílců nebo nosných konstrukcí v celku; tyto práce se oceňují podle ustanovení úvodního katalogu.
5. Ceny 06-5111 a 06-5112, 06-5611 a 06-5612 nelze použít pro vytažení pilot, bárek na pilotách a ledolamů; vytažení pilot se oceňuje příslušnými cenami katalogu 800-2 - Zvláštní zakládání objektů.
6. Množství měrných jednotek se určuje:
a) u cen 02-1112 až 05-1111 v m3 objemu konstrukce nebo její části před bouráním,
b) u cen 06-5111 až 06-5612 v m3 objemu dřeva v konstrukci nebo její části před bouráním.
</t>
  </si>
  <si>
    <t>" odstranění římsy"  149,4*0,9*0,5</t>
  </si>
  <si>
    <t>977141118</t>
  </si>
  <si>
    <t>Vrty pro kotvy do betonu s vyplněním epoxidovým tmelem, průměru 18 mm, hloubky 120 mm</t>
  </si>
  <si>
    <t>1162679214</t>
  </si>
  <si>
    <t xml:space="preserve">Poznámka k souboru cen:
1. V cenách jsou započteny náklady na:
a) rozměření, vrtání do betonu a spotřeba vrtáků,
b) vyfoukání otvoru, přípravu kotev k uložení do otvorů, vyplnění kotevních otvorů dvousložkovým epoxidovým tmelem, zasunutí kotevního trnu (betonářské výztuže při reprofilaci) nebo svorníku.
</t>
  </si>
  <si>
    <t>"pol.7 - R12,hloubka min.150mm" 2*3948</t>
  </si>
  <si>
    <t>977141120</t>
  </si>
  <si>
    <t>Vrty pro kotvy do betonu s vyplněním epoxidovým tmelem, průměru 20 mm, hloubky 130 mm</t>
  </si>
  <si>
    <t>-1191247857</t>
  </si>
  <si>
    <t>"pol.4 +13, R16,hloubka 410mm" 3*(4693+1992)</t>
  </si>
  <si>
    <t>"pol.6, R16,hloubka 200mm" 2*3510</t>
  </si>
  <si>
    <t>985131111</t>
  </si>
  <si>
    <t>Očištění ploch stěn, rubu kleneb a podlah tlakovou vodou</t>
  </si>
  <si>
    <t>-477133574</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</si>
  <si>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</si>
  <si>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220,1*0,9</t>
  </si>
  <si>
    <t>997211511</t>
  </si>
  <si>
    <t>Vodorovná doprava suti nebo vybouraných hmot suti se složením a hrubým urovnáním, na vzdálenost do 1 km</t>
  </si>
  <si>
    <t>-1023799664</t>
  </si>
  <si>
    <t xml:space="preserve">Poznámka k souboru cen:
1. Ceny nelze použít pro vodorovnou dopravu po železnici, po vodě nebo neobvyklými dopravními prostředky.
2. Je-li na dopravní dráze pro vodorovnou dopravu překážka, pro kterou je nutné překládat suť nebo vybourané hmoty z jednoho obvyklého dopravního prostředku na jiný, oceňuje se tato lomená doprava v každém úseku samostatně.
</t>
  </si>
  <si>
    <t>997211519</t>
  </si>
  <si>
    <t>Vodorovná doprava suti nebo vybouraných hmot suti se složením a hrubým urovnáním, na vzdálenost Příplatek k ceně za každý další i započatý 1 km přes 1 km</t>
  </si>
  <si>
    <t>-522484702</t>
  </si>
  <si>
    <t>2*161,352</t>
  </si>
  <si>
    <t>998153135</t>
  </si>
  <si>
    <t>Přesun hmot pro zdi a valy samostatné se svislou nosnou konstrukcí zděnou nebo monolitickou betonovou tyčovou nebo plošnou Příplatek k ceně za zvětšený přesun přes vymezenou největší dopravní vzdálenost do 5000 m</t>
  </si>
  <si>
    <t>-69073708</t>
  </si>
  <si>
    <t>-1911040797</t>
  </si>
  <si>
    <t>94,5+74,7</t>
  </si>
  <si>
    <t>2130471471</t>
  </si>
  <si>
    <t>169,2*0,00035</t>
  </si>
  <si>
    <t>716810699</t>
  </si>
  <si>
    <t>169,2</t>
  </si>
  <si>
    <t>-589940455</t>
  </si>
  <si>
    <t>169,2*1,65</t>
  </si>
  <si>
    <t>245886858</t>
  </si>
  <si>
    <t>202 - Rekonstrukce mostu ev.č.145-011</t>
  </si>
  <si>
    <t xml:space="preserve">    997 -  Přesun sutě</t>
  </si>
  <si>
    <t xml:space="preserve">    VRN9 - Ostatní náklady</t>
  </si>
  <si>
    <t>113107112</t>
  </si>
  <si>
    <t>Odstranění podkladů nebo krytů ručně s přemístěním hmot na skládku na vzdálenost do 3 m nebo s naložením na dopravní prostředek z kameniva těženého, o tl. vrstvy přes 100 do 200 mm</t>
  </si>
  <si>
    <t>647678596</t>
  </si>
  <si>
    <t>na mostě - odhad skladby</t>
  </si>
  <si>
    <t>6,2*6,6</t>
  </si>
  <si>
    <t>113154235</t>
  </si>
  <si>
    <t>Frézování živičného podkladu nebo krytu s naložením na dopravní prostředek plochy přes 500 do 1 000 m2 bez překážek v trase pruhu šířky přes 1 m do 2 m, tloušťky vrstvy 200 mm</t>
  </si>
  <si>
    <t>-1834554319</t>
  </si>
  <si>
    <t>115001106</t>
  </si>
  <si>
    <t>Převedení vody potrubím průměru DN přes 600 do 900</t>
  </si>
  <si>
    <t>992154217</t>
  </si>
  <si>
    <t xml:space="preserve">Poznámka k souboru cen: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žlabu, těsnění po dobu provozu a opotřebení hmot,
b) podpěrné konstrukce dřevěné.
6. V ceně nejsou započteny náklady na nutné zemní práce; tyto se oceňují příslušnými cenami souborů cen této části.
</t>
  </si>
  <si>
    <t>2*42</t>
  </si>
  <si>
    <t>115101201</t>
  </si>
  <si>
    <t>Čerpání vody na dopravní výšku do 10 m s uvažovaným průměrným přítokem do 500 l/min</t>
  </si>
  <si>
    <t>-1726032550</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</si>
  <si>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</si>
  <si>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1 měsíc</t>
  </si>
  <si>
    <t>30*24</t>
  </si>
  <si>
    <t>122301101</t>
  </si>
  <si>
    <t>Odkopávky a prokopávky nezapažené s přehozením výkopku na vzdálenost do 3 m nebo s naložením na dopravní prostředek v hornině tř. 4 do 100 m3</t>
  </si>
  <si>
    <t>1944608326</t>
  </si>
  <si>
    <t>hrázka u vtoku a na výtoku  potrubí převádějícího vodu</t>
  </si>
  <si>
    <t>1,2*1,7*6,0+1,0*0,5*6,0</t>
  </si>
  <si>
    <t>122301109</t>
  </si>
  <si>
    <t>Odkopávky a prokopávky nezapažené s přehozením výkopku na vzdálenost do 3 m nebo s naložením na dopravní prostředek v hornině tř. 4 Příplatek k cenám za lepivost horniny tř. 4</t>
  </si>
  <si>
    <t>1017874282</t>
  </si>
  <si>
    <t>0,3*15,24</t>
  </si>
  <si>
    <t>-1098291339</t>
  </si>
  <si>
    <t>předpoklad 90% tř.4 a 10% tř.5</t>
  </si>
  <si>
    <t>0,9*(3,7*11,8-2,5*6,6)*20,0</t>
  </si>
  <si>
    <t>0,9*0,3*3,3*22,6</t>
  </si>
  <si>
    <t>1060805194</t>
  </si>
  <si>
    <t>0,3*509,017</t>
  </si>
  <si>
    <t>-526170855</t>
  </si>
  <si>
    <t>0,1*(3,7*11,8-2,5*6,6)*20,0</t>
  </si>
  <si>
    <t>0,1*0,3*3,3*22,6</t>
  </si>
  <si>
    <t>1517R</t>
  </si>
  <si>
    <t>Záporové pažení - pohlednová plocha - zřízení a odstranění kompletní</t>
  </si>
  <si>
    <t>201108515</t>
  </si>
  <si>
    <t>8,0*3,0</t>
  </si>
  <si>
    <t>43680373</t>
  </si>
  <si>
    <t>-157669538</t>
  </si>
  <si>
    <t>-417803219</t>
  </si>
  <si>
    <t>na meziskládku a zpět - zemina pro zpětný zásyp</t>
  </si>
  <si>
    <t>2*13,2</t>
  </si>
  <si>
    <t>-217683220</t>
  </si>
  <si>
    <t>"na skládku - celkem 20km - přebytečná zemina</t>
  </si>
  <si>
    <t>15,24+(509,017-13,2)</t>
  </si>
  <si>
    <t>-842934788</t>
  </si>
  <si>
    <t>"na skládku - celkem 20km</t>
  </si>
  <si>
    <t>10*511,057</t>
  </si>
  <si>
    <t>-1787655291</t>
  </si>
  <si>
    <t>56,557</t>
  </si>
  <si>
    <t>-835043102</t>
  </si>
  <si>
    <t>10*56,557</t>
  </si>
  <si>
    <t>-1950502164</t>
  </si>
  <si>
    <t>zemina z meziskládky</t>
  </si>
  <si>
    <t>13,2</t>
  </si>
  <si>
    <t>171103101</t>
  </si>
  <si>
    <t>Zemní hrázky přívodních a odpadních melioračních kanálů zhutňované po vrstvách tloušťky 200 mm, s přemístěním sypaniny do 20 m nebo s jejím přehozením do 3 m z hornin tř. 1 až 4</t>
  </si>
  <si>
    <t>-2006376238</t>
  </si>
  <si>
    <t xml:space="preserve">Poznámka k souboru cen:
1. V ceně nejsou započteny náklady na úpravy pláně na koruně hrázek a na svahování na bocích hrázek; tyto zemní práce se oceňují cenami souborů cen 181 *0-11 Úprava pláně vyrovnáním výškových rozdílů a 182 . 0-11 Svahování trvalých svahů do projektovaných profilů, části A 01 tohoto katalogu.
2. Přemístění sypaniny na vzdálenost přes 20 m se oceňuje cenami souboru cen 162 . 0-1 . Vodorovné přemístění výkopku části A01 tohoto katalogu, přičemž vzdálenost 20 m uvedená v popisu souboru cen se neodečítá.
</t>
  </si>
  <si>
    <t>hrázka u vtoku a výtoku potrubí převádějícího vodu</t>
  </si>
  <si>
    <t>1,2*1,7*6,0+0,5*1,0*6,0</t>
  </si>
  <si>
    <t>1625396533</t>
  </si>
  <si>
    <t>na skládku</t>
  </si>
  <si>
    <t>511,057+56,557</t>
  </si>
  <si>
    <t>na meziskládku</t>
  </si>
  <si>
    <t>1618515421</t>
  </si>
  <si>
    <t>"na skládku</t>
  </si>
  <si>
    <t>1,9*567,614</t>
  </si>
  <si>
    <t>1690744242</t>
  </si>
  <si>
    <t>pod těsnící fólií</t>
  </si>
  <si>
    <t>0,5*0,6*22,0*2</t>
  </si>
  <si>
    <t>-1255717392</t>
  </si>
  <si>
    <t>nakupovaná zemina - v přechodové oblasti nad těsnící vrstvou</t>
  </si>
  <si>
    <t>(3,0*2,4+5,0*2,5)*20,0</t>
  </si>
  <si>
    <t>583312010</t>
  </si>
  <si>
    <t>štěrkopísek netříděný</t>
  </si>
  <si>
    <t>-153855456</t>
  </si>
  <si>
    <t xml:space="preserve">"nákup a dovoz vhodného nenamrzavého materiálu </t>
  </si>
  <si>
    <t>394,0*1,8</t>
  </si>
  <si>
    <t>181411123</t>
  </si>
  <si>
    <t>Založení trávníku na půdě předem připravené plochy do 1000 m2 výsevem včetně utažení lučního na svahu přes 1:2 do 1:1</t>
  </si>
  <si>
    <t>1364344773</t>
  </si>
  <si>
    <t>005724740</t>
  </si>
  <si>
    <t>osivo směs travní krajinná-svahová</t>
  </si>
  <si>
    <t>-584346137</t>
  </si>
  <si>
    <t>128*0,015 'Přepočtené koeficientem množství</t>
  </si>
  <si>
    <t>182301121</t>
  </si>
  <si>
    <t>Rozprostření a urovnání ornice ve svahu sklonu přes 1:5 při souvislé ploše do 500 m2, tl. vrstvy do 100 mm</t>
  </si>
  <si>
    <t>1571268854</t>
  </si>
  <si>
    <t>8,0*4,0*4</t>
  </si>
  <si>
    <t>18230R</t>
  </si>
  <si>
    <t>Rekultivační zemina - nákup a dovoz</t>
  </si>
  <si>
    <t>-1330931765</t>
  </si>
  <si>
    <t>128,0*0,1</t>
  </si>
  <si>
    <t>185804312</t>
  </si>
  <si>
    <t>Zalití rostlin vodou plochy záhonů jednotlivě přes 20 m2</t>
  </si>
  <si>
    <t>357826279</t>
  </si>
  <si>
    <t>128*0,003</t>
  </si>
  <si>
    <t>185851121</t>
  </si>
  <si>
    <t>Dovoz vody pro zálivku rostlin na vzdálenost do 1000 m</t>
  </si>
  <si>
    <t>1922507321</t>
  </si>
  <si>
    <t xml:space="preserve">Poznámka k souboru cen:
1. Ceny lze použít pouze tehdy, když není voda dostupná z vodovodního řádu.
2. V cenách jsou započteny i náklady na čerpání vody do cisterny.
3. V cenách nejsou započteny náklady na dodání vody. Tyto náklady se oceňují individuálně.
</t>
  </si>
  <si>
    <t>212792212</t>
  </si>
  <si>
    <t>Odvodnění mostní opěry z plastových trub drenážní potrubí flexibilní DN 160</t>
  </si>
  <si>
    <t>134408962</t>
  </si>
  <si>
    <t xml:space="preserve">Poznámka k souboru cen:
1. V ceně žlabu -1111 jsou započteny i náklady na podélné rozříznutí plastové trouby DN 75 do spádu a na sraz pro odtok vlhkosti do žlábku úložného prahu s přesahem 50 mm od bočního líce dříku opěry.
2. V cenách potrubí -2 . 1 . jsou započteny i náklady na položení plastového drenážního potrubí do spádu a na sraz na podkladní základový betonový trám za mostní opěrou k prostupu dříkem opěry, bez zemích prací, se zajištěním drenáže proti vychýlení.
3. V cenách nejsou započteny náklady na zemní práce, na betonáž podkladního trámu nebo úložného prahu opěry, na obklad potrubí drenážním betonem, na obklad štěrkem a na filtrační obal.
</t>
  </si>
  <si>
    <t>"drenážní tr. HDPE  SN8 děrovaná s plným dnem za rubem opěr vč. vyvedení skrz odláždění</t>
  </si>
  <si>
    <t>22,0*2</t>
  </si>
  <si>
    <t>274311127</t>
  </si>
  <si>
    <t>Základové konstrukce z betonu prostého pasy, prahy, věnce a ostruhy ve výkopu nebo na hlavách pilot C 25/30</t>
  </si>
  <si>
    <t>-2146089073</t>
  </si>
  <si>
    <t>"opěrný práh (C25/30 - XF3)</t>
  </si>
  <si>
    <t>0,4*0,8*(4,5+4,0)</t>
  </si>
  <si>
    <t>základy svodidel v místě nad mostem</t>
  </si>
  <si>
    <t>0,4*0,6*0,6*2</t>
  </si>
  <si>
    <t>579878745</t>
  </si>
  <si>
    <t>opěrný pás</t>
  </si>
  <si>
    <t>0,8*(4,5+4,0)*2</t>
  </si>
  <si>
    <t>0,4*0,6*4*2</t>
  </si>
  <si>
    <t>-963690308</t>
  </si>
  <si>
    <t>38919R</t>
  </si>
  <si>
    <t>MOSTNÍ OCELOVÁ KONSTRUKCE Z PROFILOVANÉHO PLECHU</t>
  </si>
  <si>
    <t>KUS</t>
  </si>
  <si>
    <t>-137223458</t>
  </si>
  <si>
    <t>dodání, montáž, osazení, vč.VTD, úpravy čel a podkladů pro statický přepočet konstrukce, vč.PKO</t>
  </si>
  <si>
    <t>451315135</t>
  </si>
  <si>
    <t>Podkladní a výplňové vrstvy z betonu prostého tloušťky do 200 mm, z betonu C 16/20</t>
  </si>
  <si>
    <t>-5442932</t>
  </si>
  <si>
    <t xml:space="preserve">Poznámka k souboru cen: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</si>
  <si>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C16/20n XF4</t>
  </si>
  <si>
    <t>v tubusu (průměr tl. 500mm = 2,5*200mm)</t>
  </si>
  <si>
    <t>2,5*4,7*(22,0+1,35+2,0)</t>
  </si>
  <si>
    <t>svahy u čel</t>
  </si>
  <si>
    <t>(5,0*6,2-4,0*3,8)*2</t>
  </si>
  <si>
    <t>451576121</t>
  </si>
  <si>
    <t>Podkladní a výplňová vrstva z kameniva tloušťky do 200 mm ze štěrkopísku</t>
  </si>
  <si>
    <t>626921748</t>
  </si>
  <si>
    <t xml:space="preserve">Poznámka k souboru cen:
1. V cenách jsou započteny náklady na rozprostření podkladní nebo výplňové vrstvy na podloží, zhutnění podkladní vrstvy na požadovanou tloušťku s urovnáním povrchu vrstvy pod vrtací šablony nebo betonové základové konstrukce, případně dlažby z betonu ve svahu.
2. V cenách nejsou započteny náklady na zemní práce pro zřízení podkladní vrstvy, zhutnění podloží a odvodnění podkladní vrstvy nebo zřízení čerpací jímky základové konstrukce.
</t>
  </si>
  <si>
    <t>pod konstrukcí</t>
  </si>
  <si>
    <t>hutněný ŠP podsyp - min. 200mm (průměr 400mm = 2*200mm)</t>
  </si>
  <si>
    <t>2*5,3*22,6</t>
  </si>
  <si>
    <t>zesílení polštáře (300mm = 1,5 * 200mm)</t>
  </si>
  <si>
    <t>1,5*3,3*22,6</t>
  </si>
  <si>
    <t>1634363445</t>
  </si>
  <si>
    <t>nehutněný písek - min. 100mm (průměr 200mm)</t>
  </si>
  <si>
    <t>5,8*23,4</t>
  </si>
  <si>
    <t>464511124</t>
  </si>
  <si>
    <t>Pohoz dna nebo svahů jakékoliv tloušťky z kamene záhozového z terénu, hmotnosti jednotlivých kamenů přes 500 kg</t>
  </si>
  <si>
    <t>-122566610</t>
  </si>
  <si>
    <t xml:space="preserve">Poznámka k souboru cen:
1. Ceny neplatí pro zpevnění dna nebo svahů drceným kamenivem 63-125 mm prolévaným cementovou maltou s uzavírací vrstvou tl.do 50 mm z betonu, na povrchu uhlazenou; tyto práce se oceňují cenami souboru cen 469 52-1 . Zpevnění drceným kamenivem 63-125 mm prolévaným cementovou maltou.
2. V cenách jsou započteny i náklady na úpravu jednotlivých kamenů hmotnosti přes 500 kg dodatečným rozpojením na místě uložení.
3. Objem se stanoví v m3 pohozu.
</t>
  </si>
  <si>
    <t>kameny 40-60cm</t>
  </si>
  <si>
    <t>před vtokem  a výtokem</t>
  </si>
  <si>
    <t>0,5*(4,3*4,0+3,0*7,0+4,3*4,0+1,3*5,0)</t>
  </si>
  <si>
    <t>465513127</t>
  </si>
  <si>
    <t>Dlažba z lomového kamene lomařsky upraveného na cementovou maltu, s vyspárováním cementovou maltou, tl. kamene 200 mm</t>
  </si>
  <si>
    <t>1357425846</t>
  </si>
  <si>
    <t xml:space="preserve">Poznámka k souboru cen: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</si>
  <si>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v tubusu, na vtoku, na výtoku</t>
  </si>
  <si>
    <t>5,1*(22,0+1,35+2,0)</t>
  </si>
  <si>
    <t>Mezisoučet</t>
  </si>
  <si>
    <t>9111A1.OTSKP</t>
  </si>
  <si>
    <t>ZÁBRADLÍ MOSTNÍ SE SVISLOU VÝPLNÍ - DODÁVKA A MONTÁŽ</t>
  </si>
  <si>
    <t>43741611</t>
  </si>
  <si>
    <t>"kompletní ocelové silniční zábradlí s vodorovnou výplní, včetně upevnění, dilat. styků a povrchové ochrany dle TZ a TKP 19B</t>
  </si>
  <si>
    <t>2*8,5</t>
  </si>
  <si>
    <t>914112111</t>
  </si>
  <si>
    <t>Tabulka s označením evidenčního čísla mostu na sloupek</t>
  </si>
  <si>
    <t>-1236094322</t>
  </si>
  <si>
    <t xml:space="preserve">Poznámka k souboru cen:
1. V cenách jsou započteny náklady na montáž a dodávku tabulky a sloupku včetně upevňovacího materiálu
2. V ceně nejsou započteny náklady na naložení a odklizení výkopku, tyto se oceňují cenami části A 01 katalogu 800-1 Zemní práce.
</t>
  </si>
  <si>
    <t>1145403703</t>
  </si>
  <si>
    <t>ochrana izolace v přechodové oblasti -nad a pod fólií (viz pol. 711131220)</t>
  </si>
  <si>
    <t>2*201,0</t>
  </si>
  <si>
    <t>962041211</t>
  </si>
  <si>
    <t>Bourání mostních konstrukcí zdiva a pilířů z prostého betonu</t>
  </si>
  <si>
    <t>-775933868</t>
  </si>
  <si>
    <t>opěry a křídla - odhad</t>
  </si>
  <si>
    <t>(0,8*1,5+0,8*2,0+0,8*1,2)*6,7</t>
  </si>
  <si>
    <t>0,8*2,0*(13,1+12,5-2*6,6)</t>
  </si>
  <si>
    <t>-734068861</t>
  </si>
  <si>
    <t>"římsy a NK - odhad</t>
  </si>
  <si>
    <t>6,6*0,6*6,7+(13,0+12,5)*0,4*0,5</t>
  </si>
  <si>
    <t>966076141</t>
  </si>
  <si>
    <t>Odstranění různých konstrukcí na mostech svodidla ocelového nebo svodidlového zábradlí nebo jejich částí na mostech betonových vcelku</t>
  </si>
  <si>
    <t>1690162382</t>
  </si>
  <si>
    <t>svodidlo mostní vč. krátkých náběhů</t>
  </si>
  <si>
    <t>23,0+22,0</t>
  </si>
  <si>
    <t>978071261</t>
  </si>
  <si>
    <t>Odsekání omítky (včetně podkladní) a odstranění tepelné nebo vodotěsné izolace lepenkové vodorovné, plochy přes 1 m2</t>
  </si>
  <si>
    <t>-2003323247</t>
  </si>
  <si>
    <t>"mostní izolace vč.ochrany z cement. omítky</t>
  </si>
  <si>
    <t>6,6*6,2</t>
  </si>
  <si>
    <t xml:space="preserve"> Přesun sutě</t>
  </si>
  <si>
    <t>997013814</t>
  </si>
  <si>
    <t>Poplatek za uložení stavebního odpadu na skládce (skládkovné) z izolačních materiálů zatříděného do Katalogu odpadů pod kódem 170 604</t>
  </si>
  <si>
    <t>819110050</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</si>
  <si>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</si>
  <si>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2,987</t>
  </si>
  <si>
    <t>610288276</t>
  </si>
  <si>
    <t>"železobeton</t>
  </si>
  <si>
    <t>75,917</t>
  </si>
  <si>
    <t>"beton</t>
  </si>
  <si>
    <t>99,07</t>
  </si>
  <si>
    <t>"živice</t>
  </si>
  <si>
    <t>20,951</t>
  </si>
  <si>
    <t>"kamenivo</t>
  </si>
  <si>
    <t>9,821</t>
  </si>
  <si>
    <t>"izolač.hmoty</t>
  </si>
  <si>
    <t>-1651676217</t>
  </si>
  <si>
    <t>"dle pol.č.997211511 x 19"   208,746*19</t>
  </si>
  <si>
    <t>997211521</t>
  </si>
  <si>
    <t>Vodorovná doprava suti nebo vybouraných hmot vybouraných hmot se složením a hrubým urovnáním nebo s přeložením na jiný dopravní prostředek kromě lodi, na vzdálenost do 1 km</t>
  </si>
  <si>
    <t>-1379645214</t>
  </si>
  <si>
    <t>svodidlo</t>
  </si>
  <si>
    <t>2,43</t>
  </si>
  <si>
    <t>997211529</t>
  </si>
  <si>
    <t>Vodorovná doprava suti nebo vybouraných hmot vybouraných hmot se složením a hrubým urovnáním nebo s přeložením na jiný dopravní prostředek kromě lodi, na vzdálenost Příplatek k ceně za každý další i započatý 1 km přes 1 km</t>
  </si>
  <si>
    <t>-600529472</t>
  </si>
  <si>
    <t>"dle pol.č.997211521 x 19"   2,43*19</t>
  </si>
  <si>
    <t>997211611</t>
  </si>
  <si>
    <t>Nakládání suti nebo vybouraných hmot na dopravní prostředky pro vodorovnou dopravu suti</t>
  </si>
  <si>
    <t>1700433367</t>
  </si>
  <si>
    <t>208,746</t>
  </si>
  <si>
    <t>997211612</t>
  </si>
  <si>
    <t>Nakládání suti nebo vybouraných hmot na dopravní prostředky pro vodorovnou dopravu vybouraných hmot</t>
  </si>
  <si>
    <t>-1130499609</t>
  </si>
  <si>
    <t>1776679276</t>
  </si>
  <si>
    <t>844260252</t>
  </si>
  <si>
    <t>1146622510</t>
  </si>
  <si>
    <t>998212111</t>
  </si>
  <si>
    <t>Přesun hmot pro mosty zděné, betonové monolitické, spřažené ocelobetonové nebo kovové vodorovná dopravní vzdálenost do 100 m výška mostu do 20 m</t>
  </si>
  <si>
    <t>-1557768512</t>
  </si>
  <si>
    <t xml:space="preserve">Poznámka k souboru cen:
1. Ceny nelze použít pro oceňování přesunu hmot ocelových mostních konstrukcí oceňovaných cenami katalogů montážních prací; tento přesun se oceňuje individuálně.
2. Přesun betonu do mostní konstrukce je zahrnut v cenách betonáže, které obsahují i ukládku betonu do konstrukce (čerpadlem betonu nebo jeřábem s kontejnerem). U betonů je proto uvedena nulová hmotnost, tzn. že hmotnost betonů nevstupuje do výpočtu přesunu hmot.
</t>
  </si>
  <si>
    <t>711131101</t>
  </si>
  <si>
    <t>Provedení izolace proti zemní vlhkosti pásy na sucho AIP nebo tkaniny na ploše vodorovné V</t>
  </si>
  <si>
    <t>168173502</t>
  </si>
  <si>
    <t xml:space="preserve">Poznámka k souboru cen:
1. Izolace plochy jednotlivě do 10 m2 se oceňují skladebně cenou příslušné izolace a cenou 711 19-9096 Příplatek za plochu do 10 m2.
</t>
  </si>
  <si>
    <t>izolace v přechodové oblasti</t>
  </si>
  <si>
    <t>(0,9+1,1)*21,0</t>
  </si>
  <si>
    <t>plovoucí izolace nad konstrukcí</t>
  </si>
  <si>
    <t>10,6*15,0</t>
  </si>
  <si>
    <t>28323005.TSS</t>
  </si>
  <si>
    <t>fólie 0815 Z TECHNODREN</t>
  </si>
  <si>
    <t>1123555367</t>
  </si>
  <si>
    <t>" s páskou "201</t>
  </si>
  <si>
    <t>201*1,15 'Přepočtené koeficientem množství</t>
  </si>
  <si>
    <t>-1204593103</t>
  </si>
  <si>
    <t>013203000</t>
  </si>
  <si>
    <t>Průzkumné, geodetické a projektové práce projektové práce dokumentace stavby (výkresová a textová) bez rozlišení</t>
  </si>
  <si>
    <t>CS ÚRS 2017 02</t>
  </si>
  <si>
    <t>973605651</t>
  </si>
  <si>
    <t>výpočet zatížitelnosti</t>
  </si>
  <si>
    <t>-582735586</t>
  </si>
  <si>
    <t>mostní list</t>
  </si>
  <si>
    <t>1352661231</t>
  </si>
  <si>
    <t>RDS-Z-PDS</t>
  </si>
  <si>
    <t>2101609119</t>
  </si>
  <si>
    <t>DSPS</t>
  </si>
  <si>
    <t>013264000</t>
  </si>
  <si>
    <t>Průzkumné, geodetické a projektové práce projektové práce dokumentace stavby (výkresová a textová) bouracích prací</t>
  </si>
  <si>
    <t>-806693559</t>
  </si>
  <si>
    <t>VRN9</t>
  </si>
  <si>
    <t>Ostatní náklady</t>
  </si>
  <si>
    <t>091002000</t>
  </si>
  <si>
    <t>Hlavní tituly průvodních činností a nákladů ostatní náklady související s objektem</t>
  </si>
  <si>
    <t>-729749120</t>
  </si>
  <si>
    <t>1. HMP</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</si>
  <si>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</si>
  <si>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</si>
  <si>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</si>
  <si>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</si>
  <si>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</si>
  <si>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</si>
  <si>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</si>
  <si>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</si>
  <si>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</si>
  <si>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</si>
  <si>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</si>
  <si>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</si>
  <si>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</si>
  <si>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</si>
  <si>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</si>
  <si>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</si>
  <si>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</si>
  <si>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</si>
  <si>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</si>
  <si>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</si>
  <si>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</si>
  <si>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</si>
  <si>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</si>
  <si>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</si>
  <si>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</si>
  <si>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</si>
  <si>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</si>
  <si>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</si>
  <si>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</si>
  <si>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</si>
  <si>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</si>
  <si>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</si>
  <si>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</si>
  <si>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</si>
  <si>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</si>
  <si>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</si>
  <si>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</si>
  <si>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</si>
  <si>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</si>
  <si>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</si>
  <si>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</si>
  <si>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</si>
  <si>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</si>
  <si>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</si>
  <si>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</si>
  <si>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</si>
  <si>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</si>
  <si>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</si>
  <si>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</si>
  <si>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</si>
  <si>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</si>
  <si>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</si>
  <si>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</si>
  <si>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</si>
  <si>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</si>
  <si>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</si>
  <si>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</si>
  <si>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</si>
  <si>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</si>
  <si>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</si>
  <si>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</si>
  <si>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</si>
  <si>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</si>
  <si>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</si>
  <si>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</si>
  <si>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</si>
  <si>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</si>
  <si>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</si>
  <si>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</si>
  <si>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</si>
  <si>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</si>
  <si>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</si>
  <si>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</si>
  <si>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</si>
  <si>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</si>
  <si>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</si>
  <si>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</si>
  <si>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</si>
  <si>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</si>
  <si>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</si>
  <si>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</si>
  <si>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</si>
  <si>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</si>
  <si>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</si>
  <si>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</si>
  <si>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</si>
  <si>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</si>
  <si>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</si>
  <si>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</si>
  <si>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</si>
  <si>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</si>
  <si>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</si>
  <si>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</si>
  <si>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</si>
  <si>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</si>
  <si>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</si>
  <si>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</si>
  <si>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</si>
  <si>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</si>
  <si>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</si>
  <si>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</si>
  <si>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</si>
  <si>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</si>
  <si>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</si>
  <si>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</si>
  <si>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</si>
  <si>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</si>
  <si>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</si>
  <si>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</si>
  <si>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</si>
  <si>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</si>
  <si>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</si>
  <si>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</si>
  <si>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</si>
  <si>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</si>
  <si>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</si>
  <si>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</si>
  <si>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</si>
  <si>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</si>
  <si>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</si>
  <si>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</si>
  <si>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</si>
  <si>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</si>
  <si>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</si>
  <si>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</si>
  <si>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</si>
  <si>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</si>
  <si>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</si>
  <si>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</si>
  <si>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</si>
  <si>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</si>
  <si>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</si>
  <si>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</si>
  <si>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</si>
  <si>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</si>
  <si>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</si>
  <si>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</si>
  <si>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</si>
  <si>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</si>
  <si>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</si>
  <si>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</si>
  <si>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</si>
  <si>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</si>
  <si>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</si>
  <si>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</si>
  <si>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</si>
  <si>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</si>
  <si>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</si>
  <si>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</si>
  <si>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</si>
  <si>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</si>
  <si>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</si>
  <si>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</si>
  <si>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</si>
  <si>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</si>
  <si>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</si>
  <si>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</si>
  <si>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</si>
  <si>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</si>
  <si>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</si>
  <si>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</si>
  <si>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</si>
  <si>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</si>
  <si>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</si>
  <si>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</si>
  <si>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</si>
  <si>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</si>
  <si>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</si>
  <si>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</si>
  <si>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</si>
  <si>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</si>
  <si>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</si>
  <si>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</si>
  <si>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</si>
  <si>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</si>
  <si>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</si>
  <si>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</si>
  <si>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</si>
  <si>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</si>
  <si>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</si>
  <si>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</si>
  <si>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Společnost Dlouhá Ves - Radešov</t>
  </si>
  <si>
    <t>48035599</t>
  </si>
  <si>
    <t>CZ48035599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</si>
</sst>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800080"/>
      <name val="Trebuchet MS"/>
      <family val="2"/>
    </font>
    <font>
      <sz val="8"/>
      <color rgb="FFFF0000"/>
      <name val="Trebuchet MS"/>
      <family val="2"/>
    </font>
    <font>
      <i/>
      <sz val="8"/>
      <color rgb="FF003366"/>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41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xf>
    <xf numFmtId="0" fontId="13" fillId="0" borderId="0" xfId="0" applyFont="1" applyAlignment="1">
      <alignment vertical="center"/>
    </xf>
    <xf numFmtId="0" fontId="0" fillId="0" borderId="0" xfId="0" applyAlignment="1" applyProtection="1">
      <alignment horizontal="center" vertical="center"/>
      <protection locked="0"/>
    </xf>
    <xf numFmtId="0" fontId="14" fillId="2" borderId="0" xfId="0" applyFont="1" applyFill="1" applyAlignment="1" applyProtection="1">
      <alignment horizontal="left" vertical="center"/>
      <protection/>
    </xf>
    <xf numFmtId="0" fontId="15" fillId="2" borderId="0" xfId="0" applyFont="1" applyFill="1" applyAlignment="1" applyProtection="1">
      <alignment vertical="center"/>
      <protection/>
    </xf>
    <xf numFmtId="0" fontId="16" fillId="2" borderId="0" xfId="0" applyFont="1" applyFill="1" applyAlignment="1" applyProtection="1">
      <alignment horizontal="left" vertical="center"/>
      <protection/>
    </xf>
    <xf numFmtId="0" fontId="17" fillId="2" borderId="0" xfId="20" applyFont="1" applyFill="1" applyAlignment="1" applyProtection="1">
      <alignment vertical="center"/>
      <protection/>
    </xf>
    <xf numFmtId="0" fontId="40" fillId="2" borderId="0" xfId="20" applyFill="1"/>
    <xf numFmtId="0" fontId="0" fillId="2" borderId="0" xfId="0" applyFill="1"/>
    <xf numFmtId="0" fontId="14" fillId="2" borderId="0" xfId="0" applyFont="1" applyFill="1" applyAlignment="1">
      <alignment horizontal="lef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8" fillId="0" borderId="0" xfId="0" applyFont="1" applyBorder="1" applyAlignment="1" applyProtection="1">
      <alignment horizontal="left" vertical="center"/>
      <protection/>
    </xf>
    <xf numFmtId="0" fontId="0" fillId="0" borderId="5" xfId="0" applyBorder="1" applyProtection="1">
      <protection/>
    </xf>
    <xf numFmtId="0" fontId="19" fillId="0" borderId="0" xfId="0" applyFont="1" applyAlignment="1">
      <alignment horizontal="left" vertical="center"/>
    </xf>
    <xf numFmtId="0" fontId="20" fillId="0" borderId="0" xfId="0" applyFont="1" applyAlignment="1">
      <alignment horizontal="left" vertical="center"/>
    </xf>
    <xf numFmtId="0" fontId="21"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1" fillId="0" borderId="0" xfId="0" applyFont="1" applyBorder="1" applyAlignment="1" applyProtection="1">
      <alignment horizontal="left" vertical="center"/>
      <protection/>
    </xf>
    <xf numFmtId="0" fontId="3" fillId="0" borderId="0" xfId="0" applyFont="1" applyBorder="1" applyAlignment="1" applyProtection="1">
      <alignment horizontal="left" vertical="top"/>
      <protection/>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3"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8"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1"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1" fillId="0" borderId="17" xfId="0" applyFont="1" applyBorder="1" applyAlignment="1" applyProtection="1">
      <alignment horizontal="center" vertical="center" wrapText="1"/>
      <protection/>
    </xf>
    <xf numFmtId="0" fontId="21" fillId="0" borderId="18" xfId="0" applyFont="1" applyBorder="1" applyAlignment="1" applyProtection="1">
      <alignment horizontal="center" vertical="center" wrapText="1"/>
      <protection/>
    </xf>
    <xf numFmtId="0" fontId="21"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0" fontId="4" fillId="0" borderId="0" xfId="0" applyFont="1" applyAlignment="1" applyProtection="1">
      <alignment horizontal="center" vertical="center"/>
      <protection/>
    </xf>
    <xf numFmtId="4" fontId="25" fillId="0" borderId="21" xfId="0" applyNumberFormat="1" applyFont="1" applyBorder="1" applyAlignment="1" applyProtection="1">
      <alignment vertical="center"/>
      <protection/>
    </xf>
    <xf numFmtId="4" fontId="25" fillId="0" borderId="0" xfId="0" applyNumberFormat="1" applyFont="1" applyBorder="1" applyAlignment="1" applyProtection="1">
      <alignment vertical="center"/>
      <protection/>
    </xf>
    <xf numFmtId="166" fontId="25" fillId="0" borderId="0" xfId="0" applyNumberFormat="1" applyFont="1" applyBorder="1" applyAlignment="1" applyProtection="1">
      <alignment vertical="center"/>
      <protection/>
    </xf>
    <xf numFmtId="4" fontId="25" fillId="0" borderId="15" xfId="0" applyNumberFormat="1" applyFont="1" applyBorder="1" applyAlignment="1" applyProtection="1">
      <alignment vertical="center"/>
      <protection/>
    </xf>
    <xf numFmtId="0" fontId="4"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5" fillId="0" borderId="4" xfId="0" applyFont="1" applyBorder="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vertical="center"/>
      <protection/>
    </xf>
    <xf numFmtId="0" fontId="31" fillId="0" borderId="0" xfId="0" applyFont="1" applyAlignment="1" applyProtection="1">
      <alignment horizontal="center" vertical="center"/>
      <protection/>
    </xf>
    <xf numFmtId="0" fontId="5" fillId="0" borderId="4" xfId="0" applyFont="1" applyBorder="1" applyAlignment="1">
      <alignment vertical="center"/>
    </xf>
    <xf numFmtId="4" fontId="32" fillId="0" borderId="21" xfId="0" applyNumberFormat="1" applyFont="1" applyBorder="1" applyAlignment="1" applyProtection="1">
      <alignment vertical="center"/>
      <protection/>
    </xf>
    <xf numFmtId="4" fontId="32" fillId="0" borderId="0" xfId="0" applyNumberFormat="1" applyFont="1" applyBorder="1" applyAlignment="1" applyProtection="1">
      <alignment vertical="center"/>
      <protection/>
    </xf>
    <xf numFmtId="166" fontId="32" fillId="0" borderId="0" xfId="0" applyNumberFormat="1" applyFont="1" applyBorder="1" applyAlignment="1" applyProtection="1">
      <alignment vertical="center"/>
      <protection/>
    </xf>
    <xf numFmtId="4" fontId="32" fillId="0" borderId="15" xfId="0" applyNumberFormat="1" applyFont="1" applyBorder="1" applyAlignment="1" applyProtection="1">
      <alignment vertical="center"/>
      <protection/>
    </xf>
    <xf numFmtId="0" fontId="5" fillId="0" borderId="0" xfId="0" applyFont="1" applyAlignment="1">
      <alignment horizontal="left" vertical="center"/>
    </xf>
    <xf numFmtId="4" fontId="32" fillId="0" borderId="22" xfId="0" applyNumberFormat="1" applyFont="1" applyBorder="1" applyAlignment="1" applyProtection="1">
      <alignment vertical="center"/>
      <protection/>
    </xf>
    <xf numFmtId="4" fontId="32" fillId="0" borderId="23" xfId="0" applyNumberFormat="1" applyFont="1" applyBorder="1" applyAlignment="1" applyProtection="1">
      <alignment vertical="center"/>
      <protection/>
    </xf>
    <xf numFmtId="166" fontId="32" fillId="0" borderId="23" xfId="0" applyNumberFormat="1" applyFont="1" applyBorder="1" applyAlignment="1" applyProtection="1">
      <alignment vertical="center"/>
      <protection/>
    </xf>
    <xf numFmtId="4" fontId="32" fillId="0" borderId="24" xfId="0" applyNumberFormat="1" applyFont="1" applyBorder="1" applyAlignment="1" applyProtection="1">
      <alignment vertical="center"/>
      <protection/>
    </xf>
    <xf numFmtId="0" fontId="0" fillId="0" borderId="0" xfId="0" applyProtection="1">
      <protection locked="0"/>
    </xf>
    <xf numFmtId="0" fontId="15" fillId="2" borderId="0" xfId="0" applyFont="1" applyFill="1" applyAlignment="1">
      <alignment vertical="center"/>
    </xf>
    <xf numFmtId="0" fontId="16" fillId="2" borderId="0" xfId="0" applyFont="1" applyFill="1" applyAlignment="1">
      <alignment horizontal="left" vertical="center"/>
    </xf>
    <xf numFmtId="0" fontId="33" fillId="2" borderId="0" xfId="20" applyFont="1" applyFill="1" applyAlignment="1">
      <alignment vertical="center"/>
    </xf>
    <xf numFmtId="0" fontId="15"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1"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21" fillId="0" borderId="0" xfId="0" applyFont="1" applyBorder="1" applyAlignment="1" applyProtection="1">
      <alignment horizontal="left" vertical="top"/>
      <protection locked="0"/>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3" fillId="0" borderId="0" xfId="0" applyFont="1" applyBorder="1" applyAlignment="1" applyProtection="1">
      <alignment horizontal="left" vertical="center"/>
      <protection/>
    </xf>
    <xf numFmtId="4" fontId="26"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4"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21"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6" fillId="0" borderId="0" xfId="0" applyNumberFormat="1" applyFont="1" applyAlignment="1" applyProtection="1">
      <alignment/>
      <protection/>
    </xf>
    <xf numFmtId="166" fontId="35" fillId="0" borderId="13" xfId="0" applyNumberFormat="1" applyFont="1" applyBorder="1" applyAlignment="1" applyProtection="1">
      <alignment/>
      <protection/>
    </xf>
    <xf numFmtId="166" fontId="35" fillId="0" borderId="14" xfId="0" applyNumberFormat="1" applyFont="1" applyBorder="1" applyAlignment="1" applyProtection="1">
      <alignment/>
      <protection/>
    </xf>
    <xf numFmtId="4" fontId="36"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37"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8"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22" xfId="0" applyFont="1" applyBorder="1" applyAlignment="1" applyProtection="1">
      <alignment vertical="center"/>
      <protection/>
    </xf>
    <xf numFmtId="0" fontId="9" fillId="0" borderId="23" xfId="0" applyFont="1" applyBorder="1" applyAlignment="1" applyProtection="1">
      <alignment vertical="center"/>
      <protection/>
    </xf>
    <xf numFmtId="0" fontId="9" fillId="0" borderId="24" xfId="0" applyFont="1" applyBorder="1" applyAlignment="1" applyProtection="1">
      <alignment vertical="center"/>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9" fillId="0" borderId="27" xfId="0" applyFont="1" applyBorder="1" applyAlignment="1" applyProtection="1">
      <alignment horizontal="center" vertical="center"/>
      <protection/>
    </xf>
    <xf numFmtId="49" fontId="39" fillId="0" borderId="27" xfId="0" applyNumberFormat="1" applyFont="1" applyBorder="1" applyAlignment="1" applyProtection="1">
      <alignment horizontal="left" vertical="center" wrapText="1"/>
      <protection/>
    </xf>
    <xf numFmtId="0" fontId="39" fillId="0" borderId="27" xfId="0" applyFont="1" applyBorder="1" applyAlignment="1" applyProtection="1">
      <alignment horizontal="left" vertical="center" wrapText="1"/>
      <protection/>
    </xf>
    <xf numFmtId="0" fontId="39" fillId="0" borderId="27" xfId="0" applyFont="1" applyBorder="1" applyAlignment="1" applyProtection="1">
      <alignment horizontal="center" vertical="center" wrapText="1"/>
      <protection/>
    </xf>
    <xf numFmtId="167" fontId="39" fillId="0" borderId="27" xfId="0" applyNumberFormat="1" applyFont="1" applyBorder="1" applyAlignment="1" applyProtection="1">
      <alignment vertical="center"/>
      <protection/>
    </xf>
    <xf numFmtId="4" fontId="39" fillId="3" borderId="27" xfId="0" applyNumberFormat="1" applyFont="1" applyFill="1" applyBorder="1" applyAlignment="1" applyProtection="1">
      <alignment vertical="center"/>
      <protection locked="0"/>
    </xf>
    <xf numFmtId="4" fontId="39" fillId="0" borderId="27" xfId="0" applyNumberFormat="1" applyFont="1" applyBorder="1" applyAlignment="1" applyProtection="1">
      <alignment vertical="center"/>
      <protection/>
    </xf>
    <xf numFmtId="0" fontId="39" fillId="0" borderId="4" xfId="0" applyFont="1" applyBorder="1" applyAlignment="1">
      <alignment vertical="center"/>
    </xf>
    <xf numFmtId="0" fontId="39" fillId="3" borderId="27"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38" fillId="0" borderId="0" xfId="0" applyFont="1" applyAlignment="1" applyProtection="1">
      <alignment vertical="top" wrapText="1"/>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12" fillId="0" borderId="4" xfId="0" applyFont="1" applyBorder="1" applyAlignment="1" applyProtection="1">
      <alignment/>
      <protection/>
    </xf>
    <xf numFmtId="0" fontId="12" fillId="0" borderId="0" xfId="0" applyFont="1" applyAlignment="1" applyProtection="1">
      <alignment/>
      <protection/>
    </xf>
    <xf numFmtId="0" fontId="12" fillId="0" borderId="0" xfId="0" applyFont="1" applyAlignment="1" applyProtection="1">
      <alignment horizontal="left"/>
      <protection/>
    </xf>
    <xf numFmtId="0" fontId="12" fillId="0" borderId="0" xfId="0" applyFont="1" applyAlignment="1" applyProtection="1">
      <alignment/>
      <protection locked="0"/>
    </xf>
    <xf numFmtId="4" fontId="12" fillId="0" borderId="0" xfId="0" applyNumberFormat="1" applyFont="1" applyAlignment="1" applyProtection="1">
      <alignment/>
      <protection/>
    </xf>
    <xf numFmtId="0" fontId="12" fillId="0" borderId="4" xfId="0" applyFont="1" applyBorder="1" applyAlignment="1">
      <alignment/>
    </xf>
    <xf numFmtId="0" fontId="12" fillId="0" borderId="21" xfId="0" applyFont="1" applyBorder="1" applyAlignment="1" applyProtection="1">
      <alignment/>
      <protection/>
    </xf>
    <xf numFmtId="0" fontId="12" fillId="0" borderId="0" xfId="0" applyFont="1" applyBorder="1" applyAlignment="1" applyProtection="1">
      <alignment/>
      <protection/>
    </xf>
    <xf numFmtId="166" fontId="12" fillId="0" borderId="0" xfId="0" applyNumberFormat="1" applyFont="1" applyBorder="1" applyAlignment="1" applyProtection="1">
      <alignment/>
      <protection/>
    </xf>
    <xf numFmtId="166" fontId="12" fillId="0" borderId="15" xfId="0" applyNumberFormat="1" applyFont="1" applyBorder="1" applyAlignment="1" applyProtection="1">
      <alignment/>
      <protection/>
    </xf>
    <xf numFmtId="0" fontId="12" fillId="0" borderId="0" xfId="0" applyFont="1" applyAlignment="1">
      <alignment horizontal="left"/>
    </xf>
    <xf numFmtId="0" fontId="12" fillId="0" borderId="0" xfId="0" applyFont="1" applyAlignment="1">
      <alignment horizontal="center"/>
    </xf>
    <xf numFmtId="4" fontId="12" fillId="0" borderId="0" xfId="0" applyNumberFormat="1" applyFont="1" applyAlignment="1">
      <alignment vertical="center"/>
    </xf>
    <xf numFmtId="0" fontId="0" fillId="0" borderId="22" xfId="0" applyFont="1" applyBorder="1" applyAlignment="1" applyProtection="1">
      <alignment vertical="center"/>
      <protection/>
    </xf>
    <xf numFmtId="0" fontId="0" fillId="0" borderId="24" xfId="0" applyFont="1" applyBorder="1" applyAlignment="1" applyProtection="1">
      <alignment vertical="center"/>
      <protection/>
    </xf>
    <xf numFmtId="0" fontId="13" fillId="0" borderId="4"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4" xfId="0" applyFont="1" applyBorder="1" applyAlignment="1">
      <alignment vertical="center"/>
    </xf>
    <xf numFmtId="0" fontId="13" fillId="0" borderId="21"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1"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5"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1"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1" fillId="0" borderId="34" xfId="0" applyFont="1" applyBorder="1" applyAlignment="1" applyProtection="1">
      <alignment horizontal="left" vertical="center"/>
      <protection locked="0"/>
    </xf>
    <xf numFmtId="0" fontId="31"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4"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5"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1"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1"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1"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9" fillId="0" borderId="0" xfId="0" applyFont="1" applyAlignment="1" applyProtection="1">
      <alignment horizontal="left" vertical="center" wrapText="1"/>
      <protection/>
    </xf>
    <xf numFmtId="4" fontId="26" fillId="0" borderId="0" xfId="0" applyNumberFormat="1" applyFont="1" applyAlignment="1" applyProtection="1">
      <alignment horizontal="righ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4" fontId="30" fillId="0" borderId="0" xfId="0" applyNumberFormat="1" applyFont="1" applyAlignment="1" applyProtection="1">
      <alignment vertical="center"/>
      <protection/>
    </xf>
    <xf numFmtId="0" fontId="30" fillId="0" borderId="0" xfId="0" applyFont="1" applyAlignment="1" applyProtection="1">
      <alignment vertical="center"/>
      <protection/>
    </xf>
    <xf numFmtId="0" fontId="3" fillId="0" borderId="0" xfId="0" applyFont="1" applyAlignment="1" applyProtection="1">
      <alignment vertical="center"/>
      <protection/>
    </xf>
    <xf numFmtId="0" fontId="25" fillId="0" borderId="20" xfId="0" applyFont="1" applyBorder="1" applyAlignment="1">
      <alignment horizontal="center" vertical="center"/>
    </xf>
    <xf numFmtId="0" fontId="25"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4" fontId="22" fillId="0" borderId="0" xfId="0" applyNumberFormat="1" applyFont="1" applyBorder="1" applyAlignment="1" applyProtection="1">
      <alignment vertical="center"/>
      <protection/>
    </xf>
    <xf numFmtId="0" fontId="2" fillId="0" borderId="0" xfId="0" applyFont="1" applyBorder="1" applyAlignment="1" applyProtection="1">
      <alignment vertical="center"/>
      <protection/>
    </xf>
    <xf numFmtId="164" fontId="2" fillId="0" borderId="0" xfId="0" applyNumberFormat="1" applyFont="1" applyBorder="1" applyAlignment="1" applyProtection="1">
      <alignment horizontal="center" vertical="center"/>
      <protection/>
    </xf>
    <xf numFmtId="0" fontId="4" fillId="0" borderId="0" xfId="0" applyFont="1" applyBorder="1" applyAlignment="1" applyProtection="1">
      <alignment horizontal="left" vertical="top" wrapText="1"/>
      <protection/>
    </xf>
    <xf numFmtId="0" fontId="0" fillId="0" borderId="0" xfId="0" applyBorder="1" applyProtection="1">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5" borderId="9" xfId="0" applyFont="1" applyFill="1" applyBorder="1" applyAlignment="1" applyProtection="1">
      <alignment horizontal="right" vertical="center"/>
      <protection/>
    </xf>
    <xf numFmtId="0" fontId="22" fillId="0" borderId="0" xfId="0" applyFont="1" applyAlignment="1">
      <alignment horizontal="left" vertical="top" wrapText="1"/>
    </xf>
    <xf numFmtId="0" fontId="22" fillId="0" borderId="0" xfId="0" applyFont="1" applyAlignment="1">
      <alignment horizontal="left" vertical="center"/>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0" fillId="0" borderId="0" xfId="0"/>
    <xf numFmtId="0" fontId="3" fillId="0" borderId="0" xfId="0" applyFont="1" applyBorder="1" applyAlignment="1" applyProtection="1">
      <alignment horizontal="left" vertical="center"/>
      <protection/>
    </xf>
    <xf numFmtId="4" fontId="26" fillId="0" borderId="0" xfId="0" applyNumberFormat="1" applyFont="1" applyAlignment="1" applyProtection="1">
      <alignment vertical="center"/>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3"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0" fillId="0" borderId="0" xfId="0" applyFont="1" applyBorder="1" applyAlignment="1" applyProtection="1">
      <alignment horizontal="left" vertical="center"/>
      <protection/>
    </xf>
    <xf numFmtId="0" fontId="21" fillId="0" borderId="0" xfId="0" applyFont="1" applyAlignment="1" applyProtection="1">
      <alignment horizontal="left" vertical="center" wrapText="1"/>
      <protection/>
    </xf>
    <xf numFmtId="0" fontId="21" fillId="0" borderId="0" xfId="0" applyFont="1" applyAlignment="1" applyProtection="1">
      <alignment horizontal="left" vertical="center"/>
      <protection/>
    </xf>
    <xf numFmtId="0" fontId="0" fillId="0" borderId="0" xfId="0" applyFont="1" applyAlignment="1" applyProtection="1">
      <alignment vertical="center"/>
      <protection/>
    </xf>
    <xf numFmtId="0" fontId="33" fillId="2" borderId="0" xfId="20" applyFont="1" applyFill="1" applyAlignment="1">
      <alignment vertical="center"/>
    </xf>
    <xf numFmtId="0" fontId="21" fillId="0" borderId="0" xfId="0" applyFont="1" applyBorder="1" applyAlignment="1" applyProtection="1">
      <alignment horizontal="left" vertical="center" wrapText="1"/>
      <protection/>
    </xf>
    <xf numFmtId="0" fontId="21"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3" fillId="0" borderId="0" xfId="0" applyFont="1" applyBorder="1" applyAlignment="1" applyProtection="1">
      <alignment horizontal="left" vertical="center" wrapText="1"/>
      <protection locked="0"/>
    </xf>
    <xf numFmtId="0" fontId="18" fillId="0" borderId="0" xfId="0" applyFont="1" applyBorder="1" applyAlignment="1" applyProtection="1">
      <alignment horizontal="center" vertical="center" wrapText="1"/>
      <protection locked="0"/>
    </xf>
    <xf numFmtId="0" fontId="31" fillId="0" borderId="34" xfId="0" applyFont="1" applyBorder="1" applyAlignment="1" applyProtection="1">
      <alignment horizontal="left" wrapText="1"/>
      <protection locked="0"/>
    </xf>
    <xf numFmtId="49" fontId="3" fillId="0" borderId="0" xfId="0" applyNumberFormat="1" applyFont="1" applyBorder="1" applyAlignment="1" applyProtection="1">
      <alignment horizontal="left" vertical="center" wrapText="1"/>
      <protection locked="0"/>
    </xf>
    <xf numFmtId="0" fontId="18" fillId="0" borderId="0" xfId="0" applyFont="1" applyBorder="1" applyAlignment="1" applyProtection="1">
      <alignment horizontal="center" vertical="center"/>
      <protection locked="0"/>
    </xf>
    <xf numFmtId="0" fontId="31" fillId="0" borderId="34" xfId="0" applyFont="1" applyBorder="1" applyAlignment="1" applyProtection="1">
      <alignment horizontal="left"/>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14" fontId="3" fillId="3" borderId="0" xfId="0" applyNumberFormat="1" applyFont="1" applyFill="1" applyBorder="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70"/>
  <sheetViews>
    <sheetView showGridLines="0" workbookViewId="0" topLeftCell="A1">
      <pane ySplit="1" topLeftCell="A2" activePane="bottomLeft" state="frozen"/>
      <selection pane="bottomLeft" activeCell="AP13" sqref="AP13"/>
    </sheetView>
  </sheetViews>
  <sheetFormatPr defaultColWidth="9.33203125" defaultRowHeight="13.5"/>
  <cols>
    <col min="1" max="1" width="7.16015625" style="0" customWidth="1"/>
    <col min="2" max="2" width="1.5" style="0" customWidth="1"/>
    <col min="3" max="3" width="3.5" style="0" customWidth="1"/>
    <col min="4" max="33" width="2.33203125" style="0" customWidth="1"/>
    <col min="34" max="34" width="2.83203125" style="0" customWidth="1"/>
    <col min="35" max="35" width="27.16015625" style="0" customWidth="1"/>
    <col min="36" max="37" width="2.16015625" style="0" customWidth="1"/>
    <col min="38" max="38" width="7.16015625" style="0" customWidth="1"/>
    <col min="39" max="39" width="2.83203125" style="0" customWidth="1"/>
    <col min="40" max="40" width="13.5" style="0" customWidth="1"/>
    <col min="41" max="41" width="6.5" style="0" customWidth="1"/>
    <col min="42" max="42" width="11.66015625" style="0" customWidth="1"/>
    <col min="43" max="43" width="13.5" style="0" customWidth="1"/>
    <col min="44" max="44" width="11.66015625" style="0" customWidth="1"/>
    <col min="45" max="47" width="22.16015625" style="0" hidden="1" customWidth="1"/>
    <col min="48" max="52" width="18.5" style="0" hidden="1" customWidth="1"/>
    <col min="53" max="53" width="16.5" style="0" hidden="1" customWidth="1"/>
    <col min="54" max="54" width="21.5" style="0" hidden="1" customWidth="1"/>
    <col min="55" max="56" width="16.5" style="0" hidden="1" customWidth="1"/>
    <col min="57" max="57" width="57" style="0" customWidth="1"/>
    <col min="71" max="91" width="9.16015625" style="0" hidden="1" customWidth="1"/>
  </cols>
  <sheetData>
    <row r="1" spans="1:74" ht="21.3" customHeight="1">
      <c r="A1" s="17" t="s">
        <v>0</v>
      </c>
      <c r="B1" s="18"/>
      <c r="C1" s="18"/>
      <c r="D1" s="19" t="s">
        <v>1</v>
      </c>
      <c r="E1" s="18"/>
      <c r="F1" s="18"/>
      <c r="G1" s="18"/>
      <c r="H1" s="18"/>
      <c r="I1" s="18"/>
      <c r="J1" s="18"/>
      <c r="K1" s="20" t="s">
        <v>2</v>
      </c>
      <c r="L1" s="20"/>
      <c r="M1" s="20"/>
      <c r="N1" s="20"/>
      <c r="O1" s="20"/>
      <c r="P1" s="20"/>
      <c r="Q1" s="20"/>
      <c r="R1" s="20"/>
      <c r="S1" s="20"/>
      <c r="T1" s="18"/>
      <c r="U1" s="18"/>
      <c r="V1" s="18"/>
      <c r="W1" s="20" t="s">
        <v>3</v>
      </c>
      <c r="X1" s="20"/>
      <c r="Y1" s="20"/>
      <c r="Z1" s="20"/>
      <c r="AA1" s="20"/>
      <c r="AB1" s="20"/>
      <c r="AC1" s="20"/>
      <c r="AD1" s="20"/>
      <c r="AE1" s="20"/>
      <c r="AF1" s="20"/>
      <c r="AG1" s="20"/>
      <c r="AH1" s="20"/>
      <c r="AI1" s="21"/>
      <c r="AJ1" s="22"/>
      <c r="AK1" s="22"/>
      <c r="AL1" s="22"/>
      <c r="AM1" s="22"/>
      <c r="AN1" s="22"/>
      <c r="AO1" s="22"/>
      <c r="AP1" s="22"/>
      <c r="AQ1" s="22"/>
      <c r="AR1" s="22"/>
      <c r="AS1" s="22"/>
      <c r="AT1" s="22"/>
      <c r="AU1" s="22"/>
      <c r="AV1" s="22"/>
      <c r="AW1" s="22"/>
      <c r="AX1" s="22"/>
      <c r="AY1" s="22"/>
      <c r="AZ1" s="22"/>
      <c r="BA1" s="23" t="s">
        <v>4</v>
      </c>
      <c r="BB1" s="23" t="s">
        <v>5</v>
      </c>
      <c r="BC1" s="22"/>
      <c r="BD1" s="22"/>
      <c r="BE1" s="22"/>
      <c r="BF1" s="22"/>
      <c r="BG1" s="22"/>
      <c r="BH1" s="22"/>
      <c r="BI1" s="22"/>
      <c r="BJ1" s="22"/>
      <c r="BK1" s="22"/>
      <c r="BL1" s="22"/>
      <c r="BM1" s="22"/>
      <c r="BN1" s="22"/>
      <c r="BO1" s="22"/>
      <c r="BP1" s="22"/>
      <c r="BQ1" s="22"/>
      <c r="BR1" s="22"/>
      <c r="BT1" s="24" t="s">
        <v>6</v>
      </c>
      <c r="BU1" s="24" t="s">
        <v>6</v>
      </c>
      <c r="BV1" s="24" t="s">
        <v>7</v>
      </c>
    </row>
    <row r="2" spans="3:72" ht="36.9" customHeight="1">
      <c r="AR2" s="392"/>
      <c r="AS2" s="392"/>
      <c r="AT2" s="392"/>
      <c r="AU2" s="392"/>
      <c r="AV2" s="392"/>
      <c r="AW2" s="392"/>
      <c r="AX2" s="392"/>
      <c r="AY2" s="392"/>
      <c r="AZ2" s="392"/>
      <c r="BA2" s="392"/>
      <c r="BB2" s="392"/>
      <c r="BC2" s="392"/>
      <c r="BD2" s="392"/>
      <c r="BE2" s="392"/>
      <c r="BS2" s="25" t="s">
        <v>8</v>
      </c>
      <c r="BT2" s="25" t="s">
        <v>9</v>
      </c>
    </row>
    <row r="3" spans="2:72" ht="6.9" customHeight="1">
      <c r="B3" s="26"/>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8"/>
      <c r="BS3" s="25" t="s">
        <v>8</v>
      </c>
      <c r="BT3" s="25" t="s">
        <v>10</v>
      </c>
    </row>
    <row r="4" spans="2:71" ht="36.9" customHeight="1">
      <c r="B4" s="29"/>
      <c r="C4" s="30"/>
      <c r="D4" s="31" t="s">
        <v>11</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2"/>
      <c r="AS4" s="33" t="s">
        <v>12</v>
      </c>
      <c r="BE4" s="34" t="s">
        <v>13</v>
      </c>
      <c r="BS4" s="25" t="s">
        <v>14</v>
      </c>
    </row>
    <row r="5" spans="2:71" ht="14.4" customHeight="1">
      <c r="B5" s="29"/>
      <c r="C5" s="30"/>
      <c r="D5" s="35" t="s">
        <v>15</v>
      </c>
      <c r="E5" s="30"/>
      <c r="F5" s="30"/>
      <c r="G5" s="30"/>
      <c r="H5" s="30"/>
      <c r="I5" s="30"/>
      <c r="J5" s="30"/>
      <c r="K5" s="393" t="s">
        <v>16</v>
      </c>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c r="AM5" s="381"/>
      <c r="AN5" s="381"/>
      <c r="AO5" s="381"/>
      <c r="AP5" s="30"/>
      <c r="AQ5" s="32"/>
      <c r="BE5" s="386" t="s">
        <v>17</v>
      </c>
      <c r="BS5" s="25" t="s">
        <v>8</v>
      </c>
    </row>
    <row r="6" spans="2:71" ht="36.9" customHeight="1">
      <c r="B6" s="29"/>
      <c r="C6" s="30"/>
      <c r="D6" s="37" t="s">
        <v>18</v>
      </c>
      <c r="E6" s="30"/>
      <c r="F6" s="30"/>
      <c r="G6" s="30"/>
      <c r="H6" s="30"/>
      <c r="I6" s="30"/>
      <c r="J6" s="30"/>
      <c r="K6" s="380" t="s">
        <v>19</v>
      </c>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0"/>
      <c r="AQ6" s="32"/>
      <c r="BE6" s="387"/>
      <c r="BS6" s="25" t="s">
        <v>20</v>
      </c>
    </row>
    <row r="7" spans="2:71" ht="14.4" customHeight="1">
      <c r="B7" s="29"/>
      <c r="C7" s="30"/>
      <c r="D7" s="38" t="s">
        <v>21</v>
      </c>
      <c r="E7" s="30"/>
      <c r="F7" s="30"/>
      <c r="G7" s="30"/>
      <c r="H7" s="30"/>
      <c r="I7" s="30"/>
      <c r="J7" s="30"/>
      <c r="K7" s="36" t="s">
        <v>22</v>
      </c>
      <c r="L7" s="30"/>
      <c r="M7" s="30"/>
      <c r="N7" s="30"/>
      <c r="O7" s="30"/>
      <c r="P7" s="30"/>
      <c r="Q7" s="30"/>
      <c r="R7" s="30"/>
      <c r="S7" s="30"/>
      <c r="T7" s="30"/>
      <c r="U7" s="30"/>
      <c r="V7" s="30"/>
      <c r="W7" s="30"/>
      <c r="X7" s="30"/>
      <c r="Y7" s="30"/>
      <c r="Z7" s="30"/>
      <c r="AA7" s="30"/>
      <c r="AB7" s="30"/>
      <c r="AC7" s="30"/>
      <c r="AD7" s="30"/>
      <c r="AE7" s="30"/>
      <c r="AF7" s="30"/>
      <c r="AG7" s="30"/>
      <c r="AH7" s="30"/>
      <c r="AI7" s="30"/>
      <c r="AJ7" s="30"/>
      <c r="AK7" s="38" t="s">
        <v>23</v>
      </c>
      <c r="AL7" s="30"/>
      <c r="AM7" s="30"/>
      <c r="AN7" s="36" t="s">
        <v>24</v>
      </c>
      <c r="AO7" s="30"/>
      <c r="AP7" s="30"/>
      <c r="AQ7" s="32"/>
      <c r="BE7" s="387"/>
      <c r="BS7" s="25" t="s">
        <v>25</v>
      </c>
    </row>
    <row r="8" spans="2:71" ht="14.4" customHeight="1">
      <c r="B8" s="29"/>
      <c r="C8" s="30"/>
      <c r="D8" s="38" t="s">
        <v>26</v>
      </c>
      <c r="E8" s="30"/>
      <c r="F8" s="30"/>
      <c r="G8" s="30"/>
      <c r="H8" s="30"/>
      <c r="I8" s="30"/>
      <c r="J8" s="30"/>
      <c r="K8" s="36" t="s">
        <v>27</v>
      </c>
      <c r="L8" s="30"/>
      <c r="M8" s="30"/>
      <c r="N8" s="30"/>
      <c r="O8" s="30"/>
      <c r="P8" s="30"/>
      <c r="Q8" s="30"/>
      <c r="R8" s="30"/>
      <c r="S8" s="30"/>
      <c r="T8" s="30"/>
      <c r="U8" s="30"/>
      <c r="V8" s="30"/>
      <c r="W8" s="30"/>
      <c r="X8" s="30"/>
      <c r="Y8" s="30"/>
      <c r="Z8" s="30"/>
      <c r="AA8" s="30"/>
      <c r="AB8" s="30"/>
      <c r="AC8" s="30"/>
      <c r="AD8" s="30"/>
      <c r="AE8" s="30"/>
      <c r="AF8" s="30"/>
      <c r="AG8" s="30"/>
      <c r="AH8" s="30"/>
      <c r="AI8" s="30"/>
      <c r="AJ8" s="30"/>
      <c r="AK8" s="38" t="s">
        <v>28</v>
      </c>
      <c r="AL8" s="30"/>
      <c r="AM8" s="30"/>
      <c r="AN8" s="418">
        <v>43424</v>
      </c>
      <c r="AO8" s="30"/>
      <c r="AP8" s="30"/>
      <c r="AQ8" s="32"/>
      <c r="BE8" s="387"/>
      <c r="BS8" s="25" t="s">
        <v>29</v>
      </c>
    </row>
    <row r="9" spans="2:71" ht="29.25" customHeight="1">
      <c r="B9" s="29"/>
      <c r="C9" s="30"/>
      <c r="D9" s="35" t="s">
        <v>30</v>
      </c>
      <c r="E9" s="30"/>
      <c r="F9" s="30"/>
      <c r="G9" s="30"/>
      <c r="H9" s="30"/>
      <c r="I9" s="30"/>
      <c r="J9" s="30"/>
      <c r="K9" s="39" t="s">
        <v>31</v>
      </c>
      <c r="L9" s="30"/>
      <c r="M9" s="30"/>
      <c r="N9" s="30"/>
      <c r="O9" s="30"/>
      <c r="P9" s="30"/>
      <c r="Q9" s="30"/>
      <c r="R9" s="30"/>
      <c r="S9" s="30"/>
      <c r="T9" s="30"/>
      <c r="U9" s="30"/>
      <c r="V9" s="30"/>
      <c r="W9" s="30"/>
      <c r="X9" s="30"/>
      <c r="Y9" s="30"/>
      <c r="Z9" s="30"/>
      <c r="AA9" s="30"/>
      <c r="AB9" s="30"/>
      <c r="AC9" s="30"/>
      <c r="AD9" s="30"/>
      <c r="AE9" s="30"/>
      <c r="AF9" s="30"/>
      <c r="AG9" s="30"/>
      <c r="AH9" s="30"/>
      <c r="AI9" s="30"/>
      <c r="AJ9" s="30"/>
      <c r="AK9" s="35" t="s">
        <v>32</v>
      </c>
      <c r="AL9" s="30"/>
      <c r="AM9" s="30"/>
      <c r="AN9" s="39" t="s">
        <v>33</v>
      </c>
      <c r="AO9" s="30"/>
      <c r="AP9" s="30"/>
      <c r="AQ9" s="32"/>
      <c r="BE9" s="387"/>
      <c r="BS9" s="25" t="s">
        <v>34</v>
      </c>
    </row>
    <row r="10" spans="2:71" ht="14.4" customHeight="1">
      <c r="B10" s="29"/>
      <c r="C10" s="30"/>
      <c r="D10" s="38" t="s">
        <v>35</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8" t="s">
        <v>36</v>
      </c>
      <c r="AL10" s="30"/>
      <c r="AM10" s="30"/>
      <c r="AN10" s="36" t="s">
        <v>37</v>
      </c>
      <c r="AO10" s="30"/>
      <c r="AP10" s="30"/>
      <c r="AQ10" s="32"/>
      <c r="BE10" s="387"/>
      <c r="BS10" s="25" t="s">
        <v>20</v>
      </c>
    </row>
    <row r="11" spans="2:71" ht="18.45" customHeight="1">
      <c r="B11" s="29"/>
      <c r="C11" s="30"/>
      <c r="D11" s="30"/>
      <c r="E11" s="36" t="s">
        <v>38</v>
      </c>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8" t="s">
        <v>39</v>
      </c>
      <c r="AL11" s="30"/>
      <c r="AM11" s="30"/>
      <c r="AN11" s="36" t="s">
        <v>40</v>
      </c>
      <c r="AO11" s="30"/>
      <c r="AP11" s="30"/>
      <c r="AQ11" s="32"/>
      <c r="BE11" s="387"/>
      <c r="BS11" s="25" t="s">
        <v>20</v>
      </c>
    </row>
    <row r="12" spans="2:71" ht="6.9" customHeight="1">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2"/>
      <c r="BE12" s="387"/>
      <c r="BS12" s="25" t="s">
        <v>20</v>
      </c>
    </row>
    <row r="13" spans="2:71" ht="14.4" customHeight="1">
      <c r="B13" s="29"/>
      <c r="C13" s="30"/>
      <c r="D13" s="38" t="s">
        <v>41</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8" t="s">
        <v>36</v>
      </c>
      <c r="AL13" s="30"/>
      <c r="AM13" s="30"/>
      <c r="AN13" s="40" t="s">
        <v>2769</v>
      </c>
      <c r="AO13" s="30"/>
      <c r="AP13" s="30"/>
      <c r="AQ13" s="32"/>
      <c r="BE13" s="387"/>
      <c r="BS13" s="25" t="s">
        <v>20</v>
      </c>
    </row>
    <row r="14" spans="2:71" ht="13.2">
      <c r="B14" s="29"/>
      <c r="C14" s="30"/>
      <c r="D14" s="30"/>
      <c r="E14" s="395" t="s">
        <v>2768</v>
      </c>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8" t="s">
        <v>39</v>
      </c>
      <c r="AL14" s="30"/>
      <c r="AM14" s="30"/>
      <c r="AN14" s="40" t="s">
        <v>2770</v>
      </c>
      <c r="AO14" s="30"/>
      <c r="AP14" s="30"/>
      <c r="AQ14" s="32"/>
      <c r="BE14" s="387"/>
      <c r="BS14" s="25" t="s">
        <v>20</v>
      </c>
    </row>
    <row r="15" spans="2:71" ht="6.9" customHeight="1">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2"/>
      <c r="BE15" s="387"/>
      <c r="BS15" s="25" t="s">
        <v>6</v>
      </c>
    </row>
    <row r="16" spans="2:71" ht="14.4" customHeight="1">
      <c r="B16" s="29"/>
      <c r="C16" s="30"/>
      <c r="D16" s="38" t="s">
        <v>42</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8" t="s">
        <v>36</v>
      </c>
      <c r="AL16" s="30"/>
      <c r="AM16" s="30"/>
      <c r="AN16" s="36" t="s">
        <v>43</v>
      </c>
      <c r="AO16" s="30"/>
      <c r="AP16" s="30"/>
      <c r="AQ16" s="32"/>
      <c r="BE16" s="387"/>
      <c r="BS16" s="25" t="s">
        <v>6</v>
      </c>
    </row>
    <row r="17" spans="2:71" ht="18.45" customHeight="1">
      <c r="B17" s="29"/>
      <c r="C17" s="30"/>
      <c r="D17" s="30"/>
      <c r="E17" s="36" t="s">
        <v>44</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8" t="s">
        <v>39</v>
      </c>
      <c r="AL17" s="30"/>
      <c r="AM17" s="30"/>
      <c r="AN17" s="36" t="s">
        <v>45</v>
      </c>
      <c r="AO17" s="30"/>
      <c r="AP17" s="30"/>
      <c r="AQ17" s="32"/>
      <c r="BE17" s="387"/>
      <c r="BS17" s="25" t="s">
        <v>6</v>
      </c>
    </row>
    <row r="18" spans="2:71" ht="6.9" customHeight="1">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2"/>
      <c r="BE18" s="387"/>
      <c r="BS18" s="25" t="s">
        <v>8</v>
      </c>
    </row>
    <row r="19" spans="2:71" ht="14.4" customHeight="1">
      <c r="B19" s="29"/>
      <c r="C19" s="30"/>
      <c r="D19" s="38" t="s">
        <v>46</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2"/>
      <c r="BE19" s="387"/>
      <c r="BS19" s="25" t="s">
        <v>8</v>
      </c>
    </row>
    <row r="20" spans="2:71" ht="63" customHeight="1">
      <c r="B20" s="29"/>
      <c r="C20" s="30"/>
      <c r="D20" s="30"/>
      <c r="E20" s="397" t="s">
        <v>47</v>
      </c>
      <c r="F20" s="397"/>
      <c r="G20" s="397"/>
      <c r="H20" s="397"/>
      <c r="I20" s="397"/>
      <c r="J20" s="397"/>
      <c r="K20" s="397"/>
      <c r="L20" s="397"/>
      <c r="M20" s="397"/>
      <c r="N20" s="397"/>
      <c r="O20" s="397"/>
      <c r="P20" s="397"/>
      <c r="Q20" s="397"/>
      <c r="R20" s="397"/>
      <c r="S20" s="397"/>
      <c r="T20" s="397"/>
      <c r="U20" s="397"/>
      <c r="V20" s="397"/>
      <c r="W20" s="397"/>
      <c r="X20" s="397"/>
      <c r="Y20" s="397"/>
      <c r="Z20" s="397"/>
      <c r="AA20" s="397"/>
      <c r="AB20" s="397"/>
      <c r="AC20" s="397"/>
      <c r="AD20" s="397"/>
      <c r="AE20" s="397"/>
      <c r="AF20" s="397"/>
      <c r="AG20" s="397"/>
      <c r="AH20" s="397"/>
      <c r="AI20" s="397"/>
      <c r="AJ20" s="397"/>
      <c r="AK20" s="397"/>
      <c r="AL20" s="397"/>
      <c r="AM20" s="397"/>
      <c r="AN20" s="397"/>
      <c r="AO20" s="30"/>
      <c r="AP20" s="30"/>
      <c r="AQ20" s="32"/>
      <c r="BE20" s="387"/>
      <c r="BS20" s="25" t="s">
        <v>6</v>
      </c>
    </row>
    <row r="21" spans="2:57" ht="6.9" customHeight="1">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2"/>
      <c r="BE21" s="387"/>
    </row>
    <row r="22" spans="2:57" ht="6.9" customHeight="1">
      <c r="B22" s="29"/>
      <c r="C22" s="30"/>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30"/>
      <c r="AQ22" s="32"/>
      <c r="BE22" s="387"/>
    </row>
    <row r="23" spans="2:57" s="1" customFormat="1" ht="25.95" customHeight="1">
      <c r="B23" s="42"/>
      <c r="C23" s="43"/>
      <c r="D23" s="44" t="s">
        <v>48</v>
      </c>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398">
        <f>ROUND(AG51,2)</f>
        <v>135564310.05</v>
      </c>
      <c r="AL23" s="399"/>
      <c r="AM23" s="399"/>
      <c r="AN23" s="399"/>
      <c r="AO23" s="399"/>
      <c r="AP23" s="43"/>
      <c r="AQ23" s="46"/>
      <c r="BE23" s="387"/>
    </row>
    <row r="24" spans="2:57" s="1" customFormat="1" ht="6.9" customHeight="1">
      <c r="B24" s="42"/>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6"/>
      <c r="BE24" s="387"/>
    </row>
    <row r="25" spans="2:57" s="1" customFormat="1" ht="13.5">
      <c r="B25" s="42"/>
      <c r="C25" s="43"/>
      <c r="D25" s="43"/>
      <c r="E25" s="43"/>
      <c r="F25" s="43"/>
      <c r="G25" s="43"/>
      <c r="H25" s="43"/>
      <c r="I25" s="43"/>
      <c r="J25" s="43"/>
      <c r="K25" s="43"/>
      <c r="L25" s="400" t="s">
        <v>49</v>
      </c>
      <c r="M25" s="400"/>
      <c r="N25" s="400"/>
      <c r="O25" s="400"/>
      <c r="P25" s="43"/>
      <c r="Q25" s="43"/>
      <c r="R25" s="43"/>
      <c r="S25" s="43"/>
      <c r="T25" s="43"/>
      <c r="U25" s="43"/>
      <c r="V25" s="43"/>
      <c r="W25" s="400" t="s">
        <v>50</v>
      </c>
      <c r="X25" s="400"/>
      <c r="Y25" s="400"/>
      <c r="Z25" s="400"/>
      <c r="AA25" s="400"/>
      <c r="AB25" s="400"/>
      <c r="AC25" s="400"/>
      <c r="AD25" s="400"/>
      <c r="AE25" s="400"/>
      <c r="AF25" s="43"/>
      <c r="AG25" s="43"/>
      <c r="AH25" s="43"/>
      <c r="AI25" s="43"/>
      <c r="AJ25" s="43"/>
      <c r="AK25" s="400" t="s">
        <v>51</v>
      </c>
      <c r="AL25" s="400"/>
      <c r="AM25" s="400"/>
      <c r="AN25" s="400"/>
      <c r="AO25" s="400"/>
      <c r="AP25" s="43"/>
      <c r="AQ25" s="46"/>
      <c r="BE25" s="387"/>
    </row>
    <row r="26" spans="2:57" s="2" customFormat="1" ht="14.4" customHeight="1">
      <c r="B26" s="48"/>
      <c r="C26" s="49"/>
      <c r="D26" s="50" t="s">
        <v>52</v>
      </c>
      <c r="E26" s="49"/>
      <c r="F26" s="50" t="s">
        <v>53</v>
      </c>
      <c r="G26" s="49"/>
      <c r="H26" s="49"/>
      <c r="I26" s="49"/>
      <c r="J26" s="49"/>
      <c r="K26" s="49"/>
      <c r="L26" s="379">
        <v>0.21</v>
      </c>
      <c r="M26" s="378"/>
      <c r="N26" s="378"/>
      <c r="O26" s="378"/>
      <c r="P26" s="49"/>
      <c r="Q26" s="49"/>
      <c r="R26" s="49"/>
      <c r="S26" s="49"/>
      <c r="T26" s="49"/>
      <c r="U26" s="49"/>
      <c r="V26" s="49"/>
      <c r="W26" s="377">
        <f>ROUND(AZ51,2)</f>
        <v>135564310.05</v>
      </c>
      <c r="X26" s="378"/>
      <c r="Y26" s="378"/>
      <c r="Z26" s="378"/>
      <c r="AA26" s="378"/>
      <c r="AB26" s="378"/>
      <c r="AC26" s="378"/>
      <c r="AD26" s="378"/>
      <c r="AE26" s="378"/>
      <c r="AF26" s="49"/>
      <c r="AG26" s="49"/>
      <c r="AH26" s="49"/>
      <c r="AI26" s="49"/>
      <c r="AJ26" s="49"/>
      <c r="AK26" s="377">
        <f>ROUND(AV51,2)</f>
        <v>28468505.11</v>
      </c>
      <c r="AL26" s="378"/>
      <c r="AM26" s="378"/>
      <c r="AN26" s="378"/>
      <c r="AO26" s="378"/>
      <c r="AP26" s="49"/>
      <c r="AQ26" s="51"/>
      <c r="BE26" s="387"/>
    </row>
    <row r="27" spans="2:57" s="2" customFormat="1" ht="14.4" customHeight="1">
      <c r="B27" s="48"/>
      <c r="C27" s="49"/>
      <c r="D27" s="49"/>
      <c r="E27" s="49"/>
      <c r="F27" s="50" t="s">
        <v>54</v>
      </c>
      <c r="G27" s="49"/>
      <c r="H27" s="49"/>
      <c r="I27" s="49"/>
      <c r="J27" s="49"/>
      <c r="K27" s="49"/>
      <c r="L27" s="379">
        <v>0.15</v>
      </c>
      <c r="M27" s="378"/>
      <c r="N27" s="378"/>
      <c r="O27" s="378"/>
      <c r="P27" s="49"/>
      <c r="Q27" s="49"/>
      <c r="R27" s="49"/>
      <c r="S27" s="49"/>
      <c r="T27" s="49"/>
      <c r="U27" s="49"/>
      <c r="V27" s="49"/>
      <c r="W27" s="377">
        <f>ROUND(BA51,2)</f>
        <v>0</v>
      </c>
      <c r="X27" s="378"/>
      <c r="Y27" s="378"/>
      <c r="Z27" s="378"/>
      <c r="AA27" s="378"/>
      <c r="AB27" s="378"/>
      <c r="AC27" s="378"/>
      <c r="AD27" s="378"/>
      <c r="AE27" s="378"/>
      <c r="AF27" s="49"/>
      <c r="AG27" s="49"/>
      <c r="AH27" s="49"/>
      <c r="AI27" s="49"/>
      <c r="AJ27" s="49"/>
      <c r="AK27" s="377">
        <f>ROUND(AW51,2)</f>
        <v>0</v>
      </c>
      <c r="AL27" s="378"/>
      <c r="AM27" s="378"/>
      <c r="AN27" s="378"/>
      <c r="AO27" s="378"/>
      <c r="AP27" s="49"/>
      <c r="AQ27" s="51"/>
      <c r="BE27" s="387"/>
    </row>
    <row r="28" spans="2:57" s="2" customFormat="1" ht="14.4" customHeight="1" hidden="1">
      <c r="B28" s="48"/>
      <c r="C28" s="49"/>
      <c r="D28" s="49"/>
      <c r="E28" s="49"/>
      <c r="F28" s="50" t="s">
        <v>55</v>
      </c>
      <c r="G28" s="49"/>
      <c r="H28" s="49"/>
      <c r="I28" s="49"/>
      <c r="J28" s="49"/>
      <c r="K28" s="49"/>
      <c r="L28" s="379">
        <v>0.21</v>
      </c>
      <c r="M28" s="378"/>
      <c r="N28" s="378"/>
      <c r="O28" s="378"/>
      <c r="P28" s="49"/>
      <c r="Q28" s="49"/>
      <c r="R28" s="49"/>
      <c r="S28" s="49"/>
      <c r="T28" s="49"/>
      <c r="U28" s="49"/>
      <c r="V28" s="49"/>
      <c r="W28" s="377">
        <f>ROUND(BB51,2)</f>
        <v>0</v>
      </c>
      <c r="X28" s="378"/>
      <c r="Y28" s="378"/>
      <c r="Z28" s="378"/>
      <c r="AA28" s="378"/>
      <c r="AB28" s="378"/>
      <c r="AC28" s="378"/>
      <c r="AD28" s="378"/>
      <c r="AE28" s="378"/>
      <c r="AF28" s="49"/>
      <c r="AG28" s="49"/>
      <c r="AH28" s="49"/>
      <c r="AI28" s="49"/>
      <c r="AJ28" s="49"/>
      <c r="AK28" s="377">
        <v>0</v>
      </c>
      <c r="AL28" s="378"/>
      <c r="AM28" s="378"/>
      <c r="AN28" s="378"/>
      <c r="AO28" s="378"/>
      <c r="AP28" s="49"/>
      <c r="AQ28" s="51"/>
      <c r="BE28" s="387"/>
    </row>
    <row r="29" spans="2:57" s="2" customFormat="1" ht="14.4" customHeight="1" hidden="1">
      <c r="B29" s="48"/>
      <c r="C29" s="49"/>
      <c r="D29" s="49"/>
      <c r="E29" s="49"/>
      <c r="F29" s="50" t="s">
        <v>56</v>
      </c>
      <c r="G29" s="49"/>
      <c r="H29" s="49"/>
      <c r="I29" s="49"/>
      <c r="J29" s="49"/>
      <c r="K29" s="49"/>
      <c r="L29" s="379">
        <v>0.15</v>
      </c>
      <c r="M29" s="378"/>
      <c r="N29" s="378"/>
      <c r="O29" s="378"/>
      <c r="P29" s="49"/>
      <c r="Q29" s="49"/>
      <c r="R29" s="49"/>
      <c r="S29" s="49"/>
      <c r="T29" s="49"/>
      <c r="U29" s="49"/>
      <c r="V29" s="49"/>
      <c r="W29" s="377">
        <f>ROUND(BC51,2)</f>
        <v>0</v>
      </c>
      <c r="X29" s="378"/>
      <c r="Y29" s="378"/>
      <c r="Z29" s="378"/>
      <c r="AA29" s="378"/>
      <c r="AB29" s="378"/>
      <c r="AC29" s="378"/>
      <c r="AD29" s="378"/>
      <c r="AE29" s="378"/>
      <c r="AF29" s="49"/>
      <c r="AG29" s="49"/>
      <c r="AH29" s="49"/>
      <c r="AI29" s="49"/>
      <c r="AJ29" s="49"/>
      <c r="AK29" s="377">
        <v>0</v>
      </c>
      <c r="AL29" s="378"/>
      <c r="AM29" s="378"/>
      <c r="AN29" s="378"/>
      <c r="AO29" s="378"/>
      <c r="AP29" s="49"/>
      <c r="AQ29" s="51"/>
      <c r="BE29" s="387"/>
    </row>
    <row r="30" spans="2:57" s="2" customFormat="1" ht="14.4" customHeight="1" hidden="1">
      <c r="B30" s="48"/>
      <c r="C30" s="49"/>
      <c r="D30" s="49"/>
      <c r="E30" s="49"/>
      <c r="F30" s="50" t="s">
        <v>57</v>
      </c>
      <c r="G30" s="49"/>
      <c r="H30" s="49"/>
      <c r="I30" s="49"/>
      <c r="J30" s="49"/>
      <c r="K30" s="49"/>
      <c r="L30" s="379">
        <v>0</v>
      </c>
      <c r="M30" s="378"/>
      <c r="N30" s="378"/>
      <c r="O30" s="378"/>
      <c r="P30" s="49"/>
      <c r="Q30" s="49"/>
      <c r="R30" s="49"/>
      <c r="S30" s="49"/>
      <c r="T30" s="49"/>
      <c r="U30" s="49"/>
      <c r="V30" s="49"/>
      <c r="W30" s="377">
        <f>ROUND(BD51,2)</f>
        <v>0</v>
      </c>
      <c r="X30" s="378"/>
      <c r="Y30" s="378"/>
      <c r="Z30" s="378"/>
      <c r="AA30" s="378"/>
      <c r="AB30" s="378"/>
      <c r="AC30" s="378"/>
      <c r="AD30" s="378"/>
      <c r="AE30" s="378"/>
      <c r="AF30" s="49"/>
      <c r="AG30" s="49"/>
      <c r="AH30" s="49"/>
      <c r="AI30" s="49"/>
      <c r="AJ30" s="49"/>
      <c r="AK30" s="377">
        <v>0</v>
      </c>
      <c r="AL30" s="378"/>
      <c r="AM30" s="378"/>
      <c r="AN30" s="378"/>
      <c r="AO30" s="378"/>
      <c r="AP30" s="49"/>
      <c r="AQ30" s="51"/>
      <c r="BE30" s="387"/>
    </row>
    <row r="31" spans="2:57" s="1" customFormat="1" ht="6.9" customHeight="1">
      <c r="B31" s="42"/>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6"/>
      <c r="BE31" s="387"/>
    </row>
    <row r="32" spans="2:57" s="1" customFormat="1" ht="25.95" customHeight="1">
      <c r="B32" s="42"/>
      <c r="C32" s="52"/>
      <c r="D32" s="53" t="s">
        <v>58</v>
      </c>
      <c r="E32" s="54"/>
      <c r="F32" s="54"/>
      <c r="G32" s="54"/>
      <c r="H32" s="54"/>
      <c r="I32" s="54"/>
      <c r="J32" s="54"/>
      <c r="K32" s="54"/>
      <c r="L32" s="54"/>
      <c r="M32" s="54"/>
      <c r="N32" s="54"/>
      <c r="O32" s="54"/>
      <c r="P32" s="54"/>
      <c r="Q32" s="54"/>
      <c r="R32" s="54"/>
      <c r="S32" s="54"/>
      <c r="T32" s="55" t="s">
        <v>59</v>
      </c>
      <c r="U32" s="54"/>
      <c r="V32" s="54"/>
      <c r="W32" s="54"/>
      <c r="X32" s="388" t="s">
        <v>60</v>
      </c>
      <c r="Y32" s="389"/>
      <c r="Z32" s="389"/>
      <c r="AA32" s="389"/>
      <c r="AB32" s="389"/>
      <c r="AC32" s="54"/>
      <c r="AD32" s="54"/>
      <c r="AE32" s="54"/>
      <c r="AF32" s="54"/>
      <c r="AG32" s="54"/>
      <c r="AH32" s="54"/>
      <c r="AI32" s="54"/>
      <c r="AJ32" s="54"/>
      <c r="AK32" s="390">
        <f>SUM(AK23:AK30)</f>
        <v>164032815.16000003</v>
      </c>
      <c r="AL32" s="389"/>
      <c r="AM32" s="389"/>
      <c r="AN32" s="389"/>
      <c r="AO32" s="391"/>
      <c r="AP32" s="52"/>
      <c r="AQ32" s="56"/>
      <c r="BE32" s="387"/>
    </row>
    <row r="33" spans="2:43" s="1" customFormat="1" ht="6.9" customHeight="1">
      <c r="B33" s="42"/>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6"/>
    </row>
    <row r="34" spans="2:43" s="1" customFormat="1" ht="6.9" customHeight="1">
      <c r="B34" s="57"/>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9"/>
    </row>
    <row r="38" spans="2:44" s="1" customFormat="1" ht="6.9" customHeight="1">
      <c r="B38" s="60"/>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2"/>
    </row>
    <row r="39" spans="2:44" s="1" customFormat="1" ht="36.9" customHeight="1">
      <c r="B39" s="42"/>
      <c r="C39" s="63" t="s">
        <v>61</v>
      </c>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2"/>
    </row>
    <row r="40" spans="2:44" s="1" customFormat="1" ht="6.9" customHeight="1">
      <c r="B40" s="42"/>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2"/>
    </row>
    <row r="41" spans="2:44" s="3" customFormat="1" ht="14.4" customHeight="1">
      <c r="B41" s="65"/>
      <c r="C41" s="66" t="s">
        <v>15</v>
      </c>
      <c r="D41" s="67"/>
      <c r="E41" s="67"/>
      <c r="F41" s="67"/>
      <c r="G41" s="67"/>
      <c r="H41" s="67"/>
      <c r="I41" s="67"/>
      <c r="J41" s="67"/>
      <c r="K41" s="67"/>
      <c r="L41" s="67" t="str">
        <f>K5</f>
        <v>RADESOV2017CC</v>
      </c>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8"/>
    </row>
    <row r="42" spans="2:44" s="4" customFormat="1" ht="36.9" customHeight="1">
      <c r="B42" s="69"/>
      <c r="C42" s="70" t="s">
        <v>18</v>
      </c>
      <c r="D42" s="71"/>
      <c r="E42" s="71"/>
      <c r="F42" s="71"/>
      <c r="G42" s="71"/>
      <c r="H42" s="71"/>
      <c r="I42" s="71"/>
      <c r="J42" s="71"/>
      <c r="K42" s="71"/>
      <c r="L42" s="382" t="str">
        <f>K6</f>
        <v>II/169 a II/145 Dlouhá ves-Radešov, úsek C</v>
      </c>
      <c r="M42" s="383"/>
      <c r="N42" s="383"/>
      <c r="O42" s="383"/>
      <c r="P42" s="383"/>
      <c r="Q42" s="383"/>
      <c r="R42" s="383"/>
      <c r="S42" s="383"/>
      <c r="T42" s="383"/>
      <c r="U42" s="383"/>
      <c r="V42" s="383"/>
      <c r="W42" s="383"/>
      <c r="X42" s="383"/>
      <c r="Y42" s="383"/>
      <c r="Z42" s="383"/>
      <c r="AA42" s="383"/>
      <c r="AB42" s="383"/>
      <c r="AC42" s="383"/>
      <c r="AD42" s="383"/>
      <c r="AE42" s="383"/>
      <c r="AF42" s="383"/>
      <c r="AG42" s="383"/>
      <c r="AH42" s="383"/>
      <c r="AI42" s="383"/>
      <c r="AJ42" s="383"/>
      <c r="AK42" s="383"/>
      <c r="AL42" s="383"/>
      <c r="AM42" s="383"/>
      <c r="AN42" s="383"/>
      <c r="AO42" s="383"/>
      <c r="AP42" s="71"/>
      <c r="AQ42" s="71"/>
      <c r="AR42" s="72"/>
    </row>
    <row r="43" spans="2:44" s="1" customFormat="1" ht="6.9" customHeight="1">
      <c r="B43" s="42"/>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2"/>
    </row>
    <row r="44" spans="2:44" s="1" customFormat="1" ht="13.2">
      <c r="B44" s="42"/>
      <c r="C44" s="66" t="s">
        <v>26</v>
      </c>
      <c r="D44" s="64"/>
      <c r="E44" s="64"/>
      <c r="F44" s="64"/>
      <c r="G44" s="64"/>
      <c r="H44" s="64"/>
      <c r="I44" s="64"/>
      <c r="J44" s="64"/>
      <c r="K44" s="64"/>
      <c r="L44" s="73" t="str">
        <f>IF(K8="","",K8)</f>
        <v>Kraj Plzeňský, k.ú. Opolenec</v>
      </c>
      <c r="M44" s="64"/>
      <c r="N44" s="64"/>
      <c r="O44" s="64"/>
      <c r="P44" s="64"/>
      <c r="Q44" s="64"/>
      <c r="R44" s="64"/>
      <c r="S44" s="64"/>
      <c r="T44" s="64"/>
      <c r="U44" s="64"/>
      <c r="V44" s="64"/>
      <c r="W44" s="64"/>
      <c r="X44" s="64"/>
      <c r="Y44" s="64"/>
      <c r="Z44" s="64"/>
      <c r="AA44" s="64"/>
      <c r="AB44" s="64"/>
      <c r="AC44" s="64"/>
      <c r="AD44" s="64"/>
      <c r="AE44" s="64"/>
      <c r="AF44" s="64"/>
      <c r="AG44" s="64"/>
      <c r="AH44" s="64"/>
      <c r="AI44" s="66" t="s">
        <v>28</v>
      </c>
      <c r="AJ44" s="64"/>
      <c r="AK44" s="64"/>
      <c r="AL44" s="64"/>
      <c r="AM44" s="384">
        <f>IF(AN8="","",AN8)</f>
        <v>43424</v>
      </c>
      <c r="AN44" s="384"/>
      <c r="AO44" s="64"/>
      <c r="AP44" s="64"/>
      <c r="AQ44" s="64"/>
      <c r="AR44" s="62"/>
    </row>
    <row r="45" spans="2:44" s="1" customFormat="1" ht="6.9" customHeight="1">
      <c r="B45" s="42"/>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2"/>
    </row>
    <row r="46" spans="2:56" s="1" customFormat="1" ht="13.2">
      <c r="B46" s="42"/>
      <c r="C46" s="66" t="s">
        <v>35</v>
      </c>
      <c r="D46" s="64"/>
      <c r="E46" s="64"/>
      <c r="F46" s="64"/>
      <c r="G46" s="64"/>
      <c r="H46" s="64"/>
      <c r="I46" s="64"/>
      <c r="J46" s="64"/>
      <c r="K46" s="64"/>
      <c r="L46" s="67" t="str">
        <f>IF(E11="","",E11)</f>
        <v>Správa a údržba silnic Plzeňského kraje, p.o.</v>
      </c>
      <c r="M46" s="64"/>
      <c r="N46" s="64"/>
      <c r="O46" s="64"/>
      <c r="P46" s="64"/>
      <c r="Q46" s="64"/>
      <c r="R46" s="64"/>
      <c r="S46" s="64"/>
      <c r="T46" s="64"/>
      <c r="U46" s="64"/>
      <c r="V46" s="64"/>
      <c r="W46" s="64"/>
      <c r="X46" s="64"/>
      <c r="Y46" s="64"/>
      <c r="Z46" s="64"/>
      <c r="AA46" s="64"/>
      <c r="AB46" s="64"/>
      <c r="AC46" s="64"/>
      <c r="AD46" s="64"/>
      <c r="AE46" s="64"/>
      <c r="AF46" s="64"/>
      <c r="AG46" s="64"/>
      <c r="AH46" s="64"/>
      <c r="AI46" s="66" t="s">
        <v>42</v>
      </c>
      <c r="AJ46" s="64"/>
      <c r="AK46" s="64"/>
      <c r="AL46" s="64"/>
      <c r="AM46" s="369" t="str">
        <f>IF(E17="","",E17)</f>
        <v>Pontex spol. s r.o.</v>
      </c>
      <c r="AN46" s="369"/>
      <c r="AO46" s="369"/>
      <c r="AP46" s="369"/>
      <c r="AQ46" s="64"/>
      <c r="AR46" s="62"/>
      <c r="AS46" s="370" t="s">
        <v>62</v>
      </c>
      <c r="AT46" s="371"/>
      <c r="AU46" s="75"/>
      <c r="AV46" s="75"/>
      <c r="AW46" s="75"/>
      <c r="AX46" s="75"/>
      <c r="AY46" s="75"/>
      <c r="AZ46" s="75"/>
      <c r="BA46" s="75"/>
      <c r="BB46" s="75"/>
      <c r="BC46" s="75"/>
      <c r="BD46" s="76"/>
    </row>
    <row r="47" spans="2:56" s="1" customFormat="1" ht="13.2">
      <c r="B47" s="42"/>
      <c r="C47" s="66" t="s">
        <v>41</v>
      </c>
      <c r="D47" s="64"/>
      <c r="E47" s="64"/>
      <c r="F47" s="64"/>
      <c r="G47" s="64"/>
      <c r="H47" s="64"/>
      <c r="I47" s="64"/>
      <c r="J47" s="64"/>
      <c r="K47" s="64"/>
      <c r="L47" s="67" t="str">
        <f>IF(E14="Vyplň údaj","",E14)</f>
        <v>Společnost Dlouhá Ves - Radešov</v>
      </c>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2"/>
      <c r="AS47" s="372"/>
      <c r="AT47" s="373"/>
      <c r="AU47" s="77"/>
      <c r="AV47" s="77"/>
      <c r="AW47" s="77"/>
      <c r="AX47" s="77"/>
      <c r="AY47" s="77"/>
      <c r="AZ47" s="77"/>
      <c r="BA47" s="77"/>
      <c r="BB47" s="77"/>
      <c r="BC47" s="77"/>
      <c r="BD47" s="78"/>
    </row>
    <row r="48" spans="2:56" s="1" customFormat="1" ht="10.8" customHeight="1">
      <c r="B48" s="42"/>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2"/>
      <c r="AS48" s="374"/>
      <c r="AT48" s="375"/>
      <c r="AU48" s="43"/>
      <c r="AV48" s="43"/>
      <c r="AW48" s="43"/>
      <c r="AX48" s="43"/>
      <c r="AY48" s="43"/>
      <c r="AZ48" s="43"/>
      <c r="BA48" s="43"/>
      <c r="BB48" s="43"/>
      <c r="BC48" s="43"/>
      <c r="BD48" s="79"/>
    </row>
    <row r="49" spans="2:56" s="1" customFormat="1" ht="29.25" customHeight="1">
      <c r="B49" s="42"/>
      <c r="C49" s="365" t="s">
        <v>63</v>
      </c>
      <c r="D49" s="366"/>
      <c r="E49" s="366"/>
      <c r="F49" s="366"/>
      <c r="G49" s="366"/>
      <c r="H49" s="80"/>
      <c r="I49" s="376" t="s">
        <v>64</v>
      </c>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85" t="s">
        <v>65</v>
      </c>
      <c r="AH49" s="366"/>
      <c r="AI49" s="366"/>
      <c r="AJ49" s="366"/>
      <c r="AK49" s="366"/>
      <c r="AL49" s="366"/>
      <c r="AM49" s="366"/>
      <c r="AN49" s="376" t="s">
        <v>66</v>
      </c>
      <c r="AO49" s="366"/>
      <c r="AP49" s="366"/>
      <c r="AQ49" s="81" t="s">
        <v>67</v>
      </c>
      <c r="AR49" s="62"/>
      <c r="AS49" s="82" t="s">
        <v>68</v>
      </c>
      <c r="AT49" s="83" t="s">
        <v>69</v>
      </c>
      <c r="AU49" s="83" t="s">
        <v>70</v>
      </c>
      <c r="AV49" s="83" t="s">
        <v>71</v>
      </c>
      <c r="AW49" s="83" t="s">
        <v>72</v>
      </c>
      <c r="AX49" s="83" t="s">
        <v>73</v>
      </c>
      <c r="AY49" s="83" t="s">
        <v>74</v>
      </c>
      <c r="AZ49" s="83" t="s">
        <v>75</v>
      </c>
      <c r="BA49" s="83" t="s">
        <v>76</v>
      </c>
      <c r="BB49" s="83" t="s">
        <v>77</v>
      </c>
      <c r="BC49" s="83" t="s">
        <v>78</v>
      </c>
      <c r="BD49" s="84" t="s">
        <v>79</v>
      </c>
    </row>
    <row r="50" spans="2:56" s="1" customFormat="1" ht="10.8" customHeight="1">
      <c r="B50" s="42"/>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2"/>
      <c r="AS50" s="85"/>
      <c r="AT50" s="86"/>
      <c r="AU50" s="86"/>
      <c r="AV50" s="86"/>
      <c r="AW50" s="86"/>
      <c r="AX50" s="86"/>
      <c r="AY50" s="86"/>
      <c r="AZ50" s="86"/>
      <c r="BA50" s="86"/>
      <c r="BB50" s="86"/>
      <c r="BC50" s="86"/>
      <c r="BD50" s="87"/>
    </row>
    <row r="51" spans="2:90" s="4" customFormat="1" ht="32.4" customHeight="1">
      <c r="B51" s="69"/>
      <c r="C51" s="88" t="s">
        <v>80</v>
      </c>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364">
        <f>ROUND(SUM(AG52:AG68),2)</f>
        <v>135564310.05</v>
      </c>
      <c r="AH51" s="364"/>
      <c r="AI51" s="364"/>
      <c r="AJ51" s="364"/>
      <c r="AK51" s="364"/>
      <c r="AL51" s="364"/>
      <c r="AM51" s="364"/>
      <c r="AN51" s="394">
        <f aca="true" t="shared" si="0" ref="AN51:AN68">SUM(AG51,AT51)</f>
        <v>164032815.16000003</v>
      </c>
      <c r="AO51" s="394"/>
      <c r="AP51" s="394"/>
      <c r="AQ51" s="90" t="s">
        <v>22</v>
      </c>
      <c r="AR51" s="72"/>
      <c r="AS51" s="91">
        <f>ROUND(SUM(AS52:AS68),2)</f>
        <v>0</v>
      </c>
      <c r="AT51" s="92">
        <f aca="true" t="shared" si="1" ref="AT51:AT68">ROUND(SUM(AV51:AW51),2)</f>
        <v>28468505.11</v>
      </c>
      <c r="AU51" s="93">
        <f>ROUND(SUM(AU52:AU68),5)</f>
        <v>0</v>
      </c>
      <c r="AV51" s="92">
        <f>ROUND(AZ51*L26,2)</f>
        <v>28468505.11</v>
      </c>
      <c r="AW51" s="92">
        <f>ROUND(BA51*L27,2)</f>
        <v>0</v>
      </c>
      <c r="AX51" s="92">
        <f>ROUND(BB51*L26,2)</f>
        <v>0</v>
      </c>
      <c r="AY51" s="92">
        <f>ROUND(BC51*L27,2)</f>
        <v>0</v>
      </c>
      <c r="AZ51" s="92">
        <f>ROUND(SUM(AZ52:AZ68),2)</f>
        <v>135564310.05</v>
      </c>
      <c r="BA51" s="92">
        <f>ROUND(SUM(BA52:BA68),2)</f>
        <v>0</v>
      </c>
      <c r="BB51" s="92">
        <f>ROUND(SUM(BB52:BB68),2)</f>
        <v>0</v>
      </c>
      <c r="BC51" s="92">
        <f>ROUND(SUM(BC52:BC68),2)</f>
        <v>0</v>
      </c>
      <c r="BD51" s="94">
        <f>ROUND(SUM(BD52:BD68),2)</f>
        <v>0</v>
      </c>
      <c r="BS51" s="95" t="s">
        <v>81</v>
      </c>
      <c r="BT51" s="95" t="s">
        <v>82</v>
      </c>
      <c r="BU51" s="96" t="s">
        <v>83</v>
      </c>
      <c r="BV51" s="95" t="s">
        <v>84</v>
      </c>
      <c r="BW51" s="95" t="s">
        <v>7</v>
      </c>
      <c r="BX51" s="95" t="s">
        <v>85</v>
      </c>
      <c r="CL51" s="95" t="s">
        <v>22</v>
      </c>
    </row>
    <row r="52" spans="1:91" s="5" customFormat="1" ht="28.8" customHeight="1">
      <c r="A52" s="97" t="s">
        <v>86</v>
      </c>
      <c r="B52" s="98"/>
      <c r="C52" s="99"/>
      <c r="D52" s="363" t="s">
        <v>87</v>
      </c>
      <c r="E52" s="363"/>
      <c r="F52" s="363"/>
      <c r="G52" s="363"/>
      <c r="H52" s="363"/>
      <c r="I52" s="100"/>
      <c r="J52" s="363" t="s">
        <v>88</v>
      </c>
      <c r="K52" s="363"/>
      <c r="L52" s="363"/>
      <c r="M52" s="363"/>
      <c r="N52" s="363"/>
      <c r="O52" s="363"/>
      <c r="P52" s="363"/>
      <c r="Q52" s="363"/>
      <c r="R52" s="363"/>
      <c r="S52" s="363"/>
      <c r="T52" s="363"/>
      <c r="U52" s="363"/>
      <c r="V52" s="363"/>
      <c r="W52" s="363"/>
      <c r="X52" s="363"/>
      <c r="Y52" s="363"/>
      <c r="Z52" s="363"/>
      <c r="AA52" s="363"/>
      <c r="AB52" s="363"/>
      <c r="AC52" s="363"/>
      <c r="AD52" s="363"/>
      <c r="AE52" s="363"/>
      <c r="AF52" s="363"/>
      <c r="AG52" s="367">
        <f>'000a - Vedlejší a ostatní...'!J27</f>
        <v>863253.82</v>
      </c>
      <c r="AH52" s="368"/>
      <c r="AI52" s="368"/>
      <c r="AJ52" s="368"/>
      <c r="AK52" s="368"/>
      <c r="AL52" s="368"/>
      <c r="AM52" s="368"/>
      <c r="AN52" s="367">
        <f t="shared" si="0"/>
        <v>1044537.1199999999</v>
      </c>
      <c r="AO52" s="368"/>
      <c r="AP52" s="368"/>
      <c r="AQ52" s="101" t="s">
        <v>89</v>
      </c>
      <c r="AR52" s="102"/>
      <c r="AS52" s="103">
        <v>0</v>
      </c>
      <c r="AT52" s="104">
        <f t="shared" si="1"/>
        <v>181283.3</v>
      </c>
      <c r="AU52" s="105">
        <f>'000a - Vedlejší a ostatní...'!P79</f>
        <v>0</v>
      </c>
      <c r="AV52" s="104">
        <f>'000a - Vedlejší a ostatní...'!J30</f>
        <v>181283.3</v>
      </c>
      <c r="AW52" s="104">
        <f>'000a - Vedlejší a ostatní...'!J31</f>
        <v>0</v>
      </c>
      <c r="AX52" s="104">
        <f>'000a - Vedlejší a ostatní...'!J32</f>
        <v>0</v>
      </c>
      <c r="AY52" s="104">
        <f>'000a - Vedlejší a ostatní...'!J33</f>
        <v>0</v>
      </c>
      <c r="AZ52" s="104">
        <f>'000a - Vedlejší a ostatní...'!F30</f>
        <v>863253.82</v>
      </c>
      <c r="BA52" s="104">
        <f>'000a - Vedlejší a ostatní...'!F31</f>
        <v>0</v>
      </c>
      <c r="BB52" s="104">
        <f>'000a - Vedlejší a ostatní...'!F32</f>
        <v>0</v>
      </c>
      <c r="BC52" s="104">
        <f>'000a - Vedlejší a ostatní...'!F33</f>
        <v>0</v>
      </c>
      <c r="BD52" s="106">
        <f>'000a - Vedlejší a ostatní...'!F34</f>
        <v>0</v>
      </c>
      <c r="BT52" s="107" t="s">
        <v>25</v>
      </c>
      <c r="BV52" s="107" t="s">
        <v>84</v>
      </c>
      <c r="BW52" s="107" t="s">
        <v>90</v>
      </c>
      <c r="BX52" s="107" t="s">
        <v>7</v>
      </c>
      <c r="CL52" s="107" t="s">
        <v>91</v>
      </c>
      <c r="CM52" s="107" t="s">
        <v>92</v>
      </c>
    </row>
    <row r="53" spans="1:91" s="5" customFormat="1" ht="28.8" customHeight="1">
      <c r="A53" s="97" t="s">
        <v>86</v>
      </c>
      <c r="B53" s="98"/>
      <c r="C53" s="99"/>
      <c r="D53" s="363" t="s">
        <v>93</v>
      </c>
      <c r="E53" s="363"/>
      <c r="F53" s="363"/>
      <c r="G53" s="363"/>
      <c r="H53" s="363"/>
      <c r="I53" s="100"/>
      <c r="J53" s="363" t="s">
        <v>94</v>
      </c>
      <c r="K53" s="363"/>
      <c r="L53" s="363"/>
      <c r="M53" s="363"/>
      <c r="N53" s="363"/>
      <c r="O53" s="363"/>
      <c r="P53" s="363"/>
      <c r="Q53" s="363"/>
      <c r="R53" s="363"/>
      <c r="S53" s="363"/>
      <c r="T53" s="363"/>
      <c r="U53" s="363"/>
      <c r="V53" s="363"/>
      <c r="W53" s="363"/>
      <c r="X53" s="363"/>
      <c r="Y53" s="363"/>
      <c r="Z53" s="363"/>
      <c r="AA53" s="363"/>
      <c r="AB53" s="363"/>
      <c r="AC53" s="363"/>
      <c r="AD53" s="363"/>
      <c r="AE53" s="363"/>
      <c r="AF53" s="363"/>
      <c r="AG53" s="367">
        <f>'101 - Rekonstsrukce silni...'!J27</f>
        <v>71908575.03</v>
      </c>
      <c r="AH53" s="368"/>
      <c r="AI53" s="368"/>
      <c r="AJ53" s="368"/>
      <c r="AK53" s="368"/>
      <c r="AL53" s="368"/>
      <c r="AM53" s="368"/>
      <c r="AN53" s="367">
        <f t="shared" si="0"/>
        <v>87009375.79</v>
      </c>
      <c r="AO53" s="368"/>
      <c r="AP53" s="368"/>
      <c r="AQ53" s="101" t="s">
        <v>95</v>
      </c>
      <c r="AR53" s="102"/>
      <c r="AS53" s="103">
        <v>0</v>
      </c>
      <c r="AT53" s="104">
        <f t="shared" si="1"/>
        <v>15100800.76</v>
      </c>
      <c r="AU53" s="105">
        <f>'101 - Rekonstsrukce silni...'!P88</f>
        <v>0</v>
      </c>
      <c r="AV53" s="104">
        <f>'101 - Rekonstsrukce silni...'!J30</f>
        <v>15100800.76</v>
      </c>
      <c r="AW53" s="104">
        <f>'101 - Rekonstsrukce silni...'!J31</f>
        <v>0</v>
      </c>
      <c r="AX53" s="104">
        <f>'101 - Rekonstsrukce silni...'!J32</f>
        <v>0</v>
      </c>
      <c r="AY53" s="104">
        <f>'101 - Rekonstsrukce silni...'!J33</f>
        <v>0</v>
      </c>
      <c r="AZ53" s="104">
        <f>'101 - Rekonstsrukce silni...'!F30</f>
        <v>71908575.03</v>
      </c>
      <c r="BA53" s="104">
        <f>'101 - Rekonstsrukce silni...'!F31</f>
        <v>0</v>
      </c>
      <c r="BB53" s="104">
        <f>'101 - Rekonstsrukce silni...'!F32</f>
        <v>0</v>
      </c>
      <c r="BC53" s="104">
        <f>'101 - Rekonstsrukce silni...'!F33</f>
        <v>0</v>
      </c>
      <c r="BD53" s="106">
        <f>'101 - Rekonstsrukce silni...'!F34</f>
        <v>0</v>
      </c>
      <c r="BT53" s="107" t="s">
        <v>25</v>
      </c>
      <c r="BV53" s="107" t="s">
        <v>84</v>
      </c>
      <c r="BW53" s="107" t="s">
        <v>96</v>
      </c>
      <c r="BX53" s="107" t="s">
        <v>7</v>
      </c>
      <c r="CL53" s="107" t="s">
        <v>97</v>
      </c>
      <c r="CM53" s="107" t="s">
        <v>92</v>
      </c>
    </row>
    <row r="54" spans="1:91" s="5" customFormat="1" ht="14.4" customHeight="1">
      <c r="A54" s="97" t="s">
        <v>86</v>
      </c>
      <c r="B54" s="98"/>
      <c r="C54" s="99"/>
      <c r="D54" s="363" t="s">
        <v>98</v>
      </c>
      <c r="E54" s="363"/>
      <c r="F54" s="363"/>
      <c r="G54" s="363"/>
      <c r="H54" s="363"/>
      <c r="I54" s="100"/>
      <c r="J54" s="363" t="s">
        <v>99</v>
      </c>
      <c r="K54" s="363"/>
      <c r="L54" s="363"/>
      <c r="M54" s="363"/>
      <c r="N54" s="363"/>
      <c r="O54" s="363"/>
      <c r="P54" s="363"/>
      <c r="Q54" s="363"/>
      <c r="R54" s="363"/>
      <c r="S54" s="363"/>
      <c r="T54" s="363"/>
      <c r="U54" s="363"/>
      <c r="V54" s="363"/>
      <c r="W54" s="363"/>
      <c r="X54" s="363"/>
      <c r="Y54" s="363"/>
      <c r="Z54" s="363"/>
      <c r="AA54" s="363"/>
      <c r="AB54" s="363"/>
      <c r="AC54" s="363"/>
      <c r="AD54" s="363"/>
      <c r="AE54" s="363"/>
      <c r="AF54" s="363"/>
      <c r="AG54" s="367">
        <f>'102 - Chodníky a zastávky...'!J27</f>
        <v>867148.96</v>
      </c>
      <c r="AH54" s="368"/>
      <c r="AI54" s="368"/>
      <c r="AJ54" s="368"/>
      <c r="AK54" s="368"/>
      <c r="AL54" s="368"/>
      <c r="AM54" s="368"/>
      <c r="AN54" s="367">
        <f t="shared" si="0"/>
        <v>1049250.24</v>
      </c>
      <c r="AO54" s="368"/>
      <c r="AP54" s="368"/>
      <c r="AQ54" s="101" t="s">
        <v>95</v>
      </c>
      <c r="AR54" s="102"/>
      <c r="AS54" s="103">
        <v>0</v>
      </c>
      <c r="AT54" s="104">
        <f t="shared" si="1"/>
        <v>182101.28</v>
      </c>
      <c r="AU54" s="105">
        <f>'102 - Chodníky a zastávky...'!P88</f>
        <v>0</v>
      </c>
      <c r="AV54" s="104">
        <f>'102 - Chodníky a zastávky...'!J30</f>
        <v>182101.28</v>
      </c>
      <c r="AW54" s="104">
        <f>'102 - Chodníky a zastávky...'!J31</f>
        <v>0</v>
      </c>
      <c r="AX54" s="104">
        <f>'102 - Chodníky a zastávky...'!J32</f>
        <v>0</v>
      </c>
      <c r="AY54" s="104">
        <f>'102 - Chodníky a zastávky...'!J33</f>
        <v>0</v>
      </c>
      <c r="AZ54" s="104">
        <f>'102 - Chodníky a zastávky...'!F30</f>
        <v>867148.96</v>
      </c>
      <c r="BA54" s="104">
        <f>'102 - Chodníky a zastávky...'!F31</f>
        <v>0</v>
      </c>
      <c r="BB54" s="104">
        <f>'102 - Chodníky a zastávky...'!F32</f>
        <v>0</v>
      </c>
      <c r="BC54" s="104">
        <f>'102 - Chodníky a zastávky...'!F33</f>
        <v>0</v>
      </c>
      <c r="BD54" s="106">
        <f>'102 - Chodníky a zastávky...'!F34</f>
        <v>0</v>
      </c>
      <c r="BT54" s="107" t="s">
        <v>25</v>
      </c>
      <c r="BV54" s="107" t="s">
        <v>84</v>
      </c>
      <c r="BW54" s="107" t="s">
        <v>100</v>
      </c>
      <c r="BX54" s="107" t="s">
        <v>7</v>
      </c>
      <c r="CL54" s="107" t="s">
        <v>91</v>
      </c>
      <c r="CM54" s="107" t="s">
        <v>92</v>
      </c>
    </row>
    <row r="55" spans="1:91" s="5" customFormat="1" ht="28.8" customHeight="1">
      <c r="A55" s="97" t="s">
        <v>86</v>
      </c>
      <c r="B55" s="98"/>
      <c r="C55" s="99"/>
      <c r="D55" s="363" t="s">
        <v>101</v>
      </c>
      <c r="E55" s="363"/>
      <c r="F55" s="363"/>
      <c r="G55" s="363"/>
      <c r="H55" s="363"/>
      <c r="I55" s="100"/>
      <c r="J55" s="363" t="s">
        <v>102</v>
      </c>
      <c r="K55" s="363"/>
      <c r="L55" s="363"/>
      <c r="M55" s="363"/>
      <c r="N55" s="363"/>
      <c r="O55" s="363"/>
      <c r="P55" s="363"/>
      <c r="Q55" s="363"/>
      <c r="R55" s="363"/>
      <c r="S55" s="363"/>
      <c r="T55" s="363"/>
      <c r="U55" s="363"/>
      <c r="V55" s="363"/>
      <c r="W55" s="363"/>
      <c r="X55" s="363"/>
      <c r="Y55" s="363"/>
      <c r="Z55" s="363"/>
      <c r="AA55" s="363"/>
      <c r="AB55" s="363"/>
      <c r="AC55" s="363"/>
      <c r="AD55" s="363"/>
      <c r="AE55" s="363"/>
      <c r="AF55" s="363"/>
      <c r="AG55" s="367">
        <f>'103C1 -  Úprava skalních ...'!J27</f>
        <v>3332431.68</v>
      </c>
      <c r="AH55" s="368"/>
      <c r="AI55" s="368"/>
      <c r="AJ55" s="368"/>
      <c r="AK55" s="368"/>
      <c r="AL55" s="368"/>
      <c r="AM55" s="368"/>
      <c r="AN55" s="367">
        <f t="shared" si="0"/>
        <v>4032242.33</v>
      </c>
      <c r="AO55" s="368"/>
      <c r="AP55" s="368"/>
      <c r="AQ55" s="101" t="s">
        <v>95</v>
      </c>
      <c r="AR55" s="102"/>
      <c r="AS55" s="103">
        <v>0</v>
      </c>
      <c r="AT55" s="104">
        <f t="shared" si="1"/>
        <v>699810.65</v>
      </c>
      <c r="AU55" s="105">
        <f>'103C1 -  Úprava skalních ...'!P84</f>
        <v>0</v>
      </c>
      <c r="AV55" s="104">
        <f>'103C1 -  Úprava skalních ...'!J30</f>
        <v>699810.65</v>
      </c>
      <c r="AW55" s="104">
        <f>'103C1 -  Úprava skalních ...'!J31</f>
        <v>0</v>
      </c>
      <c r="AX55" s="104">
        <f>'103C1 -  Úprava skalních ...'!J32</f>
        <v>0</v>
      </c>
      <c r="AY55" s="104">
        <f>'103C1 -  Úprava skalních ...'!J33</f>
        <v>0</v>
      </c>
      <c r="AZ55" s="104">
        <f>'103C1 -  Úprava skalních ...'!F30</f>
        <v>3332431.68</v>
      </c>
      <c r="BA55" s="104">
        <f>'103C1 -  Úprava skalních ...'!F31</f>
        <v>0</v>
      </c>
      <c r="BB55" s="104">
        <f>'103C1 -  Úprava skalních ...'!F32</f>
        <v>0</v>
      </c>
      <c r="BC55" s="104">
        <f>'103C1 -  Úprava skalních ...'!F33</f>
        <v>0</v>
      </c>
      <c r="BD55" s="106">
        <f>'103C1 -  Úprava skalních ...'!F34</f>
        <v>0</v>
      </c>
      <c r="BT55" s="107" t="s">
        <v>25</v>
      </c>
      <c r="BV55" s="107" t="s">
        <v>84</v>
      </c>
      <c r="BW55" s="107" t="s">
        <v>103</v>
      </c>
      <c r="BX55" s="107" t="s">
        <v>7</v>
      </c>
      <c r="CL55" s="107" t="s">
        <v>104</v>
      </c>
      <c r="CM55" s="107" t="s">
        <v>92</v>
      </c>
    </row>
    <row r="56" spans="1:91" s="5" customFormat="1" ht="28.8" customHeight="1">
      <c r="A56" s="97" t="s">
        <v>86</v>
      </c>
      <c r="B56" s="98"/>
      <c r="C56" s="99"/>
      <c r="D56" s="363" t="s">
        <v>105</v>
      </c>
      <c r="E56" s="363"/>
      <c r="F56" s="363"/>
      <c r="G56" s="363"/>
      <c r="H56" s="363"/>
      <c r="I56" s="100"/>
      <c r="J56" s="363" t="s">
        <v>106</v>
      </c>
      <c r="K56" s="363"/>
      <c r="L56" s="363"/>
      <c r="M56" s="363"/>
      <c r="N56" s="363"/>
      <c r="O56" s="363"/>
      <c r="P56" s="363"/>
      <c r="Q56" s="363"/>
      <c r="R56" s="363"/>
      <c r="S56" s="363"/>
      <c r="T56" s="363"/>
      <c r="U56" s="363"/>
      <c r="V56" s="363"/>
      <c r="W56" s="363"/>
      <c r="X56" s="363"/>
      <c r="Y56" s="363"/>
      <c r="Z56" s="363"/>
      <c r="AA56" s="363"/>
      <c r="AB56" s="363"/>
      <c r="AC56" s="363"/>
      <c r="AD56" s="363"/>
      <c r="AE56" s="363"/>
      <c r="AF56" s="363"/>
      <c r="AG56" s="367">
        <f>'103C2 -  Úprava skalních ...'!J27</f>
        <v>5806514.52</v>
      </c>
      <c r="AH56" s="368"/>
      <c r="AI56" s="368"/>
      <c r="AJ56" s="368"/>
      <c r="AK56" s="368"/>
      <c r="AL56" s="368"/>
      <c r="AM56" s="368"/>
      <c r="AN56" s="367">
        <f t="shared" si="0"/>
        <v>7025882.569999999</v>
      </c>
      <c r="AO56" s="368"/>
      <c r="AP56" s="368"/>
      <c r="AQ56" s="101" t="s">
        <v>95</v>
      </c>
      <c r="AR56" s="102"/>
      <c r="AS56" s="103">
        <v>0</v>
      </c>
      <c r="AT56" s="104">
        <f t="shared" si="1"/>
        <v>1219368.05</v>
      </c>
      <c r="AU56" s="105">
        <f>'103C2 -  Úprava skalních ...'!P83</f>
        <v>0</v>
      </c>
      <c r="AV56" s="104">
        <f>'103C2 -  Úprava skalních ...'!J30</f>
        <v>1219368.05</v>
      </c>
      <c r="AW56" s="104">
        <f>'103C2 -  Úprava skalních ...'!J31</f>
        <v>0</v>
      </c>
      <c r="AX56" s="104">
        <f>'103C2 -  Úprava skalních ...'!J32</f>
        <v>0</v>
      </c>
      <c r="AY56" s="104">
        <f>'103C2 -  Úprava skalních ...'!J33</f>
        <v>0</v>
      </c>
      <c r="AZ56" s="104">
        <f>'103C2 -  Úprava skalních ...'!F30</f>
        <v>5806514.52</v>
      </c>
      <c r="BA56" s="104">
        <f>'103C2 -  Úprava skalních ...'!F31</f>
        <v>0</v>
      </c>
      <c r="BB56" s="104">
        <f>'103C2 -  Úprava skalních ...'!F32</f>
        <v>0</v>
      </c>
      <c r="BC56" s="104">
        <f>'103C2 -  Úprava skalních ...'!F33</f>
        <v>0</v>
      </c>
      <c r="BD56" s="106">
        <f>'103C2 -  Úprava skalních ...'!F34</f>
        <v>0</v>
      </c>
      <c r="BT56" s="107" t="s">
        <v>25</v>
      </c>
      <c r="BV56" s="107" t="s">
        <v>84</v>
      </c>
      <c r="BW56" s="107" t="s">
        <v>107</v>
      </c>
      <c r="BX56" s="107" t="s">
        <v>7</v>
      </c>
      <c r="CL56" s="107" t="s">
        <v>104</v>
      </c>
      <c r="CM56" s="107" t="s">
        <v>92</v>
      </c>
    </row>
    <row r="57" spans="1:91" s="5" customFormat="1" ht="28.8" customHeight="1">
      <c r="A57" s="97" t="s">
        <v>86</v>
      </c>
      <c r="B57" s="98"/>
      <c r="C57" s="99"/>
      <c r="D57" s="363" t="s">
        <v>108</v>
      </c>
      <c r="E57" s="363"/>
      <c r="F57" s="363"/>
      <c r="G57" s="363"/>
      <c r="H57" s="363"/>
      <c r="I57" s="100"/>
      <c r="J57" s="363" t="s">
        <v>109</v>
      </c>
      <c r="K57" s="363"/>
      <c r="L57" s="363"/>
      <c r="M57" s="363"/>
      <c r="N57" s="363"/>
      <c r="O57" s="363"/>
      <c r="P57" s="363"/>
      <c r="Q57" s="363"/>
      <c r="R57" s="363"/>
      <c r="S57" s="363"/>
      <c r="T57" s="363"/>
      <c r="U57" s="363"/>
      <c r="V57" s="363"/>
      <c r="W57" s="363"/>
      <c r="X57" s="363"/>
      <c r="Y57" s="363"/>
      <c r="Z57" s="363"/>
      <c r="AA57" s="363"/>
      <c r="AB57" s="363"/>
      <c r="AC57" s="363"/>
      <c r="AD57" s="363"/>
      <c r="AE57" s="363"/>
      <c r="AF57" s="363"/>
      <c r="AG57" s="367">
        <f>'103C3 -  Úprava skalních ...'!J27</f>
        <v>8759236.28</v>
      </c>
      <c r="AH57" s="368"/>
      <c r="AI57" s="368"/>
      <c r="AJ57" s="368"/>
      <c r="AK57" s="368"/>
      <c r="AL57" s="368"/>
      <c r="AM57" s="368"/>
      <c r="AN57" s="367">
        <f t="shared" si="0"/>
        <v>10598675.899999999</v>
      </c>
      <c r="AO57" s="368"/>
      <c r="AP57" s="368"/>
      <c r="AQ57" s="101" t="s">
        <v>95</v>
      </c>
      <c r="AR57" s="102"/>
      <c r="AS57" s="103">
        <v>0</v>
      </c>
      <c r="AT57" s="104">
        <f t="shared" si="1"/>
        <v>1839439.62</v>
      </c>
      <c r="AU57" s="105">
        <f>'103C3 -  Úprava skalních ...'!P84</f>
        <v>0</v>
      </c>
      <c r="AV57" s="104">
        <f>'103C3 -  Úprava skalních ...'!J30</f>
        <v>1839439.62</v>
      </c>
      <c r="AW57" s="104">
        <f>'103C3 -  Úprava skalních ...'!J31</f>
        <v>0</v>
      </c>
      <c r="AX57" s="104">
        <f>'103C3 -  Úprava skalních ...'!J32</f>
        <v>0</v>
      </c>
      <c r="AY57" s="104">
        <f>'103C3 -  Úprava skalních ...'!J33</f>
        <v>0</v>
      </c>
      <c r="AZ57" s="104">
        <f>'103C3 -  Úprava skalních ...'!F30</f>
        <v>8759236.28</v>
      </c>
      <c r="BA57" s="104">
        <f>'103C3 -  Úprava skalních ...'!F31</f>
        <v>0</v>
      </c>
      <c r="BB57" s="104">
        <f>'103C3 -  Úprava skalních ...'!F32</f>
        <v>0</v>
      </c>
      <c r="BC57" s="104">
        <f>'103C3 -  Úprava skalních ...'!F33</f>
        <v>0</v>
      </c>
      <c r="BD57" s="106">
        <f>'103C3 -  Úprava skalních ...'!F34</f>
        <v>0</v>
      </c>
      <c r="BT57" s="107" t="s">
        <v>25</v>
      </c>
      <c r="BV57" s="107" t="s">
        <v>84</v>
      </c>
      <c r="BW57" s="107" t="s">
        <v>110</v>
      </c>
      <c r="BX57" s="107" t="s">
        <v>7</v>
      </c>
      <c r="CL57" s="107" t="s">
        <v>104</v>
      </c>
      <c r="CM57" s="107" t="s">
        <v>92</v>
      </c>
    </row>
    <row r="58" spans="1:91" s="5" customFormat="1" ht="28.8" customHeight="1">
      <c r="A58" s="97" t="s">
        <v>86</v>
      </c>
      <c r="B58" s="98"/>
      <c r="C58" s="99"/>
      <c r="D58" s="363" t="s">
        <v>111</v>
      </c>
      <c r="E58" s="363"/>
      <c r="F58" s="363"/>
      <c r="G58" s="363"/>
      <c r="H58" s="363"/>
      <c r="I58" s="100"/>
      <c r="J58" s="363" t="s">
        <v>112</v>
      </c>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7">
        <f>'103C4 -  Úprava skalních ...'!J27</f>
        <v>2332606.89</v>
      </c>
      <c r="AH58" s="368"/>
      <c r="AI58" s="368"/>
      <c r="AJ58" s="368"/>
      <c r="AK58" s="368"/>
      <c r="AL58" s="368"/>
      <c r="AM58" s="368"/>
      <c r="AN58" s="367">
        <f t="shared" si="0"/>
        <v>2822454.3400000003</v>
      </c>
      <c r="AO58" s="368"/>
      <c r="AP58" s="368"/>
      <c r="AQ58" s="101" t="s">
        <v>95</v>
      </c>
      <c r="AR58" s="102"/>
      <c r="AS58" s="103">
        <v>0</v>
      </c>
      <c r="AT58" s="104">
        <f t="shared" si="1"/>
        <v>489847.45</v>
      </c>
      <c r="AU58" s="105">
        <f>'103C4 -  Úprava skalních ...'!P84</f>
        <v>0</v>
      </c>
      <c r="AV58" s="104">
        <f>'103C4 -  Úprava skalních ...'!J30</f>
        <v>489847.45</v>
      </c>
      <c r="AW58" s="104">
        <f>'103C4 -  Úprava skalních ...'!J31</f>
        <v>0</v>
      </c>
      <c r="AX58" s="104">
        <f>'103C4 -  Úprava skalních ...'!J32</f>
        <v>0</v>
      </c>
      <c r="AY58" s="104">
        <f>'103C4 -  Úprava skalních ...'!J33</f>
        <v>0</v>
      </c>
      <c r="AZ58" s="104">
        <f>'103C4 -  Úprava skalních ...'!F30</f>
        <v>2332606.89</v>
      </c>
      <c r="BA58" s="104">
        <f>'103C4 -  Úprava skalních ...'!F31</f>
        <v>0</v>
      </c>
      <c r="BB58" s="104">
        <f>'103C4 -  Úprava skalních ...'!F32</f>
        <v>0</v>
      </c>
      <c r="BC58" s="104">
        <f>'103C4 -  Úprava skalních ...'!F33</f>
        <v>0</v>
      </c>
      <c r="BD58" s="106">
        <f>'103C4 -  Úprava skalních ...'!F34</f>
        <v>0</v>
      </c>
      <c r="BT58" s="107" t="s">
        <v>25</v>
      </c>
      <c r="BV58" s="107" t="s">
        <v>84</v>
      </c>
      <c r="BW58" s="107" t="s">
        <v>113</v>
      </c>
      <c r="BX58" s="107" t="s">
        <v>7</v>
      </c>
      <c r="CL58" s="107" t="s">
        <v>104</v>
      </c>
      <c r="CM58" s="107" t="s">
        <v>92</v>
      </c>
    </row>
    <row r="59" spans="1:91" s="5" customFormat="1" ht="28.8" customHeight="1">
      <c r="A59" s="97" t="s">
        <v>86</v>
      </c>
      <c r="B59" s="98"/>
      <c r="C59" s="99"/>
      <c r="D59" s="363" t="s">
        <v>114</v>
      </c>
      <c r="E59" s="363"/>
      <c r="F59" s="363"/>
      <c r="G59" s="363"/>
      <c r="H59" s="363"/>
      <c r="I59" s="100"/>
      <c r="J59" s="363" t="s">
        <v>115</v>
      </c>
      <c r="K59" s="363"/>
      <c r="L59" s="363"/>
      <c r="M59" s="363"/>
      <c r="N59" s="363"/>
      <c r="O59" s="363"/>
      <c r="P59" s="363"/>
      <c r="Q59" s="363"/>
      <c r="R59" s="363"/>
      <c r="S59" s="363"/>
      <c r="T59" s="363"/>
      <c r="U59" s="363"/>
      <c r="V59" s="363"/>
      <c r="W59" s="363"/>
      <c r="X59" s="363"/>
      <c r="Y59" s="363"/>
      <c r="Z59" s="363"/>
      <c r="AA59" s="363"/>
      <c r="AB59" s="363"/>
      <c r="AC59" s="363"/>
      <c r="AD59" s="363"/>
      <c r="AE59" s="363"/>
      <c r="AF59" s="363"/>
      <c r="AG59" s="367">
        <f>'104C1 - Záchytné zařízení...'!J27</f>
        <v>472498.61</v>
      </c>
      <c r="AH59" s="368"/>
      <c r="AI59" s="368"/>
      <c r="AJ59" s="368"/>
      <c r="AK59" s="368"/>
      <c r="AL59" s="368"/>
      <c r="AM59" s="368"/>
      <c r="AN59" s="367">
        <f t="shared" si="0"/>
        <v>571723.32</v>
      </c>
      <c r="AO59" s="368"/>
      <c r="AP59" s="368"/>
      <c r="AQ59" s="101" t="s">
        <v>95</v>
      </c>
      <c r="AR59" s="102"/>
      <c r="AS59" s="103">
        <v>0</v>
      </c>
      <c r="AT59" s="104">
        <f t="shared" si="1"/>
        <v>99224.71</v>
      </c>
      <c r="AU59" s="105">
        <f>'104C1 - Záchytné zařízení...'!P83</f>
        <v>0</v>
      </c>
      <c r="AV59" s="104">
        <f>'104C1 - Záchytné zařízení...'!J30</f>
        <v>99224.71</v>
      </c>
      <c r="AW59" s="104">
        <f>'104C1 - Záchytné zařízení...'!J31</f>
        <v>0</v>
      </c>
      <c r="AX59" s="104">
        <f>'104C1 - Záchytné zařízení...'!J32</f>
        <v>0</v>
      </c>
      <c r="AY59" s="104">
        <f>'104C1 - Záchytné zařízení...'!J33</f>
        <v>0</v>
      </c>
      <c r="AZ59" s="104">
        <f>'104C1 - Záchytné zařízení...'!F30</f>
        <v>472498.61</v>
      </c>
      <c r="BA59" s="104">
        <f>'104C1 - Záchytné zařízení...'!F31</f>
        <v>0</v>
      </c>
      <c r="BB59" s="104">
        <f>'104C1 - Záchytné zařízení...'!F32</f>
        <v>0</v>
      </c>
      <c r="BC59" s="104">
        <f>'104C1 - Záchytné zařízení...'!F33</f>
        <v>0</v>
      </c>
      <c r="BD59" s="106">
        <f>'104C1 - Záchytné zařízení...'!F34</f>
        <v>0</v>
      </c>
      <c r="BT59" s="107" t="s">
        <v>25</v>
      </c>
      <c r="BV59" s="107" t="s">
        <v>84</v>
      </c>
      <c r="BW59" s="107" t="s">
        <v>116</v>
      </c>
      <c r="BX59" s="107" t="s">
        <v>7</v>
      </c>
      <c r="CL59" s="107" t="s">
        <v>104</v>
      </c>
      <c r="CM59" s="107" t="s">
        <v>92</v>
      </c>
    </row>
    <row r="60" spans="1:91" s="5" customFormat="1" ht="28.8" customHeight="1">
      <c r="A60" s="97" t="s">
        <v>86</v>
      </c>
      <c r="B60" s="98"/>
      <c r="C60" s="99"/>
      <c r="D60" s="363" t="s">
        <v>117</v>
      </c>
      <c r="E60" s="363"/>
      <c r="F60" s="363"/>
      <c r="G60" s="363"/>
      <c r="H60" s="363"/>
      <c r="I60" s="100"/>
      <c r="J60" s="363" t="s">
        <v>118</v>
      </c>
      <c r="K60" s="363"/>
      <c r="L60" s="363"/>
      <c r="M60" s="363"/>
      <c r="N60" s="363"/>
      <c r="O60" s="363"/>
      <c r="P60" s="363"/>
      <c r="Q60" s="363"/>
      <c r="R60" s="363"/>
      <c r="S60" s="363"/>
      <c r="T60" s="363"/>
      <c r="U60" s="363"/>
      <c r="V60" s="363"/>
      <c r="W60" s="363"/>
      <c r="X60" s="363"/>
      <c r="Y60" s="363"/>
      <c r="Z60" s="363"/>
      <c r="AA60" s="363"/>
      <c r="AB60" s="363"/>
      <c r="AC60" s="363"/>
      <c r="AD60" s="363"/>
      <c r="AE60" s="363"/>
      <c r="AF60" s="363"/>
      <c r="AG60" s="367">
        <f>'104C2 - Záchytné zařízení...'!J27</f>
        <v>959933.47</v>
      </c>
      <c r="AH60" s="368"/>
      <c r="AI60" s="368"/>
      <c r="AJ60" s="368"/>
      <c r="AK60" s="368"/>
      <c r="AL60" s="368"/>
      <c r="AM60" s="368"/>
      <c r="AN60" s="367">
        <f t="shared" si="0"/>
        <v>1161519.5</v>
      </c>
      <c r="AO60" s="368"/>
      <c r="AP60" s="368"/>
      <c r="AQ60" s="101" t="s">
        <v>95</v>
      </c>
      <c r="AR60" s="102"/>
      <c r="AS60" s="103">
        <v>0</v>
      </c>
      <c r="AT60" s="104">
        <f t="shared" si="1"/>
        <v>201586.03</v>
      </c>
      <c r="AU60" s="105">
        <f>'104C2 - Záchytné zařízení...'!P83</f>
        <v>0</v>
      </c>
      <c r="AV60" s="104">
        <f>'104C2 - Záchytné zařízení...'!J30</f>
        <v>201586.03</v>
      </c>
      <c r="AW60" s="104">
        <f>'104C2 - Záchytné zařízení...'!J31</f>
        <v>0</v>
      </c>
      <c r="AX60" s="104">
        <f>'104C2 - Záchytné zařízení...'!J32</f>
        <v>0</v>
      </c>
      <c r="AY60" s="104">
        <f>'104C2 - Záchytné zařízení...'!J33</f>
        <v>0</v>
      </c>
      <c r="AZ60" s="104">
        <f>'104C2 - Záchytné zařízení...'!F30</f>
        <v>959933.47</v>
      </c>
      <c r="BA60" s="104">
        <f>'104C2 - Záchytné zařízení...'!F31</f>
        <v>0</v>
      </c>
      <c r="BB60" s="104">
        <f>'104C2 - Záchytné zařízení...'!F32</f>
        <v>0</v>
      </c>
      <c r="BC60" s="104">
        <f>'104C2 - Záchytné zařízení...'!F33</f>
        <v>0</v>
      </c>
      <c r="BD60" s="106">
        <f>'104C2 - Záchytné zařízení...'!F34</f>
        <v>0</v>
      </c>
      <c r="BT60" s="107" t="s">
        <v>25</v>
      </c>
      <c r="BV60" s="107" t="s">
        <v>84</v>
      </c>
      <c r="BW60" s="107" t="s">
        <v>119</v>
      </c>
      <c r="BX60" s="107" t="s">
        <v>7</v>
      </c>
      <c r="CL60" s="107" t="s">
        <v>104</v>
      </c>
      <c r="CM60" s="107" t="s">
        <v>92</v>
      </c>
    </row>
    <row r="61" spans="1:91" s="5" customFormat="1" ht="28.8" customHeight="1">
      <c r="A61" s="97" t="s">
        <v>86</v>
      </c>
      <c r="B61" s="98"/>
      <c r="C61" s="99"/>
      <c r="D61" s="363" t="s">
        <v>120</v>
      </c>
      <c r="E61" s="363"/>
      <c r="F61" s="363"/>
      <c r="G61" s="363"/>
      <c r="H61" s="363"/>
      <c r="I61" s="100"/>
      <c r="J61" s="363" t="s">
        <v>121</v>
      </c>
      <c r="K61" s="363"/>
      <c r="L61" s="363"/>
      <c r="M61" s="363"/>
      <c r="N61" s="363"/>
      <c r="O61" s="363"/>
      <c r="P61" s="363"/>
      <c r="Q61" s="363"/>
      <c r="R61" s="363"/>
      <c r="S61" s="363"/>
      <c r="T61" s="363"/>
      <c r="U61" s="363"/>
      <c r="V61" s="363"/>
      <c r="W61" s="363"/>
      <c r="X61" s="363"/>
      <c r="Y61" s="363"/>
      <c r="Z61" s="363"/>
      <c r="AA61" s="363"/>
      <c r="AB61" s="363"/>
      <c r="AC61" s="363"/>
      <c r="AD61" s="363"/>
      <c r="AE61" s="363"/>
      <c r="AF61" s="363"/>
      <c r="AG61" s="367">
        <f>'104C3 - Záchytné zařízení...'!J27</f>
        <v>2084051.32</v>
      </c>
      <c r="AH61" s="368"/>
      <c r="AI61" s="368"/>
      <c r="AJ61" s="368"/>
      <c r="AK61" s="368"/>
      <c r="AL61" s="368"/>
      <c r="AM61" s="368"/>
      <c r="AN61" s="367">
        <f t="shared" si="0"/>
        <v>2521702.1</v>
      </c>
      <c r="AO61" s="368"/>
      <c r="AP61" s="368"/>
      <c r="AQ61" s="101" t="s">
        <v>95</v>
      </c>
      <c r="AR61" s="102"/>
      <c r="AS61" s="103">
        <v>0</v>
      </c>
      <c r="AT61" s="104">
        <f t="shared" si="1"/>
        <v>437650.78</v>
      </c>
      <c r="AU61" s="105">
        <f>'104C3 - Záchytné zařízení...'!P83</f>
        <v>0</v>
      </c>
      <c r="AV61" s="104">
        <f>'104C3 - Záchytné zařízení...'!J30</f>
        <v>437650.78</v>
      </c>
      <c r="AW61" s="104">
        <f>'104C3 - Záchytné zařízení...'!J31</f>
        <v>0</v>
      </c>
      <c r="AX61" s="104">
        <f>'104C3 - Záchytné zařízení...'!J32</f>
        <v>0</v>
      </c>
      <c r="AY61" s="104">
        <f>'104C3 - Záchytné zařízení...'!J33</f>
        <v>0</v>
      </c>
      <c r="AZ61" s="104">
        <f>'104C3 - Záchytné zařízení...'!F30</f>
        <v>2084051.32</v>
      </c>
      <c r="BA61" s="104">
        <f>'104C3 - Záchytné zařízení...'!F31</f>
        <v>0</v>
      </c>
      <c r="BB61" s="104">
        <f>'104C3 - Záchytné zařízení...'!F32</f>
        <v>0</v>
      </c>
      <c r="BC61" s="104">
        <f>'104C3 - Záchytné zařízení...'!F33</f>
        <v>0</v>
      </c>
      <c r="BD61" s="106">
        <f>'104C3 - Záchytné zařízení...'!F34</f>
        <v>0</v>
      </c>
      <c r="BT61" s="107" t="s">
        <v>25</v>
      </c>
      <c r="BV61" s="107" t="s">
        <v>84</v>
      </c>
      <c r="BW61" s="107" t="s">
        <v>122</v>
      </c>
      <c r="BX61" s="107" t="s">
        <v>7</v>
      </c>
      <c r="CL61" s="107" t="s">
        <v>104</v>
      </c>
      <c r="CM61" s="107" t="s">
        <v>92</v>
      </c>
    </row>
    <row r="62" spans="1:91" s="5" customFormat="1" ht="28.8" customHeight="1">
      <c r="A62" s="97" t="s">
        <v>86</v>
      </c>
      <c r="B62" s="98"/>
      <c r="C62" s="99"/>
      <c r="D62" s="363" t="s">
        <v>123</v>
      </c>
      <c r="E62" s="363"/>
      <c r="F62" s="363"/>
      <c r="G62" s="363"/>
      <c r="H62" s="363"/>
      <c r="I62" s="100"/>
      <c r="J62" s="363" t="s">
        <v>124</v>
      </c>
      <c r="K62" s="363"/>
      <c r="L62" s="363"/>
      <c r="M62" s="363"/>
      <c r="N62" s="363"/>
      <c r="O62" s="363"/>
      <c r="P62" s="363"/>
      <c r="Q62" s="363"/>
      <c r="R62" s="363"/>
      <c r="S62" s="363"/>
      <c r="T62" s="363"/>
      <c r="U62" s="363"/>
      <c r="V62" s="363"/>
      <c r="W62" s="363"/>
      <c r="X62" s="363"/>
      <c r="Y62" s="363"/>
      <c r="Z62" s="363"/>
      <c r="AA62" s="363"/>
      <c r="AB62" s="363"/>
      <c r="AC62" s="363"/>
      <c r="AD62" s="363"/>
      <c r="AE62" s="363"/>
      <c r="AF62" s="363"/>
      <c r="AG62" s="367">
        <f>'104C4 - Záchytné zařízení...'!J27</f>
        <v>929715.33</v>
      </c>
      <c r="AH62" s="368"/>
      <c r="AI62" s="368"/>
      <c r="AJ62" s="368"/>
      <c r="AK62" s="368"/>
      <c r="AL62" s="368"/>
      <c r="AM62" s="368"/>
      <c r="AN62" s="367">
        <f t="shared" si="0"/>
        <v>1124955.55</v>
      </c>
      <c r="AO62" s="368"/>
      <c r="AP62" s="368"/>
      <c r="AQ62" s="101" t="s">
        <v>95</v>
      </c>
      <c r="AR62" s="102"/>
      <c r="AS62" s="103">
        <v>0</v>
      </c>
      <c r="AT62" s="104">
        <f t="shared" si="1"/>
        <v>195240.22</v>
      </c>
      <c r="AU62" s="105">
        <f>'104C4 - Záchytné zařízení...'!P83</f>
        <v>0</v>
      </c>
      <c r="AV62" s="104">
        <f>'104C4 - Záchytné zařízení...'!J30</f>
        <v>195240.22</v>
      </c>
      <c r="AW62" s="104">
        <f>'104C4 - Záchytné zařízení...'!J31</f>
        <v>0</v>
      </c>
      <c r="AX62" s="104">
        <f>'104C4 - Záchytné zařízení...'!J32</f>
        <v>0</v>
      </c>
      <c r="AY62" s="104">
        <f>'104C4 - Záchytné zařízení...'!J33</f>
        <v>0</v>
      </c>
      <c r="AZ62" s="104">
        <f>'104C4 - Záchytné zařízení...'!F30</f>
        <v>929715.33</v>
      </c>
      <c r="BA62" s="104">
        <f>'104C4 - Záchytné zařízení...'!F31</f>
        <v>0</v>
      </c>
      <c r="BB62" s="104">
        <f>'104C4 - Záchytné zařízení...'!F32</f>
        <v>0</v>
      </c>
      <c r="BC62" s="104">
        <f>'104C4 - Záchytné zařízení...'!F33</f>
        <v>0</v>
      </c>
      <c r="BD62" s="106">
        <f>'104C4 - Záchytné zařízení...'!F34</f>
        <v>0</v>
      </c>
      <c r="BT62" s="107" t="s">
        <v>25</v>
      </c>
      <c r="BV62" s="107" t="s">
        <v>84</v>
      </c>
      <c r="BW62" s="107" t="s">
        <v>125</v>
      </c>
      <c r="BX62" s="107" t="s">
        <v>7</v>
      </c>
      <c r="CL62" s="107" t="s">
        <v>104</v>
      </c>
      <c r="CM62" s="107" t="s">
        <v>92</v>
      </c>
    </row>
    <row r="63" spans="1:91" s="5" customFormat="1" ht="14.4" customHeight="1">
      <c r="A63" s="97" t="s">
        <v>86</v>
      </c>
      <c r="B63" s="98"/>
      <c r="C63" s="99"/>
      <c r="D63" s="363" t="s">
        <v>126</v>
      </c>
      <c r="E63" s="363"/>
      <c r="F63" s="363"/>
      <c r="G63" s="363"/>
      <c r="H63" s="363"/>
      <c r="I63" s="100"/>
      <c r="J63" s="363" t="s">
        <v>127</v>
      </c>
      <c r="K63" s="363"/>
      <c r="L63" s="363"/>
      <c r="M63" s="363"/>
      <c r="N63" s="363"/>
      <c r="O63" s="363"/>
      <c r="P63" s="363"/>
      <c r="Q63" s="363"/>
      <c r="R63" s="363"/>
      <c r="S63" s="363"/>
      <c r="T63" s="363"/>
      <c r="U63" s="363"/>
      <c r="V63" s="363"/>
      <c r="W63" s="363"/>
      <c r="X63" s="363"/>
      <c r="Y63" s="363"/>
      <c r="Z63" s="363"/>
      <c r="AA63" s="363"/>
      <c r="AB63" s="363"/>
      <c r="AC63" s="363"/>
      <c r="AD63" s="363"/>
      <c r="AE63" s="363"/>
      <c r="AF63" s="363"/>
      <c r="AG63" s="367">
        <f>'110 - Dopravně inženýrské...'!J27</f>
        <v>2599759.49</v>
      </c>
      <c r="AH63" s="368"/>
      <c r="AI63" s="368"/>
      <c r="AJ63" s="368"/>
      <c r="AK63" s="368"/>
      <c r="AL63" s="368"/>
      <c r="AM63" s="368"/>
      <c r="AN63" s="367">
        <f t="shared" si="0"/>
        <v>3145708.9800000004</v>
      </c>
      <c r="AO63" s="368"/>
      <c r="AP63" s="368"/>
      <c r="AQ63" s="101" t="s">
        <v>95</v>
      </c>
      <c r="AR63" s="102"/>
      <c r="AS63" s="103">
        <v>0</v>
      </c>
      <c r="AT63" s="104">
        <f t="shared" si="1"/>
        <v>545949.49</v>
      </c>
      <c r="AU63" s="105">
        <f>'110 - Dopravně inženýrské...'!P78</f>
        <v>0</v>
      </c>
      <c r="AV63" s="104">
        <f>'110 - Dopravně inženýrské...'!J30</f>
        <v>545949.49</v>
      </c>
      <c r="AW63" s="104">
        <f>'110 - Dopravně inženýrské...'!J31</f>
        <v>0</v>
      </c>
      <c r="AX63" s="104">
        <f>'110 - Dopravně inženýrské...'!J32</f>
        <v>0</v>
      </c>
      <c r="AY63" s="104">
        <f>'110 - Dopravně inženýrské...'!J33</f>
        <v>0</v>
      </c>
      <c r="AZ63" s="104">
        <f>'110 - Dopravně inženýrské...'!F30</f>
        <v>2599759.49</v>
      </c>
      <c r="BA63" s="104">
        <f>'110 - Dopravně inženýrské...'!F31</f>
        <v>0</v>
      </c>
      <c r="BB63" s="104">
        <f>'110 - Dopravně inženýrské...'!F32</f>
        <v>0</v>
      </c>
      <c r="BC63" s="104">
        <f>'110 - Dopravně inženýrské...'!F33</f>
        <v>0</v>
      </c>
      <c r="BD63" s="106">
        <f>'110 - Dopravně inženýrské...'!F34</f>
        <v>0</v>
      </c>
      <c r="BT63" s="107" t="s">
        <v>25</v>
      </c>
      <c r="BV63" s="107" t="s">
        <v>84</v>
      </c>
      <c r="BW63" s="107" t="s">
        <v>128</v>
      </c>
      <c r="BX63" s="107" t="s">
        <v>7</v>
      </c>
      <c r="CL63" s="107" t="s">
        <v>104</v>
      </c>
      <c r="CM63" s="107" t="s">
        <v>92</v>
      </c>
    </row>
    <row r="64" spans="1:91" s="5" customFormat="1" ht="28.8" customHeight="1">
      <c r="A64" s="97" t="s">
        <v>86</v>
      </c>
      <c r="B64" s="98"/>
      <c r="C64" s="99"/>
      <c r="D64" s="363" t="s">
        <v>129</v>
      </c>
      <c r="E64" s="363"/>
      <c r="F64" s="363"/>
      <c r="G64" s="363"/>
      <c r="H64" s="363"/>
      <c r="I64" s="100"/>
      <c r="J64" s="363" t="s">
        <v>130</v>
      </c>
      <c r="K64" s="363"/>
      <c r="L64" s="363"/>
      <c r="M64" s="363"/>
      <c r="N64" s="363"/>
      <c r="O64" s="363"/>
      <c r="P64" s="363"/>
      <c r="Q64" s="363"/>
      <c r="R64" s="363"/>
      <c r="S64" s="363"/>
      <c r="T64" s="363"/>
      <c r="U64" s="363"/>
      <c r="V64" s="363"/>
      <c r="W64" s="363"/>
      <c r="X64" s="363"/>
      <c r="Y64" s="363"/>
      <c r="Z64" s="363"/>
      <c r="AA64" s="363"/>
      <c r="AB64" s="363"/>
      <c r="AC64" s="363"/>
      <c r="AD64" s="363"/>
      <c r="AE64" s="363"/>
      <c r="AF64" s="363"/>
      <c r="AG64" s="367">
        <f>'110B - Dopravně inženýrsk...'!J27</f>
        <v>136075.4</v>
      </c>
      <c r="AH64" s="368"/>
      <c r="AI64" s="368"/>
      <c r="AJ64" s="368"/>
      <c r="AK64" s="368"/>
      <c r="AL64" s="368"/>
      <c r="AM64" s="368"/>
      <c r="AN64" s="367">
        <f t="shared" si="0"/>
        <v>164651.22999999998</v>
      </c>
      <c r="AO64" s="368"/>
      <c r="AP64" s="368"/>
      <c r="AQ64" s="101" t="s">
        <v>95</v>
      </c>
      <c r="AR64" s="102"/>
      <c r="AS64" s="103">
        <v>0</v>
      </c>
      <c r="AT64" s="104">
        <f t="shared" si="1"/>
        <v>28575.83</v>
      </c>
      <c r="AU64" s="105">
        <f>'110B - Dopravně inženýrsk...'!P78</f>
        <v>0</v>
      </c>
      <c r="AV64" s="104">
        <f>'110B - Dopravně inženýrsk...'!J30</f>
        <v>28575.83</v>
      </c>
      <c r="AW64" s="104">
        <f>'110B - Dopravně inženýrsk...'!J31</f>
        <v>0</v>
      </c>
      <c r="AX64" s="104">
        <f>'110B - Dopravně inženýrsk...'!J32</f>
        <v>0</v>
      </c>
      <c r="AY64" s="104">
        <f>'110B - Dopravně inženýrsk...'!J33</f>
        <v>0</v>
      </c>
      <c r="AZ64" s="104">
        <f>'110B - Dopravně inženýrsk...'!F30</f>
        <v>136075.4</v>
      </c>
      <c r="BA64" s="104">
        <f>'110B - Dopravně inženýrsk...'!F31</f>
        <v>0</v>
      </c>
      <c r="BB64" s="104">
        <f>'110B - Dopravně inženýrsk...'!F32</f>
        <v>0</v>
      </c>
      <c r="BC64" s="104">
        <f>'110B - Dopravně inženýrsk...'!F33</f>
        <v>0</v>
      </c>
      <c r="BD64" s="106">
        <f>'110B - Dopravně inženýrsk...'!F34</f>
        <v>0</v>
      </c>
      <c r="BT64" s="107" t="s">
        <v>25</v>
      </c>
      <c r="BV64" s="107" t="s">
        <v>84</v>
      </c>
      <c r="BW64" s="107" t="s">
        <v>131</v>
      </c>
      <c r="BX64" s="107" t="s">
        <v>7</v>
      </c>
      <c r="CL64" s="107" t="s">
        <v>104</v>
      </c>
      <c r="CM64" s="107" t="s">
        <v>92</v>
      </c>
    </row>
    <row r="65" spans="1:91" s="5" customFormat="1" ht="28.8" customHeight="1">
      <c r="A65" s="97" t="s">
        <v>86</v>
      </c>
      <c r="B65" s="98"/>
      <c r="C65" s="99"/>
      <c r="D65" s="363" t="s">
        <v>132</v>
      </c>
      <c r="E65" s="363"/>
      <c r="F65" s="363"/>
      <c r="G65" s="363"/>
      <c r="H65" s="363"/>
      <c r="I65" s="100"/>
      <c r="J65" s="363" t="s">
        <v>133</v>
      </c>
      <c r="K65" s="363"/>
      <c r="L65" s="363"/>
      <c r="M65" s="363"/>
      <c r="N65" s="363"/>
      <c r="O65" s="363"/>
      <c r="P65" s="363"/>
      <c r="Q65" s="363"/>
      <c r="R65" s="363"/>
      <c r="S65" s="363"/>
      <c r="T65" s="363"/>
      <c r="U65" s="363"/>
      <c r="V65" s="363"/>
      <c r="W65" s="363"/>
      <c r="X65" s="363"/>
      <c r="Y65" s="363"/>
      <c r="Z65" s="363"/>
      <c r="AA65" s="363"/>
      <c r="AB65" s="363"/>
      <c r="AC65" s="363"/>
      <c r="AD65" s="363"/>
      <c r="AE65" s="363"/>
      <c r="AF65" s="363"/>
      <c r="AG65" s="367">
        <f>'110C - Dopravně inženýrsk...'!J27</f>
        <v>2074825.84</v>
      </c>
      <c r="AH65" s="368"/>
      <c r="AI65" s="368"/>
      <c r="AJ65" s="368"/>
      <c r="AK65" s="368"/>
      <c r="AL65" s="368"/>
      <c r="AM65" s="368"/>
      <c r="AN65" s="367">
        <f t="shared" si="0"/>
        <v>2510539.27</v>
      </c>
      <c r="AO65" s="368"/>
      <c r="AP65" s="368"/>
      <c r="AQ65" s="101" t="s">
        <v>95</v>
      </c>
      <c r="AR65" s="102"/>
      <c r="AS65" s="103">
        <v>0</v>
      </c>
      <c r="AT65" s="104">
        <f t="shared" si="1"/>
        <v>435713.43</v>
      </c>
      <c r="AU65" s="105">
        <f>'110C - Dopravně inženýrsk...'!P78</f>
        <v>0</v>
      </c>
      <c r="AV65" s="104">
        <f>'110C - Dopravně inženýrsk...'!J30</f>
        <v>435713.43</v>
      </c>
      <c r="AW65" s="104">
        <f>'110C - Dopravně inženýrsk...'!J31</f>
        <v>0</v>
      </c>
      <c r="AX65" s="104">
        <f>'110C - Dopravně inženýrsk...'!J32</f>
        <v>0</v>
      </c>
      <c r="AY65" s="104">
        <f>'110C - Dopravně inženýrsk...'!J33</f>
        <v>0</v>
      </c>
      <c r="AZ65" s="104">
        <f>'110C - Dopravně inženýrsk...'!F30</f>
        <v>2074825.84</v>
      </c>
      <c r="BA65" s="104">
        <f>'110C - Dopravně inženýrsk...'!F31</f>
        <v>0</v>
      </c>
      <c r="BB65" s="104">
        <f>'110C - Dopravně inženýrsk...'!F32</f>
        <v>0</v>
      </c>
      <c r="BC65" s="104">
        <f>'110C - Dopravně inženýrsk...'!F33</f>
        <v>0</v>
      </c>
      <c r="BD65" s="106">
        <f>'110C - Dopravně inženýrsk...'!F34</f>
        <v>0</v>
      </c>
      <c r="BT65" s="107" t="s">
        <v>25</v>
      </c>
      <c r="BV65" s="107" t="s">
        <v>84</v>
      </c>
      <c r="BW65" s="107" t="s">
        <v>134</v>
      </c>
      <c r="BX65" s="107" t="s">
        <v>7</v>
      </c>
      <c r="CL65" s="107" t="s">
        <v>104</v>
      </c>
      <c r="CM65" s="107" t="s">
        <v>92</v>
      </c>
    </row>
    <row r="66" spans="1:91" s="5" customFormat="1" ht="14.4" customHeight="1">
      <c r="A66" s="97" t="s">
        <v>86</v>
      </c>
      <c r="B66" s="98"/>
      <c r="C66" s="99"/>
      <c r="D66" s="363" t="s">
        <v>135</v>
      </c>
      <c r="E66" s="363"/>
      <c r="F66" s="363"/>
      <c r="G66" s="363"/>
      <c r="H66" s="363"/>
      <c r="I66" s="100"/>
      <c r="J66" s="363" t="s">
        <v>136</v>
      </c>
      <c r="K66" s="363"/>
      <c r="L66" s="363"/>
      <c r="M66" s="363"/>
      <c r="N66" s="363"/>
      <c r="O66" s="363"/>
      <c r="P66" s="363"/>
      <c r="Q66" s="363"/>
      <c r="R66" s="363"/>
      <c r="S66" s="363"/>
      <c r="T66" s="363"/>
      <c r="U66" s="363"/>
      <c r="V66" s="363"/>
      <c r="W66" s="363"/>
      <c r="X66" s="363"/>
      <c r="Y66" s="363"/>
      <c r="Z66" s="363"/>
      <c r="AA66" s="363"/>
      <c r="AB66" s="363"/>
      <c r="AC66" s="363"/>
      <c r="AD66" s="363"/>
      <c r="AE66" s="363"/>
      <c r="AF66" s="363"/>
      <c r="AG66" s="367">
        <f>'110D - DO-Objíždka'!J27</f>
        <v>2171985.16</v>
      </c>
      <c r="AH66" s="368"/>
      <c r="AI66" s="368"/>
      <c r="AJ66" s="368"/>
      <c r="AK66" s="368"/>
      <c r="AL66" s="368"/>
      <c r="AM66" s="368"/>
      <c r="AN66" s="367">
        <f t="shared" si="0"/>
        <v>2628102.04</v>
      </c>
      <c r="AO66" s="368"/>
      <c r="AP66" s="368"/>
      <c r="AQ66" s="101" t="s">
        <v>95</v>
      </c>
      <c r="AR66" s="102"/>
      <c r="AS66" s="103">
        <v>0</v>
      </c>
      <c r="AT66" s="104">
        <f t="shared" si="1"/>
        <v>456116.88</v>
      </c>
      <c r="AU66" s="105">
        <f>'110D - DO-Objíždka'!P84</f>
        <v>0</v>
      </c>
      <c r="AV66" s="104">
        <f>'110D - DO-Objíždka'!J30</f>
        <v>456116.88</v>
      </c>
      <c r="AW66" s="104">
        <f>'110D - DO-Objíždka'!J31</f>
        <v>0</v>
      </c>
      <c r="AX66" s="104">
        <f>'110D - DO-Objíždka'!J32</f>
        <v>0</v>
      </c>
      <c r="AY66" s="104">
        <f>'110D - DO-Objíždka'!J33</f>
        <v>0</v>
      </c>
      <c r="AZ66" s="104">
        <f>'110D - DO-Objíždka'!F30</f>
        <v>2171985.16</v>
      </c>
      <c r="BA66" s="104">
        <f>'110D - DO-Objíždka'!F31</f>
        <v>0</v>
      </c>
      <c r="BB66" s="104">
        <f>'110D - DO-Objíždka'!F32</f>
        <v>0</v>
      </c>
      <c r="BC66" s="104">
        <f>'110D - DO-Objíždka'!F33</f>
        <v>0</v>
      </c>
      <c r="BD66" s="106">
        <f>'110D - DO-Objíždka'!F34</f>
        <v>0</v>
      </c>
      <c r="BT66" s="107" t="s">
        <v>25</v>
      </c>
      <c r="BV66" s="107" t="s">
        <v>84</v>
      </c>
      <c r="BW66" s="107" t="s">
        <v>137</v>
      </c>
      <c r="BX66" s="107" t="s">
        <v>7</v>
      </c>
      <c r="CL66" s="107" t="s">
        <v>104</v>
      </c>
      <c r="CM66" s="107" t="s">
        <v>92</v>
      </c>
    </row>
    <row r="67" spans="1:91" s="5" customFormat="1" ht="14.4" customHeight="1">
      <c r="A67" s="97" t="s">
        <v>86</v>
      </c>
      <c r="B67" s="98"/>
      <c r="C67" s="99"/>
      <c r="D67" s="363" t="s">
        <v>138</v>
      </c>
      <c r="E67" s="363"/>
      <c r="F67" s="363"/>
      <c r="G67" s="363"/>
      <c r="H67" s="363"/>
      <c r="I67" s="100"/>
      <c r="J67" s="363" t="s">
        <v>139</v>
      </c>
      <c r="K67" s="363"/>
      <c r="L67" s="363"/>
      <c r="M67" s="363"/>
      <c r="N67" s="363"/>
      <c r="O67" s="363"/>
      <c r="P67" s="363"/>
      <c r="Q67" s="363"/>
      <c r="R67" s="363"/>
      <c r="S67" s="363"/>
      <c r="T67" s="363"/>
      <c r="U67" s="363"/>
      <c r="V67" s="363"/>
      <c r="W67" s="363"/>
      <c r="X67" s="363"/>
      <c r="Y67" s="363"/>
      <c r="Z67" s="363"/>
      <c r="AA67" s="363"/>
      <c r="AB67" s="363"/>
      <c r="AC67" s="363"/>
      <c r="AD67" s="363"/>
      <c r="AE67" s="363"/>
      <c r="AF67" s="363"/>
      <c r="AG67" s="367">
        <f>'201 - Rekonstrukce opěrné...'!J27</f>
        <v>25414316.66</v>
      </c>
      <c r="AH67" s="368"/>
      <c r="AI67" s="368"/>
      <c r="AJ67" s="368"/>
      <c r="AK67" s="368"/>
      <c r="AL67" s="368"/>
      <c r="AM67" s="368"/>
      <c r="AN67" s="367">
        <f t="shared" si="0"/>
        <v>30751323.16</v>
      </c>
      <c r="AO67" s="368"/>
      <c r="AP67" s="368"/>
      <c r="AQ67" s="101" t="s">
        <v>95</v>
      </c>
      <c r="AR67" s="102"/>
      <c r="AS67" s="103">
        <v>0</v>
      </c>
      <c r="AT67" s="104">
        <f t="shared" si="1"/>
        <v>5337006.5</v>
      </c>
      <c r="AU67" s="105">
        <f>'201 - Rekonstrukce opěrné...'!P86</f>
        <v>0</v>
      </c>
      <c r="AV67" s="104">
        <f>'201 - Rekonstrukce opěrné...'!J30</f>
        <v>5337006.5</v>
      </c>
      <c r="AW67" s="104">
        <f>'201 - Rekonstrukce opěrné...'!J31</f>
        <v>0</v>
      </c>
      <c r="AX67" s="104">
        <f>'201 - Rekonstrukce opěrné...'!J32</f>
        <v>0</v>
      </c>
      <c r="AY67" s="104">
        <f>'201 - Rekonstrukce opěrné...'!J33</f>
        <v>0</v>
      </c>
      <c r="AZ67" s="104">
        <f>'201 - Rekonstrukce opěrné...'!F30</f>
        <v>25414316.66</v>
      </c>
      <c r="BA67" s="104">
        <f>'201 - Rekonstrukce opěrné...'!F31</f>
        <v>0</v>
      </c>
      <c r="BB67" s="104">
        <f>'201 - Rekonstrukce opěrné...'!F32</f>
        <v>0</v>
      </c>
      <c r="BC67" s="104">
        <f>'201 - Rekonstrukce opěrné...'!F33</f>
        <v>0</v>
      </c>
      <c r="BD67" s="106">
        <f>'201 - Rekonstrukce opěrné...'!F34</f>
        <v>0</v>
      </c>
      <c r="BT67" s="107" t="s">
        <v>25</v>
      </c>
      <c r="BV67" s="107" t="s">
        <v>84</v>
      </c>
      <c r="BW67" s="107" t="s">
        <v>140</v>
      </c>
      <c r="BX67" s="107" t="s">
        <v>7</v>
      </c>
      <c r="CL67" s="107" t="s">
        <v>141</v>
      </c>
      <c r="CM67" s="107" t="s">
        <v>92</v>
      </c>
    </row>
    <row r="68" spans="1:91" s="5" customFormat="1" ht="14.4" customHeight="1">
      <c r="A68" s="97" t="s">
        <v>86</v>
      </c>
      <c r="B68" s="98"/>
      <c r="C68" s="99"/>
      <c r="D68" s="363" t="s">
        <v>142</v>
      </c>
      <c r="E68" s="363"/>
      <c r="F68" s="363"/>
      <c r="G68" s="363"/>
      <c r="H68" s="363"/>
      <c r="I68" s="100"/>
      <c r="J68" s="363" t="s">
        <v>143</v>
      </c>
      <c r="K68" s="363"/>
      <c r="L68" s="363"/>
      <c r="M68" s="363"/>
      <c r="N68" s="363"/>
      <c r="O68" s="363"/>
      <c r="P68" s="363"/>
      <c r="Q68" s="363"/>
      <c r="R68" s="363"/>
      <c r="S68" s="363"/>
      <c r="T68" s="363"/>
      <c r="U68" s="363"/>
      <c r="V68" s="363"/>
      <c r="W68" s="363"/>
      <c r="X68" s="363"/>
      <c r="Y68" s="363"/>
      <c r="Z68" s="363"/>
      <c r="AA68" s="363"/>
      <c r="AB68" s="363"/>
      <c r="AC68" s="363"/>
      <c r="AD68" s="363"/>
      <c r="AE68" s="363"/>
      <c r="AF68" s="363"/>
      <c r="AG68" s="367">
        <f>'202 - Rekonstrukce mostu ...'!J27</f>
        <v>4851381.59</v>
      </c>
      <c r="AH68" s="368"/>
      <c r="AI68" s="368"/>
      <c r="AJ68" s="368"/>
      <c r="AK68" s="368"/>
      <c r="AL68" s="368"/>
      <c r="AM68" s="368"/>
      <c r="AN68" s="367">
        <f t="shared" si="0"/>
        <v>5870171.72</v>
      </c>
      <c r="AO68" s="368"/>
      <c r="AP68" s="368"/>
      <c r="AQ68" s="101" t="s">
        <v>95</v>
      </c>
      <c r="AR68" s="102"/>
      <c r="AS68" s="108">
        <v>0</v>
      </c>
      <c r="AT68" s="109">
        <f t="shared" si="1"/>
        <v>1018790.13</v>
      </c>
      <c r="AU68" s="110">
        <f>'202 - Rekonstrukce mostu ...'!P89</f>
        <v>0</v>
      </c>
      <c r="AV68" s="109">
        <f>'202 - Rekonstrukce mostu ...'!J30</f>
        <v>1018790.13</v>
      </c>
      <c r="AW68" s="109">
        <f>'202 - Rekonstrukce mostu ...'!J31</f>
        <v>0</v>
      </c>
      <c r="AX68" s="109">
        <f>'202 - Rekonstrukce mostu ...'!J32</f>
        <v>0</v>
      </c>
      <c r="AY68" s="109">
        <f>'202 - Rekonstrukce mostu ...'!J33</f>
        <v>0</v>
      </c>
      <c r="AZ68" s="109">
        <f>'202 - Rekonstrukce mostu ...'!F30</f>
        <v>4851381.59</v>
      </c>
      <c r="BA68" s="109">
        <f>'202 - Rekonstrukce mostu ...'!F31</f>
        <v>0</v>
      </c>
      <c r="BB68" s="109">
        <f>'202 - Rekonstrukce mostu ...'!F32</f>
        <v>0</v>
      </c>
      <c r="BC68" s="109">
        <f>'202 - Rekonstrukce mostu ...'!F33</f>
        <v>0</v>
      </c>
      <c r="BD68" s="111">
        <f>'202 - Rekonstrukce mostu ...'!F34</f>
        <v>0</v>
      </c>
      <c r="BT68" s="107" t="s">
        <v>25</v>
      </c>
      <c r="BV68" s="107" t="s">
        <v>84</v>
      </c>
      <c r="BW68" s="107" t="s">
        <v>144</v>
      </c>
      <c r="BX68" s="107" t="s">
        <v>7</v>
      </c>
      <c r="CL68" s="107" t="s">
        <v>145</v>
      </c>
      <c r="CM68" s="107" t="s">
        <v>92</v>
      </c>
    </row>
    <row r="69" spans="2:44" s="1" customFormat="1" ht="30" customHeight="1">
      <c r="B69" s="42"/>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2"/>
    </row>
    <row r="70" spans="2:44" s="1" customFormat="1" ht="6.9" customHeight="1">
      <c r="B70" s="57"/>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62"/>
    </row>
  </sheetData>
  <sheetProtection algorithmName="SHA-512" hashValue="opCjCAOFi+rm66hiTX55zXFF8LhbyMY3QdkT5in8UnI4/eM0GIm2Q7RudKRGMiQRNOxkF4jLLBlLRAPaH5s9Ew==" saltValue="ctZ3E9ZjqpWy4HqZokmg7Lp7SYISPyjtcMMmnY1e1Am3dV9RNpr+EOI3/iJqGrieWKJhUxw8f1o7IqJsDpQNjA==" spinCount="100000" sheet="1" objects="1" scenarios="1" formatColumns="0" formatRows="0"/>
  <mergeCells count="105">
    <mergeCell ref="BE5:BE32"/>
    <mergeCell ref="W30:AE30"/>
    <mergeCell ref="X32:AB32"/>
    <mergeCell ref="AK32:AO32"/>
    <mergeCell ref="AR2:BE2"/>
    <mergeCell ref="K5:AO5"/>
    <mergeCell ref="W28:AE28"/>
    <mergeCell ref="AK28:AO28"/>
    <mergeCell ref="AN59:AP59"/>
    <mergeCell ref="AN57:AP57"/>
    <mergeCell ref="AN54:AP54"/>
    <mergeCell ref="AN55:AP55"/>
    <mergeCell ref="AN56:AP56"/>
    <mergeCell ref="AN58:AP58"/>
    <mergeCell ref="AN51:AP51"/>
    <mergeCell ref="L29:O29"/>
    <mergeCell ref="L28:O28"/>
    <mergeCell ref="E14:AJ14"/>
    <mergeCell ref="E20:AN20"/>
    <mergeCell ref="AK23:AO23"/>
    <mergeCell ref="L25:O25"/>
    <mergeCell ref="W25:AE25"/>
    <mergeCell ref="AK25:AO25"/>
    <mergeCell ref="L26:O26"/>
    <mergeCell ref="AN60:AP60"/>
    <mergeCell ref="AN61:AP61"/>
    <mergeCell ref="AN62:AP62"/>
    <mergeCell ref="AN63:AP63"/>
    <mergeCell ref="AN64:AP64"/>
    <mergeCell ref="AN65:AP65"/>
    <mergeCell ref="AN66:AP66"/>
    <mergeCell ref="AN67:AP67"/>
    <mergeCell ref="AN68:AP68"/>
    <mergeCell ref="W26:AE26"/>
    <mergeCell ref="AK26:AO26"/>
    <mergeCell ref="L27:O27"/>
    <mergeCell ref="W27:AE27"/>
    <mergeCell ref="AK27:AO27"/>
    <mergeCell ref="L30:O30"/>
    <mergeCell ref="AK30:AO30"/>
    <mergeCell ref="K6:AO6"/>
    <mergeCell ref="J52:AF52"/>
    <mergeCell ref="W29:AE29"/>
    <mergeCell ref="AK29:AO29"/>
    <mergeCell ref="L42:AO42"/>
    <mergeCell ref="AM44:AN44"/>
    <mergeCell ref="I49:AF49"/>
    <mergeCell ref="AG49:AM49"/>
    <mergeCell ref="D67:H67"/>
    <mergeCell ref="D58:H58"/>
    <mergeCell ref="D57:H57"/>
    <mergeCell ref="D59:H59"/>
    <mergeCell ref="D60:H60"/>
    <mergeCell ref="D61:H61"/>
    <mergeCell ref="D62:H62"/>
    <mergeCell ref="D63:H63"/>
    <mergeCell ref="D64:H64"/>
    <mergeCell ref="D65:H65"/>
    <mergeCell ref="D66:H66"/>
    <mergeCell ref="D68:H68"/>
    <mergeCell ref="AM46:AP46"/>
    <mergeCell ref="AS46:AT48"/>
    <mergeCell ref="AN49:AP49"/>
    <mergeCell ref="J65:AF65"/>
    <mergeCell ref="J64:AF64"/>
    <mergeCell ref="J66:AF66"/>
    <mergeCell ref="J67:AF67"/>
    <mergeCell ref="J68:AF68"/>
    <mergeCell ref="AG64:AM64"/>
    <mergeCell ref="AG63:AM63"/>
    <mergeCell ref="AG65:AM65"/>
    <mergeCell ref="AG66:AM66"/>
    <mergeCell ref="AG67:AM67"/>
    <mergeCell ref="AG68:AM68"/>
    <mergeCell ref="AN53:AP53"/>
    <mergeCell ref="AN52:AP52"/>
    <mergeCell ref="AG52:AM52"/>
    <mergeCell ref="AG53:AM53"/>
    <mergeCell ref="AG54:AM54"/>
    <mergeCell ref="AG55:AM55"/>
    <mergeCell ref="AG56:AM56"/>
    <mergeCell ref="AG57:AM57"/>
    <mergeCell ref="AG58:AM58"/>
    <mergeCell ref="J53:AF53"/>
    <mergeCell ref="J54:AF54"/>
    <mergeCell ref="J55:AF55"/>
    <mergeCell ref="J56:AF56"/>
    <mergeCell ref="J57:AF57"/>
    <mergeCell ref="J63:AF63"/>
    <mergeCell ref="AG51:AM51"/>
    <mergeCell ref="C49:G49"/>
    <mergeCell ref="D52:H52"/>
    <mergeCell ref="D53:H53"/>
    <mergeCell ref="D54:H54"/>
    <mergeCell ref="D55:H55"/>
    <mergeCell ref="D56:H56"/>
    <mergeCell ref="AG59:AM59"/>
    <mergeCell ref="AG60:AM60"/>
    <mergeCell ref="AG61:AM61"/>
    <mergeCell ref="AG62:AM62"/>
    <mergeCell ref="J58:AF58"/>
    <mergeCell ref="J59:AF59"/>
    <mergeCell ref="J60:AF60"/>
    <mergeCell ref="J61:AF61"/>
    <mergeCell ref="J62:AF62"/>
  </mergeCells>
  <hyperlinks>
    <hyperlink ref="K1:S1" location="C2" display="1) Rekapitulace stavby"/>
    <hyperlink ref="W1:AI1" location="C51" display="2) Rekapitulace objektů stavby a soupisů prací"/>
    <hyperlink ref="A52" location="'000a - Vedlejší a ostatní...'!C2" display="/"/>
    <hyperlink ref="A53" location="'101 - Rekonstsrukce silni...'!C2" display="/"/>
    <hyperlink ref="A54" location="'102 - Chodníky a zastávky...'!C2" display="/"/>
    <hyperlink ref="A55" location="'103C1 -  Úprava skalních ...'!C2" display="/"/>
    <hyperlink ref="A56" location="'103C2 -  Úprava skalních ...'!C2" display="/"/>
    <hyperlink ref="A57" location="'103C3 -  Úprava skalních ...'!C2" display="/"/>
    <hyperlink ref="A58" location="'103C4 -  Úprava skalních ...'!C2" display="/"/>
    <hyperlink ref="A59" location="'104C1 - Záchytné zařízení...'!C2" display="/"/>
    <hyperlink ref="A60" location="'104C2 - Záchytné zařízení...'!C2" display="/"/>
    <hyperlink ref="A61" location="'104C3 - Záchytné zařízení...'!C2" display="/"/>
    <hyperlink ref="A62" location="'104C4 - Záchytné zařízení...'!C2" display="/"/>
    <hyperlink ref="A63" location="'110 - Dopravně inženýrské...'!C2" display="/"/>
    <hyperlink ref="A64" location="'110B - Dopravně inženýrsk...'!C2" display="/"/>
    <hyperlink ref="A65" location="'110C - Dopravně inženýrsk...'!C2" display="/"/>
    <hyperlink ref="A66" location="'110D - DO-Objíždka'!C2" display="/"/>
    <hyperlink ref="A67" location="'201 - Rekonstrukce opěrné...'!C2" display="/"/>
    <hyperlink ref="A68" location="'202 - Rekonstrukce mostu ...'!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4"/>
  <sheetViews>
    <sheetView showGridLines="0" workbookViewId="0" topLeftCell="A1">
      <pane ySplit="1" topLeftCell="A14"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2"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2"/>
      <c r="B1" s="113"/>
      <c r="C1" s="113"/>
      <c r="D1" s="114" t="s">
        <v>1</v>
      </c>
      <c r="E1" s="113"/>
      <c r="F1" s="115" t="s">
        <v>146</v>
      </c>
      <c r="G1" s="405" t="s">
        <v>147</v>
      </c>
      <c r="H1" s="405"/>
      <c r="I1" s="116"/>
      <c r="J1" s="115" t="s">
        <v>148</v>
      </c>
      <c r="K1" s="114" t="s">
        <v>149</v>
      </c>
      <c r="L1" s="115" t="s">
        <v>150</v>
      </c>
      <c r="M1" s="115"/>
      <c r="N1" s="115"/>
      <c r="O1" s="115"/>
      <c r="P1" s="115"/>
      <c r="Q1" s="115"/>
      <c r="R1" s="115"/>
      <c r="S1" s="115"/>
      <c r="T1" s="11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 customHeight="1">
      <c r="L2" s="392"/>
      <c r="M2" s="392"/>
      <c r="N2" s="392"/>
      <c r="O2" s="392"/>
      <c r="P2" s="392"/>
      <c r="Q2" s="392"/>
      <c r="R2" s="392"/>
      <c r="S2" s="392"/>
      <c r="T2" s="392"/>
      <c r="U2" s="392"/>
      <c r="V2" s="392"/>
      <c r="AT2" s="25" t="s">
        <v>119</v>
      </c>
    </row>
    <row r="3" spans="2:46" ht="6.9" customHeight="1">
      <c r="B3" s="26"/>
      <c r="C3" s="27"/>
      <c r="D3" s="27"/>
      <c r="E3" s="27"/>
      <c r="F3" s="27"/>
      <c r="G3" s="27"/>
      <c r="H3" s="27"/>
      <c r="I3" s="117"/>
      <c r="J3" s="27"/>
      <c r="K3" s="28"/>
      <c r="AT3" s="25" t="s">
        <v>92</v>
      </c>
    </row>
    <row r="4" spans="2:46" ht="36.9" customHeight="1">
      <c r="B4" s="29"/>
      <c r="C4" s="30"/>
      <c r="D4" s="31" t="s">
        <v>151</v>
      </c>
      <c r="E4" s="30"/>
      <c r="F4" s="30"/>
      <c r="G4" s="30"/>
      <c r="H4" s="30"/>
      <c r="I4" s="118"/>
      <c r="J4" s="30"/>
      <c r="K4" s="32"/>
      <c r="M4" s="33" t="s">
        <v>12</v>
      </c>
      <c r="AT4" s="25" t="s">
        <v>6</v>
      </c>
    </row>
    <row r="5" spans="2:11" ht="6.9" customHeight="1">
      <c r="B5" s="29"/>
      <c r="C5" s="30"/>
      <c r="D5" s="30"/>
      <c r="E5" s="30"/>
      <c r="F5" s="30"/>
      <c r="G5" s="30"/>
      <c r="H5" s="30"/>
      <c r="I5" s="118"/>
      <c r="J5" s="30"/>
      <c r="K5" s="32"/>
    </row>
    <row r="6" spans="2:11" ht="13.2">
      <c r="B6" s="29"/>
      <c r="C6" s="30"/>
      <c r="D6" s="38" t="s">
        <v>18</v>
      </c>
      <c r="E6" s="30"/>
      <c r="F6" s="30"/>
      <c r="G6" s="30"/>
      <c r="H6" s="30"/>
      <c r="I6" s="118"/>
      <c r="J6" s="30"/>
      <c r="K6" s="32"/>
    </row>
    <row r="7" spans="2:11" ht="14.4" customHeight="1">
      <c r="B7" s="29"/>
      <c r="C7" s="30"/>
      <c r="D7" s="30"/>
      <c r="E7" s="406" t="str">
        <f>'Rekapitulace stavby'!K6</f>
        <v>II/169 a II/145 Dlouhá ves-Radešov, úsek C</v>
      </c>
      <c r="F7" s="407"/>
      <c r="G7" s="407"/>
      <c r="H7" s="407"/>
      <c r="I7" s="118"/>
      <c r="J7" s="30"/>
      <c r="K7" s="32"/>
    </row>
    <row r="8" spans="2:11" s="1" customFormat="1" ht="13.2">
      <c r="B8" s="42"/>
      <c r="C8" s="43"/>
      <c r="D8" s="38" t="s">
        <v>152</v>
      </c>
      <c r="E8" s="43"/>
      <c r="F8" s="43"/>
      <c r="G8" s="43"/>
      <c r="H8" s="43"/>
      <c r="I8" s="119"/>
      <c r="J8" s="43"/>
      <c r="K8" s="46"/>
    </row>
    <row r="9" spans="2:11" s="1" customFormat="1" ht="36.9" customHeight="1">
      <c r="B9" s="42"/>
      <c r="C9" s="43"/>
      <c r="D9" s="43"/>
      <c r="E9" s="408" t="s">
        <v>1789</v>
      </c>
      <c r="F9" s="409"/>
      <c r="G9" s="409"/>
      <c r="H9" s="409"/>
      <c r="I9" s="119"/>
      <c r="J9" s="43"/>
      <c r="K9" s="46"/>
    </row>
    <row r="10" spans="2:11" s="1" customFormat="1" ht="13.5">
      <c r="B10" s="42"/>
      <c r="C10" s="43"/>
      <c r="D10" s="43"/>
      <c r="E10" s="43"/>
      <c r="F10" s="43"/>
      <c r="G10" s="43"/>
      <c r="H10" s="43"/>
      <c r="I10" s="119"/>
      <c r="J10" s="43"/>
      <c r="K10" s="46"/>
    </row>
    <row r="11" spans="2:11" s="1" customFormat="1" ht="14.4" customHeight="1">
      <c r="B11" s="42"/>
      <c r="C11" s="43"/>
      <c r="D11" s="38" t="s">
        <v>21</v>
      </c>
      <c r="E11" s="43"/>
      <c r="F11" s="36" t="s">
        <v>104</v>
      </c>
      <c r="G11" s="43"/>
      <c r="H11" s="43"/>
      <c r="I11" s="120" t="s">
        <v>23</v>
      </c>
      <c r="J11" s="36" t="s">
        <v>24</v>
      </c>
      <c r="K11" s="46"/>
    </row>
    <row r="12" spans="2:11" s="1" customFormat="1" ht="14.4" customHeight="1">
      <c r="B12" s="42"/>
      <c r="C12" s="43"/>
      <c r="D12" s="38" t="s">
        <v>26</v>
      </c>
      <c r="E12" s="43"/>
      <c r="F12" s="36" t="s">
        <v>27</v>
      </c>
      <c r="G12" s="43"/>
      <c r="H12" s="43"/>
      <c r="I12" s="120" t="s">
        <v>28</v>
      </c>
      <c r="J12" s="121">
        <f>'Rekapitulace stavby'!AN8</f>
        <v>43424</v>
      </c>
      <c r="K12" s="46"/>
    </row>
    <row r="13" spans="2:11" s="1" customFormat="1" ht="21.75" customHeight="1">
      <c r="B13" s="42"/>
      <c r="C13" s="43"/>
      <c r="D13" s="35" t="s">
        <v>30</v>
      </c>
      <c r="E13" s="43"/>
      <c r="F13" s="39" t="s">
        <v>31</v>
      </c>
      <c r="G13" s="43"/>
      <c r="H13" s="43"/>
      <c r="I13" s="122" t="s">
        <v>32</v>
      </c>
      <c r="J13" s="39" t="s">
        <v>33</v>
      </c>
      <c r="K13" s="46"/>
    </row>
    <row r="14" spans="2:11" s="1" customFormat="1" ht="14.4" customHeight="1">
      <c r="B14" s="42"/>
      <c r="C14" s="43"/>
      <c r="D14" s="38" t="s">
        <v>35</v>
      </c>
      <c r="E14" s="43"/>
      <c r="F14" s="43"/>
      <c r="G14" s="43"/>
      <c r="H14" s="43"/>
      <c r="I14" s="120" t="s">
        <v>36</v>
      </c>
      <c r="J14" s="36" t="s">
        <v>37</v>
      </c>
      <c r="K14" s="46"/>
    </row>
    <row r="15" spans="2:11" s="1" customFormat="1" ht="18" customHeight="1">
      <c r="B15" s="42"/>
      <c r="C15" s="43"/>
      <c r="D15" s="43"/>
      <c r="E15" s="36" t="s">
        <v>156</v>
      </c>
      <c r="F15" s="43"/>
      <c r="G15" s="43"/>
      <c r="H15" s="43"/>
      <c r="I15" s="120" t="s">
        <v>39</v>
      </c>
      <c r="J15" s="36" t="s">
        <v>40</v>
      </c>
      <c r="K15" s="46"/>
    </row>
    <row r="16" spans="2:11" s="1" customFormat="1" ht="6.9" customHeight="1">
      <c r="B16" s="42"/>
      <c r="C16" s="43"/>
      <c r="D16" s="43"/>
      <c r="E16" s="43"/>
      <c r="F16" s="43"/>
      <c r="G16" s="43"/>
      <c r="H16" s="43"/>
      <c r="I16" s="119"/>
      <c r="J16" s="43"/>
      <c r="K16" s="46"/>
    </row>
    <row r="17" spans="2:11" s="1" customFormat="1" ht="14.4" customHeight="1">
      <c r="B17" s="42"/>
      <c r="C17" s="43"/>
      <c r="D17" s="38" t="s">
        <v>41</v>
      </c>
      <c r="E17" s="43"/>
      <c r="F17" s="43"/>
      <c r="G17" s="43"/>
      <c r="H17" s="43"/>
      <c r="I17" s="120" t="s">
        <v>36</v>
      </c>
      <c r="J17" s="36" t="str">
        <f>IF('Rekapitulace stavby'!AN13="Vyplň údaj","",IF('Rekapitulace stavby'!AN13="","",'Rekapitulace stavby'!AN13))</f>
        <v>48035599</v>
      </c>
      <c r="K17" s="46"/>
    </row>
    <row r="18" spans="2:11" s="1" customFormat="1" ht="18" customHeight="1">
      <c r="B18" s="42"/>
      <c r="C18" s="43"/>
      <c r="D18" s="43"/>
      <c r="E18" s="36" t="str">
        <f>IF('Rekapitulace stavby'!E14="Vyplň údaj","",IF('Rekapitulace stavby'!E14="","",'Rekapitulace stavby'!E14))</f>
        <v>Společnost Dlouhá Ves - Radešov</v>
      </c>
      <c r="F18" s="43"/>
      <c r="G18" s="43"/>
      <c r="H18" s="43"/>
      <c r="I18" s="120" t="s">
        <v>39</v>
      </c>
      <c r="J18" s="36" t="str">
        <f>IF('Rekapitulace stavby'!AN14="Vyplň údaj","",IF('Rekapitulace stavby'!AN14="","",'Rekapitulace stavby'!AN14))</f>
        <v>CZ48035599</v>
      </c>
      <c r="K18" s="46"/>
    </row>
    <row r="19" spans="2:11" s="1" customFormat="1" ht="6.9" customHeight="1">
      <c r="B19" s="42"/>
      <c r="C19" s="43"/>
      <c r="D19" s="43"/>
      <c r="E19" s="43"/>
      <c r="F19" s="43"/>
      <c r="G19" s="43"/>
      <c r="H19" s="43"/>
      <c r="I19" s="119"/>
      <c r="J19" s="43"/>
      <c r="K19" s="46"/>
    </row>
    <row r="20" spans="2:11" s="1" customFormat="1" ht="14.4" customHeight="1">
      <c r="B20" s="42"/>
      <c r="C20" s="43"/>
      <c r="D20" s="38" t="s">
        <v>42</v>
      </c>
      <c r="E20" s="43"/>
      <c r="F20" s="43"/>
      <c r="G20" s="43"/>
      <c r="H20" s="43"/>
      <c r="I20" s="120" t="s">
        <v>36</v>
      </c>
      <c r="J20" s="36" t="s">
        <v>43</v>
      </c>
      <c r="K20" s="46"/>
    </row>
    <row r="21" spans="2:11" s="1" customFormat="1" ht="18" customHeight="1">
      <c r="B21" s="42"/>
      <c r="C21" s="43"/>
      <c r="D21" s="43"/>
      <c r="E21" s="36" t="s">
        <v>44</v>
      </c>
      <c r="F21" s="43"/>
      <c r="G21" s="43"/>
      <c r="H21" s="43"/>
      <c r="I21" s="120" t="s">
        <v>39</v>
      </c>
      <c r="J21" s="36" t="s">
        <v>45</v>
      </c>
      <c r="K21" s="46"/>
    </row>
    <row r="22" spans="2:11" s="1" customFormat="1" ht="6.9" customHeight="1">
      <c r="B22" s="42"/>
      <c r="C22" s="43"/>
      <c r="D22" s="43"/>
      <c r="E22" s="43"/>
      <c r="F22" s="43"/>
      <c r="G22" s="43"/>
      <c r="H22" s="43"/>
      <c r="I22" s="119"/>
      <c r="J22" s="43"/>
      <c r="K22" s="46"/>
    </row>
    <row r="23" spans="2:11" s="1" customFormat="1" ht="14.4" customHeight="1">
      <c r="B23" s="42"/>
      <c r="C23" s="43"/>
      <c r="D23" s="38" t="s">
        <v>46</v>
      </c>
      <c r="E23" s="43"/>
      <c r="F23" s="43"/>
      <c r="G23" s="43"/>
      <c r="H23" s="43"/>
      <c r="I23" s="119"/>
      <c r="J23" s="43"/>
      <c r="K23" s="46"/>
    </row>
    <row r="24" spans="2:11" s="6" customFormat="1" ht="14.4" customHeight="1">
      <c r="B24" s="123"/>
      <c r="C24" s="124"/>
      <c r="D24" s="124"/>
      <c r="E24" s="397" t="s">
        <v>22</v>
      </c>
      <c r="F24" s="397"/>
      <c r="G24" s="397"/>
      <c r="H24" s="397"/>
      <c r="I24" s="125"/>
      <c r="J24" s="124"/>
      <c r="K24" s="126"/>
    </row>
    <row r="25" spans="2:11" s="1" customFormat="1" ht="6.9" customHeight="1">
      <c r="B25" s="42"/>
      <c r="C25" s="43"/>
      <c r="D25" s="43"/>
      <c r="E25" s="43"/>
      <c r="F25" s="43"/>
      <c r="G25" s="43"/>
      <c r="H25" s="43"/>
      <c r="I25" s="119"/>
      <c r="J25" s="43"/>
      <c r="K25" s="46"/>
    </row>
    <row r="26" spans="2:11" s="1" customFormat="1" ht="6.9" customHeight="1">
      <c r="B26" s="42"/>
      <c r="C26" s="43"/>
      <c r="D26" s="86"/>
      <c r="E26" s="86"/>
      <c r="F26" s="86"/>
      <c r="G26" s="86"/>
      <c r="H26" s="86"/>
      <c r="I26" s="127"/>
      <c r="J26" s="86"/>
      <c r="K26" s="128"/>
    </row>
    <row r="27" spans="2:11" s="1" customFormat="1" ht="25.35" customHeight="1">
      <c r="B27" s="42"/>
      <c r="C27" s="43"/>
      <c r="D27" s="129" t="s">
        <v>48</v>
      </c>
      <c r="E27" s="43"/>
      <c r="F27" s="43"/>
      <c r="G27" s="43"/>
      <c r="H27" s="43"/>
      <c r="I27" s="119"/>
      <c r="J27" s="130">
        <f>ROUND(J83,2)</f>
        <v>959933.47</v>
      </c>
      <c r="K27" s="46"/>
    </row>
    <row r="28" spans="2:11" s="1" customFormat="1" ht="6.9" customHeight="1">
      <c r="B28" s="42"/>
      <c r="C28" s="43"/>
      <c r="D28" s="86"/>
      <c r="E28" s="86"/>
      <c r="F28" s="86"/>
      <c r="G28" s="86"/>
      <c r="H28" s="86"/>
      <c r="I28" s="127"/>
      <c r="J28" s="86"/>
      <c r="K28" s="128"/>
    </row>
    <row r="29" spans="2:11" s="1" customFormat="1" ht="14.4" customHeight="1">
      <c r="B29" s="42"/>
      <c r="C29" s="43"/>
      <c r="D29" s="43"/>
      <c r="E29" s="43"/>
      <c r="F29" s="47" t="s">
        <v>50</v>
      </c>
      <c r="G29" s="43"/>
      <c r="H29" s="43"/>
      <c r="I29" s="131" t="s">
        <v>49</v>
      </c>
      <c r="J29" s="47" t="s">
        <v>51</v>
      </c>
      <c r="K29" s="46"/>
    </row>
    <row r="30" spans="2:11" s="1" customFormat="1" ht="14.4" customHeight="1">
      <c r="B30" s="42"/>
      <c r="C30" s="43"/>
      <c r="D30" s="50" t="s">
        <v>52</v>
      </c>
      <c r="E30" s="50" t="s">
        <v>53</v>
      </c>
      <c r="F30" s="132">
        <f>ROUND(SUM(BE83:BE143),2)</f>
        <v>959933.47</v>
      </c>
      <c r="G30" s="43"/>
      <c r="H30" s="43"/>
      <c r="I30" s="133">
        <v>0.21</v>
      </c>
      <c r="J30" s="132">
        <f>ROUND(ROUND((SUM(BE83:BE143)),2)*I30,2)</f>
        <v>201586.03</v>
      </c>
      <c r="K30" s="46"/>
    </row>
    <row r="31" spans="2:11" s="1" customFormat="1" ht="14.4" customHeight="1">
      <c r="B31" s="42"/>
      <c r="C31" s="43"/>
      <c r="D31" s="43"/>
      <c r="E31" s="50" t="s">
        <v>54</v>
      </c>
      <c r="F31" s="132">
        <f>ROUND(SUM(BF83:BF143),2)</f>
        <v>0</v>
      </c>
      <c r="G31" s="43"/>
      <c r="H31" s="43"/>
      <c r="I31" s="133">
        <v>0.15</v>
      </c>
      <c r="J31" s="132">
        <f>ROUND(ROUND((SUM(BF83:BF143)),2)*I31,2)</f>
        <v>0</v>
      </c>
      <c r="K31" s="46"/>
    </row>
    <row r="32" spans="2:11" s="1" customFormat="1" ht="14.4" customHeight="1" hidden="1">
      <c r="B32" s="42"/>
      <c r="C32" s="43"/>
      <c r="D32" s="43"/>
      <c r="E32" s="50" t="s">
        <v>55</v>
      </c>
      <c r="F32" s="132">
        <f>ROUND(SUM(BG83:BG143),2)</f>
        <v>0</v>
      </c>
      <c r="G32" s="43"/>
      <c r="H32" s="43"/>
      <c r="I32" s="133">
        <v>0.21</v>
      </c>
      <c r="J32" s="132">
        <v>0</v>
      </c>
      <c r="K32" s="46"/>
    </row>
    <row r="33" spans="2:11" s="1" customFormat="1" ht="14.4" customHeight="1" hidden="1">
      <c r="B33" s="42"/>
      <c r="C33" s="43"/>
      <c r="D33" s="43"/>
      <c r="E33" s="50" t="s">
        <v>56</v>
      </c>
      <c r="F33" s="132">
        <f>ROUND(SUM(BH83:BH143),2)</f>
        <v>0</v>
      </c>
      <c r="G33" s="43"/>
      <c r="H33" s="43"/>
      <c r="I33" s="133">
        <v>0.15</v>
      </c>
      <c r="J33" s="132">
        <v>0</v>
      </c>
      <c r="K33" s="46"/>
    </row>
    <row r="34" spans="2:11" s="1" customFormat="1" ht="14.4" customHeight="1" hidden="1">
      <c r="B34" s="42"/>
      <c r="C34" s="43"/>
      <c r="D34" s="43"/>
      <c r="E34" s="50" t="s">
        <v>57</v>
      </c>
      <c r="F34" s="132">
        <f>ROUND(SUM(BI83:BI143),2)</f>
        <v>0</v>
      </c>
      <c r="G34" s="43"/>
      <c r="H34" s="43"/>
      <c r="I34" s="133">
        <v>0</v>
      </c>
      <c r="J34" s="132">
        <v>0</v>
      </c>
      <c r="K34" s="46"/>
    </row>
    <row r="35" spans="2:11" s="1" customFormat="1" ht="6.9" customHeight="1">
      <c r="B35" s="42"/>
      <c r="C35" s="43"/>
      <c r="D35" s="43"/>
      <c r="E35" s="43"/>
      <c r="F35" s="43"/>
      <c r="G35" s="43"/>
      <c r="H35" s="43"/>
      <c r="I35" s="119"/>
      <c r="J35" s="43"/>
      <c r="K35" s="46"/>
    </row>
    <row r="36" spans="2:11" s="1" customFormat="1" ht="25.35" customHeight="1">
      <c r="B36" s="42"/>
      <c r="C36" s="134"/>
      <c r="D36" s="135" t="s">
        <v>58</v>
      </c>
      <c r="E36" s="80"/>
      <c r="F36" s="80"/>
      <c r="G36" s="136" t="s">
        <v>59</v>
      </c>
      <c r="H36" s="137" t="s">
        <v>60</v>
      </c>
      <c r="I36" s="138"/>
      <c r="J36" s="139">
        <f>SUM(J27:J34)</f>
        <v>1161519.5</v>
      </c>
      <c r="K36" s="140"/>
    </row>
    <row r="37" spans="2:11" s="1" customFormat="1" ht="14.4" customHeight="1">
      <c r="B37" s="57"/>
      <c r="C37" s="58"/>
      <c r="D37" s="58"/>
      <c r="E37" s="58"/>
      <c r="F37" s="58"/>
      <c r="G37" s="58"/>
      <c r="H37" s="58"/>
      <c r="I37" s="141"/>
      <c r="J37" s="58"/>
      <c r="K37" s="59"/>
    </row>
    <row r="41" spans="2:11" s="1" customFormat="1" ht="6.9" customHeight="1">
      <c r="B41" s="142"/>
      <c r="C41" s="143"/>
      <c r="D41" s="143"/>
      <c r="E41" s="143"/>
      <c r="F41" s="143"/>
      <c r="G41" s="143"/>
      <c r="H41" s="143"/>
      <c r="I41" s="144"/>
      <c r="J41" s="143"/>
      <c r="K41" s="145"/>
    </row>
    <row r="42" spans="2:11" s="1" customFormat="1" ht="36.9" customHeight="1">
      <c r="B42" s="42"/>
      <c r="C42" s="31" t="s">
        <v>157</v>
      </c>
      <c r="D42" s="43"/>
      <c r="E42" s="43"/>
      <c r="F42" s="43"/>
      <c r="G42" s="43"/>
      <c r="H42" s="43"/>
      <c r="I42" s="119"/>
      <c r="J42" s="43"/>
      <c r="K42" s="46"/>
    </row>
    <row r="43" spans="2:11" s="1" customFormat="1" ht="6.9" customHeight="1">
      <c r="B43" s="42"/>
      <c r="C43" s="43"/>
      <c r="D43" s="43"/>
      <c r="E43" s="43"/>
      <c r="F43" s="43"/>
      <c r="G43" s="43"/>
      <c r="H43" s="43"/>
      <c r="I43" s="119"/>
      <c r="J43" s="43"/>
      <c r="K43" s="46"/>
    </row>
    <row r="44" spans="2:11" s="1" customFormat="1" ht="14.4" customHeight="1">
      <c r="B44" s="42"/>
      <c r="C44" s="38" t="s">
        <v>18</v>
      </c>
      <c r="D44" s="43"/>
      <c r="E44" s="43"/>
      <c r="F44" s="43"/>
      <c r="G44" s="43"/>
      <c r="H44" s="43"/>
      <c r="I44" s="119"/>
      <c r="J44" s="43"/>
      <c r="K44" s="46"/>
    </row>
    <row r="45" spans="2:11" s="1" customFormat="1" ht="14.4" customHeight="1">
      <c r="B45" s="42"/>
      <c r="C45" s="43"/>
      <c r="D45" s="43"/>
      <c r="E45" s="406" t="str">
        <f>E7</f>
        <v>II/169 a II/145 Dlouhá ves-Radešov, úsek C</v>
      </c>
      <c r="F45" s="407"/>
      <c r="G45" s="407"/>
      <c r="H45" s="407"/>
      <c r="I45" s="119"/>
      <c r="J45" s="43"/>
      <c r="K45" s="46"/>
    </row>
    <row r="46" spans="2:11" s="1" customFormat="1" ht="14.4" customHeight="1">
      <c r="B46" s="42"/>
      <c r="C46" s="38" t="s">
        <v>152</v>
      </c>
      <c r="D46" s="43"/>
      <c r="E46" s="43"/>
      <c r="F46" s="43"/>
      <c r="G46" s="43"/>
      <c r="H46" s="43"/>
      <c r="I46" s="119"/>
      <c r="J46" s="43"/>
      <c r="K46" s="46"/>
    </row>
    <row r="47" spans="2:11" s="1" customFormat="1" ht="16.2" customHeight="1">
      <c r="B47" s="42"/>
      <c r="C47" s="43"/>
      <c r="D47" s="43"/>
      <c r="E47" s="408" t="str">
        <f>E9</f>
        <v>104C2 - Záchytné zařízení  km 5,365-5,785</v>
      </c>
      <c r="F47" s="409"/>
      <c r="G47" s="409"/>
      <c r="H47" s="409"/>
      <c r="I47" s="119"/>
      <c r="J47" s="43"/>
      <c r="K47" s="46"/>
    </row>
    <row r="48" spans="2:11" s="1" customFormat="1" ht="6.9" customHeight="1">
      <c r="B48" s="42"/>
      <c r="C48" s="43"/>
      <c r="D48" s="43"/>
      <c r="E48" s="43"/>
      <c r="F48" s="43"/>
      <c r="G48" s="43"/>
      <c r="H48" s="43"/>
      <c r="I48" s="119"/>
      <c r="J48" s="43"/>
      <c r="K48" s="46"/>
    </row>
    <row r="49" spans="2:11" s="1" customFormat="1" ht="18" customHeight="1">
      <c r="B49" s="42"/>
      <c r="C49" s="38" t="s">
        <v>26</v>
      </c>
      <c r="D49" s="43"/>
      <c r="E49" s="43"/>
      <c r="F49" s="36" t="str">
        <f>F12</f>
        <v>Kraj Plzeňský, k.ú. Opolenec</v>
      </c>
      <c r="G49" s="43"/>
      <c r="H49" s="43"/>
      <c r="I49" s="120" t="s">
        <v>28</v>
      </c>
      <c r="J49" s="121">
        <f>IF(J12="","",J12)</f>
        <v>43424</v>
      </c>
      <c r="K49" s="46"/>
    </row>
    <row r="50" spans="2:11" s="1" customFormat="1" ht="6.9" customHeight="1">
      <c r="B50" s="42"/>
      <c r="C50" s="43"/>
      <c r="D50" s="43"/>
      <c r="E50" s="43"/>
      <c r="F50" s="43"/>
      <c r="G50" s="43"/>
      <c r="H50" s="43"/>
      <c r="I50" s="119"/>
      <c r="J50" s="43"/>
      <c r="K50" s="46"/>
    </row>
    <row r="51" spans="2:11" s="1" customFormat="1" ht="13.2">
      <c r="B51" s="42"/>
      <c r="C51" s="38" t="s">
        <v>35</v>
      </c>
      <c r="D51" s="43"/>
      <c r="E51" s="43"/>
      <c r="F51" s="36" t="str">
        <f>E15</f>
        <v>Správa a údržba silnic Lzeňského kraje, p.o.</v>
      </c>
      <c r="G51" s="43"/>
      <c r="H51" s="43"/>
      <c r="I51" s="120" t="s">
        <v>42</v>
      </c>
      <c r="J51" s="397" t="str">
        <f>E21</f>
        <v>Pontex spol. s r.o.</v>
      </c>
      <c r="K51" s="46"/>
    </row>
    <row r="52" spans="2:11" s="1" customFormat="1" ht="14.4" customHeight="1">
      <c r="B52" s="42"/>
      <c r="C52" s="38" t="s">
        <v>41</v>
      </c>
      <c r="D52" s="43"/>
      <c r="E52" s="43"/>
      <c r="F52" s="36" t="str">
        <f>IF(E18="","",E18)</f>
        <v>Společnost Dlouhá Ves - Radešov</v>
      </c>
      <c r="G52" s="43"/>
      <c r="H52" s="43"/>
      <c r="I52" s="119"/>
      <c r="J52" s="401"/>
      <c r="K52" s="46"/>
    </row>
    <row r="53" spans="2:11" s="1" customFormat="1" ht="10.35" customHeight="1">
      <c r="B53" s="42"/>
      <c r="C53" s="43"/>
      <c r="D53" s="43"/>
      <c r="E53" s="43"/>
      <c r="F53" s="43"/>
      <c r="G53" s="43"/>
      <c r="H53" s="43"/>
      <c r="I53" s="119"/>
      <c r="J53" s="43"/>
      <c r="K53" s="46"/>
    </row>
    <row r="54" spans="2:11" s="1" customFormat="1" ht="29.25" customHeight="1">
      <c r="B54" s="42"/>
      <c r="C54" s="146" t="s">
        <v>158</v>
      </c>
      <c r="D54" s="134"/>
      <c r="E54" s="134"/>
      <c r="F54" s="134"/>
      <c r="G54" s="134"/>
      <c r="H54" s="134"/>
      <c r="I54" s="147"/>
      <c r="J54" s="148" t="s">
        <v>159</v>
      </c>
      <c r="K54" s="149"/>
    </row>
    <row r="55" spans="2:11" s="1" customFormat="1" ht="10.35" customHeight="1">
      <c r="B55" s="42"/>
      <c r="C55" s="43"/>
      <c r="D55" s="43"/>
      <c r="E55" s="43"/>
      <c r="F55" s="43"/>
      <c r="G55" s="43"/>
      <c r="H55" s="43"/>
      <c r="I55" s="119"/>
      <c r="J55" s="43"/>
      <c r="K55" s="46"/>
    </row>
    <row r="56" spans="2:47" s="1" customFormat="1" ht="29.25" customHeight="1">
      <c r="B56" s="42"/>
      <c r="C56" s="150" t="s">
        <v>160</v>
      </c>
      <c r="D56" s="43"/>
      <c r="E56" s="43"/>
      <c r="F56" s="43"/>
      <c r="G56" s="43"/>
      <c r="H56" s="43"/>
      <c r="I56" s="119"/>
      <c r="J56" s="130">
        <f>J83</f>
        <v>959933.4700000001</v>
      </c>
      <c r="K56" s="46"/>
      <c r="AU56" s="25" t="s">
        <v>161</v>
      </c>
    </row>
    <row r="57" spans="2:11" s="7" customFormat="1" ht="24.9" customHeight="1">
      <c r="B57" s="151"/>
      <c r="C57" s="152"/>
      <c r="D57" s="153" t="s">
        <v>219</v>
      </c>
      <c r="E57" s="154"/>
      <c r="F57" s="154"/>
      <c r="G57" s="154"/>
      <c r="H57" s="154"/>
      <c r="I57" s="155"/>
      <c r="J57" s="156">
        <f>J84</f>
        <v>937411.7000000001</v>
      </c>
      <c r="K57" s="157"/>
    </row>
    <row r="58" spans="2:11" s="8" customFormat="1" ht="19.95" customHeight="1">
      <c r="B58" s="158"/>
      <c r="C58" s="159"/>
      <c r="D58" s="160" t="s">
        <v>220</v>
      </c>
      <c r="E58" s="161"/>
      <c r="F58" s="161"/>
      <c r="G58" s="161"/>
      <c r="H58" s="161"/>
      <c r="I58" s="162"/>
      <c r="J58" s="163">
        <f>J85</f>
        <v>937411.7000000001</v>
      </c>
      <c r="K58" s="164"/>
    </row>
    <row r="59" spans="2:11" s="8" customFormat="1" ht="14.85" customHeight="1">
      <c r="B59" s="158"/>
      <c r="C59" s="159"/>
      <c r="D59" s="160" t="s">
        <v>1730</v>
      </c>
      <c r="E59" s="161"/>
      <c r="F59" s="161"/>
      <c r="G59" s="161"/>
      <c r="H59" s="161"/>
      <c r="I59" s="162"/>
      <c r="J59" s="163">
        <f>J120</f>
        <v>255870.55000000002</v>
      </c>
      <c r="K59" s="164"/>
    </row>
    <row r="60" spans="2:11" s="8" customFormat="1" ht="21.75" customHeight="1">
      <c r="B60" s="158"/>
      <c r="C60" s="159"/>
      <c r="D60" s="160" t="s">
        <v>1731</v>
      </c>
      <c r="E60" s="161"/>
      <c r="F60" s="161"/>
      <c r="G60" s="161"/>
      <c r="H60" s="161"/>
      <c r="I60" s="162"/>
      <c r="J60" s="163">
        <f>J132</f>
        <v>24536.92</v>
      </c>
      <c r="K60" s="164"/>
    </row>
    <row r="61" spans="2:11" s="8" customFormat="1" ht="21.75" customHeight="1">
      <c r="B61" s="158"/>
      <c r="C61" s="159"/>
      <c r="D61" s="160" t="s">
        <v>1732</v>
      </c>
      <c r="E61" s="161"/>
      <c r="F61" s="161"/>
      <c r="G61" s="161"/>
      <c r="H61" s="161"/>
      <c r="I61" s="162"/>
      <c r="J61" s="163">
        <f>J136</f>
        <v>15265.8</v>
      </c>
      <c r="K61" s="164"/>
    </row>
    <row r="62" spans="2:11" s="7" customFormat="1" ht="24.9" customHeight="1">
      <c r="B62" s="151"/>
      <c r="C62" s="152"/>
      <c r="D62" s="153" t="s">
        <v>1359</v>
      </c>
      <c r="E62" s="154"/>
      <c r="F62" s="154"/>
      <c r="G62" s="154"/>
      <c r="H62" s="154"/>
      <c r="I62" s="155"/>
      <c r="J62" s="156">
        <f>J139</f>
        <v>22521.77</v>
      </c>
      <c r="K62" s="157"/>
    </row>
    <row r="63" spans="2:11" s="8" customFormat="1" ht="19.95" customHeight="1">
      <c r="B63" s="158"/>
      <c r="C63" s="159"/>
      <c r="D63" s="160" t="s">
        <v>1560</v>
      </c>
      <c r="E63" s="161"/>
      <c r="F63" s="161"/>
      <c r="G63" s="161"/>
      <c r="H63" s="161"/>
      <c r="I63" s="162"/>
      <c r="J63" s="163">
        <f>J140</f>
        <v>22521.77</v>
      </c>
      <c r="K63" s="164"/>
    </row>
    <row r="64" spans="2:11" s="1" customFormat="1" ht="21.75" customHeight="1">
      <c r="B64" s="42"/>
      <c r="C64" s="43"/>
      <c r="D64" s="43"/>
      <c r="E64" s="43"/>
      <c r="F64" s="43"/>
      <c r="G64" s="43"/>
      <c r="H64" s="43"/>
      <c r="I64" s="119"/>
      <c r="J64" s="43"/>
      <c r="K64" s="46"/>
    </row>
    <row r="65" spans="2:11" s="1" customFormat="1" ht="6.9" customHeight="1">
      <c r="B65" s="57"/>
      <c r="C65" s="58"/>
      <c r="D65" s="58"/>
      <c r="E65" s="58"/>
      <c r="F65" s="58"/>
      <c r="G65" s="58"/>
      <c r="H65" s="58"/>
      <c r="I65" s="141"/>
      <c r="J65" s="58"/>
      <c r="K65" s="59"/>
    </row>
    <row r="69" spans="2:12" s="1" customFormat="1" ht="6.9" customHeight="1">
      <c r="B69" s="60"/>
      <c r="C69" s="61"/>
      <c r="D69" s="61"/>
      <c r="E69" s="61"/>
      <c r="F69" s="61"/>
      <c r="G69" s="61"/>
      <c r="H69" s="61"/>
      <c r="I69" s="144"/>
      <c r="J69" s="61"/>
      <c r="K69" s="61"/>
      <c r="L69" s="62"/>
    </row>
    <row r="70" spans="2:12" s="1" customFormat="1" ht="36.9" customHeight="1">
      <c r="B70" s="42"/>
      <c r="C70" s="63" t="s">
        <v>165</v>
      </c>
      <c r="D70" s="64"/>
      <c r="E70" s="64"/>
      <c r="F70" s="64"/>
      <c r="G70" s="64"/>
      <c r="H70" s="64"/>
      <c r="I70" s="165"/>
      <c r="J70" s="64"/>
      <c r="K70" s="64"/>
      <c r="L70" s="62"/>
    </row>
    <row r="71" spans="2:12" s="1" customFormat="1" ht="6.9" customHeight="1">
      <c r="B71" s="42"/>
      <c r="C71" s="64"/>
      <c r="D71" s="64"/>
      <c r="E71" s="64"/>
      <c r="F71" s="64"/>
      <c r="G71" s="64"/>
      <c r="H71" s="64"/>
      <c r="I71" s="165"/>
      <c r="J71" s="64"/>
      <c r="K71" s="64"/>
      <c r="L71" s="62"/>
    </row>
    <row r="72" spans="2:12" s="1" customFormat="1" ht="14.4" customHeight="1">
      <c r="B72" s="42"/>
      <c r="C72" s="66" t="s">
        <v>18</v>
      </c>
      <c r="D72" s="64"/>
      <c r="E72" s="64"/>
      <c r="F72" s="64"/>
      <c r="G72" s="64"/>
      <c r="H72" s="64"/>
      <c r="I72" s="165"/>
      <c r="J72" s="64"/>
      <c r="K72" s="64"/>
      <c r="L72" s="62"/>
    </row>
    <row r="73" spans="2:12" s="1" customFormat="1" ht="14.4" customHeight="1">
      <c r="B73" s="42"/>
      <c r="C73" s="64"/>
      <c r="D73" s="64"/>
      <c r="E73" s="402" t="str">
        <f>E7</f>
        <v>II/169 a II/145 Dlouhá ves-Radešov, úsek C</v>
      </c>
      <c r="F73" s="403"/>
      <c r="G73" s="403"/>
      <c r="H73" s="403"/>
      <c r="I73" s="165"/>
      <c r="J73" s="64"/>
      <c r="K73" s="64"/>
      <c r="L73" s="62"/>
    </row>
    <row r="74" spans="2:12" s="1" customFormat="1" ht="14.4" customHeight="1">
      <c r="B74" s="42"/>
      <c r="C74" s="66" t="s">
        <v>152</v>
      </c>
      <c r="D74" s="64"/>
      <c r="E74" s="64"/>
      <c r="F74" s="64"/>
      <c r="G74" s="64"/>
      <c r="H74" s="64"/>
      <c r="I74" s="165"/>
      <c r="J74" s="64"/>
      <c r="K74" s="64"/>
      <c r="L74" s="62"/>
    </row>
    <row r="75" spans="2:12" s="1" customFormat="1" ht="16.2" customHeight="1">
      <c r="B75" s="42"/>
      <c r="C75" s="64"/>
      <c r="D75" s="64"/>
      <c r="E75" s="382" t="str">
        <f>E9</f>
        <v>104C2 - Záchytné zařízení  km 5,365-5,785</v>
      </c>
      <c r="F75" s="404"/>
      <c r="G75" s="404"/>
      <c r="H75" s="404"/>
      <c r="I75" s="165"/>
      <c r="J75" s="64"/>
      <c r="K75" s="64"/>
      <c r="L75" s="62"/>
    </row>
    <row r="76" spans="2:12" s="1" customFormat="1" ht="6.9" customHeight="1">
      <c r="B76" s="42"/>
      <c r="C76" s="64"/>
      <c r="D76" s="64"/>
      <c r="E76" s="64"/>
      <c r="F76" s="64"/>
      <c r="G76" s="64"/>
      <c r="H76" s="64"/>
      <c r="I76" s="165"/>
      <c r="J76" s="64"/>
      <c r="K76" s="64"/>
      <c r="L76" s="62"/>
    </row>
    <row r="77" spans="2:12" s="1" customFormat="1" ht="18" customHeight="1">
      <c r="B77" s="42"/>
      <c r="C77" s="66" t="s">
        <v>26</v>
      </c>
      <c r="D77" s="64"/>
      <c r="E77" s="64"/>
      <c r="F77" s="166" t="str">
        <f>F12</f>
        <v>Kraj Plzeňský, k.ú. Opolenec</v>
      </c>
      <c r="G77" s="64"/>
      <c r="H77" s="64"/>
      <c r="I77" s="167" t="s">
        <v>28</v>
      </c>
      <c r="J77" s="74">
        <f>IF(J12="","",J12)</f>
        <v>43424</v>
      </c>
      <c r="K77" s="64"/>
      <c r="L77" s="62"/>
    </row>
    <row r="78" spans="2:12" s="1" customFormat="1" ht="6.9" customHeight="1">
      <c r="B78" s="42"/>
      <c r="C78" s="64"/>
      <c r="D78" s="64"/>
      <c r="E78" s="64"/>
      <c r="F78" s="64"/>
      <c r="G78" s="64"/>
      <c r="H78" s="64"/>
      <c r="I78" s="165"/>
      <c r="J78" s="64"/>
      <c r="K78" s="64"/>
      <c r="L78" s="62"/>
    </row>
    <row r="79" spans="2:12" s="1" customFormat="1" ht="13.2">
      <c r="B79" s="42"/>
      <c r="C79" s="66" t="s">
        <v>35</v>
      </c>
      <c r="D79" s="64"/>
      <c r="E79" s="64"/>
      <c r="F79" s="166" t="str">
        <f>E15</f>
        <v>Správa a údržba silnic Lzeňského kraje, p.o.</v>
      </c>
      <c r="G79" s="64"/>
      <c r="H79" s="64"/>
      <c r="I79" s="167" t="s">
        <v>42</v>
      </c>
      <c r="J79" s="166" t="str">
        <f>E21</f>
        <v>Pontex spol. s r.o.</v>
      </c>
      <c r="K79" s="64"/>
      <c r="L79" s="62"/>
    </row>
    <row r="80" spans="2:12" s="1" customFormat="1" ht="14.4" customHeight="1">
      <c r="B80" s="42"/>
      <c r="C80" s="66" t="s">
        <v>41</v>
      </c>
      <c r="D80" s="64"/>
      <c r="E80" s="64"/>
      <c r="F80" s="166" t="str">
        <f>IF(E18="","",E18)</f>
        <v>Společnost Dlouhá Ves - Radešov</v>
      </c>
      <c r="G80" s="64"/>
      <c r="H80" s="64"/>
      <c r="I80" s="165"/>
      <c r="J80" s="64"/>
      <c r="K80" s="64"/>
      <c r="L80" s="62"/>
    </row>
    <row r="81" spans="2:12" s="1" customFormat="1" ht="10.35" customHeight="1">
      <c r="B81" s="42"/>
      <c r="C81" s="64"/>
      <c r="D81" s="64"/>
      <c r="E81" s="64"/>
      <c r="F81" s="64"/>
      <c r="G81" s="64"/>
      <c r="H81" s="64"/>
      <c r="I81" s="165"/>
      <c r="J81" s="64"/>
      <c r="K81" s="64"/>
      <c r="L81" s="62"/>
    </row>
    <row r="82" spans="2:20" s="9" customFormat="1" ht="29.25" customHeight="1">
      <c r="B82" s="168"/>
      <c r="C82" s="169" t="s">
        <v>166</v>
      </c>
      <c r="D82" s="170" t="s">
        <v>67</v>
      </c>
      <c r="E82" s="170" t="s">
        <v>63</v>
      </c>
      <c r="F82" s="170" t="s">
        <v>167</v>
      </c>
      <c r="G82" s="170" t="s">
        <v>168</v>
      </c>
      <c r="H82" s="170" t="s">
        <v>169</v>
      </c>
      <c r="I82" s="171" t="s">
        <v>170</v>
      </c>
      <c r="J82" s="170" t="s">
        <v>159</v>
      </c>
      <c r="K82" s="172" t="s">
        <v>171</v>
      </c>
      <c r="L82" s="173"/>
      <c r="M82" s="82" t="s">
        <v>172</v>
      </c>
      <c r="N82" s="83" t="s">
        <v>52</v>
      </c>
      <c r="O82" s="83" t="s">
        <v>173</v>
      </c>
      <c r="P82" s="83" t="s">
        <v>174</v>
      </c>
      <c r="Q82" s="83" t="s">
        <v>175</v>
      </c>
      <c r="R82" s="83" t="s">
        <v>176</v>
      </c>
      <c r="S82" s="83" t="s">
        <v>177</v>
      </c>
      <c r="T82" s="84" t="s">
        <v>178</v>
      </c>
    </row>
    <row r="83" spans="2:63" s="1" customFormat="1" ht="29.25" customHeight="1">
      <c r="B83" s="42"/>
      <c r="C83" s="88" t="s">
        <v>160</v>
      </c>
      <c r="D83" s="64"/>
      <c r="E83" s="64"/>
      <c r="F83" s="64"/>
      <c r="G83" s="64"/>
      <c r="H83" s="64"/>
      <c r="I83" s="165"/>
      <c r="J83" s="174">
        <f>BK83</f>
        <v>959933.4700000001</v>
      </c>
      <c r="K83" s="64"/>
      <c r="L83" s="62"/>
      <c r="M83" s="85"/>
      <c r="N83" s="86"/>
      <c r="O83" s="86"/>
      <c r="P83" s="175">
        <f>P84+P139</f>
        <v>0</v>
      </c>
      <c r="Q83" s="86"/>
      <c r="R83" s="175">
        <f>R84+R139</f>
        <v>38.482251999999995</v>
      </c>
      <c r="S83" s="86"/>
      <c r="T83" s="176">
        <f>T84+T139</f>
        <v>0</v>
      </c>
      <c r="AT83" s="25" t="s">
        <v>81</v>
      </c>
      <c r="AU83" s="25" t="s">
        <v>161</v>
      </c>
      <c r="BK83" s="177">
        <f>BK84+BK139</f>
        <v>959933.4700000001</v>
      </c>
    </row>
    <row r="84" spans="2:63" s="10" customFormat="1" ht="37.35" customHeight="1">
      <c r="B84" s="178"/>
      <c r="C84" s="179"/>
      <c r="D84" s="180" t="s">
        <v>81</v>
      </c>
      <c r="E84" s="181" t="s">
        <v>229</v>
      </c>
      <c r="F84" s="181" t="s">
        <v>230</v>
      </c>
      <c r="G84" s="179"/>
      <c r="H84" s="179"/>
      <c r="I84" s="182"/>
      <c r="J84" s="183">
        <f>BK84</f>
        <v>937411.7000000001</v>
      </c>
      <c r="K84" s="179"/>
      <c r="L84" s="184"/>
      <c r="M84" s="185"/>
      <c r="N84" s="186"/>
      <c r="O84" s="186"/>
      <c r="P84" s="187">
        <f>P85</f>
        <v>0</v>
      </c>
      <c r="Q84" s="186"/>
      <c r="R84" s="187">
        <f>R85</f>
        <v>38.456241999999996</v>
      </c>
      <c r="S84" s="186"/>
      <c r="T84" s="188">
        <f>T85</f>
        <v>0</v>
      </c>
      <c r="AR84" s="189" t="s">
        <v>25</v>
      </c>
      <c r="AT84" s="190" t="s">
        <v>81</v>
      </c>
      <c r="AU84" s="190" t="s">
        <v>82</v>
      </c>
      <c r="AY84" s="189" t="s">
        <v>182</v>
      </c>
      <c r="BK84" s="191">
        <f>BK85</f>
        <v>937411.7000000001</v>
      </c>
    </row>
    <row r="85" spans="2:63" s="10" customFormat="1" ht="19.95" customHeight="1">
      <c r="B85" s="178"/>
      <c r="C85" s="179"/>
      <c r="D85" s="180" t="s">
        <v>81</v>
      </c>
      <c r="E85" s="192" t="s">
        <v>25</v>
      </c>
      <c r="F85" s="192" t="s">
        <v>231</v>
      </c>
      <c r="G85" s="179"/>
      <c r="H85" s="179"/>
      <c r="I85" s="182"/>
      <c r="J85" s="193">
        <f>BK85</f>
        <v>937411.7000000001</v>
      </c>
      <c r="K85" s="179"/>
      <c r="L85" s="184"/>
      <c r="M85" s="185"/>
      <c r="N85" s="186"/>
      <c r="O85" s="186"/>
      <c r="P85" s="187">
        <f>P86+SUM(P87:P120)</f>
        <v>0</v>
      </c>
      <c r="Q85" s="186"/>
      <c r="R85" s="187">
        <f>R86+SUM(R87:R120)</f>
        <v>38.456241999999996</v>
      </c>
      <c r="S85" s="186"/>
      <c r="T85" s="188">
        <f>T86+SUM(T87:T120)</f>
        <v>0</v>
      </c>
      <c r="AR85" s="189" t="s">
        <v>25</v>
      </c>
      <c r="AT85" s="190" t="s">
        <v>81</v>
      </c>
      <c r="AU85" s="190" t="s">
        <v>25</v>
      </c>
      <c r="AY85" s="189" t="s">
        <v>182</v>
      </c>
      <c r="BK85" s="191">
        <f>BK86+SUM(BK87:BK120)</f>
        <v>937411.7000000001</v>
      </c>
    </row>
    <row r="86" spans="2:65" s="1" customFormat="1" ht="34.2" customHeight="1">
      <c r="B86" s="42"/>
      <c r="C86" s="194" t="s">
        <v>25</v>
      </c>
      <c r="D86" s="194" t="s">
        <v>185</v>
      </c>
      <c r="E86" s="195" t="s">
        <v>1571</v>
      </c>
      <c r="F86" s="196" t="s">
        <v>1572</v>
      </c>
      <c r="G86" s="197" t="s">
        <v>295</v>
      </c>
      <c r="H86" s="198">
        <v>12.79</v>
      </c>
      <c r="I86" s="199">
        <v>110.52</v>
      </c>
      <c r="J86" s="200">
        <f>ROUND(I86*H86,2)</f>
        <v>1413.55</v>
      </c>
      <c r="K86" s="196" t="s">
        <v>235</v>
      </c>
      <c r="L86" s="62"/>
      <c r="M86" s="201" t="s">
        <v>22</v>
      </c>
      <c r="N86" s="202" t="s">
        <v>53</v>
      </c>
      <c r="O86" s="43"/>
      <c r="P86" s="203">
        <f>O86*H86</f>
        <v>0</v>
      </c>
      <c r="Q86" s="203">
        <v>0</v>
      </c>
      <c r="R86" s="203">
        <f>Q86*H86</f>
        <v>0</v>
      </c>
      <c r="S86" s="203">
        <v>0</v>
      </c>
      <c r="T86" s="204">
        <f>S86*H86</f>
        <v>0</v>
      </c>
      <c r="AR86" s="25" t="s">
        <v>197</v>
      </c>
      <c r="AT86" s="25" t="s">
        <v>185</v>
      </c>
      <c r="AU86" s="25" t="s">
        <v>92</v>
      </c>
      <c r="AY86" s="25" t="s">
        <v>182</v>
      </c>
      <c r="BE86" s="205">
        <f>IF(N86="základní",J86,0)</f>
        <v>1413.55</v>
      </c>
      <c r="BF86" s="205">
        <f>IF(N86="snížená",J86,0)</f>
        <v>0</v>
      </c>
      <c r="BG86" s="205">
        <f>IF(N86="zákl. přenesená",J86,0)</f>
        <v>0</v>
      </c>
      <c r="BH86" s="205">
        <f>IF(N86="sníž. přenesená",J86,0)</f>
        <v>0</v>
      </c>
      <c r="BI86" s="205">
        <f>IF(N86="nulová",J86,0)</f>
        <v>0</v>
      </c>
      <c r="BJ86" s="25" t="s">
        <v>25</v>
      </c>
      <c r="BK86" s="205">
        <f>ROUND(I86*H86,2)</f>
        <v>1413.55</v>
      </c>
      <c r="BL86" s="25" t="s">
        <v>197</v>
      </c>
      <c r="BM86" s="25" t="s">
        <v>1733</v>
      </c>
    </row>
    <row r="87" spans="2:47" s="1" customFormat="1" ht="132">
      <c r="B87" s="42"/>
      <c r="C87" s="64"/>
      <c r="D87" s="208" t="s">
        <v>237</v>
      </c>
      <c r="E87" s="64"/>
      <c r="F87" s="228" t="s">
        <v>1574</v>
      </c>
      <c r="G87" s="64"/>
      <c r="H87" s="64"/>
      <c r="I87" s="165"/>
      <c r="J87" s="64"/>
      <c r="K87" s="64"/>
      <c r="L87" s="62"/>
      <c r="M87" s="229"/>
      <c r="N87" s="43"/>
      <c r="O87" s="43"/>
      <c r="P87" s="43"/>
      <c r="Q87" s="43"/>
      <c r="R87" s="43"/>
      <c r="S87" s="43"/>
      <c r="T87" s="79"/>
      <c r="AT87" s="25" t="s">
        <v>237</v>
      </c>
      <c r="AU87" s="25" t="s">
        <v>92</v>
      </c>
    </row>
    <row r="88" spans="2:51" s="11" customFormat="1" ht="13.5">
      <c r="B88" s="206"/>
      <c r="C88" s="207"/>
      <c r="D88" s="208" t="s">
        <v>192</v>
      </c>
      <c r="E88" s="209" t="s">
        <v>22</v>
      </c>
      <c r="F88" s="210" t="s">
        <v>1790</v>
      </c>
      <c r="G88" s="207"/>
      <c r="H88" s="211">
        <v>12.79</v>
      </c>
      <c r="I88" s="212"/>
      <c r="J88" s="207"/>
      <c r="K88" s="207"/>
      <c r="L88" s="213"/>
      <c r="M88" s="214"/>
      <c r="N88" s="215"/>
      <c r="O88" s="215"/>
      <c r="P88" s="215"/>
      <c r="Q88" s="215"/>
      <c r="R88" s="215"/>
      <c r="S88" s="215"/>
      <c r="T88" s="216"/>
      <c r="AT88" s="217" t="s">
        <v>192</v>
      </c>
      <c r="AU88" s="217" t="s">
        <v>92</v>
      </c>
      <c r="AV88" s="11" t="s">
        <v>92</v>
      </c>
      <c r="AW88" s="11" t="s">
        <v>194</v>
      </c>
      <c r="AX88" s="11" t="s">
        <v>25</v>
      </c>
      <c r="AY88" s="217" t="s">
        <v>182</v>
      </c>
    </row>
    <row r="89" spans="2:65" s="1" customFormat="1" ht="45.6" customHeight="1">
      <c r="B89" s="42"/>
      <c r="C89" s="194" t="s">
        <v>92</v>
      </c>
      <c r="D89" s="194" t="s">
        <v>185</v>
      </c>
      <c r="E89" s="195" t="s">
        <v>1735</v>
      </c>
      <c r="F89" s="196" t="s">
        <v>1736</v>
      </c>
      <c r="G89" s="197" t="s">
        <v>249</v>
      </c>
      <c r="H89" s="198">
        <v>34</v>
      </c>
      <c r="I89" s="199">
        <v>1088.51</v>
      </c>
      <c r="J89" s="200">
        <f>ROUND(I89*H89,2)</f>
        <v>37009.34</v>
      </c>
      <c r="K89" s="196" t="s">
        <v>235</v>
      </c>
      <c r="L89" s="62"/>
      <c r="M89" s="201" t="s">
        <v>22</v>
      </c>
      <c r="N89" s="202" t="s">
        <v>53</v>
      </c>
      <c r="O89" s="43"/>
      <c r="P89" s="203">
        <f>O89*H89</f>
        <v>0</v>
      </c>
      <c r="Q89" s="203">
        <v>0.00636</v>
      </c>
      <c r="R89" s="203">
        <f>Q89*H89</f>
        <v>0.21624000000000002</v>
      </c>
      <c r="S89" s="203">
        <v>0</v>
      </c>
      <c r="T89" s="204">
        <f>S89*H89</f>
        <v>0</v>
      </c>
      <c r="AR89" s="25" t="s">
        <v>197</v>
      </c>
      <c r="AT89" s="25" t="s">
        <v>185</v>
      </c>
      <c r="AU89" s="25" t="s">
        <v>92</v>
      </c>
      <c r="AY89" s="25" t="s">
        <v>182</v>
      </c>
      <c r="BE89" s="205">
        <f>IF(N89="základní",J89,0)</f>
        <v>37009.34</v>
      </c>
      <c r="BF89" s="205">
        <f>IF(N89="snížená",J89,0)</f>
        <v>0</v>
      </c>
      <c r="BG89" s="205">
        <f>IF(N89="zákl. přenesená",J89,0)</f>
        <v>0</v>
      </c>
      <c r="BH89" s="205">
        <f>IF(N89="sníž. přenesená",J89,0)</f>
        <v>0</v>
      </c>
      <c r="BI89" s="205">
        <f>IF(N89="nulová",J89,0)</f>
        <v>0</v>
      </c>
      <c r="BJ89" s="25" t="s">
        <v>25</v>
      </c>
      <c r="BK89" s="205">
        <f>ROUND(I89*H89,2)</f>
        <v>37009.34</v>
      </c>
      <c r="BL89" s="25" t="s">
        <v>197</v>
      </c>
      <c r="BM89" s="25" t="s">
        <v>1737</v>
      </c>
    </row>
    <row r="90" spans="2:47" s="1" customFormat="1" ht="132">
      <c r="B90" s="42"/>
      <c r="C90" s="64"/>
      <c r="D90" s="208" t="s">
        <v>237</v>
      </c>
      <c r="E90" s="64"/>
      <c r="F90" s="228" t="s">
        <v>444</v>
      </c>
      <c r="G90" s="64"/>
      <c r="H90" s="64"/>
      <c r="I90" s="165"/>
      <c r="J90" s="64"/>
      <c r="K90" s="64"/>
      <c r="L90" s="62"/>
      <c r="M90" s="229"/>
      <c r="N90" s="43"/>
      <c r="O90" s="43"/>
      <c r="P90" s="43"/>
      <c r="Q90" s="43"/>
      <c r="R90" s="43"/>
      <c r="S90" s="43"/>
      <c r="T90" s="79"/>
      <c r="AT90" s="25" t="s">
        <v>237</v>
      </c>
      <c r="AU90" s="25" t="s">
        <v>92</v>
      </c>
    </row>
    <row r="91" spans="2:51" s="11" customFormat="1" ht="13.5">
      <c r="B91" s="206"/>
      <c r="C91" s="207"/>
      <c r="D91" s="208" t="s">
        <v>192</v>
      </c>
      <c r="E91" s="209" t="s">
        <v>22</v>
      </c>
      <c r="F91" s="210" t="s">
        <v>416</v>
      </c>
      <c r="G91" s="207"/>
      <c r="H91" s="211">
        <v>34</v>
      </c>
      <c r="I91" s="212"/>
      <c r="J91" s="207"/>
      <c r="K91" s="207"/>
      <c r="L91" s="213"/>
      <c r="M91" s="214"/>
      <c r="N91" s="215"/>
      <c r="O91" s="215"/>
      <c r="P91" s="215"/>
      <c r="Q91" s="215"/>
      <c r="R91" s="215"/>
      <c r="S91" s="215"/>
      <c r="T91" s="216"/>
      <c r="AT91" s="217" t="s">
        <v>192</v>
      </c>
      <c r="AU91" s="217" t="s">
        <v>92</v>
      </c>
      <c r="AV91" s="11" t="s">
        <v>92</v>
      </c>
      <c r="AW91" s="11" t="s">
        <v>194</v>
      </c>
      <c r="AX91" s="11" t="s">
        <v>25</v>
      </c>
      <c r="AY91" s="217" t="s">
        <v>182</v>
      </c>
    </row>
    <row r="92" spans="2:65" s="1" customFormat="1" ht="45.6" customHeight="1">
      <c r="B92" s="42"/>
      <c r="C92" s="194" t="s">
        <v>201</v>
      </c>
      <c r="D92" s="194" t="s">
        <v>185</v>
      </c>
      <c r="E92" s="195" t="s">
        <v>1738</v>
      </c>
      <c r="F92" s="196" t="s">
        <v>1739</v>
      </c>
      <c r="G92" s="197" t="s">
        <v>249</v>
      </c>
      <c r="H92" s="198">
        <v>59</v>
      </c>
      <c r="I92" s="199">
        <v>4400.6</v>
      </c>
      <c r="J92" s="200">
        <f>ROUND(I92*H92,2)</f>
        <v>259635.4</v>
      </c>
      <c r="K92" s="196" t="s">
        <v>235</v>
      </c>
      <c r="L92" s="62"/>
      <c r="M92" s="201" t="s">
        <v>22</v>
      </c>
      <c r="N92" s="202" t="s">
        <v>53</v>
      </c>
      <c r="O92" s="43"/>
      <c r="P92" s="203">
        <f>O92*H92</f>
        <v>0</v>
      </c>
      <c r="Q92" s="203">
        <v>0.1371</v>
      </c>
      <c r="R92" s="203">
        <f>Q92*H92</f>
        <v>8.0889</v>
      </c>
      <c r="S92" s="203">
        <v>0</v>
      </c>
      <c r="T92" s="204">
        <f>S92*H92</f>
        <v>0</v>
      </c>
      <c r="AR92" s="25" t="s">
        <v>197</v>
      </c>
      <c r="AT92" s="25" t="s">
        <v>185</v>
      </c>
      <c r="AU92" s="25" t="s">
        <v>92</v>
      </c>
      <c r="AY92" s="25" t="s">
        <v>182</v>
      </c>
      <c r="BE92" s="205">
        <f>IF(N92="základní",J92,0)</f>
        <v>259635.4</v>
      </c>
      <c r="BF92" s="205">
        <f>IF(N92="snížená",J92,0)</f>
        <v>0</v>
      </c>
      <c r="BG92" s="205">
        <f>IF(N92="zákl. přenesená",J92,0)</f>
        <v>0</v>
      </c>
      <c r="BH92" s="205">
        <f>IF(N92="sníž. přenesená",J92,0)</f>
        <v>0</v>
      </c>
      <c r="BI92" s="205">
        <f>IF(N92="nulová",J92,0)</f>
        <v>0</v>
      </c>
      <c r="BJ92" s="25" t="s">
        <v>25</v>
      </c>
      <c r="BK92" s="205">
        <f>ROUND(I92*H92,2)</f>
        <v>259635.4</v>
      </c>
      <c r="BL92" s="25" t="s">
        <v>197</v>
      </c>
      <c r="BM92" s="25" t="s">
        <v>1740</v>
      </c>
    </row>
    <row r="93" spans="2:47" s="1" customFormat="1" ht="300">
      <c r="B93" s="42"/>
      <c r="C93" s="64"/>
      <c r="D93" s="208" t="s">
        <v>237</v>
      </c>
      <c r="E93" s="64"/>
      <c r="F93" s="228" t="s">
        <v>1741</v>
      </c>
      <c r="G93" s="64"/>
      <c r="H93" s="64"/>
      <c r="I93" s="165"/>
      <c r="J93" s="64"/>
      <c r="K93" s="64"/>
      <c r="L93" s="62"/>
      <c r="M93" s="229"/>
      <c r="N93" s="43"/>
      <c r="O93" s="43"/>
      <c r="P93" s="43"/>
      <c r="Q93" s="43"/>
      <c r="R93" s="43"/>
      <c r="S93" s="43"/>
      <c r="T93" s="79"/>
      <c r="AT93" s="25" t="s">
        <v>237</v>
      </c>
      <c r="AU93" s="25" t="s">
        <v>92</v>
      </c>
    </row>
    <row r="94" spans="2:51" s="11" customFormat="1" ht="13.5">
      <c r="B94" s="206"/>
      <c r="C94" s="207"/>
      <c r="D94" s="208" t="s">
        <v>192</v>
      </c>
      <c r="E94" s="209" t="s">
        <v>22</v>
      </c>
      <c r="F94" s="210" t="s">
        <v>552</v>
      </c>
      <c r="G94" s="207"/>
      <c r="H94" s="211">
        <v>59</v>
      </c>
      <c r="I94" s="212"/>
      <c r="J94" s="207"/>
      <c r="K94" s="207"/>
      <c r="L94" s="213"/>
      <c r="M94" s="214"/>
      <c r="N94" s="215"/>
      <c r="O94" s="215"/>
      <c r="P94" s="215"/>
      <c r="Q94" s="215"/>
      <c r="R94" s="215"/>
      <c r="S94" s="215"/>
      <c r="T94" s="216"/>
      <c r="AT94" s="217" t="s">
        <v>192</v>
      </c>
      <c r="AU94" s="217" t="s">
        <v>92</v>
      </c>
      <c r="AV94" s="11" t="s">
        <v>92</v>
      </c>
      <c r="AW94" s="11" t="s">
        <v>194</v>
      </c>
      <c r="AX94" s="11" t="s">
        <v>25</v>
      </c>
      <c r="AY94" s="217" t="s">
        <v>182</v>
      </c>
    </row>
    <row r="95" spans="2:65" s="1" customFormat="1" ht="22.8" customHeight="1">
      <c r="B95" s="42"/>
      <c r="C95" s="194" t="s">
        <v>197</v>
      </c>
      <c r="D95" s="194" t="s">
        <v>185</v>
      </c>
      <c r="E95" s="195" t="s">
        <v>1742</v>
      </c>
      <c r="F95" s="196" t="s">
        <v>1743</v>
      </c>
      <c r="G95" s="197" t="s">
        <v>249</v>
      </c>
      <c r="H95" s="198">
        <v>34</v>
      </c>
      <c r="I95" s="199">
        <v>384.05</v>
      </c>
      <c r="J95" s="200">
        <f>ROUND(I95*H95,2)</f>
        <v>13057.7</v>
      </c>
      <c r="K95" s="196" t="s">
        <v>235</v>
      </c>
      <c r="L95" s="62"/>
      <c r="M95" s="201" t="s">
        <v>22</v>
      </c>
      <c r="N95" s="202" t="s">
        <v>53</v>
      </c>
      <c r="O95" s="43"/>
      <c r="P95" s="203">
        <f>O95*H95</f>
        <v>0</v>
      </c>
      <c r="Q95" s="203">
        <v>0.00144</v>
      </c>
      <c r="R95" s="203">
        <f>Q95*H95</f>
        <v>0.048960000000000004</v>
      </c>
      <c r="S95" s="203">
        <v>0</v>
      </c>
      <c r="T95" s="204">
        <f>S95*H95</f>
        <v>0</v>
      </c>
      <c r="AR95" s="25" t="s">
        <v>197</v>
      </c>
      <c r="AT95" s="25" t="s">
        <v>185</v>
      </c>
      <c r="AU95" s="25" t="s">
        <v>92</v>
      </c>
      <c r="AY95" s="25" t="s">
        <v>182</v>
      </c>
      <c r="BE95" s="205">
        <f>IF(N95="základní",J95,0)</f>
        <v>13057.7</v>
      </c>
      <c r="BF95" s="205">
        <f>IF(N95="snížená",J95,0)</f>
        <v>0</v>
      </c>
      <c r="BG95" s="205">
        <f>IF(N95="zákl. přenesená",J95,0)</f>
        <v>0</v>
      </c>
      <c r="BH95" s="205">
        <f>IF(N95="sníž. přenesená",J95,0)</f>
        <v>0</v>
      </c>
      <c r="BI95" s="205">
        <f>IF(N95="nulová",J95,0)</f>
        <v>0</v>
      </c>
      <c r="BJ95" s="25" t="s">
        <v>25</v>
      </c>
      <c r="BK95" s="205">
        <f>ROUND(I95*H95,2)</f>
        <v>13057.7</v>
      </c>
      <c r="BL95" s="25" t="s">
        <v>197</v>
      </c>
      <c r="BM95" s="25" t="s">
        <v>1744</v>
      </c>
    </row>
    <row r="96" spans="2:47" s="1" customFormat="1" ht="300">
      <c r="B96" s="42"/>
      <c r="C96" s="64"/>
      <c r="D96" s="208" t="s">
        <v>237</v>
      </c>
      <c r="E96" s="64"/>
      <c r="F96" s="228" t="s">
        <v>1741</v>
      </c>
      <c r="G96" s="64"/>
      <c r="H96" s="64"/>
      <c r="I96" s="165"/>
      <c r="J96" s="64"/>
      <c r="K96" s="64"/>
      <c r="L96" s="62"/>
      <c r="M96" s="229"/>
      <c r="N96" s="43"/>
      <c r="O96" s="43"/>
      <c r="P96" s="43"/>
      <c r="Q96" s="43"/>
      <c r="R96" s="43"/>
      <c r="S96" s="43"/>
      <c r="T96" s="79"/>
      <c r="AT96" s="25" t="s">
        <v>237</v>
      </c>
      <c r="AU96" s="25" t="s">
        <v>92</v>
      </c>
    </row>
    <row r="97" spans="2:51" s="11" customFormat="1" ht="13.5">
      <c r="B97" s="206"/>
      <c r="C97" s="207"/>
      <c r="D97" s="208" t="s">
        <v>192</v>
      </c>
      <c r="E97" s="209" t="s">
        <v>22</v>
      </c>
      <c r="F97" s="210" t="s">
        <v>416</v>
      </c>
      <c r="G97" s="207"/>
      <c r="H97" s="211">
        <v>34</v>
      </c>
      <c r="I97" s="212"/>
      <c r="J97" s="207"/>
      <c r="K97" s="207"/>
      <c r="L97" s="213"/>
      <c r="M97" s="214"/>
      <c r="N97" s="215"/>
      <c r="O97" s="215"/>
      <c r="P97" s="215"/>
      <c r="Q97" s="215"/>
      <c r="R97" s="215"/>
      <c r="S97" s="215"/>
      <c r="T97" s="216"/>
      <c r="AT97" s="217" t="s">
        <v>192</v>
      </c>
      <c r="AU97" s="217" t="s">
        <v>92</v>
      </c>
      <c r="AV97" s="11" t="s">
        <v>92</v>
      </c>
      <c r="AW97" s="11" t="s">
        <v>194</v>
      </c>
      <c r="AX97" s="11" t="s">
        <v>25</v>
      </c>
      <c r="AY97" s="217" t="s">
        <v>182</v>
      </c>
    </row>
    <row r="98" spans="2:65" s="1" customFormat="1" ht="22.8" customHeight="1">
      <c r="B98" s="42"/>
      <c r="C98" s="194" t="s">
        <v>181</v>
      </c>
      <c r="D98" s="194" t="s">
        <v>185</v>
      </c>
      <c r="E98" s="195" t="s">
        <v>1745</v>
      </c>
      <c r="F98" s="196" t="s">
        <v>1746</v>
      </c>
      <c r="G98" s="197" t="s">
        <v>234</v>
      </c>
      <c r="H98" s="198">
        <v>408</v>
      </c>
      <c r="I98" s="199">
        <v>530.48</v>
      </c>
      <c r="J98" s="200">
        <f>ROUND(I98*H98,2)</f>
        <v>216435.84</v>
      </c>
      <c r="K98" s="196" t="s">
        <v>235</v>
      </c>
      <c r="L98" s="62"/>
      <c r="M98" s="201" t="s">
        <v>22</v>
      </c>
      <c r="N98" s="202" t="s">
        <v>53</v>
      </c>
      <c r="O98" s="43"/>
      <c r="P98" s="203">
        <f>O98*H98</f>
        <v>0</v>
      </c>
      <c r="Q98" s="203">
        <v>0</v>
      </c>
      <c r="R98" s="203">
        <f>Q98*H98</f>
        <v>0</v>
      </c>
      <c r="S98" s="203">
        <v>0</v>
      </c>
      <c r="T98" s="204">
        <f>S98*H98</f>
        <v>0</v>
      </c>
      <c r="AR98" s="25" t="s">
        <v>197</v>
      </c>
      <c r="AT98" s="25" t="s">
        <v>185</v>
      </c>
      <c r="AU98" s="25" t="s">
        <v>92</v>
      </c>
      <c r="AY98" s="25" t="s">
        <v>182</v>
      </c>
      <c r="BE98" s="205">
        <f>IF(N98="základní",J98,0)</f>
        <v>216435.84</v>
      </c>
      <c r="BF98" s="205">
        <f>IF(N98="snížená",J98,0)</f>
        <v>0</v>
      </c>
      <c r="BG98" s="205">
        <f>IF(N98="zákl. přenesená",J98,0)</f>
        <v>0</v>
      </c>
      <c r="BH98" s="205">
        <f>IF(N98="sníž. přenesená",J98,0)</f>
        <v>0</v>
      </c>
      <c r="BI98" s="205">
        <f>IF(N98="nulová",J98,0)</f>
        <v>0</v>
      </c>
      <c r="BJ98" s="25" t="s">
        <v>25</v>
      </c>
      <c r="BK98" s="205">
        <f>ROUND(I98*H98,2)</f>
        <v>216435.84</v>
      </c>
      <c r="BL98" s="25" t="s">
        <v>197</v>
      </c>
      <c r="BM98" s="25" t="s">
        <v>1747</v>
      </c>
    </row>
    <row r="99" spans="2:47" s="1" customFormat="1" ht="300">
      <c r="B99" s="42"/>
      <c r="C99" s="64"/>
      <c r="D99" s="208" t="s">
        <v>237</v>
      </c>
      <c r="E99" s="64"/>
      <c r="F99" s="228" t="s">
        <v>1741</v>
      </c>
      <c r="G99" s="64"/>
      <c r="H99" s="64"/>
      <c r="I99" s="165"/>
      <c r="J99" s="64"/>
      <c r="K99" s="64"/>
      <c r="L99" s="62"/>
      <c r="M99" s="229"/>
      <c r="N99" s="43"/>
      <c r="O99" s="43"/>
      <c r="P99" s="43"/>
      <c r="Q99" s="43"/>
      <c r="R99" s="43"/>
      <c r="S99" s="43"/>
      <c r="T99" s="79"/>
      <c r="AT99" s="25" t="s">
        <v>237</v>
      </c>
      <c r="AU99" s="25" t="s">
        <v>92</v>
      </c>
    </row>
    <row r="100" spans="2:51" s="11" customFormat="1" ht="13.5">
      <c r="B100" s="206"/>
      <c r="C100" s="207"/>
      <c r="D100" s="208" t="s">
        <v>192</v>
      </c>
      <c r="E100" s="209" t="s">
        <v>22</v>
      </c>
      <c r="F100" s="210" t="s">
        <v>1791</v>
      </c>
      <c r="G100" s="207"/>
      <c r="H100" s="211">
        <v>408</v>
      </c>
      <c r="I100" s="212"/>
      <c r="J100" s="207"/>
      <c r="K100" s="207"/>
      <c r="L100" s="213"/>
      <c r="M100" s="214"/>
      <c r="N100" s="215"/>
      <c r="O100" s="215"/>
      <c r="P100" s="215"/>
      <c r="Q100" s="215"/>
      <c r="R100" s="215"/>
      <c r="S100" s="215"/>
      <c r="T100" s="216"/>
      <c r="AT100" s="217" t="s">
        <v>192</v>
      </c>
      <c r="AU100" s="217" t="s">
        <v>92</v>
      </c>
      <c r="AV100" s="11" t="s">
        <v>92</v>
      </c>
      <c r="AW100" s="11" t="s">
        <v>194</v>
      </c>
      <c r="AX100" s="11" t="s">
        <v>25</v>
      </c>
      <c r="AY100" s="217" t="s">
        <v>182</v>
      </c>
    </row>
    <row r="101" spans="2:65" s="1" customFormat="1" ht="14.4" customHeight="1">
      <c r="B101" s="42"/>
      <c r="C101" s="244" t="s">
        <v>261</v>
      </c>
      <c r="D101" s="244" t="s">
        <v>435</v>
      </c>
      <c r="E101" s="245" t="s">
        <v>458</v>
      </c>
      <c r="F101" s="246" t="s">
        <v>459</v>
      </c>
      <c r="G101" s="247" t="s">
        <v>430</v>
      </c>
      <c r="H101" s="248">
        <v>1080</v>
      </c>
      <c r="I101" s="249">
        <v>51.63</v>
      </c>
      <c r="J101" s="250">
        <f>ROUND(I101*H101,2)</f>
        <v>55760.4</v>
      </c>
      <c r="K101" s="246" t="s">
        <v>235</v>
      </c>
      <c r="L101" s="251"/>
      <c r="M101" s="252" t="s">
        <v>22</v>
      </c>
      <c r="N101" s="253" t="s">
        <v>53</v>
      </c>
      <c r="O101" s="43"/>
      <c r="P101" s="203">
        <f>O101*H101</f>
        <v>0</v>
      </c>
      <c r="Q101" s="203">
        <v>0.00032</v>
      </c>
      <c r="R101" s="203">
        <f>Q101*H101</f>
        <v>0.3456</v>
      </c>
      <c r="S101" s="203">
        <v>0</v>
      </c>
      <c r="T101" s="204">
        <f>S101*H101</f>
        <v>0</v>
      </c>
      <c r="AR101" s="25" t="s">
        <v>271</v>
      </c>
      <c r="AT101" s="25" t="s">
        <v>435</v>
      </c>
      <c r="AU101" s="25" t="s">
        <v>92</v>
      </c>
      <c r="AY101" s="25" t="s">
        <v>182</v>
      </c>
      <c r="BE101" s="205">
        <f>IF(N101="základní",J101,0)</f>
        <v>55760.4</v>
      </c>
      <c r="BF101" s="205">
        <f>IF(N101="snížená",J101,0)</f>
        <v>0</v>
      </c>
      <c r="BG101" s="205">
        <f>IF(N101="zákl. přenesená",J101,0)</f>
        <v>0</v>
      </c>
      <c r="BH101" s="205">
        <f>IF(N101="sníž. přenesená",J101,0)</f>
        <v>0</v>
      </c>
      <c r="BI101" s="205">
        <f>IF(N101="nulová",J101,0)</f>
        <v>0</v>
      </c>
      <c r="BJ101" s="25" t="s">
        <v>25</v>
      </c>
      <c r="BK101" s="205">
        <f>ROUND(I101*H101,2)</f>
        <v>55760.4</v>
      </c>
      <c r="BL101" s="25" t="s">
        <v>197</v>
      </c>
      <c r="BM101" s="25" t="s">
        <v>1748</v>
      </c>
    </row>
    <row r="102" spans="2:51" s="11" customFormat="1" ht="13.5">
      <c r="B102" s="206"/>
      <c r="C102" s="207"/>
      <c r="D102" s="208" t="s">
        <v>192</v>
      </c>
      <c r="E102" s="207"/>
      <c r="F102" s="210" t="s">
        <v>1792</v>
      </c>
      <c r="G102" s="207"/>
      <c r="H102" s="211">
        <v>1080</v>
      </c>
      <c r="I102" s="212"/>
      <c r="J102" s="207"/>
      <c r="K102" s="207"/>
      <c r="L102" s="213"/>
      <c r="M102" s="214"/>
      <c r="N102" s="215"/>
      <c r="O102" s="215"/>
      <c r="P102" s="215"/>
      <c r="Q102" s="215"/>
      <c r="R102" s="215"/>
      <c r="S102" s="215"/>
      <c r="T102" s="216"/>
      <c r="AT102" s="217" t="s">
        <v>192</v>
      </c>
      <c r="AU102" s="217" t="s">
        <v>92</v>
      </c>
      <c r="AV102" s="11" t="s">
        <v>92</v>
      </c>
      <c r="AW102" s="11" t="s">
        <v>6</v>
      </c>
      <c r="AX102" s="11" t="s">
        <v>25</v>
      </c>
      <c r="AY102" s="217" t="s">
        <v>182</v>
      </c>
    </row>
    <row r="103" spans="2:65" s="1" customFormat="1" ht="14.4" customHeight="1">
      <c r="B103" s="42"/>
      <c r="C103" s="244" t="s">
        <v>359</v>
      </c>
      <c r="D103" s="244" t="s">
        <v>435</v>
      </c>
      <c r="E103" s="245" t="s">
        <v>436</v>
      </c>
      <c r="F103" s="246" t="s">
        <v>437</v>
      </c>
      <c r="G103" s="247" t="s">
        <v>234</v>
      </c>
      <c r="H103" s="248">
        <v>408</v>
      </c>
      <c r="I103" s="249">
        <v>100.79</v>
      </c>
      <c r="J103" s="250">
        <f>ROUND(I103*H103,2)</f>
        <v>41122.32</v>
      </c>
      <c r="K103" s="246" t="s">
        <v>235</v>
      </c>
      <c r="L103" s="251"/>
      <c r="M103" s="252" t="s">
        <v>22</v>
      </c>
      <c r="N103" s="253" t="s">
        <v>53</v>
      </c>
      <c r="O103" s="43"/>
      <c r="P103" s="203">
        <f>O103*H103</f>
        <v>0</v>
      </c>
      <c r="Q103" s="203">
        <v>0.00119</v>
      </c>
      <c r="R103" s="203">
        <f>Q103*H103</f>
        <v>0.48552000000000006</v>
      </c>
      <c r="S103" s="203">
        <v>0</v>
      </c>
      <c r="T103" s="204">
        <f>S103*H103</f>
        <v>0</v>
      </c>
      <c r="AR103" s="25" t="s">
        <v>271</v>
      </c>
      <c r="AT103" s="25" t="s">
        <v>435</v>
      </c>
      <c r="AU103" s="25" t="s">
        <v>92</v>
      </c>
      <c r="AY103" s="25" t="s">
        <v>182</v>
      </c>
      <c r="BE103" s="205">
        <f>IF(N103="základní",J103,0)</f>
        <v>41122.32</v>
      </c>
      <c r="BF103" s="205">
        <f>IF(N103="snížená",J103,0)</f>
        <v>0</v>
      </c>
      <c r="BG103" s="205">
        <f>IF(N103="zákl. přenesená",J103,0)</f>
        <v>0</v>
      </c>
      <c r="BH103" s="205">
        <f>IF(N103="sníž. přenesená",J103,0)</f>
        <v>0</v>
      </c>
      <c r="BI103" s="205">
        <f>IF(N103="nulová",J103,0)</f>
        <v>0</v>
      </c>
      <c r="BJ103" s="25" t="s">
        <v>25</v>
      </c>
      <c r="BK103" s="205">
        <f>ROUND(I103*H103,2)</f>
        <v>41122.32</v>
      </c>
      <c r="BL103" s="25" t="s">
        <v>197</v>
      </c>
      <c r="BM103" s="25" t="s">
        <v>1751</v>
      </c>
    </row>
    <row r="104" spans="2:51" s="11" customFormat="1" ht="13.5">
      <c r="B104" s="206"/>
      <c r="C104" s="207"/>
      <c r="D104" s="208" t="s">
        <v>192</v>
      </c>
      <c r="E104" s="209" t="s">
        <v>22</v>
      </c>
      <c r="F104" s="210" t="s">
        <v>1791</v>
      </c>
      <c r="G104" s="207"/>
      <c r="H104" s="211">
        <v>408</v>
      </c>
      <c r="I104" s="212"/>
      <c r="J104" s="207"/>
      <c r="K104" s="207"/>
      <c r="L104" s="213"/>
      <c r="M104" s="214"/>
      <c r="N104" s="215"/>
      <c r="O104" s="215"/>
      <c r="P104" s="215"/>
      <c r="Q104" s="215"/>
      <c r="R104" s="215"/>
      <c r="S104" s="215"/>
      <c r="T104" s="216"/>
      <c r="AT104" s="217" t="s">
        <v>192</v>
      </c>
      <c r="AU104" s="217" t="s">
        <v>92</v>
      </c>
      <c r="AV104" s="11" t="s">
        <v>92</v>
      </c>
      <c r="AW104" s="11" t="s">
        <v>194</v>
      </c>
      <c r="AX104" s="11" t="s">
        <v>25</v>
      </c>
      <c r="AY104" s="217" t="s">
        <v>182</v>
      </c>
    </row>
    <row r="105" spans="2:65" s="1" customFormat="1" ht="22.8" customHeight="1">
      <c r="B105" s="42"/>
      <c r="C105" s="194" t="s">
        <v>271</v>
      </c>
      <c r="D105" s="194" t="s">
        <v>185</v>
      </c>
      <c r="E105" s="195" t="s">
        <v>1752</v>
      </c>
      <c r="F105" s="196" t="s">
        <v>1753</v>
      </c>
      <c r="G105" s="197" t="s">
        <v>430</v>
      </c>
      <c r="H105" s="198">
        <v>1080</v>
      </c>
      <c r="I105" s="199">
        <v>36.47</v>
      </c>
      <c r="J105" s="200">
        <f>ROUND(I105*H105,2)</f>
        <v>39387.6</v>
      </c>
      <c r="K105" s="196" t="s">
        <v>235</v>
      </c>
      <c r="L105" s="62"/>
      <c r="M105" s="201" t="s">
        <v>22</v>
      </c>
      <c r="N105" s="202" t="s">
        <v>53</v>
      </c>
      <c r="O105" s="43"/>
      <c r="P105" s="203">
        <f>O105*H105</f>
        <v>0</v>
      </c>
      <c r="Q105" s="203">
        <v>1E-05</v>
      </c>
      <c r="R105" s="203">
        <f>Q105*H105</f>
        <v>0.0108</v>
      </c>
      <c r="S105" s="203">
        <v>0</v>
      </c>
      <c r="T105" s="204">
        <f>S105*H105</f>
        <v>0</v>
      </c>
      <c r="AR105" s="25" t="s">
        <v>197</v>
      </c>
      <c r="AT105" s="25" t="s">
        <v>185</v>
      </c>
      <c r="AU105" s="25" t="s">
        <v>92</v>
      </c>
      <c r="AY105" s="25" t="s">
        <v>182</v>
      </c>
      <c r="BE105" s="205">
        <f>IF(N105="základní",J105,0)</f>
        <v>39387.6</v>
      </c>
      <c r="BF105" s="205">
        <f>IF(N105="snížená",J105,0)</f>
        <v>0</v>
      </c>
      <c r="BG105" s="205">
        <f>IF(N105="zákl. přenesená",J105,0)</f>
        <v>0</v>
      </c>
      <c r="BH105" s="205">
        <f>IF(N105="sníž. přenesená",J105,0)</f>
        <v>0</v>
      </c>
      <c r="BI105" s="205">
        <f>IF(N105="nulová",J105,0)</f>
        <v>0</v>
      </c>
      <c r="BJ105" s="25" t="s">
        <v>25</v>
      </c>
      <c r="BK105" s="205">
        <f>ROUND(I105*H105,2)</f>
        <v>39387.6</v>
      </c>
      <c r="BL105" s="25" t="s">
        <v>197</v>
      </c>
      <c r="BM105" s="25" t="s">
        <v>1754</v>
      </c>
    </row>
    <row r="106" spans="2:47" s="1" customFormat="1" ht="300">
      <c r="B106" s="42"/>
      <c r="C106" s="64"/>
      <c r="D106" s="208" t="s">
        <v>237</v>
      </c>
      <c r="E106" s="64"/>
      <c r="F106" s="228" t="s">
        <v>1741</v>
      </c>
      <c r="G106" s="64"/>
      <c r="H106" s="64"/>
      <c r="I106" s="165"/>
      <c r="J106" s="64"/>
      <c r="K106" s="64"/>
      <c r="L106" s="62"/>
      <c r="M106" s="229"/>
      <c r="N106" s="43"/>
      <c r="O106" s="43"/>
      <c r="P106" s="43"/>
      <c r="Q106" s="43"/>
      <c r="R106" s="43"/>
      <c r="S106" s="43"/>
      <c r="T106" s="79"/>
      <c r="AT106" s="25" t="s">
        <v>237</v>
      </c>
      <c r="AU106" s="25" t="s">
        <v>92</v>
      </c>
    </row>
    <row r="107" spans="2:51" s="11" customFormat="1" ht="13.5">
      <c r="B107" s="206"/>
      <c r="C107" s="207"/>
      <c r="D107" s="208" t="s">
        <v>192</v>
      </c>
      <c r="E107" s="209" t="s">
        <v>22</v>
      </c>
      <c r="F107" s="210" t="s">
        <v>1793</v>
      </c>
      <c r="G107" s="207"/>
      <c r="H107" s="211">
        <v>1080</v>
      </c>
      <c r="I107" s="212"/>
      <c r="J107" s="207"/>
      <c r="K107" s="207"/>
      <c r="L107" s="213"/>
      <c r="M107" s="214"/>
      <c r="N107" s="215"/>
      <c r="O107" s="215"/>
      <c r="P107" s="215"/>
      <c r="Q107" s="215"/>
      <c r="R107" s="215"/>
      <c r="S107" s="215"/>
      <c r="T107" s="216"/>
      <c r="AT107" s="217" t="s">
        <v>192</v>
      </c>
      <c r="AU107" s="217" t="s">
        <v>92</v>
      </c>
      <c r="AV107" s="11" t="s">
        <v>92</v>
      </c>
      <c r="AW107" s="11" t="s">
        <v>194</v>
      </c>
      <c r="AX107" s="11" t="s">
        <v>25</v>
      </c>
      <c r="AY107" s="217" t="s">
        <v>182</v>
      </c>
    </row>
    <row r="108" spans="2:65" s="1" customFormat="1" ht="45.6" customHeight="1">
      <c r="B108" s="42"/>
      <c r="C108" s="194" t="s">
        <v>277</v>
      </c>
      <c r="D108" s="194" t="s">
        <v>185</v>
      </c>
      <c r="E108" s="195" t="s">
        <v>1755</v>
      </c>
      <c r="F108" s="196" t="s">
        <v>1756</v>
      </c>
      <c r="G108" s="197" t="s">
        <v>295</v>
      </c>
      <c r="H108" s="198">
        <v>12.79</v>
      </c>
      <c r="I108" s="199">
        <v>90.41</v>
      </c>
      <c r="J108" s="200">
        <f>ROUND(I108*H108,2)</f>
        <v>1156.34</v>
      </c>
      <c r="K108" s="196" t="s">
        <v>235</v>
      </c>
      <c r="L108" s="62"/>
      <c r="M108" s="201" t="s">
        <v>22</v>
      </c>
      <c r="N108" s="202" t="s">
        <v>53</v>
      </c>
      <c r="O108" s="43"/>
      <c r="P108" s="203">
        <f>O108*H108</f>
        <v>0</v>
      </c>
      <c r="Q108" s="203">
        <v>0</v>
      </c>
      <c r="R108" s="203">
        <f>Q108*H108</f>
        <v>0</v>
      </c>
      <c r="S108" s="203">
        <v>0</v>
      </c>
      <c r="T108" s="204">
        <f>S108*H108</f>
        <v>0</v>
      </c>
      <c r="AR108" s="25" t="s">
        <v>197</v>
      </c>
      <c r="AT108" s="25" t="s">
        <v>185</v>
      </c>
      <c r="AU108" s="25" t="s">
        <v>92</v>
      </c>
      <c r="AY108" s="25" t="s">
        <v>182</v>
      </c>
      <c r="BE108" s="205">
        <f>IF(N108="základní",J108,0)</f>
        <v>1156.34</v>
      </c>
      <c r="BF108" s="205">
        <f>IF(N108="snížená",J108,0)</f>
        <v>0</v>
      </c>
      <c r="BG108" s="205">
        <f>IF(N108="zákl. přenesená",J108,0)</f>
        <v>0</v>
      </c>
      <c r="BH108" s="205">
        <f>IF(N108="sníž. přenesená",J108,0)</f>
        <v>0</v>
      </c>
      <c r="BI108" s="205">
        <f>IF(N108="nulová",J108,0)</f>
        <v>0</v>
      </c>
      <c r="BJ108" s="25" t="s">
        <v>25</v>
      </c>
      <c r="BK108" s="205">
        <f>ROUND(I108*H108,2)</f>
        <v>1156.34</v>
      </c>
      <c r="BL108" s="25" t="s">
        <v>197</v>
      </c>
      <c r="BM108" s="25" t="s">
        <v>1757</v>
      </c>
    </row>
    <row r="109" spans="2:47" s="1" customFormat="1" ht="264">
      <c r="B109" s="42"/>
      <c r="C109" s="64"/>
      <c r="D109" s="208" t="s">
        <v>237</v>
      </c>
      <c r="E109" s="64"/>
      <c r="F109" s="228" t="s">
        <v>501</v>
      </c>
      <c r="G109" s="64"/>
      <c r="H109" s="64"/>
      <c r="I109" s="165"/>
      <c r="J109" s="64"/>
      <c r="K109" s="64"/>
      <c r="L109" s="62"/>
      <c r="M109" s="229"/>
      <c r="N109" s="43"/>
      <c r="O109" s="43"/>
      <c r="P109" s="43"/>
      <c r="Q109" s="43"/>
      <c r="R109" s="43"/>
      <c r="S109" s="43"/>
      <c r="T109" s="79"/>
      <c r="AT109" s="25" t="s">
        <v>237</v>
      </c>
      <c r="AU109" s="25" t="s">
        <v>92</v>
      </c>
    </row>
    <row r="110" spans="2:51" s="11" customFormat="1" ht="13.5">
      <c r="B110" s="206"/>
      <c r="C110" s="207"/>
      <c r="D110" s="208" t="s">
        <v>192</v>
      </c>
      <c r="E110" s="209" t="s">
        <v>22</v>
      </c>
      <c r="F110" s="210" t="s">
        <v>1794</v>
      </c>
      <c r="G110" s="207"/>
      <c r="H110" s="211">
        <v>12.79</v>
      </c>
      <c r="I110" s="212"/>
      <c r="J110" s="207"/>
      <c r="K110" s="207"/>
      <c r="L110" s="213"/>
      <c r="M110" s="214"/>
      <c r="N110" s="215"/>
      <c r="O110" s="215"/>
      <c r="P110" s="215"/>
      <c r="Q110" s="215"/>
      <c r="R110" s="215"/>
      <c r="S110" s="215"/>
      <c r="T110" s="216"/>
      <c r="AT110" s="217" t="s">
        <v>192</v>
      </c>
      <c r="AU110" s="217" t="s">
        <v>92</v>
      </c>
      <c r="AV110" s="11" t="s">
        <v>92</v>
      </c>
      <c r="AW110" s="11" t="s">
        <v>194</v>
      </c>
      <c r="AX110" s="11" t="s">
        <v>25</v>
      </c>
      <c r="AY110" s="217" t="s">
        <v>182</v>
      </c>
    </row>
    <row r="111" spans="2:65" s="1" customFormat="1" ht="22.8" customHeight="1">
      <c r="B111" s="42"/>
      <c r="C111" s="194" t="s">
        <v>29</v>
      </c>
      <c r="D111" s="194" t="s">
        <v>185</v>
      </c>
      <c r="E111" s="195" t="s">
        <v>1375</v>
      </c>
      <c r="F111" s="196" t="s">
        <v>1376</v>
      </c>
      <c r="G111" s="197" t="s">
        <v>295</v>
      </c>
      <c r="H111" s="198">
        <v>25.58</v>
      </c>
      <c r="I111" s="199">
        <v>207.97</v>
      </c>
      <c r="J111" s="200">
        <f>ROUND(I111*H111,2)</f>
        <v>5319.87</v>
      </c>
      <c r="K111" s="196" t="s">
        <v>235</v>
      </c>
      <c r="L111" s="62"/>
      <c r="M111" s="201" t="s">
        <v>22</v>
      </c>
      <c r="N111" s="202" t="s">
        <v>53</v>
      </c>
      <c r="O111" s="43"/>
      <c r="P111" s="203">
        <f>O111*H111</f>
        <v>0</v>
      </c>
      <c r="Q111" s="203">
        <v>0</v>
      </c>
      <c r="R111" s="203">
        <f>Q111*H111</f>
        <v>0</v>
      </c>
      <c r="S111" s="203">
        <v>0</v>
      </c>
      <c r="T111" s="204">
        <f>S111*H111</f>
        <v>0</v>
      </c>
      <c r="AR111" s="25" t="s">
        <v>197</v>
      </c>
      <c r="AT111" s="25" t="s">
        <v>185</v>
      </c>
      <c r="AU111" s="25" t="s">
        <v>92</v>
      </c>
      <c r="AY111" s="25" t="s">
        <v>182</v>
      </c>
      <c r="BE111" s="205">
        <f>IF(N111="základní",J111,0)</f>
        <v>5319.87</v>
      </c>
      <c r="BF111" s="205">
        <f>IF(N111="snížená",J111,0)</f>
        <v>0</v>
      </c>
      <c r="BG111" s="205">
        <f>IF(N111="zákl. přenesená",J111,0)</f>
        <v>0</v>
      </c>
      <c r="BH111" s="205">
        <f>IF(N111="sníž. přenesená",J111,0)</f>
        <v>0</v>
      </c>
      <c r="BI111" s="205">
        <f>IF(N111="nulová",J111,0)</f>
        <v>0</v>
      </c>
      <c r="BJ111" s="25" t="s">
        <v>25</v>
      </c>
      <c r="BK111" s="205">
        <f>ROUND(I111*H111,2)</f>
        <v>5319.87</v>
      </c>
      <c r="BL111" s="25" t="s">
        <v>197</v>
      </c>
      <c r="BM111" s="25" t="s">
        <v>1759</v>
      </c>
    </row>
    <row r="112" spans="2:47" s="1" customFormat="1" ht="192">
      <c r="B112" s="42"/>
      <c r="C112" s="64"/>
      <c r="D112" s="208" t="s">
        <v>237</v>
      </c>
      <c r="E112" s="64"/>
      <c r="F112" s="228" t="s">
        <v>539</v>
      </c>
      <c r="G112" s="64"/>
      <c r="H112" s="64"/>
      <c r="I112" s="165"/>
      <c r="J112" s="64"/>
      <c r="K112" s="64"/>
      <c r="L112" s="62"/>
      <c r="M112" s="229"/>
      <c r="N112" s="43"/>
      <c r="O112" s="43"/>
      <c r="P112" s="43"/>
      <c r="Q112" s="43"/>
      <c r="R112" s="43"/>
      <c r="S112" s="43"/>
      <c r="T112" s="79"/>
      <c r="AT112" s="25" t="s">
        <v>237</v>
      </c>
      <c r="AU112" s="25" t="s">
        <v>92</v>
      </c>
    </row>
    <row r="113" spans="2:51" s="11" customFormat="1" ht="13.5">
      <c r="B113" s="206"/>
      <c r="C113" s="207"/>
      <c r="D113" s="208" t="s">
        <v>192</v>
      </c>
      <c r="E113" s="209" t="s">
        <v>22</v>
      </c>
      <c r="F113" s="210" t="s">
        <v>1795</v>
      </c>
      <c r="G113" s="207"/>
      <c r="H113" s="211">
        <v>25.58</v>
      </c>
      <c r="I113" s="212"/>
      <c r="J113" s="207"/>
      <c r="K113" s="207"/>
      <c r="L113" s="213"/>
      <c r="M113" s="214"/>
      <c r="N113" s="215"/>
      <c r="O113" s="215"/>
      <c r="P113" s="215"/>
      <c r="Q113" s="215"/>
      <c r="R113" s="215"/>
      <c r="S113" s="215"/>
      <c r="T113" s="216"/>
      <c r="AT113" s="217" t="s">
        <v>192</v>
      </c>
      <c r="AU113" s="217" t="s">
        <v>92</v>
      </c>
      <c r="AV113" s="11" t="s">
        <v>92</v>
      </c>
      <c r="AW113" s="11" t="s">
        <v>194</v>
      </c>
      <c r="AX113" s="11" t="s">
        <v>25</v>
      </c>
      <c r="AY113" s="217" t="s">
        <v>182</v>
      </c>
    </row>
    <row r="114" spans="2:65" s="1" customFormat="1" ht="14.4" customHeight="1">
      <c r="B114" s="42"/>
      <c r="C114" s="194" t="s">
        <v>287</v>
      </c>
      <c r="D114" s="194" t="s">
        <v>185</v>
      </c>
      <c r="E114" s="195" t="s">
        <v>583</v>
      </c>
      <c r="F114" s="196" t="s">
        <v>584</v>
      </c>
      <c r="G114" s="197" t="s">
        <v>295</v>
      </c>
      <c r="H114" s="198">
        <v>12.79</v>
      </c>
      <c r="I114" s="199">
        <v>18.61</v>
      </c>
      <c r="J114" s="200">
        <f>ROUND(I114*H114,2)</f>
        <v>238.02</v>
      </c>
      <c r="K114" s="196" t="s">
        <v>235</v>
      </c>
      <c r="L114" s="62"/>
      <c r="M114" s="201" t="s">
        <v>22</v>
      </c>
      <c r="N114" s="202" t="s">
        <v>53</v>
      </c>
      <c r="O114" s="43"/>
      <c r="P114" s="203">
        <f>O114*H114</f>
        <v>0</v>
      </c>
      <c r="Q114" s="203">
        <v>0</v>
      </c>
      <c r="R114" s="203">
        <f>Q114*H114</f>
        <v>0</v>
      </c>
      <c r="S114" s="203">
        <v>0</v>
      </c>
      <c r="T114" s="204">
        <f>S114*H114</f>
        <v>0</v>
      </c>
      <c r="AR114" s="25" t="s">
        <v>197</v>
      </c>
      <c r="AT114" s="25" t="s">
        <v>185</v>
      </c>
      <c r="AU114" s="25" t="s">
        <v>92</v>
      </c>
      <c r="AY114" s="25" t="s">
        <v>182</v>
      </c>
      <c r="BE114" s="205">
        <f>IF(N114="základní",J114,0)</f>
        <v>238.02</v>
      </c>
      <c r="BF114" s="205">
        <f>IF(N114="snížená",J114,0)</f>
        <v>0</v>
      </c>
      <c r="BG114" s="205">
        <f>IF(N114="zákl. přenesená",J114,0)</f>
        <v>0</v>
      </c>
      <c r="BH114" s="205">
        <f>IF(N114="sníž. přenesená",J114,0)</f>
        <v>0</v>
      </c>
      <c r="BI114" s="205">
        <f>IF(N114="nulová",J114,0)</f>
        <v>0</v>
      </c>
      <c r="BJ114" s="25" t="s">
        <v>25</v>
      </c>
      <c r="BK114" s="205">
        <f>ROUND(I114*H114,2)</f>
        <v>238.02</v>
      </c>
      <c r="BL114" s="25" t="s">
        <v>197</v>
      </c>
      <c r="BM114" s="25" t="s">
        <v>1761</v>
      </c>
    </row>
    <row r="115" spans="2:47" s="1" customFormat="1" ht="396">
      <c r="B115" s="42"/>
      <c r="C115" s="64"/>
      <c r="D115" s="208" t="s">
        <v>237</v>
      </c>
      <c r="E115" s="64"/>
      <c r="F115" s="228" t="s">
        <v>586</v>
      </c>
      <c r="G115" s="64"/>
      <c r="H115" s="64"/>
      <c r="I115" s="165"/>
      <c r="J115" s="64"/>
      <c r="K115" s="64"/>
      <c r="L115" s="62"/>
      <c r="M115" s="229"/>
      <c r="N115" s="43"/>
      <c r="O115" s="43"/>
      <c r="P115" s="43"/>
      <c r="Q115" s="43"/>
      <c r="R115" s="43"/>
      <c r="S115" s="43"/>
      <c r="T115" s="79"/>
      <c r="AT115" s="25" t="s">
        <v>237</v>
      </c>
      <c r="AU115" s="25" t="s">
        <v>92</v>
      </c>
    </row>
    <row r="116" spans="2:51" s="11" customFormat="1" ht="13.5">
      <c r="B116" s="206"/>
      <c r="C116" s="207"/>
      <c r="D116" s="208" t="s">
        <v>192</v>
      </c>
      <c r="E116" s="209" t="s">
        <v>22</v>
      </c>
      <c r="F116" s="210" t="s">
        <v>1790</v>
      </c>
      <c r="G116" s="207"/>
      <c r="H116" s="211">
        <v>12.79</v>
      </c>
      <c r="I116" s="212"/>
      <c r="J116" s="207"/>
      <c r="K116" s="207"/>
      <c r="L116" s="213"/>
      <c r="M116" s="214"/>
      <c r="N116" s="215"/>
      <c r="O116" s="215"/>
      <c r="P116" s="215"/>
      <c r="Q116" s="215"/>
      <c r="R116" s="215"/>
      <c r="S116" s="215"/>
      <c r="T116" s="216"/>
      <c r="AT116" s="217" t="s">
        <v>192</v>
      </c>
      <c r="AU116" s="217" t="s">
        <v>92</v>
      </c>
      <c r="AV116" s="11" t="s">
        <v>92</v>
      </c>
      <c r="AW116" s="11" t="s">
        <v>194</v>
      </c>
      <c r="AX116" s="11" t="s">
        <v>25</v>
      </c>
      <c r="AY116" s="217" t="s">
        <v>182</v>
      </c>
    </row>
    <row r="117" spans="2:65" s="1" customFormat="1" ht="34.2" customHeight="1">
      <c r="B117" s="42"/>
      <c r="C117" s="194" t="s">
        <v>292</v>
      </c>
      <c r="D117" s="194" t="s">
        <v>185</v>
      </c>
      <c r="E117" s="195" t="s">
        <v>589</v>
      </c>
      <c r="F117" s="196" t="s">
        <v>590</v>
      </c>
      <c r="G117" s="197" t="s">
        <v>561</v>
      </c>
      <c r="H117" s="198">
        <v>25.58</v>
      </c>
      <c r="I117" s="199">
        <v>430.21</v>
      </c>
      <c r="J117" s="200">
        <f>ROUND(I117*H117,2)</f>
        <v>11004.77</v>
      </c>
      <c r="K117" s="196" t="s">
        <v>235</v>
      </c>
      <c r="L117" s="62"/>
      <c r="M117" s="201" t="s">
        <v>22</v>
      </c>
      <c r="N117" s="202" t="s">
        <v>53</v>
      </c>
      <c r="O117" s="43"/>
      <c r="P117" s="203">
        <f>O117*H117</f>
        <v>0</v>
      </c>
      <c r="Q117" s="203">
        <v>0</v>
      </c>
      <c r="R117" s="203">
        <f>Q117*H117</f>
        <v>0</v>
      </c>
      <c r="S117" s="203">
        <v>0</v>
      </c>
      <c r="T117" s="204">
        <f>S117*H117</f>
        <v>0</v>
      </c>
      <c r="AR117" s="25" t="s">
        <v>197</v>
      </c>
      <c r="AT117" s="25" t="s">
        <v>185</v>
      </c>
      <c r="AU117" s="25" t="s">
        <v>92</v>
      </c>
      <c r="AY117" s="25" t="s">
        <v>182</v>
      </c>
      <c r="BE117" s="205">
        <f>IF(N117="základní",J117,0)</f>
        <v>11004.77</v>
      </c>
      <c r="BF117" s="205">
        <f>IF(N117="snížená",J117,0)</f>
        <v>0</v>
      </c>
      <c r="BG117" s="205">
        <f>IF(N117="zákl. přenesená",J117,0)</f>
        <v>0</v>
      </c>
      <c r="BH117" s="205">
        <f>IF(N117="sníž. přenesená",J117,0)</f>
        <v>0</v>
      </c>
      <c r="BI117" s="205">
        <f>IF(N117="nulová",J117,0)</f>
        <v>0</v>
      </c>
      <c r="BJ117" s="25" t="s">
        <v>25</v>
      </c>
      <c r="BK117" s="205">
        <f>ROUND(I117*H117,2)</f>
        <v>11004.77</v>
      </c>
      <c r="BL117" s="25" t="s">
        <v>197</v>
      </c>
      <c r="BM117" s="25" t="s">
        <v>1762</v>
      </c>
    </row>
    <row r="118" spans="2:47" s="1" customFormat="1" ht="48">
      <c r="B118" s="42"/>
      <c r="C118" s="64"/>
      <c r="D118" s="208" t="s">
        <v>237</v>
      </c>
      <c r="E118" s="64"/>
      <c r="F118" s="228" t="s">
        <v>592</v>
      </c>
      <c r="G118" s="64"/>
      <c r="H118" s="64"/>
      <c r="I118" s="165"/>
      <c r="J118" s="64"/>
      <c r="K118" s="64"/>
      <c r="L118" s="62"/>
      <c r="M118" s="229"/>
      <c r="N118" s="43"/>
      <c r="O118" s="43"/>
      <c r="P118" s="43"/>
      <c r="Q118" s="43"/>
      <c r="R118" s="43"/>
      <c r="S118" s="43"/>
      <c r="T118" s="79"/>
      <c r="AT118" s="25" t="s">
        <v>237</v>
      </c>
      <c r="AU118" s="25" t="s">
        <v>92</v>
      </c>
    </row>
    <row r="119" spans="2:51" s="11" customFormat="1" ht="13.5">
      <c r="B119" s="206"/>
      <c r="C119" s="207"/>
      <c r="D119" s="208" t="s">
        <v>192</v>
      </c>
      <c r="E119" s="209" t="s">
        <v>22</v>
      </c>
      <c r="F119" s="210" t="s">
        <v>1796</v>
      </c>
      <c r="G119" s="207"/>
      <c r="H119" s="211">
        <v>25.58</v>
      </c>
      <c r="I119" s="212"/>
      <c r="J119" s="207"/>
      <c r="K119" s="207"/>
      <c r="L119" s="213"/>
      <c r="M119" s="214"/>
      <c r="N119" s="215"/>
      <c r="O119" s="215"/>
      <c r="P119" s="215"/>
      <c r="Q119" s="215"/>
      <c r="R119" s="215"/>
      <c r="S119" s="215"/>
      <c r="T119" s="216"/>
      <c r="AT119" s="217" t="s">
        <v>192</v>
      </c>
      <c r="AU119" s="217" t="s">
        <v>92</v>
      </c>
      <c r="AV119" s="11" t="s">
        <v>92</v>
      </c>
      <c r="AW119" s="11" t="s">
        <v>194</v>
      </c>
      <c r="AX119" s="11" t="s">
        <v>25</v>
      </c>
      <c r="AY119" s="217" t="s">
        <v>182</v>
      </c>
    </row>
    <row r="120" spans="2:63" s="10" customFormat="1" ht="22.35" customHeight="1">
      <c r="B120" s="178"/>
      <c r="C120" s="179"/>
      <c r="D120" s="180" t="s">
        <v>81</v>
      </c>
      <c r="E120" s="192" t="s">
        <v>92</v>
      </c>
      <c r="F120" s="192" t="s">
        <v>657</v>
      </c>
      <c r="G120" s="179"/>
      <c r="H120" s="179"/>
      <c r="I120" s="182"/>
      <c r="J120" s="193">
        <f>BK120</f>
        <v>255870.55000000002</v>
      </c>
      <c r="K120" s="179"/>
      <c r="L120" s="184"/>
      <c r="M120" s="185"/>
      <c r="N120" s="186"/>
      <c r="O120" s="186"/>
      <c r="P120" s="187">
        <f>P121+SUM(P122:P132)</f>
        <v>0</v>
      </c>
      <c r="Q120" s="186"/>
      <c r="R120" s="187">
        <f>R121+SUM(R122:R132)</f>
        <v>29.260222</v>
      </c>
      <c r="S120" s="186"/>
      <c r="T120" s="188">
        <f>T121+SUM(T122:T132)</f>
        <v>0</v>
      </c>
      <c r="AR120" s="189" t="s">
        <v>25</v>
      </c>
      <c r="AT120" s="190" t="s">
        <v>81</v>
      </c>
      <c r="AU120" s="190" t="s">
        <v>92</v>
      </c>
      <c r="AY120" s="189" t="s">
        <v>182</v>
      </c>
      <c r="BK120" s="191">
        <f>BK121+SUM(BK122:BK132)</f>
        <v>255870.55000000002</v>
      </c>
    </row>
    <row r="121" spans="2:65" s="1" customFormat="1" ht="22.8" customHeight="1">
      <c r="B121" s="42"/>
      <c r="C121" s="194" t="s">
        <v>299</v>
      </c>
      <c r="D121" s="194" t="s">
        <v>185</v>
      </c>
      <c r="E121" s="195" t="s">
        <v>1764</v>
      </c>
      <c r="F121" s="196" t="s">
        <v>1765</v>
      </c>
      <c r="G121" s="197" t="s">
        <v>430</v>
      </c>
      <c r="H121" s="198">
        <v>37.4</v>
      </c>
      <c r="I121" s="199">
        <v>1139.14</v>
      </c>
      <c r="J121" s="200">
        <f>ROUND(I121*H121,2)</f>
        <v>42603.84</v>
      </c>
      <c r="K121" s="196" t="s">
        <v>235</v>
      </c>
      <c r="L121" s="62"/>
      <c r="M121" s="201" t="s">
        <v>22</v>
      </c>
      <c r="N121" s="202" t="s">
        <v>53</v>
      </c>
      <c r="O121" s="43"/>
      <c r="P121" s="203">
        <f>O121*H121</f>
        <v>0</v>
      </c>
      <c r="Q121" s="203">
        <v>0.00018</v>
      </c>
      <c r="R121" s="203">
        <f>Q121*H121</f>
        <v>0.006732</v>
      </c>
      <c r="S121" s="203">
        <v>0</v>
      </c>
      <c r="T121" s="204">
        <f>S121*H121</f>
        <v>0</v>
      </c>
      <c r="AR121" s="25" t="s">
        <v>1766</v>
      </c>
      <c r="AT121" s="25" t="s">
        <v>185</v>
      </c>
      <c r="AU121" s="25" t="s">
        <v>201</v>
      </c>
      <c r="AY121" s="25" t="s">
        <v>182</v>
      </c>
      <c r="BE121" s="205">
        <f>IF(N121="základní",J121,0)</f>
        <v>42603.84</v>
      </c>
      <c r="BF121" s="205">
        <f>IF(N121="snížená",J121,0)</f>
        <v>0</v>
      </c>
      <c r="BG121" s="205">
        <f>IF(N121="zákl. přenesená",J121,0)</f>
        <v>0</v>
      </c>
      <c r="BH121" s="205">
        <f>IF(N121="sníž. přenesená",J121,0)</f>
        <v>0</v>
      </c>
      <c r="BI121" s="205">
        <f>IF(N121="nulová",J121,0)</f>
        <v>0</v>
      </c>
      <c r="BJ121" s="25" t="s">
        <v>25</v>
      </c>
      <c r="BK121" s="205">
        <f>ROUND(I121*H121,2)</f>
        <v>42603.84</v>
      </c>
      <c r="BL121" s="25" t="s">
        <v>1766</v>
      </c>
      <c r="BM121" s="25" t="s">
        <v>1767</v>
      </c>
    </row>
    <row r="122" spans="2:51" s="11" customFormat="1" ht="13.5">
      <c r="B122" s="206"/>
      <c r="C122" s="207"/>
      <c r="D122" s="208" t="s">
        <v>192</v>
      </c>
      <c r="E122" s="209" t="s">
        <v>22</v>
      </c>
      <c r="F122" s="210" t="s">
        <v>1797</v>
      </c>
      <c r="G122" s="207"/>
      <c r="H122" s="211">
        <v>37.4</v>
      </c>
      <c r="I122" s="212"/>
      <c r="J122" s="207"/>
      <c r="K122" s="207"/>
      <c r="L122" s="213"/>
      <c r="M122" s="214"/>
      <c r="N122" s="215"/>
      <c r="O122" s="215"/>
      <c r="P122" s="215"/>
      <c r="Q122" s="215"/>
      <c r="R122" s="215"/>
      <c r="S122" s="215"/>
      <c r="T122" s="216"/>
      <c r="AT122" s="217" t="s">
        <v>192</v>
      </c>
      <c r="AU122" s="217" t="s">
        <v>201</v>
      </c>
      <c r="AV122" s="11" t="s">
        <v>92</v>
      </c>
      <c r="AW122" s="11" t="s">
        <v>194</v>
      </c>
      <c r="AX122" s="11" t="s">
        <v>25</v>
      </c>
      <c r="AY122" s="217" t="s">
        <v>182</v>
      </c>
    </row>
    <row r="123" spans="2:65" s="1" customFormat="1" ht="34.2" customHeight="1">
      <c r="B123" s="42"/>
      <c r="C123" s="194" t="s">
        <v>307</v>
      </c>
      <c r="D123" s="194" t="s">
        <v>185</v>
      </c>
      <c r="E123" s="195" t="s">
        <v>1769</v>
      </c>
      <c r="F123" s="196" t="s">
        <v>1770</v>
      </c>
      <c r="G123" s="197" t="s">
        <v>430</v>
      </c>
      <c r="H123" s="198">
        <v>64.9</v>
      </c>
      <c r="I123" s="199">
        <v>2038.23</v>
      </c>
      <c r="J123" s="200">
        <f>ROUND(I123*H123,2)</f>
        <v>132281.13</v>
      </c>
      <c r="K123" s="196" t="s">
        <v>235</v>
      </c>
      <c r="L123" s="62"/>
      <c r="M123" s="201" t="s">
        <v>22</v>
      </c>
      <c r="N123" s="202" t="s">
        <v>53</v>
      </c>
      <c r="O123" s="43"/>
      <c r="P123" s="203">
        <f>O123*H123</f>
        <v>0</v>
      </c>
      <c r="Q123" s="203">
        <v>0.00032</v>
      </c>
      <c r="R123" s="203">
        <f>Q123*H123</f>
        <v>0.020768000000000005</v>
      </c>
      <c r="S123" s="203">
        <v>0</v>
      </c>
      <c r="T123" s="204">
        <f>S123*H123</f>
        <v>0</v>
      </c>
      <c r="AR123" s="25" t="s">
        <v>197</v>
      </c>
      <c r="AT123" s="25" t="s">
        <v>185</v>
      </c>
      <c r="AU123" s="25" t="s">
        <v>201</v>
      </c>
      <c r="AY123" s="25" t="s">
        <v>182</v>
      </c>
      <c r="BE123" s="205">
        <f>IF(N123="základní",J123,0)</f>
        <v>132281.13</v>
      </c>
      <c r="BF123" s="205">
        <f>IF(N123="snížená",J123,0)</f>
        <v>0</v>
      </c>
      <c r="BG123" s="205">
        <f>IF(N123="zákl. přenesená",J123,0)</f>
        <v>0</v>
      </c>
      <c r="BH123" s="205">
        <f>IF(N123="sníž. přenesená",J123,0)</f>
        <v>0</v>
      </c>
      <c r="BI123" s="205">
        <f>IF(N123="nulová",J123,0)</f>
        <v>0</v>
      </c>
      <c r="BJ123" s="25" t="s">
        <v>25</v>
      </c>
      <c r="BK123" s="205">
        <f>ROUND(I123*H123,2)</f>
        <v>132281.13</v>
      </c>
      <c r="BL123" s="25" t="s">
        <v>197</v>
      </c>
      <c r="BM123" s="25" t="s">
        <v>1771</v>
      </c>
    </row>
    <row r="124" spans="2:51" s="11" customFormat="1" ht="13.5">
      <c r="B124" s="206"/>
      <c r="C124" s="207"/>
      <c r="D124" s="208" t="s">
        <v>192</v>
      </c>
      <c r="E124" s="209" t="s">
        <v>22</v>
      </c>
      <c r="F124" s="210" t="s">
        <v>1798</v>
      </c>
      <c r="G124" s="207"/>
      <c r="H124" s="211">
        <v>64.9</v>
      </c>
      <c r="I124" s="212"/>
      <c r="J124" s="207"/>
      <c r="K124" s="207"/>
      <c r="L124" s="213"/>
      <c r="M124" s="214"/>
      <c r="N124" s="215"/>
      <c r="O124" s="215"/>
      <c r="P124" s="215"/>
      <c r="Q124" s="215"/>
      <c r="R124" s="215"/>
      <c r="S124" s="215"/>
      <c r="T124" s="216"/>
      <c r="AT124" s="217" t="s">
        <v>192</v>
      </c>
      <c r="AU124" s="217" t="s">
        <v>201</v>
      </c>
      <c r="AV124" s="11" t="s">
        <v>92</v>
      </c>
      <c r="AW124" s="11" t="s">
        <v>194</v>
      </c>
      <c r="AX124" s="11" t="s">
        <v>25</v>
      </c>
      <c r="AY124" s="217" t="s">
        <v>182</v>
      </c>
    </row>
    <row r="125" spans="2:65" s="1" customFormat="1" ht="22.8" customHeight="1">
      <c r="B125" s="42"/>
      <c r="C125" s="194" t="s">
        <v>10</v>
      </c>
      <c r="D125" s="194" t="s">
        <v>185</v>
      </c>
      <c r="E125" s="195" t="s">
        <v>1612</v>
      </c>
      <c r="F125" s="196" t="s">
        <v>1613</v>
      </c>
      <c r="G125" s="197" t="s">
        <v>1614</v>
      </c>
      <c r="H125" s="198">
        <v>15.35</v>
      </c>
      <c r="I125" s="199">
        <v>1093.97</v>
      </c>
      <c r="J125" s="200">
        <f>ROUND(I125*H125,2)</f>
        <v>16792.44</v>
      </c>
      <c r="K125" s="196" t="s">
        <v>235</v>
      </c>
      <c r="L125" s="62"/>
      <c r="M125" s="201" t="s">
        <v>22</v>
      </c>
      <c r="N125" s="202" t="s">
        <v>53</v>
      </c>
      <c r="O125" s="43"/>
      <c r="P125" s="203">
        <f>O125*H125</f>
        <v>0</v>
      </c>
      <c r="Q125" s="203">
        <v>4E-05</v>
      </c>
      <c r="R125" s="203">
        <f>Q125*H125</f>
        <v>0.0006140000000000001</v>
      </c>
      <c r="S125" s="203">
        <v>0</v>
      </c>
      <c r="T125" s="204">
        <f>S125*H125</f>
        <v>0</v>
      </c>
      <c r="AR125" s="25" t="s">
        <v>197</v>
      </c>
      <c r="AT125" s="25" t="s">
        <v>185</v>
      </c>
      <c r="AU125" s="25" t="s">
        <v>201</v>
      </c>
      <c r="AY125" s="25" t="s">
        <v>182</v>
      </c>
      <c r="BE125" s="205">
        <f>IF(N125="základní",J125,0)</f>
        <v>16792.44</v>
      </c>
      <c r="BF125" s="205">
        <f>IF(N125="snížená",J125,0)</f>
        <v>0</v>
      </c>
      <c r="BG125" s="205">
        <f>IF(N125="zákl. přenesená",J125,0)</f>
        <v>0</v>
      </c>
      <c r="BH125" s="205">
        <f>IF(N125="sníž. přenesená",J125,0)</f>
        <v>0</v>
      </c>
      <c r="BI125" s="205">
        <f>IF(N125="nulová",J125,0)</f>
        <v>0</v>
      </c>
      <c r="BJ125" s="25" t="s">
        <v>25</v>
      </c>
      <c r="BK125" s="205">
        <f>ROUND(I125*H125,2)</f>
        <v>16792.44</v>
      </c>
      <c r="BL125" s="25" t="s">
        <v>197</v>
      </c>
      <c r="BM125" s="25" t="s">
        <v>1773</v>
      </c>
    </row>
    <row r="126" spans="2:47" s="1" customFormat="1" ht="264">
      <c r="B126" s="42"/>
      <c r="C126" s="64"/>
      <c r="D126" s="208" t="s">
        <v>237</v>
      </c>
      <c r="E126" s="64"/>
      <c r="F126" s="228" t="s">
        <v>1616</v>
      </c>
      <c r="G126" s="64"/>
      <c r="H126" s="64"/>
      <c r="I126" s="165"/>
      <c r="J126" s="64"/>
      <c r="K126" s="64"/>
      <c r="L126" s="62"/>
      <c r="M126" s="229"/>
      <c r="N126" s="43"/>
      <c r="O126" s="43"/>
      <c r="P126" s="43"/>
      <c r="Q126" s="43"/>
      <c r="R126" s="43"/>
      <c r="S126" s="43"/>
      <c r="T126" s="79"/>
      <c r="AT126" s="25" t="s">
        <v>237</v>
      </c>
      <c r="AU126" s="25" t="s">
        <v>201</v>
      </c>
    </row>
    <row r="127" spans="2:51" s="11" customFormat="1" ht="13.5">
      <c r="B127" s="206"/>
      <c r="C127" s="207"/>
      <c r="D127" s="208" t="s">
        <v>192</v>
      </c>
      <c r="E127" s="209" t="s">
        <v>22</v>
      </c>
      <c r="F127" s="210" t="s">
        <v>1799</v>
      </c>
      <c r="G127" s="207"/>
      <c r="H127" s="211">
        <v>15.35</v>
      </c>
      <c r="I127" s="212"/>
      <c r="J127" s="207"/>
      <c r="K127" s="207"/>
      <c r="L127" s="213"/>
      <c r="M127" s="214"/>
      <c r="N127" s="215"/>
      <c r="O127" s="215"/>
      <c r="P127" s="215"/>
      <c r="Q127" s="215"/>
      <c r="R127" s="215"/>
      <c r="S127" s="215"/>
      <c r="T127" s="216"/>
      <c r="AT127" s="217" t="s">
        <v>192</v>
      </c>
      <c r="AU127" s="217" t="s">
        <v>201</v>
      </c>
      <c r="AV127" s="11" t="s">
        <v>92</v>
      </c>
      <c r="AW127" s="11" t="s">
        <v>194</v>
      </c>
      <c r="AX127" s="11" t="s">
        <v>25</v>
      </c>
      <c r="AY127" s="217" t="s">
        <v>182</v>
      </c>
    </row>
    <row r="128" spans="2:65" s="1" customFormat="1" ht="14.4" customHeight="1">
      <c r="B128" s="42"/>
      <c r="C128" s="244" t="s">
        <v>317</v>
      </c>
      <c r="D128" s="244" t="s">
        <v>435</v>
      </c>
      <c r="E128" s="245" t="s">
        <v>1617</v>
      </c>
      <c r="F128" s="246" t="s">
        <v>1618</v>
      </c>
      <c r="G128" s="247" t="s">
        <v>561</v>
      </c>
      <c r="H128" s="248">
        <v>0.65</v>
      </c>
      <c r="I128" s="249">
        <v>3687.54</v>
      </c>
      <c r="J128" s="250">
        <f>ROUND(I128*H128,2)</f>
        <v>2396.9</v>
      </c>
      <c r="K128" s="246" t="s">
        <v>235</v>
      </c>
      <c r="L128" s="251"/>
      <c r="M128" s="252" t="s">
        <v>22</v>
      </c>
      <c r="N128" s="253" t="s">
        <v>53</v>
      </c>
      <c r="O128" s="43"/>
      <c r="P128" s="203">
        <f>O128*H128</f>
        <v>0</v>
      </c>
      <c r="Q128" s="203">
        <v>1</v>
      </c>
      <c r="R128" s="203">
        <f>Q128*H128</f>
        <v>0.65</v>
      </c>
      <c r="S128" s="203">
        <v>0</v>
      </c>
      <c r="T128" s="204">
        <f>S128*H128</f>
        <v>0</v>
      </c>
      <c r="AR128" s="25" t="s">
        <v>271</v>
      </c>
      <c r="AT128" s="25" t="s">
        <v>435</v>
      </c>
      <c r="AU128" s="25" t="s">
        <v>201</v>
      </c>
      <c r="AY128" s="25" t="s">
        <v>182</v>
      </c>
      <c r="BE128" s="205">
        <f>IF(N128="základní",J128,0)</f>
        <v>2396.9</v>
      </c>
      <c r="BF128" s="205">
        <f>IF(N128="snížená",J128,0)</f>
        <v>0</v>
      </c>
      <c r="BG128" s="205">
        <f>IF(N128="zákl. přenesená",J128,0)</f>
        <v>0</v>
      </c>
      <c r="BH128" s="205">
        <f>IF(N128="sníž. přenesená",J128,0)</f>
        <v>0</v>
      </c>
      <c r="BI128" s="205">
        <f>IF(N128="nulová",J128,0)</f>
        <v>0</v>
      </c>
      <c r="BJ128" s="25" t="s">
        <v>25</v>
      </c>
      <c r="BK128" s="205">
        <f>ROUND(I128*H128,2)</f>
        <v>2396.9</v>
      </c>
      <c r="BL128" s="25" t="s">
        <v>197</v>
      </c>
      <c r="BM128" s="25" t="s">
        <v>1775</v>
      </c>
    </row>
    <row r="129" spans="2:51" s="11" customFormat="1" ht="13.5">
      <c r="B129" s="206"/>
      <c r="C129" s="207"/>
      <c r="D129" s="208" t="s">
        <v>192</v>
      </c>
      <c r="E129" s="209" t="s">
        <v>22</v>
      </c>
      <c r="F129" s="210" t="s">
        <v>1800</v>
      </c>
      <c r="G129" s="207"/>
      <c r="H129" s="211">
        <v>0.65</v>
      </c>
      <c r="I129" s="212"/>
      <c r="J129" s="207"/>
      <c r="K129" s="207"/>
      <c r="L129" s="213"/>
      <c r="M129" s="214"/>
      <c r="N129" s="215"/>
      <c r="O129" s="215"/>
      <c r="P129" s="215"/>
      <c r="Q129" s="215"/>
      <c r="R129" s="215"/>
      <c r="S129" s="215"/>
      <c r="T129" s="216"/>
      <c r="AT129" s="217" t="s">
        <v>192</v>
      </c>
      <c r="AU129" s="217" t="s">
        <v>201</v>
      </c>
      <c r="AV129" s="11" t="s">
        <v>92</v>
      </c>
      <c r="AW129" s="11" t="s">
        <v>194</v>
      </c>
      <c r="AX129" s="11" t="s">
        <v>25</v>
      </c>
      <c r="AY129" s="217" t="s">
        <v>182</v>
      </c>
    </row>
    <row r="130" spans="2:65" s="1" customFormat="1" ht="14.4" customHeight="1">
      <c r="B130" s="42"/>
      <c r="C130" s="244" t="s">
        <v>322</v>
      </c>
      <c r="D130" s="244" t="s">
        <v>435</v>
      </c>
      <c r="E130" s="245" t="s">
        <v>1777</v>
      </c>
      <c r="F130" s="246" t="s">
        <v>1778</v>
      </c>
      <c r="G130" s="247" t="s">
        <v>295</v>
      </c>
      <c r="H130" s="248">
        <v>12.79</v>
      </c>
      <c r="I130" s="249">
        <v>2913.16</v>
      </c>
      <c r="J130" s="250">
        <f>ROUND(I130*H130,2)</f>
        <v>37259.32</v>
      </c>
      <c r="K130" s="246" t="s">
        <v>235</v>
      </c>
      <c r="L130" s="251"/>
      <c r="M130" s="252" t="s">
        <v>22</v>
      </c>
      <c r="N130" s="253" t="s">
        <v>53</v>
      </c>
      <c r="O130" s="43"/>
      <c r="P130" s="203">
        <f>O130*H130</f>
        <v>0</v>
      </c>
      <c r="Q130" s="203">
        <v>2.234</v>
      </c>
      <c r="R130" s="203">
        <f>Q130*H130</f>
        <v>28.57286</v>
      </c>
      <c r="S130" s="203">
        <v>0</v>
      </c>
      <c r="T130" s="204">
        <f>S130*H130</f>
        <v>0</v>
      </c>
      <c r="AR130" s="25" t="s">
        <v>271</v>
      </c>
      <c r="AT130" s="25" t="s">
        <v>435</v>
      </c>
      <c r="AU130" s="25" t="s">
        <v>201</v>
      </c>
      <c r="AY130" s="25" t="s">
        <v>182</v>
      </c>
      <c r="BE130" s="205">
        <f>IF(N130="základní",J130,0)</f>
        <v>37259.32</v>
      </c>
      <c r="BF130" s="205">
        <f>IF(N130="snížená",J130,0)</f>
        <v>0</v>
      </c>
      <c r="BG130" s="205">
        <f>IF(N130="zákl. přenesená",J130,0)</f>
        <v>0</v>
      </c>
      <c r="BH130" s="205">
        <f>IF(N130="sníž. přenesená",J130,0)</f>
        <v>0</v>
      </c>
      <c r="BI130" s="205">
        <f>IF(N130="nulová",J130,0)</f>
        <v>0</v>
      </c>
      <c r="BJ130" s="25" t="s">
        <v>25</v>
      </c>
      <c r="BK130" s="205">
        <f>ROUND(I130*H130,2)</f>
        <v>37259.32</v>
      </c>
      <c r="BL130" s="25" t="s">
        <v>197</v>
      </c>
      <c r="BM130" s="25" t="s">
        <v>1779</v>
      </c>
    </row>
    <row r="131" spans="2:51" s="11" customFormat="1" ht="13.5">
      <c r="B131" s="206"/>
      <c r="C131" s="207"/>
      <c r="D131" s="208" t="s">
        <v>192</v>
      </c>
      <c r="E131" s="209" t="s">
        <v>22</v>
      </c>
      <c r="F131" s="210" t="s">
        <v>1790</v>
      </c>
      <c r="G131" s="207"/>
      <c r="H131" s="211">
        <v>12.79</v>
      </c>
      <c r="I131" s="212"/>
      <c r="J131" s="207"/>
      <c r="K131" s="207"/>
      <c r="L131" s="213"/>
      <c r="M131" s="214"/>
      <c r="N131" s="215"/>
      <c r="O131" s="215"/>
      <c r="P131" s="215"/>
      <c r="Q131" s="215"/>
      <c r="R131" s="215"/>
      <c r="S131" s="215"/>
      <c r="T131" s="216"/>
      <c r="AT131" s="217" t="s">
        <v>192</v>
      </c>
      <c r="AU131" s="217" t="s">
        <v>201</v>
      </c>
      <c r="AV131" s="11" t="s">
        <v>92</v>
      </c>
      <c r="AW131" s="11" t="s">
        <v>194</v>
      </c>
      <c r="AX131" s="11" t="s">
        <v>25</v>
      </c>
      <c r="AY131" s="217" t="s">
        <v>182</v>
      </c>
    </row>
    <row r="132" spans="2:63" s="14" customFormat="1" ht="21.6" customHeight="1">
      <c r="B132" s="259"/>
      <c r="C132" s="260"/>
      <c r="D132" s="261" t="s">
        <v>81</v>
      </c>
      <c r="E132" s="261" t="s">
        <v>261</v>
      </c>
      <c r="F132" s="261" t="s">
        <v>1620</v>
      </c>
      <c r="G132" s="260"/>
      <c r="H132" s="260"/>
      <c r="I132" s="262"/>
      <c r="J132" s="263">
        <f>BK132</f>
        <v>24536.92</v>
      </c>
      <c r="K132" s="260"/>
      <c r="L132" s="264"/>
      <c r="M132" s="265"/>
      <c r="N132" s="266"/>
      <c r="O132" s="266"/>
      <c r="P132" s="267">
        <f>P133+SUM(P134:P136)</f>
        <v>0</v>
      </c>
      <c r="Q132" s="266"/>
      <c r="R132" s="267">
        <f>R133+SUM(R134:R136)</f>
        <v>0.009248000000000001</v>
      </c>
      <c r="S132" s="266"/>
      <c r="T132" s="268">
        <f>T133+SUM(T134:T136)</f>
        <v>0</v>
      </c>
      <c r="AR132" s="269" t="s">
        <v>25</v>
      </c>
      <c r="AT132" s="270" t="s">
        <v>81</v>
      </c>
      <c r="AU132" s="270" t="s">
        <v>201</v>
      </c>
      <c r="AY132" s="269" t="s">
        <v>182</v>
      </c>
      <c r="BK132" s="271">
        <f>BK133+SUM(BK134:BK136)</f>
        <v>24536.92</v>
      </c>
    </row>
    <row r="133" spans="2:65" s="1" customFormat="1" ht="14.4" customHeight="1">
      <c r="B133" s="42"/>
      <c r="C133" s="194" t="s">
        <v>327</v>
      </c>
      <c r="D133" s="194" t="s">
        <v>185</v>
      </c>
      <c r="E133" s="195" t="s">
        <v>1621</v>
      </c>
      <c r="F133" s="196" t="s">
        <v>1622</v>
      </c>
      <c r="G133" s="197" t="s">
        <v>234</v>
      </c>
      <c r="H133" s="198">
        <v>57.8</v>
      </c>
      <c r="I133" s="199">
        <v>160.4</v>
      </c>
      <c r="J133" s="200">
        <f>ROUND(I133*H133,2)</f>
        <v>9271.12</v>
      </c>
      <c r="K133" s="196" t="s">
        <v>235</v>
      </c>
      <c r="L133" s="62"/>
      <c r="M133" s="201" t="s">
        <v>22</v>
      </c>
      <c r="N133" s="202" t="s">
        <v>53</v>
      </c>
      <c r="O133" s="43"/>
      <c r="P133" s="203">
        <f>O133*H133</f>
        <v>0</v>
      </c>
      <c r="Q133" s="203">
        <v>0.00016</v>
      </c>
      <c r="R133" s="203">
        <f>Q133*H133</f>
        <v>0.009248000000000001</v>
      </c>
      <c r="S133" s="203">
        <v>0</v>
      </c>
      <c r="T133" s="204">
        <f>S133*H133</f>
        <v>0</v>
      </c>
      <c r="AR133" s="25" t="s">
        <v>197</v>
      </c>
      <c r="AT133" s="25" t="s">
        <v>185</v>
      </c>
      <c r="AU133" s="25" t="s">
        <v>197</v>
      </c>
      <c r="AY133" s="25" t="s">
        <v>182</v>
      </c>
      <c r="BE133" s="205">
        <f>IF(N133="základní",J133,0)</f>
        <v>9271.12</v>
      </c>
      <c r="BF133" s="205">
        <f>IF(N133="snížená",J133,0)</f>
        <v>0</v>
      </c>
      <c r="BG133" s="205">
        <f>IF(N133="zákl. přenesená",J133,0)</f>
        <v>0</v>
      </c>
      <c r="BH133" s="205">
        <f>IF(N133="sníž. přenesená",J133,0)</f>
        <v>0</v>
      </c>
      <c r="BI133" s="205">
        <f>IF(N133="nulová",J133,0)</f>
        <v>0</v>
      </c>
      <c r="BJ133" s="25" t="s">
        <v>25</v>
      </c>
      <c r="BK133" s="205">
        <f>ROUND(I133*H133,2)</f>
        <v>9271.12</v>
      </c>
      <c r="BL133" s="25" t="s">
        <v>197</v>
      </c>
      <c r="BM133" s="25" t="s">
        <v>1780</v>
      </c>
    </row>
    <row r="134" spans="2:47" s="1" customFormat="1" ht="60">
      <c r="B134" s="42"/>
      <c r="C134" s="64"/>
      <c r="D134" s="208" t="s">
        <v>237</v>
      </c>
      <c r="E134" s="64"/>
      <c r="F134" s="228" t="s">
        <v>1624</v>
      </c>
      <c r="G134" s="64"/>
      <c r="H134" s="64"/>
      <c r="I134" s="165"/>
      <c r="J134" s="64"/>
      <c r="K134" s="64"/>
      <c r="L134" s="62"/>
      <c r="M134" s="229"/>
      <c r="N134" s="43"/>
      <c r="O134" s="43"/>
      <c r="P134" s="43"/>
      <c r="Q134" s="43"/>
      <c r="R134" s="43"/>
      <c r="S134" s="43"/>
      <c r="T134" s="79"/>
      <c r="AT134" s="25" t="s">
        <v>237</v>
      </c>
      <c r="AU134" s="25" t="s">
        <v>197</v>
      </c>
    </row>
    <row r="135" spans="2:51" s="11" customFormat="1" ht="13.5">
      <c r="B135" s="206"/>
      <c r="C135" s="207"/>
      <c r="D135" s="208" t="s">
        <v>192</v>
      </c>
      <c r="E135" s="209" t="s">
        <v>22</v>
      </c>
      <c r="F135" s="210" t="s">
        <v>1801</v>
      </c>
      <c r="G135" s="207"/>
      <c r="H135" s="211">
        <v>57.8</v>
      </c>
      <c r="I135" s="212"/>
      <c r="J135" s="207"/>
      <c r="K135" s="207"/>
      <c r="L135" s="213"/>
      <c r="M135" s="214"/>
      <c r="N135" s="215"/>
      <c r="O135" s="215"/>
      <c r="P135" s="215"/>
      <c r="Q135" s="215"/>
      <c r="R135" s="215"/>
      <c r="S135" s="215"/>
      <c r="T135" s="216"/>
      <c r="AT135" s="217" t="s">
        <v>192</v>
      </c>
      <c r="AU135" s="217" t="s">
        <v>197</v>
      </c>
      <c r="AV135" s="11" t="s">
        <v>92</v>
      </c>
      <c r="AW135" s="11" t="s">
        <v>194</v>
      </c>
      <c r="AX135" s="11" t="s">
        <v>25</v>
      </c>
      <c r="AY135" s="217" t="s">
        <v>182</v>
      </c>
    </row>
    <row r="136" spans="2:63" s="14" customFormat="1" ht="21.6" customHeight="1">
      <c r="B136" s="259"/>
      <c r="C136" s="260"/>
      <c r="D136" s="261" t="s">
        <v>81</v>
      </c>
      <c r="E136" s="261" t="s">
        <v>1518</v>
      </c>
      <c r="F136" s="261" t="s">
        <v>1341</v>
      </c>
      <c r="G136" s="260"/>
      <c r="H136" s="260"/>
      <c r="I136" s="262"/>
      <c r="J136" s="263">
        <f>BK136</f>
        <v>15265.8</v>
      </c>
      <c r="K136" s="260"/>
      <c r="L136" s="264"/>
      <c r="M136" s="265"/>
      <c r="N136" s="266"/>
      <c r="O136" s="266"/>
      <c r="P136" s="267">
        <f>SUM(P137:P138)</f>
        <v>0</v>
      </c>
      <c r="Q136" s="266"/>
      <c r="R136" s="267">
        <f>SUM(R137:R138)</f>
        <v>0</v>
      </c>
      <c r="S136" s="266"/>
      <c r="T136" s="268">
        <f>SUM(T137:T138)</f>
        <v>0</v>
      </c>
      <c r="AR136" s="269" t="s">
        <v>25</v>
      </c>
      <c r="AT136" s="270" t="s">
        <v>81</v>
      </c>
      <c r="AU136" s="270" t="s">
        <v>197</v>
      </c>
      <c r="AY136" s="269" t="s">
        <v>182</v>
      </c>
      <c r="BK136" s="271">
        <f>SUM(BK137:BK138)</f>
        <v>15265.8</v>
      </c>
    </row>
    <row r="137" spans="2:65" s="1" customFormat="1" ht="14.4" customHeight="1">
      <c r="B137" s="42"/>
      <c r="C137" s="194" t="s">
        <v>354</v>
      </c>
      <c r="D137" s="194" t="s">
        <v>185</v>
      </c>
      <c r="E137" s="195" t="s">
        <v>1782</v>
      </c>
      <c r="F137" s="196" t="s">
        <v>1783</v>
      </c>
      <c r="G137" s="197" t="s">
        <v>561</v>
      </c>
      <c r="H137" s="198">
        <v>38.45</v>
      </c>
      <c r="I137" s="199">
        <v>397.03</v>
      </c>
      <c r="J137" s="200">
        <f>ROUND(I137*H137,2)</f>
        <v>15265.8</v>
      </c>
      <c r="K137" s="196" t="s">
        <v>235</v>
      </c>
      <c r="L137" s="62"/>
      <c r="M137" s="201" t="s">
        <v>22</v>
      </c>
      <c r="N137" s="202" t="s">
        <v>53</v>
      </c>
      <c r="O137" s="43"/>
      <c r="P137" s="203">
        <f>O137*H137</f>
        <v>0</v>
      </c>
      <c r="Q137" s="203">
        <v>0</v>
      </c>
      <c r="R137" s="203">
        <f>Q137*H137</f>
        <v>0</v>
      </c>
      <c r="S137" s="203">
        <v>0</v>
      </c>
      <c r="T137" s="204">
        <f>S137*H137</f>
        <v>0</v>
      </c>
      <c r="AR137" s="25" t="s">
        <v>197</v>
      </c>
      <c r="AT137" s="25" t="s">
        <v>185</v>
      </c>
      <c r="AU137" s="25" t="s">
        <v>181</v>
      </c>
      <c r="AY137" s="25" t="s">
        <v>182</v>
      </c>
      <c r="BE137" s="205">
        <f>IF(N137="základní",J137,0)</f>
        <v>15265.8</v>
      </c>
      <c r="BF137" s="205">
        <f>IF(N137="snížená",J137,0)</f>
        <v>0</v>
      </c>
      <c r="BG137" s="205">
        <f>IF(N137="zákl. přenesená",J137,0)</f>
        <v>0</v>
      </c>
      <c r="BH137" s="205">
        <f>IF(N137="sníž. přenesená",J137,0)</f>
        <v>0</v>
      </c>
      <c r="BI137" s="205">
        <f>IF(N137="nulová",J137,0)</f>
        <v>0</v>
      </c>
      <c r="BJ137" s="25" t="s">
        <v>25</v>
      </c>
      <c r="BK137" s="205">
        <f>ROUND(I137*H137,2)</f>
        <v>15265.8</v>
      </c>
      <c r="BL137" s="25" t="s">
        <v>197</v>
      </c>
      <c r="BM137" s="25" t="s">
        <v>1784</v>
      </c>
    </row>
    <row r="138" spans="2:47" s="1" customFormat="1" ht="48">
      <c r="B138" s="42"/>
      <c r="C138" s="64"/>
      <c r="D138" s="208" t="s">
        <v>237</v>
      </c>
      <c r="E138" s="64"/>
      <c r="F138" s="228" t="s">
        <v>1785</v>
      </c>
      <c r="G138" s="64"/>
      <c r="H138" s="64"/>
      <c r="I138" s="165"/>
      <c r="J138" s="64"/>
      <c r="K138" s="64"/>
      <c r="L138" s="62"/>
      <c r="M138" s="229"/>
      <c r="N138" s="43"/>
      <c r="O138" s="43"/>
      <c r="P138" s="43"/>
      <c r="Q138" s="43"/>
      <c r="R138" s="43"/>
      <c r="S138" s="43"/>
      <c r="T138" s="79"/>
      <c r="AT138" s="25" t="s">
        <v>237</v>
      </c>
      <c r="AU138" s="25" t="s">
        <v>181</v>
      </c>
    </row>
    <row r="139" spans="2:63" s="10" customFormat="1" ht="37.35" customHeight="1">
      <c r="B139" s="178"/>
      <c r="C139" s="179"/>
      <c r="D139" s="180" t="s">
        <v>81</v>
      </c>
      <c r="E139" s="181" t="s">
        <v>1520</v>
      </c>
      <c r="F139" s="181" t="s">
        <v>1521</v>
      </c>
      <c r="G139" s="179"/>
      <c r="H139" s="179"/>
      <c r="I139" s="182"/>
      <c r="J139" s="183">
        <f>BK139</f>
        <v>22521.77</v>
      </c>
      <c r="K139" s="179"/>
      <c r="L139" s="184"/>
      <c r="M139" s="185"/>
      <c r="N139" s="186"/>
      <c r="O139" s="186"/>
      <c r="P139" s="187">
        <f>P140</f>
        <v>0</v>
      </c>
      <c r="Q139" s="186"/>
      <c r="R139" s="187">
        <f>R140</f>
        <v>0.02601</v>
      </c>
      <c r="S139" s="186"/>
      <c r="T139" s="188">
        <f>T140</f>
        <v>0</v>
      </c>
      <c r="AR139" s="189" t="s">
        <v>92</v>
      </c>
      <c r="AT139" s="190" t="s">
        <v>81</v>
      </c>
      <c r="AU139" s="190" t="s">
        <v>82</v>
      </c>
      <c r="AY139" s="189" t="s">
        <v>182</v>
      </c>
      <c r="BK139" s="191">
        <f>BK140</f>
        <v>22521.77</v>
      </c>
    </row>
    <row r="140" spans="2:63" s="10" customFormat="1" ht="19.95" customHeight="1">
      <c r="B140" s="178"/>
      <c r="C140" s="179"/>
      <c r="D140" s="180" t="s">
        <v>81</v>
      </c>
      <c r="E140" s="192" t="s">
        <v>1650</v>
      </c>
      <c r="F140" s="192" t="s">
        <v>1651</v>
      </c>
      <c r="G140" s="179"/>
      <c r="H140" s="179"/>
      <c r="I140" s="182"/>
      <c r="J140" s="193">
        <f>BK140</f>
        <v>22521.77</v>
      </c>
      <c r="K140" s="179"/>
      <c r="L140" s="184"/>
      <c r="M140" s="185"/>
      <c r="N140" s="186"/>
      <c r="O140" s="186"/>
      <c r="P140" s="187">
        <f>SUM(P141:P143)</f>
        <v>0</v>
      </c>
      <c r="Q140" s="186"/>
      <c r="R140" s="187">
        <f>SUM(R141:R143)</f>
        <v>0.02601</v>
      </c>
      <c r="S140" s="186"/>
      <c r="T140" s="188">
        <f>SUM(T141:T143)</f>
        <v>0</v>
      </c>
      <c r="AR140" s="189" t="s">
        <v>92</v>
      </c>
      <c r="AT140" s="190" t="s">
        <v>81</v>
      </c>
      <c r="AU140" s="190" t="s">
        <v>25</v>
      </c>
      <c r="AY140" s="189" t="s">
        <v>182</v>
      </c>
      <c r="BK140" s="191">
        <f>SUM(BK141:BK143)</f>
        <v>22521.77</v>
      </c>
    </row>
    <row r="141" spans="2:65" s="1" customFormat="1" ht="14.4" customHeight="1">
      <c r="B141" s="42"/>
      <c r="C141" s="194" t="s">
        <v>332</v>
      </c>
      <c r="D141" s="194" t="s">
        <v>185</v>
      </c>
      <c r="E141" s="195" t="s">
        <v>1652</v>
      </c>
      <c r="F141" s="196" t="s">
        <v>1653</v>
      </c>
      <c r="G141" s="197" t="s">
        <v>234</v>
      </c>
      <c r="H141" s="198">
        <v>57.8</v>
      </c>
      <c r="I141" s="199">
        <v>118.04</v>
      </c>
      <c r="J141" s="200">
        <f>ROUND(I141*H141,2)</f>
        <v>6822.71</v>
      </c>
      <c r="K141" s="196" t="s">
        <v>235</v>
      </c>
      <c r="L141" s="62"/>
      <c r="M141" s="201" t="s">
        <v>22</v>
      </c>
      <c r="N141" s="202" t="s">
        <v>53</v>
      </c>
      <c r="O141" s="43"/>
      <c r="P141" s="203">
        <f>O141*H141</f>
        <v>0</v>
      </c>
      <c r="Q141" s="203">
        <v>0.00013</v>
      </c>
      <c r="R141" s="203">
        <f>Q141*H141</f>
        <v>0.007513999999999999</v>
      </c>
      <c r="S141" s="203">
        <v>0</v>
      </c>
      <c r="T141" s="204">
        <f>S141*H141</f>
        <v>0</v>
      </c>
      <c r="AR141" s="25" t="s">
        <v>317</v>
      </c>
      <c r="AT141" s="25" t="s">
        <v>185</v>
      </c>
      <c r="AU141" s="25" t="s">
        <v>92</v>
      </c>
      <c r="AY141" s="25" t="s">
        <v>182</v>
      </c>
      <c r="BE141" s="205">
        <f>IF(N141="základní",J141,0)</f>
        <v>6822.71</v>
      </c>
      <c r="BF141" s="205">
        <f>IF(N141="snížená",J141,0)</f>
        <v>0</v>
      </c>
      <c r="BG141" s="205">
        <f>IF(N141="zákl. přenesená",J141,0)</f>
        <v>0</v>
      </c>
      <c r="BH141" s="205">
        <f>IF(N141="sníž. přenesená",J141,0)</f>
        <v>0</v>
      </c>
      <c r="BI141" s="205">
        <f>IF(N141="nulová",J141,0)</f>
        <v>0</v>
      </c>
      <c r="BJ141" s="25" t="s">
        <v>25</v>
      </c>
      <c r="BK141" s="205">
        <f>ROUND(I141*H141,2)</f>
        <v>6822.71</v>
      </c>
      <c r="BL141" s="25" t="s">
        <v>317</v>
      </c>
      <c r="BM141" s="25" t="s">
        <v>1786</v>
      </c>
    </row>
    <row r="142" spans="2:65" s="1" customFormat="1" ht="14.4" customHeight="1">
      <c r="B142" s="42"/>
      <c r="C142" s="194" t="s">
        <v>338</v>
      </c>
      <c r="D142" s="194" t="s">
        <v>185</v>
      </c>
      <c r="E142" s="195" t="s">
        <v>1655</v>
      </c>
      <c r="F142" s="196" t="s">
        <v>1656</v>
      </c>
      <c r="G142" s="197" t="s">
        <v>234</v>
      </c>
      <c r="H142" s="198">
        <v>57.8</v>
      </c>
      <c r="I142" s="199">
        <v>149.07</v>
      </c>
      <c r="J142" s="200">
        <f>ROUND(I142*H142,2)</f>
        <v>8616.25</v>
      </c>
      <c r="K142" s="196" t="s">
        <v>235</v>
      </c>
      <c r="L142" s="62"/>
      <c r="M142" s="201" t="s">
        <v>22</v>
      </c>
      <c r="N142" s="202" t="s">
        <v>53</v>
      </c>
      <c r="O142" s="43"/>
      <c r="P142" s="203">
        <f>O142*H142</f>
        <v>0</v>
      </c>
      <c r="Q142" s="203">
        <v>0.00023</v>
      </c>
      <c r="R142" s="203">
        <f>Q142*H142</f>
        <v>0.013294</v>
      </c>
      <c r="S142" s="203">
        <v>0</v>
      </c>
      <c r="T142" s="204">
        <f>S142*H142</f>
        <v>0</v>
      </c>
      <c r="AR142" s="25" t="s">
        <v>317</v>
      </c>
      <c r="AT142" s="25" t="s">
        <v>185</v>
      </c>
      <c r="AU142" s="25" t="s">
        <v>92</v>
      </c>
      <c r="AY142" s="25" t="s">
        <v>182</v>
      </c>
      <c r="BE142" s="205">
        <f>IF(N142="základní",J142,0)</f>
        <v>8616.25</v>
      </c>
      <c r="BF142" s="205">
        <f>IF(N142="snížená",J142,0)</f>
        <v>0</v>
      </c>
      <c r="BG142" s="205">
        <f>IF(N142="zákl. přenesená",J142,0)</f>
        <v>0</v>
      </c>
      <c r="BH142" s="205">
        <f>IF(N142="sníž. přenesená",J142,0)</f>
        <v>0</v>
      </c>
      <c r="BI142" s="205">
        <f>IF(N142="nulová",J142,0)</f>
        <v>0</v>
      </c>
      <c r="BJ142" s="25" t="s">
        <v>25</v>
      </c>
      <c r="BK142" s="205">
        <f>ROUND(I142*H142,2)</f>
        <v>8616.25</v>
      </c>
      <c r="BL142" s="25" t="s">
        <v>317</v>
      </c>
      <c r="BM142" s="25" t="s">
        <v>1787</v>
      </c>
    </row>
    <row r="143" spans="2:65" s="1" customFormat="1" ht="22.8" customHeight="1">
      <c r="B143" s="42"/>
      <c r="C143" s="194" t="s">
        <v>9</v>
      </c>
      <c r="D143" s="194" t="s">
        <v>185</v>
      </c>
      <c r="E143" s="195" t="s">
        <v>1658</v>
      </c>
      <c r="F143" s="196" t="s">
        <v>1659</v>
      </c>
      <c r="G143" s="197" t="s">
        <v>234</v>
      </c>
      <c r="H143" s="198">
        <v>57.8</v>
      </c>
      <c r="I143" s="199">
        <v>122.54</v>
      </c>
      <c r="J143" s="200">
        <f>ROUND(I143*H143,2)</f>
        <v>7082.81</v>
      </c>
      <c r="K143" s="196" t="s">
        <v>235</v>
      </c>
      <c r="L143" s="62"/>
      <c r="M143" s="201" t="s">
        <v>22</v>
      </c>
      <c r="N143" s="255" t="s">
        <v>53</v>
      </c>
      <c r="O143" s="256"/>
      <c r="P143" s="257">
        <f>O143*H143</f>
        <v>0</v>
      </c>
      <c r="Q143" s="257">
        <v>9E-05</v>
      </c>
      <c r="R143" s="257">
        <f>Q143*H143</f>
        <v>0.005202</v>
      </c>
      <c r="S143" s="257">
        <v>0</v>
      </c>
      <c r="T143" s="258">
        <f>S143*H143</f>
        <v>0</v>
      </c>
      <c r="AR143" s="25" t="s">
        <v>317</v>
      </c>
      <c r="AT143" s="25" t="s">
        <v>185</v>
      </c>
      <c r="AU143" s="25" t="s">
        <v>92</v>
      </c>
      <c r="AY143" s="25" t="s">
        <v>182</v>
      </c>
      <c r="BE143" s="205">
        <f>IF(N143="základní",J143,0)</f>
        <v>7082.81</v>
      </c>
      <c r="BF143" s="205">
        <f>IF(N143="snížená",J143,0)</f>
        <v>0</v>
      </c>
      <c r="BG143" s="205">
        <f>IF(N143="zákl. přenesená",J143,0)</f>
        <v>0</v>
      </c>
      <c r="BH143" s="205">
        <f>IF(N143="sníž. přenesená",J143,0)</f>
        <v>0</v>
      </c>
      <c r="BI143" s="205">
        <f>IF(N143="nulová",J143,0)</f>
        <v>0</v>
      </c>
      <c r="BJ143" s="25" t="s">
        <v>25</v>
      </c>
      <c r="BK143" s="205">
        <f>ROUND(I143*H143,2)</f>
        <v>7082.81</v>
      </c>
      <c r="BL143" s="25" t="s">
        <v>317</v>
      </c>
      <c r="BM143" s="25" t="s">
        <v>1788</v>
      </c>
    </row>
    <row r="144" spans="2:12" s="1" customFormat="1" ht="6.9" customHeight="1">
      <c r="B144" s="57"/>
      <c r="C144" s="58"/>
      <c r="D144" s="58"/>
      <c r="E144" s="58"/>
      <c r="F144" s="58"/>
      <c r="G144" s="58"/>
      <c r="H144" s="58"/>
      <c r="I144" s="141"/>
      <c r="J144" s="58"/>
      <c r="K144" s="58"/>
      <c r="L144" s="62"/>
    </row>
  </sheetData>
  <sheetProtection algorithmName="SHA-512" hashValue="or/Oz6hCPZi53Zsis6xer9eOPZDJrw+tdwBsp0Vc2sO1j3EdqLjLE8wGzIMHxzk0uA9SeOzXAjNNTCNjIJ2WGg==" saltValue="HTmfKxFkUHiYNxu5eAPiKNRqiG+EUDzix7w8QUh98vSvQajO0yMlBIBHDy40fhqpc/x25zbNXZaohfIoZD6nLA==" spinCount="100000" sheet="1" objects="1" scenarios="1" formatColumns="0" formatRows="0" autoFilter="0"/>
  <autoFilter ref="C82:K143"/>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4"/>
  <sheetViews>
    <sheetView showGridLines="0" workbookViewId="0" topLeftCell="A1">
      <pane ySplit="1" topLeftCell="A11"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2"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2"/>
      <c r="B1" s="113"/>
      <c r="C1" s="113"/>
      <c r="D1" s="114" t="s">
        <v>1</v>
      </c>
      <c r="E1" s="113"/>
      <c r="F1" s="115" t="s">
        <v>146</v>
      </c>
      <c r="G1" s="405" t="s">
        <v>147</v>
      </c>
      <c r="H1" s="405"/>
      <c r="I1" s="116"/>
      <c r="J1" s="115" t="s">
        <v>148</v>
      </c>
      <c r="K1" s="114" t="s">
        <v>149</v>
      </c>
      <c r="L1" s="115" t="s">
        <v>150</v>
      </c>
      <c r="M1" s="115"/>
      <c r="N1" s="115"/>
      <c r="O1" s="115"/>
      <c r="P1" s="115"/>
      <c r="Q1" s="115"/>
      <c r="R1" s="115"/>
      <c r="S1" s="115"/>
      <c r="T1" s="11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 customHeight="1">
      <c r="L2" s="392"/>
      <c r="M2" s="392"/>
      <c r="N2" s="392"/>
      <c r="O2" s="392"/>
      <c r="P2" s="392"/>
      <c r="Q2" s="392"/>
      <c r="R2" s="392"/>
      <c r="S2" s="392"/>
      <c r="T2" s="392"/>
      <c r="U2" s="392"/>
      <c r="V2" s="392"/>
      <c r="AT2" s="25" t="s">
        <v>122</v>
      </c>
    </row>
    <row r="3" spans="2:46" ht="6.9" customHeight="1">
      <c r="B3" s="26"/>
      <c r="C3" s="27"/>
      <c r="D3" s="27"/>
      <c r="E3" s="27"/>
      <c r="F3" s="27"/>
      <c r="G3" s="27"/>
      <c r="H3" s="27"/>
      <c r="I3" s="117"/>
      <c r="J3" s="27"/>
      <c r="K3" s="28"/>
      <c r="AT3" s="25" t="s">
        <v>92</v>
      </c>
    </row>
    <row r="4" spans="2:46" ht="36.9" customHeight="1">
      <c r="B4" s="29"/>
      <c r="C4" s="30"/>
      <c r="D4" s="31" t="s">
        <v>151</v>
      </c>
      <c r="E4" s="30"/>
      <c r="F4" s="30"/>
      <c r="G4" s="30"/>
      <c r="H4" s="30"/>
      <c r="I4" s="118"/>
      <c r="J4" s="30"/>
      <c r="K4" s="32"/>
      <c r="M4" s="33" t="s">
        <v>12</v>
      </c>
      <c r="AT4" s="25" t="s">
        <v>6</v>
      </c>
    </row>
    <row r="5" spans="2:11" ht="6.9" customHeight="1">
      <c r="B5" s="29"/>
      <c r="C5" s="30"/>
      <c r="D5" s="30"/>
      <c r="E5" s="30"/>
      <c r="F5" s="30"/>
      <c r="G5" s="30"/>
      <c r="H5" s="30"/>
      <c r="I5" s="118"/>
      <c r="J5" s="30"/>
      <c r="K5" s="32"/>
    </row>
    <row r="6" spans="2:11" ht="13.2">
      <c r="B6" s="29"/>
      <c r="C6" s="30"/>
      <c r="D6" s="38" t="s">
        <v>18</v>
      </c>
      <c r="E6" s="30"/>
      <c r="F6" s="30"/>
      <c r="G6" s="30"/>
      <c r="H6" s="30"/>
      <c r="I6" s="118"/>
      <c r="J6" s="30"/>
      <c r="K6" s="32"/>
    </row>
    <row r="7" spans="2:11" ht="14.4" customHeight="1">
      <c r="B7" s="29"/>
      <c r="C7" s="30"/>
      <c r="D7" s="30"/>
      <c r="E7" s="406" t="str">
        <f>'Rekapitulace stavby'!K6</f>
        <v>II/169 a II/145 Dlouhá ves-Radešov, úsek C</v>
      </c>
      <c r="F7" s="407"/>
      <c r="G7" s="407"/>
      <c r="H7" s="407"/>
      <c r="I7" s="118"/>
      <c r="J7" s="30"/>
      <c r="K7" s="32"/>
    </row>
    <row r="8" spans="2:11" s="1" customFormat="1" ht="13.2">
      <c r="B8" s="42"/>
      <c r="C8" s="43"/>
      <c r="D8" s="38" t="s">
        <v>152</v>
      </c>
      <c r="E8" s="43"/>
      <c r="F8" s="43"/>
      <c r="G8" s="43"/>
      <c r="H8" s="43"/>
      <c r="I8" s="119"/>
      <c r="J8" s="43"/>
      <c r="K8" s="46"/>
    </row>
    <row r="9" spans="2:11" s="1" customFormat="1" ht="36.9" customHeight="1">
      <c r="B9" s="42"/>
      <c r="C9" s="43"/>
      <c r="D9" s="43"/>
      <c r="E9" s="408" t="s">
        <v>1802</v>
      </c>
      <c r="F9" s="409"/>
      <c r="G9" s="409"/>
      <c r="H9" s="409"/>
      <c r="I9" s="119"/>
      <c r="J9" s="43"/>
      <c r="K9" s="46"/>
    </row>
    <row r="10" spans="2:11" s="1" customFormat="1" ht="13.5">
      <c r="B10" s="42"/>
      <c r="C10" s="43"/>
      <c r="D10" s="43"/>
      <c r="E10" s="43"/>
      <c r="F10" s="43"/>
      <c r="G10" s="43"/>
      <c r="H10" s="43"/>
      <c r="I10" s="119"/>
      <c r="J10" s="43"/>
      <c r="K10" s="46"/>
    </row>
    <row r="11" spans="2:11" s="1" customFormat="1" ht="14.4" customHeight="1">
      <c r="B11" s="42"/>
      <c r="C11" s="43"/>
      <c r="D11" s="38" t="s">
        <v>21</v>
      </c>
      <c r="E11" s="43"/>
      <c r="F11" s="36" t="s">
        <v>104</v>
      </c>
      <c r="G11" s="43"/>
      <c r="H11" s="43"/>
      <c r="I11" s="120" t="s">
        <v>23</v>
      </c>
      <c r="J11" s="36" t="s">
        <v>24</v>
      </c>
      <c r="K11" s="46"/>
    </row>
    <row r="12" spans="2:11" s="1" customFormat="1" ht="14.4" customHeight="1">
      <c r="B12" s="42"/>
      <c r="C12" s="43"/>
      <c r="D12" s="38" t="s">
        <v>26</v>
      </c>
      <c r="E12" s="43"/>
      <c r="F12" s="36" t="s">
        <v>27</v>
      </c>
      <c r="G12" s="43"/>
      <c r="H12" s="43"/>
      <c r="I12" s="120" t="s">
        <v>28</v>
      </c>
      <c r="J12" s="121">
        <f>'Rekapitulace stavby'!AN8</f>
        <v>43424</v>
      </c>
      <c r="K12" s="46"/>
    </row>
    <row r="13" spans="2:11" s="1" customFormat="1" ht="21.75" customHeight="1">
      <c r="B13" s="42"/>
      <c r="C13" s="43"/>
      <c r="D13" s="35" t="s">
        <v>30</v>
      </c>
      <c r="E13" s="43"/>
      <c r="F13" s="39" t="s">
        <v>1803</v>
      </c>
      <c r="G13" s="43"/>
      <c r="H13" s="43"/>
      <c r="I13" s="122" t="s">
        <v>32</v>
      </c>
      <c r="J13" s="39" t="s">
        <v>33</v>
      </c>
      <c r="K13" s="46"/>
    </row>
    <row r="14" spans="2:11" s="1" customFormat="1" ht="14.4" customHeight="1">
      <c r="B14" s="42"/>
      <c r="C14" s="43"/>
      <c r="D14" s="38" t="s">
        <v>35</v>
      </c>
      <c r="E14" s="43"/>
      <c r="F14" s="43"/>
      <c r="G14" s="43"/>
      <c r="H14" s="43"/>
      <c r="I14" s="120" t="s">
        <v>36</v>
      </c>
      <c r="J14" s="36" t="s">
        <v>37</v>
      </c>
      <c r="K14" s="46"/>
    </row>
    <row r="15" spans="2:11" s="1" customFormat="1" ht="18" customHeight="1">
      <c r="B15" s="42"/>
      <c r="C15" s="43"/>
      <c r="D15" s="43"/>
      <c r="E15" s="36" t="s">
        <v>156</v>
      </c>
      <c r="F15" s="43"/>
      <c r="G15" s="43"/>
      <c r="H15" s="43"/>
      <c r="I15" s="120" t="s">
        <v>39</v>
      </c>
      <c r="J15" s="36" t="s">
        <v>40</v>
      </c>
      <c r="K15" s="46"/>
    </row>
    <row r="16" spans="2:11" s="1" customFormat="1" ht="6.9" customHeight="1">
      <c r="B16" s="42"/>
      <c r="C16" s="43"/>
      <c r="D16" s="43"/>
      <c r="E16" s="43"/>
      <c r="F16" s="43"/>
      <c r="G16" s="43"/>
      <c r="H16" s="43"/>
      <c r="I16" s="119"/>
      <c r="J16" s="43"/>
      <c r="K16" s="46"/>
    </row>
    <row r="17" spans="2:11" s="1" customFormat="1" ht="14.4" customHeight="1">
      <c r="B17" s="42"/>
      <c r="C17" s="43"/>
      <c r="D17" s="38" t="s">
        <v>41</v>
      </c>
      <c r="E17" s="43"/>
      <c r="F17" s="43"/>
      <c r="G17" s="43"/>
      <c r="H17" s="43"/>
      <c r="I17" s="120" t="s">
        <v>36</v>
      </c>
      <c r="J17" s="36" t="str">
        <f>IF('Rekapitulace stavby'!AN13="Vyplň údaj","",IF('Rekapitulace stavby'!AN13="","",'Rekapitulace stavby'!AN13))</f>
        <v>48035599</v>
      </c>
      <c r="K17" s="46"/>
    </row>
    <row r="18" spans="2:11" s="1" customFormat="1" ht="18" customHeight="1">
      <c r="B18" s="42"/>
      <c r="C18" s="43"/>
      <c r="D18" s="43"/>
      <c r="E18" s="36" t="str">
        <f>IF('Rekapitulace stavby'!E14="Vyplň údaj","",IF('Rekapitulace stavby'!E14="","",'Rekapitulace stavby'!E14))</f>
        <v>Společnost Dlouhá Ves - Radešov</v>
      </c>
      <c r="F18" s="43"/>
      <c r="G18" s="43"/>
      <c r="H18" s="43"/>
      <c r="I18" s="120" t="s">
        <v>39</v>
      </c>
      <c r="J18" s="36" t="str">
        <f>IF('Rekapitulace stavby'!AN14="Vyplň údaj","",IF('Rekapitulace stavby'!AN14="","",'Rekapitulace stavby'!AN14))</f>
        <v>CZ48035599</v>
      </c>
      <c r="K18" s="46"/>
    </row>
    <row r="19" spans="2:11" s="1" customFormat="1" ht="6.9" customHeight="1">
      <c r="B19" s="42"/>
      <c r="C19" s="43"/>
      <c r="D19" s="43"/>
      <c r="E19" s="43"/>
      <c r="F19" s="43"/>
      <c r="G19" s="43"/>
      <c r="H19" s="43"/>
      <c r="I19" s="119"/>
      <c r="J19" s="43"/>
      <c r="K19" s="46"/>
    </row>
    <row r="20" spans="2:11" s="1" customFormat="1" ht="14.4" customHeight="1">
      <c r="B20" s="42"/>
      <c r="C20" s="43"/>
      <c r="D20" s="38" t="s">
        <v>42</v>
      </c>
      <c r="E20" s="43"/>
      <c r="F20" s="43"/>
      <c r="G20" s="43"/>
      <c r="H20" s="43"/>
      <c r="I20" s="120" t="s">
        <v>36</v>
      </c>
      <c r="J20" s="36" t="s">
        <v>43</v>
      </c>
      <c r="K20" s="46"/>
    </row>
    <row r="21" spans="2:11" s="1" customFormat="1" ht="18" customHeight="1">
      <c r="B21" s="42"/>
      <c r="C21" s="43"/>
      <c r="D21" s="43"/>
      <c r="E21" s="36" t="s">
        <v>44</v>
      </c>
      <c r="F21" s="43"/>
      <c r="G21" s="43"/>
      <c r="H21" s="43"/>
      <c r="I21" s="120" t="s">
        <v>39</v>
      </c>
      <c r="J21" s="36" t="s">
        <v>45</v>
      </c>
      <c r="K21" s="46"/>
    </row>
    <row r="22" spans="2:11" s="1" customFormat="1" ht="6.9" customHeight="1">
      <c r="B22" s="42"/>
      <c r="C22" s="43"/>
      <c r="D22" s="43"/>
      <c r="E22" s="43"/>
      <c r="F22" s="43"/>
      <c r="G22" s="43"/>
      <c r="H22" s="43"/>
      <c r="I22" s="119"/>
      <c r="J22" s="43"/>
      <c r="K22" s="46"/>
    </row>
    <row r="23" spans="2:11" s="1" customFormat="1" ht="14.4" customHeight="1">
      <c r="B23" s="42"/>
      <c r="C23" s="43"/>
      <c r="D23" s="38" t="s">
        <v>46</v>
      </c>
      <c r="E23" s="43"/>
      <c r="F23" s="43"/>
      <c r="G23" s="43"/>
      <c r="H23" s="43"/>
      <c r="I23" s="119"/>
      <c r="J23" s="43"/>
      <c r="K23" s="46"/>
    </row>
    <row r="24" spans="2:11" s="6" customFormat="1" ht="14.4" customHeight="1">
      <c r="B24" s="123"/>
      <c r="C24" s="124"/>
      <c r="D24" s="124"/>
      <c r="E24" s="397" t="s">
        <v>22</v>
      </c>
      <c r="F24" s="397"/>
      <c r="G24" s="397"/>
      <c r="H24" s="397"/>
      <c r="I24" s="125"/>
      <c r="J24" s="124"/>
      <c r="K24" s="126"/>
    </row>
    <row r="25" spans="2:11" s="1" customFormat="1" ht="6.9" customHeight="1">
      <c r="B25" s="42"/>
      <c r="C25" s="43"/>
      <c r="D25" s="43"/>
      <c r="E25" s="43"/>
      <c r="F25" s="43"/>
      <c r="G25" s="43"/>
      <c r="H25" s="43"/>
      <c r="I25" s="119"/>
      <c r="J25" s="43"/>
      <c r="K25" s="46"/>
    </row>
    <row r="26" spans="2:11" s="1" customFormat="1" ht="6.9" customHeight="1">
      <c r="B26" s="42"/>
      <c r="C26" s="43"/>
      <c r="D26" s="86"/>
      <c r="E26" s="86"/>
      <c r="F26" s="86"/>
      <c r="G26" s="86"/>
      <c r="H26" s="86"/>
      <c r="I26" s="127"/>
      <c r="J26" s="86"/>
      <c r="K26" s="128"/>
    </row>
    <row r="27" spans="2:11" s="1" customFormat="1" ht="25.35" customHeight="1">
      <c r="B27" s="42"/>
      <c r="C27" s="43"/>
      <c r="D27" s="129" t="s">
        <v>48</v>
      </c>
      <c r="E27" s="43"/>
      <c r="F27" s="43"/>
      <c r="G27" s="43"/>
      <c r="H27" s="43"/>
      <c r="I27" s="119"/>
      <c r="J27" s="130">
        <f>ROUND(J83,2)</f>
        <v>2084051.32</v>
      </c>
      <c r="K27" s="46"/>
    </row>
    <row r="28" spans="2:11" s="1" customFormat="1" ht="6.9" customHeight="1">
      <c r="B28" s="42"/>
      <c r="C28" s="43"/>
      <c r="D28" s="86"/>
      <c r="E28" s="86"/>
      <c r="F28" s="86"/>
      <c r="G28" s="86"/>
      <c r="H28" s="86"/>
      <c r="I28" s="127"/>
      <c r="J28" s="86"/>
      <c r="K28" s="128"/>
    </row>
    <row r="29" spans="2:11" s="1" customFormat="1" ht="14.4" customHeight="1">
      <c r="B29" s="42"/>
      <c r="C29" s="43"/>
      <c r="D29" s="43"/>
      <c r="E29" s="43"/>
      <c r="F29" s="47" t="s">
        <v>50</v>
      </c>
      <c r="G29" s="43"/>
      <c r="H29" s="43"/>
      <c r="I29" s="131" t="s">
        <v>49</v>
      </c>
      <c r="J29" s="47" t="s">
        <v>51</v>
      </c>
      <c r="K29" s="46"/>
    </row>
    <row r="30" spans="2:11" s="1" customFormat="1" ht="14.4" customHeight="1">
      <c r="B30" s="42"/>
      <c r="C30" s="43"/>
      <c r="D30" s="50" t="s">
        <v>52</v>
      </c>
      <c r="E30" s="50" t="s">
        <v>53</v>
      </c>
      <c r="F30" s="132">
        <f>ROUND(SUM(BE83:BE143),2)</f>
        <v>2084051.32</v>
      </c>
      <c r="G30" s="43"/>
      <c r="H30" s="43"/>
      <c r="I30" s="133">
        <v>0.21</v>
      </c>
      <c r="J30" s="132">
        <f>ROUND(ROUND((SUM(BE83:BE143)),2)*I30,2)</f>
        <v>437650.78</v>
      </c>
      <c r="K30" s="46"/>
    </row>
    <row r="31" spans="2:11" s="1" customFormat="1" ht="14.4" customHeight="1">
      <c r="B31" s="42"/>
      <c r="C31" s="43"/>
      <c r="D31" s="43"/>
      <c r="E31" s="50" t="s">
        <v>54</v>
      </c>
      <c r="F31" s="132">
        <f>ROUND(SUM(BF83:BF143),2)</f>
        <v>0</v>
      </c>
      <c r="G31" s="43"/>
      <c r="H31" s="43"/>
      <c r="I31" s="133">
        <v>0.15</v>
      </c>
      <c r="J31" s="132">
        <f>ROUND(ROUND((SUM(BF83:BF143)),2)*I31,2)</f>
        <v>0</v>
      </c>
      <c r="K31" s="46"/>
    </row>
    <row r="32" spans="2:11" s="1" customFormat="1" ht="14.4" customHeight="1" hidden="1">
      <c r="B32" s="42"/>
      <c r="C32" s="43"/>
      <c r="D32" s="43"/>
      <c r="E32" s="50" t="s">
        <v>55</v>
      </c>
      <c r="F32" s="132">
        <f>ROUND(SUM(BG83:BG143),2)</f>
        <v>0</v>
      </c>
      <c r="G32" s="43"/>
      <c r="H32" s="43"/>
      <c r="I32" s="133">
        <v>0.21</v>
      </c>
      <c r="J32" s="132">
        <v>0</v>
      </c>
      <c r="K32" s="46"/>
    </row>
    <row r="33" spans="2:11" s="1" customFormat="1" ht="14.4" customHeight="1" hidden="1">
      <c r="B33" s="42"/>
      <c r="C33" s="43"/>
      <c r="D33" s="43"/>
      <c r="E33" s="50" t="s">
        <v>56</v>
      </c>
      <c r="F33" s="132">
        <f>ROUND(SUM(BH83:BH143),2)</f>
        <v>0</v>
      </c>
      <c r="G33" s="43"/>
      <c r="H33" s="43"/>
      <c r="I33" s="133">
        <v>0.15</v>
      </c>
      <c r="J33" s="132">
        <v>0</v>
      </c>
      <c r="K33" s="46"/>
    </row>
    <row r="34" spans="2:11" s="1" customFormat="1" ht="14.4" customHeight="1" hidden="1">
      <c r="B34" s="42"/>
      <c r="C34" s="43"/>
      <c r="D34" s="43"/>
      <c r="E34" s="50" t="s">
        <v>57</v>
      </c>
      <c r="F34" s="132">
        <f>ROUND(SUM(BI83:BI143),2)</f>
        <v>0</v>
      </c>
      <c r="G34" s="43"/>
      <c r="H34" s="43"/>
      <c r="I34" s="133">
        <v>0</v>
      </c>
      <c r="J34" s="132">
        <v>0</v>
      </c>
      <c r="K34" s="46"/>
    </row>
    <row r="35" spans="2:11" s="1" customFormat="1" ht="6.9" customHeight="1">
      <c r="B35" s="42"/>
      <c r="C35" s="43"/>
      <c r="D35" s="43"/>
      <c r="E35" s="43"/>
      <c r="F35" s="43"/>
      <c r="G35" s="43"/>
      <c r="H35" s="43"/>
      <c r="I35" s="119"/>
      <c r="J35" s="43"/>
      <c r="K35" s="46"/>
    </row>
    <row r="36" spans="2:11" s="1" customFormat="1" ht="25.35" customHeight="1">
      <c r="B36" s="42"/>
      <c r="C36" s="134"/>
      <c r="D36" s="135" t="s">
        <v>58</v>
      </c>
      <c r="E36" s="80"/>
      <c r="F36" s="80"/>
      <c r="G36" s="136" t="s">
        <v>59</v>
      </c>
      <c r="H36" s="137" t="s">
        <v>60</v>
      </c>
      <c r="I36" s="138"/>
      <c r="J36" s="139">
        <f>SUM(J27:J34)</f>
        <v>2521702.1</v>
      </c>
      <c r="K36" s="140"/>
    </row>
    <row r="37" spans="2:11" s="1" customFormat="1" ht="14.4" customHeight="1">
      <c r="B37" s="57"/>
      <c r="C37" s="58"/>
      <c r="D37" s="58"/>
      <c r="E37" s="58"/>
      <c r="F37" s="58"/>
      <c r="G37" s="58"/>
      <c r="H37" s="58"/>
      <c r="I37" s="141"/>
      <c r="J37" s="58"/>
      <c r="K37" s="59"/>
    </row>
    <row r="41" spans="2:11" s="1" customFormat="1" ht="6.9" customHeight="1">
      <c r="B41" s="142"/>
      <c r="C41" s="143"/>
      <c r="D41" s="143"/>
      <c r="E41" s="143"/>
      <c r="F41" s="143"/>
      <c r="G41" s="143"/>
      <c r="H41" s="143"/>
      <c r="I41" s="144"/>
      <c r="J41" s="143"/>
      <c r="K41" s="145"/>
    </row>
    <row r="42" spans="2:11" s="1" customFormat="1" ht="36.9" customHeight="1">
      <c r="B42" s="42"/>
      <c r="C42" s="31" t="s">
        <v>157</v>
      </c>
      <c r="D42" s="43"/>
      <c r="E42" s="43"/>
      <c r="F42" s="43"/>
      <c r="G42" s="43"/>
      <c r="H42" s="43"/>
      <c r="I42" s="119"/>
      <c r="J42" s="43"/>
      <c r="K42" s="46"/>
    </row>
    <row r="43" spans="2:11" s="1" customFormat="1" ht="6.9" customHeight="1">
      <c r="B43" s="42"/>
      <c r="C43" s="43"/>
      <c r="D43" s="43"/>
      <c r="E43" s="43"/>
      <c r="F43" s="43"/>
      <c r="G43" s="43"/>
      <c r="H43" s="43"/>
      <c r="I43" s="119"/>
      <c r="J43" s="43"/>
      <c r="K43" s="46"/>
    </row>
    <row r="44" spans="2:11" s="1" customFormat="1" ht="14.4" customHeight="1">
      <c r="B44" s="42"/>
      <c r="C44" s="38" t="s">
        <v>18</v>
      </c>
      <c r="D44" s="43"/>
      <c r="E44" s="43"/>
      <c r="F44" s="43"/>
      <c r="G44" s="43"/>
      <c r="H44" s="43"/>
      <c r="I44" s="119"/>
      <c r="J44" s="43"/>
      <c r="K44" s="46"/>
    </row>
    <row r="45" spans="2:11" s="1" customFormat="1" ht="14.4" customHeight="1">
      <c r="B45" s="42"/>
      <c r="C45" s="43"/>
      <c r="D45" s="43"/>
      <c r="E45" s="406" t="str">
        <f>E7</f>
        <v>II/169 a II/145 Dlouhá ves-Radešov, úsek C</v>
      </c>
      <c r="F45" s="407"/>
      <c r="G45" s="407"/>
      <c r="H45" s="407"/>
      <c r="I45" s="119"/>
      <c r="J45" s="43"/>
      <c r="K45" s="46"/>
    </row>
    <row r="46" spans="2:11" s="1" customFormat="1" ht="14.4" customHeight="1">
      <c r="B46" s="42"/>
      <c r="C46" s="38" t="s">
        <v>152</v>
      </c>
      <c r="D46" s="43"/>
      <c r="E46" s="43"/>
      <c r="F46" s="43"/>
      <c r="G46" s="43"/>
      <c r="H46" s="43"/>
      <c r="I46" s="119"/>
      <c r="J46" s="43"/>
      <c r="K46" s="46"/>
    </row>
    <row r="47" spans="2:11" s="1" customFormat="1" ht="16.2" customHeight="1">
      <c r="B47" s="42"/>
      <c r="C47" s="43"/>
      <c r="D47" s="43"/>
      <c r="E47" s="408" t="str">
        <f>E9</f>
        <v>104C3 - Záchytné zařízení  km 5,785-6,165</v>
      </c>
      <c r="F47" s="409"/>
      <c r="G47" s="409"/>
      <c r="H47" s="409"/>
      <c r="I47" s="119"/>
      <c r="J47" s="43"/>
      <c r="K47" s="46"/>
    </row>
    <row r="48" spans="2:11" s="1" customFormat="1" ht="6.9" customHeight="1">
      <c r="B48" s="42"/>
      <c r="C48" s="43"/>
      <c r="D48" s="43"/>
      <c r="E48" s="43"/>
      <c r="F48" s="43"/>
      <c r="G48" s="43"/>
      <c r="H48" s="43"/>
      <c r="I48" s="119"/>
      <c r="J48" s="43"/>
      <c r="K48" s="46"/>
    </row>
    <row r="49" spans="2:11" s="1" customFormat="1" ht="18" customHeight="1">
      <c r="B49" s="42"/>
      <c r="C49" s="38" t="s">
        <v>26</v>
      </c>
      <c r="D49" s="43"/>
      <c r="E49" s="43"/>
      <c r="F49" s="36" t="str">
        <f>F12</f>
        <v>Kraj Plzeňský, k.ú. Opolenec</v>
      </c>
      <c r="G49" s="43"/>
      <c r="H49" s="43"/>
      <c r="I49" s="120" t="s">
        <v>28</v>
      </c>
      <c r="J49" s="121">
        <f>IF(J12="","",J12)</f>
        <v>43424</v>
      </c>
      <c r="K49" s="46"/>
    </row>
    <row r="50" spans="2:11" s="1" customFormat="1" ht="6.9" customHeight="1">
      <c r="B50" s="42"/>
      <c r="C50" s="43"/>
      <c r="D50" s="43"/>
      <c r="E50" s="43"/>
      <c r="F50" s="43"/>
      <c r="G50" s="43"/>
      <c r="H50" s="43"/>
      <c r="I50" s="119"/>
      <c r="J50" s="43"/>
      <c r="K50" s="46"/>
    </row>
    <row r="51" spans="2:11" s="1" customFormat="1" ht="13.2">
      <c r="B51" s="42"/>
      <c r="C51" s="38" t="s">
        <v>35</v>
      </c>
      <c r="D51" s="43"/>
      <c r="E51" s="43"/>
      <c r="F51" s="36" t="str">
        <f>E15</f>
        <v>Správa a údržba silnic Lzeňského kraje, p.o.</v>
      </c>
      <c r="G51" s="43"/>
      <c r="H51" s="43"/>
      <c r="I51" s="120" t="s">
        <v>42</v>
      </c>
      <c r="J51" s="397" t="str">
        <f>E21</f>
        <v>Pontex spol. s r.o.</v>
      </c>
      <c r="K51" s="46"/>
    </row>
    <row r="52" spans="2:11" s="1" customFormat="1" ht="14.4" customHeight="1">
      <c r="B52" s="42"/>
      <c r="C52" s="38" t="s">
        <v>41</v>
      </c>
      <c r="D52" s="43"/>
      <c r="E52" s="43"/>
      <c r="F52" s="36" t="str">
        <f>IF(E18="","",E18)</f>
        <v>Společnost Dlouhá Ves - Radešov</v>
      </c>
      <c r="G52" s="43"/>
      <c r="H52" s="43"/>
      <c r="I52" s="119"/>
      <c r="J52" s="401"/>
      <c r="K52" s="46"/>
    </row>
    <row r="53" spans="2:11" s="1" customFormat="1" ht="10.35" customHeight="1">
      <c r="B53" s="42"/>
      <c r="C53" s="43"/>
      <c r="D53" s="43"/>
      <c r="E53" s="43"/>
      <c r="F53" s="43"/>
      <c r="G53" s="43"/>
      <c r="H53" s="43"/>
      <c r="I53" s="119"/>
      <c r="J53" s="43"/>
      <c r="K53" s="46"/>
    </row>
    <row r="54" spans="2:11" s="1" customFormat="1" ht="29.25" customHeight="1">
      <c r="B54" s="42"/>
      <c r="C54" s="146" t="s">
        <v>158</v>
      </c>
      <c r="D54" s="134"/>
      <c r="E54" s="134"/>
      <c r="F54" s="134"/>
      <c r="G54" s="134"/>
      <c r="H54" s="134"/>
      <c r="I54" s="147"/>
      <c r="J54" s="148" t="s">
        <v>159</v>
      </c>
      <c r="K54" s="149"/>
    </row>
    <row r="55" spans="2:11" s="1" customFormat="1" ht="10.35" customHeight="1">
      <c r="B55" s="42"/>
      <c r="C55" s="43"/>
      <c r="D55" s="43"/>
      <c r="E55" s="43"/>
      <c r="F55" s="43"/>
      <c r="G55" s="43"/>
      <c r="H55" s="43"/>
      <c r="I55" s="119"/>
      <c r="J55" s="43"/>
      <c r="K55" s="46"/>
    </row>
    <row r="56" spans="2:47" s="1" customFormat="1" ht="29.25" customHeight="1">
      <c r="B56" s="42"/>
      <c r="C56" s="150" t="s">
        <v>160</v>
      </c>
      <c r="D56" s="43"/>
      <c r="E56" s="43"/>
      <c r="F56" s="43"/>
      <c r="G56" s="43"/>
      <c r="H56" s="43"/>
      <c r="I56" s="119"/>
      <c r="J56" s="130">
        <f>J83</f>
        <v>2084051.3200000003</v>
      </c>
      <c r="K56" s="46"/>
      <c r="AU56" s="25" t="s">
        <v>161</v>
      </c>
    </row>
    <row r="57" spans="2:11" s="7" customFormat="1" ht="24.9" customHeight="1">
      <c r="B57" s="151"/>
      <c r="C57" s="152"/>
      <c r="D57" s="153" t="s">
        <v>219</v>
      </c>
      <c r="E57" s="154"/>
      <c r="F57" s="154"/>
      <c r="G57" s="154"/>
      <c r="H57" s="154"/>
      <c r="I57" s="155"/>
      <c r="J57" s="156">
        <f>J84</f>
        <v>1994468.4800000002</v>
      </c>
      <c r="K57" s="157"/>
    </row>
    <row r="58" spans="2:11" s="8" customFormat="1" ht="19.95" customHeight="1">
      <c r="B58" s="158"/>
      <c r="C58" s="159"/>
      <c r="D58" s="160" t="s">
        <v>220</v>
      </c>
      <c r="E58" s="161"/>
      <c r="F58" s="161"/>
      <c r="G58" s="161"/>
      <c r="H58" s="161"/>
      <c r="I58" s="162"/>
      <c r="J58" s="163">
        <f>J85</f>
        <v>1994468.4800000002</v>
      </c>
      <c r="K58" s="164"/>
    </row>
    <row r="59" spans="2:11" s="8" customFormat="1" ht="14.85" customHeight="1">
      <c r="B59" s="158"/>
      <c r="C59" s="159"/>
      <c r="D59" s="160" t="s">
        <v>1730</v>
      </c>
      <c r="E59" s="161"/>
      <c r="F59" s="161"/>
      <c r="G59" s="161"/>
      <c r="H59" s="161"/>
      <c r="I59" s="162"/>
      <c r="J59" s="163">
        <f>J120</f>
        <v>556169.98</v>
      </c>
      <c r="K59" s="164"/>
    </row>
    <row r="60" spans="2:11" s="8" customFormat="1" ht="21.75" customHeight="1">
      <c r="B60" s="158"/>
      <c r="C60" s="159"/>
      <c r="D60" s="160" t="s">
        <v>1731</v>
      </c>
      <c r="E60" s="161"/>
      <c r="F60" s="161"/>
      <c r="G60" s="161"/>
      <c r="H60" s="161"/>
      <c r="I60" s="162"/>
      <c r="J60" s="163">
        <f>J132</f>
        <v>69031.82</v>
      </c>
      <c r="K60" s="164"/>
    </row>
    <row r="61" spans="2:11" s="8" customFormat="1" ht="21.75" customHeight="1">
      <c r="B61" s="158"/>
      <c r="C61" s="159"/>
      <c r="D61" s="160" t="s">
        <v>1732</v>
      </c>
      <c r="E61" s="161"/>
      <c r="F61" s="161"/>
      <c r="G61" s="161"/>
      <c r="H61" s="161"/>
      <c r="I61" s="162"/>
      <c r="J61" s="163">
        <f>J136</f>
        <v>32155.86</v>
      </c>
      <c r="K61" s="164"/>
    </row>
    <row r="62" spans="2:11" s="7" customFormat="1" ht="24.9" customHeight="1">
      <c r="B62" s="151"/>
      <c r="C62" s="152"/>
      <c r="D62" s="153" t="s">
        <v>1359</v>
      </c>
      <c r="E62" s="154"/>
      <c r="F62" s="154"/>
      <c r="G62" s="154"/>
      <c r="H62" s="154"/>
      <c r="I62" s="155"/>
      <c r="J62" s="156">
        <f>J139</f>
        <v>89582.84</v>
      </c>
      <c r="K62" s="157"/>
    </row>
    <row r="63" spans="2:11" s="8" customFormat="1" ht="19.95" customHeight="1">
      <c r="B63" s="158"/>
      <c r="C63" s="159"/>
      <c r="D63" s="160" t="s">
        <v>1560</v>
      </c>
      <c r="E63" s="161"/>
      <c r="F63" s="161"/>
      <c r="G63" s="161"/>
      <c r="H63" s="161"/>
      <c r="I63" s="162"/>
      <c r="J63" s="163">
        <f>J140</f>
        <v>89582.84</v>
      </c>
      <c r="K63" s="164"/>
    </row>
    <row r="64" spans="2:11" s="1" customFormat="1" ht="21.75" customHeight="1">
      <c r="B64" s="42"/>
      <c r="C64" s="43"/>
      <c r="D64" s="43"/>
      <c r="E64" s="43"/>
      <c r="F64" s="43"/>
      <c r="G64" s="43"/>
      <c r="H64" s="43"/>
      <c r="I64" s="119"/>
      <c r="J64" s="43"/>
      <c r="K64" s="46"/>
    </row>
    <row r="65" spans="2:11" s="1" customFormat="1" ht="6.9" customHeight="1">
      <c r="B65" s="57"/>
      <c r="C65" s="58"/>
      <c r="D65" s="58"/>
      <c r="E65" s="58"/>
      <c r="F65" s="58"/>
      <c r="G65" s="58"/>
      <c r="H65" s="58"/>
      <c r="I65" s="141"/>
      <c r="J65" s="58"/>
      <c r="K65" s="59"/>
    </row>
    <row r="69" spans="2:12" s="1" customFormat="1" ht="6.9" customHeight="1">
      <c r="B69" s="60"/>
      <c r="C69" s="61"/>
      <c r="D69" s="61"/>
      <c r="E69" s="61"/>
      <c r="F69" s="61"/>
      <c r="G69" s="61"/>
      <c r="H69" s="61"/>
      <c r="I69" s="144"/>
      <c r="J69" s="61"/>
      <c r="K69" s="61"/>
      <c r="L69" s="62"/>
    </row>
    <row r="70" spans="2:12" s="1" customFormat="1" ht="36.9" customHeight="1">
      <c r="B70" s="42"/>
      <c r="C70" s="63" t="s">
        <v>165</v>
      </c>
      <c r="D70" s="64"/>
      <c r="E70" s="64"/>
      <c r="F70" s="64"/>
      <c r="G70" s="64"/>
      <c r="H70" s="64"/>
      <c r="I70" s="165"/>
      <c r="J70" s="64"/>
      <c r="K70" s="64"/>
      <c r="L70" s="62"/>
    </row>
    <row r="71" spans="2:12" s="1" customFormat="1" ht="6.9" customHeight="1">
      <c r="B71" s="42"/>
      <c r="C71" s="64"/>
      <c r="D71" s="64"/>
      <c r="E71" s="64"/>
      <c r="F71" s="64"/>
      <c r="G71" s="64"/>
      <c r="H71" s="64"/>
      <c r="I71" s="165"/>
      <c r="J71" s="64"/>
      <c r="K71" s="64"/>
      <c r="L71" s="62"/>
    </row>
    <row r="72" spans="2:12" s="1" customFormat="1" ht="14.4" customHeight="1">
      <c r="B72" s="42"/>
      <c r="C72" s="66" t="s">
        <v>18</v>
      </c>
      <c r="D72" s="64"/>
      <c r="E72" s="64"/>
      <c r="F72" s="64"/>
      <c r="G72" s="64"/>
      <c r="H72" s="64"/>
      <c r="I72" s="165"/>
      <c r="J72" s="64"/>
      <c r="K72" s="64"/>
      <c r="L72" s="62"/>
    </row>
    <row r="73" spans="2:12" s="1" customFormat="1" ht="14.4" customHeight="1">
      <c r="B73" s="42"/>
      <c r="C73" s="64"/>
      <c r="D73" s="64"/>
      <c r="E73" s="402" t="str">
        <f>E7</f>
        <v>II/169 a II/145 Dlouhá ves-Radešov, úsek C</v>
      </c>
      <c r="F73" s="403"/>
      <c r="G73" s="403"/>
      <c r="H73" s="403"/>
      <c r="I73" s="165"/>
      <c r="J73" s="64"/>
      <c r="K73" s="64"/>
      <c r="L73" s="62"/>
    </row>
    <row r="74" spans="2:12" s="1" customFormat="1" ht="14.4" customHeight="1">
      <c r="B74" s="42"/>
      <c r="C74" s="66" t="s">
        <v>152</v>
      </c>
      <c r="D74" s="64"/>
      <c r="E74" s="64"/>
      <c r="F74" s="64"/>
      <c r="G74" s="64"/>
      <c r="H74" s="64"/>
      <c r="I74" s="165"/>
      <c r="J74" s="64"/>
      <c r="K74" s="64"/>
      <c r="L74" s="62"/>
    </row>
    <row r="75" spans="2:12" s="1" customFormat="1" ht="16.2" customHeight="1">
      <c r="B75" s="42"/>
      <c r="C75" s="64"/>
      <c r="D75" s="64"/>
      <c r="E75" s="382" t="str">
        <f>E9</f>
        <v>104C3 - Záchytné zařízení  km 5,785-6,165</v>
      </c>
      <c r="F75" s="404"/>
      <c r="G75" s="404"/>
      <c r="H75" s="404"/>
      <c r="I75" s="165"/>
      <c r="J75" s="64"/>
      <c r="K75" s="64"/>
      <c r="L75" s="62"/>
    </row>
    <row r="76" spans="2:12" s="1" customFormat="1" ht="6.9" customHeight="1">
      <c r="B76" s="42"/>
      <c r="C76" s="64"/>
      <c r="D76" s="64"/>
      <c r="E76" s="64"/>
      <c r="F76" s="64"/>
      <c r="G76" s="64"/>
      <c r="H76" s="64"/>
      <c r="I76" s="165"/>
      <c r="J76" s="64"/>
      <c r="K76" s="64"/>
      <c r="L76" s="62"/>
    </row>
    <row r="77" spans="2:12" s="1" customFormat="1" ht="18" customHeight="1">
      <c r="B77" s="42"/>
      <c r="C77" s="66" t="s">
        <v>26</v>
      </c>
      <c r="D77" s="64"/>
      <c r="E77" s="64"/>
      <c r="F77" s="166" t="str">
        <f>F12</f>
        <v>Kraj Plzeňský, k.ú. Opolenec</v>
      </c>
      <c r="G77" s="64"/>
      <c r="H77" s="64"/>
      <c r="I77" s="167" t="s">
        <v>28</v>
      </c>
      <c r="J77" s="74">
        <f>IF(J12="","",J12)</f>
        <v>43424</v>
      </c>
      <c r="K77" s="64"/>
      <c r="L77" s="62"/>
    </row>
    <row r="78" spans="2:12" s="1" customFormat="1" ht="6.9" customHeight="1">
      <c r="B78" s="42"/>
      <c r="C78" s="64"/>
      <c r="D78" s="64"/>
      <c r="E78" s="64"/>
      <c r="F78" s="64"/>
      <c r="G78" s="64"/>
      <c r="H78" s="64"/>
      <c r="I78" s="165"/>
      <c r="J78" s="64"/>
      <c r="K78" s="64"/>
      <c r="L78" s="62"/>
    </row>
    <row r="79" spans="2:12" s="1" customFormat="1" ht="13.2">
      <c r="B79" s="42"/>
      <c r="C79" s="66" t="s">
        <v>35</v>
      </c>
      <c r="D79" s="64"/>
      <c r="E79" s="64"/>
      <c r="F79" s="166" t="str">
        <f>E15</f>
        <v>Správa a údržba silnic Lzeňského kraje, p.o.</v>
      </c>
      <c r="G79" s="64"/>
      <c r="H79" s="64"/>
      <c r="I79" s="167" t="s">
        <v>42</v>
      </c>
      <c r="J79" s="166" t="str">
        <f>E21</f>
        <v>Pontex spol. s r.o.</v>
      </c>
      <c r="K79" s="64"/>
      <c r="L79" s="62"/>
    </row>
    <row r="80" spans="2:12" s="1" customFormat="1" ht="14.4" customHeight="1">
      <c r="B80" s="42"/>
      <c r="C80" s="66" t="s">
        <v>41</v>
      </c>
      <c r="D80" s="64"/>
      <c r="E80" s="64"/>
      <c r="F80" s="166" t="str">
        <f>IF(E18="","",E18)</f>
        <v>Společnost Dlouhá Ves - Radešov</v>
      </c>
      <c r="G80" s="64"/>
      <c r="H80" s="64"/>
      <c r="I80" s="165"/>
      <c r="J80" s="64"/>
      <c r="K80" s="64"/>
      <c r="L80" s="62"/>
    </row>
    <row r="81" spans="2:12" s="1" customFormat="1" ht="10.35" customHeight="1">
      <c r="B81" s="42"/>
      <c r="C81" s="64"/>
      <c r="D81" s="64"/>
      <c r="E81" s="64"/>
      <c r="F81" s="64"/>
      <c r="G81" s="64"/>
      <c r="H81" s="64"/>
      <c r="I81" s="165"/>
      <c r="J81" s="64"/>
      <c r="K81" s="64"/>
      <c r="L81" s="62"/>
    </row>
    <row r="82" spans="2:20" s="9" customFormat="1" ht="29.25" customHeight="1">
      <c r="B82" s="168"/>
      <c r="C82" s="169" t="s">
        <v>166</v>
      </c>
      <c r="D82" s="170" t="s">
        <v>67</v>
      </c>
      <c r="E82" s="170" t="s">
        <v>63</v>
      </c>
      <c r="F82" s="170" t="s">
        <v>167</v>
      </c>
      <c r="G82" s="170" t="s">
        <v>168</v>
      </c>
      <c r="H82" s="170" t="s">
        <v>169</v>
      </c>
      <c r="I82" s="171" t="s">
        <v>170</v>
      </c>
      <c r="J82" s="170" t="s">
        <v>159</v>
      </c>
      <c r="K82" s="172" t="s">
        <v>171</v>
      </c>
      <c r="L82" s="173"/>
      <c r="M82" s="82" t="s">
        <v>172</v>
      </c>
      <c r="N82" s="83" t="s">
        <v>52</v>
      </c>
      <c r="O82" s="83" t="s">
        <v>173</v>
      </c>
      <c r="P82" s="83" t="s">
        <v>174</v>
      </c>
      <c r="Q82" s="83" t="s">
        <v>175</v>
      </c>
      <c r="R82" s="83" t="s">
        <v>176</v>
      </c>
      <c r="S82" s="83" t="s">
        <v>177</v>
      </c>
      <c r="T82" s="84" t="s">
        <v>178</v>
      </c>
    </row>
    <row r="83" spans="2:63" s="1" customFormat="1" ht="29.25" customHeight="1">
      <c r="B83" s="42"/>
      <c r="C83" s="88" t="s">
        <v>160</v>
      </c>
      <c r="D83" s="64"/>
      <c r="E83" s="64"/>
      <c r="F83" s="64"/>
      <c r="G83" s="64"/>
      <c r="H83" s="64"/>
      <c r="I83" s="165"/>
      <c r="J83" s="174">
        <f>BK83</f>
        <v>2084051.3200000003</v>
      </c>
      <c r="K83" s="64"/>
      <c r="L83" s="62"/>
      <c r="M83" s="85"/>
      <c r="N83" s="86"/>
      <c r="O83" s="86"/>
      <c r="P83" s="175">
        <f>P84+P139</f>
        <v>0</v>
      </c>
      <c r="Q83" s="86"/>
      <c r="R83" s="175">
        <f>R84+R139</f>
        <v>81.1082966</v>
      </c>
      <c r="S83" s="86"/>
      <c r="T83" s="176">
        <f>T84+T139</f>
        <v>0</v>
      </c>
      <c r="AT83" s="25" t="s">
        <v>81</v>
      </c>
      <c r="AU83" s="25" t="s">
        <v>161</v>
      </c>
      <c r="BK83" s="177">
        <f>BK84+BK139</f>
        <v>2084051.3200000003</v>
      </c>
    </row>
    <row r="84" spans="2:63" s="10" customFormat="1" ht="37.35" customHeight="1">
      <c r="B84" s="178"/>
      <c r="C84" s="179"/>
      <c r="D84" s="180" t="s">
        <v>81</v>
      </c>
      <c r="E84" s="181" t="s">
        <v>229</v>
      </c>
      <c r="F84" s="181" t="s">
        <v>230</v>
      </c>
      <c r="G84" s="179"/>
      <c r="H84" s="179"/>
      <c r="I84" s="182"/>
      <c r="J84" s="183">
        <f>BK84</f>
        <v>1994468.4800000002</v>
      </c>
      <c r="K84" s="179"/>
      <c r="L84" s="184"/>
      <c r="M84" s="185"/>
      <c r="N84" s="186"/>
      <c r="O84" s="186"/>
      <c r="P84" s="187">
        <f>P85</f>
        <v>0</v>
      </c>
      <c r="Q84" s="186"/>
      <c r="R84" s="187">
        <f>R85</f>
        <v>81.0048416</v>
      </c>
      <c r="S84" s="186"/>
      <c r="T84" s="188">
        <f>T85</f>
        <v>0</v>
      </c>
      <c r="AR84" s="189" t="s">
        <v>25</v>
      </c>
      <c r="AT84" s="190" t="s">
        <v>81</v>
      </c>
      <c r="AU84" s="190" t="s">
        <v>82</v>
      </c>
      <c r="AY84" s="189" t="s">
        <v>182</v>
      </c>
      <c r="BK84" s="191">
        <f>BK85</f>
        <v>1994468.4800000002</v>
      </c>
    </row>
    <row r="85" spans="2:63" s="10" customFormat="1" ht="19.95" customHeight="1">
      <c r="B85" s="178"/>
      <c r="C85" s="179"/>
      <c r="D85" s="180" t="s">
        <v>81</v>
      </c>
      <c r="E85" s="192" t="s">
        <v>25</v>
      </c>
      <c r="F85" s="192" t="s">
        <v>231</v>
      </c>
      <c r="G85" s="179"/>
      <c r="H85" s="179"/>
      <c r="I85" s="182"/>
      <c r="J85" s="193">
        <f>BK85</f>
        <v>1994468.4800000002</v>
      </c>
      <c r="K85" s="179"/>
      <c r="L85" s="184"/>
      <c r="M85" s="185"/>
      <c r="N85" s="186"/>
      <c r="O85" s="186"/>
      <c r="P85" s="187">
        <f>P86+SUM(P87:P120)</f>
        <v>0</v>
      </c>
      <c r="Q85" s="186"/>
      <c r="R85" s="187">
        <f>R86+SUM(R87:R120)</f>
        <v>81.0048416</v>
      </c>
      <c r="S85" s="186"/>
      <c r="T85" s="188">
        <f>T86+SUM(T87:T120)</f>
        <v>0</v>
      </c>
      <c r="AR85" s="189" t="s">
        <v>25</v>
      </c>
      <c r="AT85" s="190" t="s">
        <v>81</v>
      </c>
      <c r="AU85" s="190" t="s">
        <v>25</v>
      </c>
      <c r="AY85" s="189" t="s">
        <v>182</v>
      </c>
      <c r="BK85" s="191">
        <f>BK86+SUM(BK87:BK120)</f>
        <v>1994468.4800000002</v>
      </c>
    </row>
    <row r="86" spans="2:65" s="1" customFormat="1" ht="34.2" customHeight="1">
      <c r="B86" s="42"/>
      <c r="C86" s="194" t="s">
        <v>25</v>
      </c>
      <c r="D86" s="194" t="s">
        <v>185</v>
      </c>
      <c r="E86" s="195" t="s">
        <v>1571</v>
      </c>
      <c r="F86" s="196" t="s">
        <v>1572</v>
      </c>
      <c r="G86" s="197" t="s">
        <v>295</v>
      </c>
      <c r="H86" s="198">
        <v>26.95</v>
      </c>
      <c r="I86" s="199">
        <v>110.52</v>
      </c>
      <c r="J86" s="200">
        <f>ROUND(I86*H86,2)</f>
        <v>2978.51</v>
      </c>
      <c r="K86" s="196" t="s">
        <v>235</v>
      </c>
      <c r="L86" s="62"/>
      <c r="M86" s="201" t="s">
        <v>22</v>
      </c>
      <c r="N86" s="202" t="s">
        <v>53</v>
      </c>
      <c r="O86" s="43"/>
      <c r="P86" s="203">
        <f>O86*H86</f>
        <v>0</v>
      </c>
      <c r="Q86" s="203">
        <v>0</v>
      </c>
      <c r="R86" s="203">
        <f>Q86*H86</f>
        <v>0</v>
      </c>
      <c r="S86" s="203">
        <v>0</v>
      </c>
      <c r="T86" s="204">
        <f>S86*H86</f>
        <v>0</v>
      </c>
      <c r="AR86" s="25" t="s">
        <v>197</v>
      </c>
      <c r="AT86" s="25" t="s">
        <v>185</v>
      </c>
      <c r="AU86" s="25" t="s">
        <v>92</v>
      </c>
      <c r="AY86" s="25" t="s">
        <v>182</v>
      </c>
      <c r="BE86" s="205">
        <f>IF(N86="základní",J86,0)</f>
        <v>2978.51</v>
      </c>
      <c r="BF86" s="205">
        <f>IF(N86="snížená",J86,0)</f>
        <v>0</v>
      </c>
      <c r="BG86" s="205">
        <f>IF(N86="zákl. přenesená",J86,0)</f>
        <v>0</v>
      </c>
      <c r="BH86" s="205">
        <f>IF(N86="sníž. přenesená",J86,0)</f>
        <v>0</v>
      </c>
      <c r="BI86" s="205">
        <f>IF(N86="nulová",J86,0)</f>
        <v>0</v>
      </c>
      <c r="BJ86" s="25" t="s">
        <v>25</v>
      </c>
      <c r="BK86" s="205">
        <f>ROUND(I86*H86,2)</f>
        <v>2978.51</v>
      </c>
      <c r="BL86" s="25" t="s">
        <v>197</v>
      </c>
      <c r="BM86" s="25" t="s">
        <v>1733</v>
      </c>
    </row>
    <row r="87" spans="2:47" s="1" customFormat="1" ht="132">
      <c r="B87" s="42"/>
      <c r="C87" s="64"/>
      <c r="D87" s="208" t="s">
        <v>237</v>
      </c>
      <c r="E87" s="64"/>
      <c r="F87" s="228" t="s">
        <v>1574</v>
      </c>
      <c r="G87" s="64"/>
      <c r="H87" s="64"/>
      <c r="I87" s="165"/>
      <c r="J87" s="64"/>
      <c r="K87" s="64"/>
      <c r="L87" s="62"/>
      <c r="M87" s="229"/>
      <c r="N87" s="43"/>
      <c r="O87" s="43"/>
      <c r="P87" s="43"/>
      <c r="Q87" s="43"/>
      <c r="R87" s="43"/>
      <c r="S87" s="43"/>
      <c r="T87" s="79"/>
      <c r="AT87" s="25" t="s">
        <v>237</v>
      </c>
      <c r="AU87" s="25" t="s">
        <v>92</v>
      </c>
    </row>
    <row r="88" spans="2:51" s="11" customFormat="1" ht="13.5">
      <c r="B88" s="206"/>
      <c r="C88" s="207"/>
      <c r="D88" s="208" t="s">
        <v>192</v>
      </c>
      <c r="E88" s="209" t="s">
        <v>22</v>
      </c>
      <c r="F88" s="210" t="s">
        <v>1804</v>
      </c>
      <c r="G88" s="207"/>
      <c r="H88" s="211">
        <v>26.95</v>
      </c>
      <c r="I88" s="212"/>
      <c r="J88" s="207"/>
      <c r="K88" s="207"/>
      <c r="L88" s="213"/>
      <c r="M88" s="214"/>
      <c r="N88" s="215"/>
      <c r="O88" s="215"/>
      <c r="P88" s="215"/>
      <c r="Q88" s="215"/>
      <c r="R88" s="215"/>
      <c r="S88" s="215"/>
      <c r="T88" s="216"/>
      <c r="AT88" s="217" t="s">
        <v>192</v>
      </c>
      <c r="AU88" s="217" t="s">
        <v>92</v>
      </c>
      <c r="AV88" s="11" t="s">
        <v>92</v>
      </c>
      <c r="AW88" s="11" t="s">
        <v>194</v>
      </c>
      <c r="AX88" s="11" t="s">
        <v>25</v>
      </c>
      <c r="AY88" s="217" t="s">
        <v>182</v>
      </c>
    </row>
    <row r="89" spans="2:65" s="1" customFormat="1" ht="45.6" customHeight="1">
      <c r="B89" s="42"/>
      <c r="C89" s="194" t="s">
        <v>92</v>
      </c>
      <c r="D89" s="194" t="s">
        <v>185</v>
      </c>
      <c r="E89" s="195" t="s">
        <v>1735</v>
      </c>
      <c r="F89" s="196" t="s">
        <v>1736</v>
      </c>
      <c r="G89" s="197" t="s">
        <v>249</v>
      </c>
      <c r="H89" s="198">
        <v>72</v>
      </c>
      <c r="I89" s="199">
        <v>1088.51</v>
      </c>
      <c r="J89" s="200">
        <f>ROUND(I89*H89,2)</f>
        <v>78372.72</v>
      </c>
      <c r="K89" s="196" t="s">
        <v>235</v>
      </c>
      <c r="L89" s="62"/>
      <c r="M89" s="201" t="s">
        <v>22</v>
      </c>
      <c r="N89" s="202" t="s">
        <v>53</v>
      </c>
      <c r="O89" s="43"/>
      <c r="P89" s="203">
        <f>O89*H89</f>
        <v>0</v>
      </c>
      <c r="Q89" s="203">
        <v>0.00636</v>
      </c>
      <c r="R89" s="203">
        <f>Q89*H89</f>
        <v>0.45792</v>
      </c>
      <c r="S89" s="203">
        <v>0</v>
      </c>
      <c r="T89" s="204">
        <f>S89*H89</f>
        <v>0</v>
      </c>
      <c r="AR89" s="25" t="s">
        <v>197</v>
      </c>
      <c r="AT89" s="25" t="s">
        <v>185</v>
      </c>
      <c r="AU89" s="25" t="s">
        <v>92</v>
      </c>
      <c r="AY89" s="25" t="s">
        <v>182</v>
      </c>
      <c r="BE89" s="205">
        <f>IF(N89="základní",J89,0)</f>
        <v>78372.72</v>
      </c>
      <c r="BF89" s="205">
        <f>IF(N89="snížená",J89,0)</f>
        <v>0</v>
      </c>
      <c r="BG89" s="205">
        <f>IF(N89="zákl. přenesená",J89,0)</f>
        <v>0</v>
      </c>
      <c r="BH89" s="205">
        <f>IF(N89="sníž. přenesená",J89,0)</f>
        <v>0</v>
      </c>
      <c r="BI89" s="205">
        <f>IF(N89="nulová",J89,0)</f>
        <v>0</v>
      </c>
      <c r="BJ89" s="25" t="s">
        <v>25</v>
      </c>
      <c r="BK89" s="205">
        <f>ROUND(I89*H89,2)</f>
        <v>78372.72</v>
      </c>
      <c r="BL89" s="25" t="s">
        <v>197</v>
      </c>
      <c r="BM89" s="25" t="s">
        <v>1737</v>
      </c>
    </row>
    <row r="90" spans="2:47" s="1" customFormat="1" ht="132">
      <c r="B90" s="42"/>
      <c r="C90" s="64"/>
      <c r="D90" s="208" t="s">
        <v>237</v>
      </c>
      <c r="E90" s="64"/>
      <c r="F90" s="228" t="s">
        <v>444</v>
      </c>
      <c r="G90" s="64"/>
      <c r="H90" s="64"/>
      <c r="I90" s="165"/>
      <c r="J90" s="64"/>
      <c r="K90" s="64"/>
      <c r="L90" s="62"/>
      <c r="M90" s="229"/>
      <c r="N90" s="43"/>
      <c r="O90" s="43"/>
      <c r="P90" s="43"/>
      <c r="Q90" s="43"/>
      <c r="R90" s="43"/>
      <c r="S90" s="43"/>
      <c r="T90" s="79"/>
      <c r="AT90" s="25" t="s">
        <v>237</v>
      </c>
      <c r="AU90" s="25" t="s">
        <v>92</v>
      </c>
    </row>
    <row r="91" spans="2:51" s="11" customFormat="1" ht="13.5">
      <c r="B91" s="206"/>
      <c r="C91" s="207"/>
      <c r="D91" s="208" t="s">
        <v>192</v>
      </c>
      <c r="E91" s="209" t="s">
        <v>22</v>
      </c>
      <c r="F91" s="210" t="s">
        <v>634</v>
      </c>
      <c r="G91" s="207"/>
      <c r="H91" s="211">
        <v>72</v>
      </c>
      <c r="I91" s="212"/>
      <c r="J91" s="207"/>
      <c r="K91" s="207"/>
      <c r="L91" s="213"/>
      <c r="M91" s="214"/>
      <c r="N91" s="215"/>
      <c r="O91" s="215"/>
      <c r="P91" s="215"/>
      <c r="Q91" s="215"/>
      <c r="R91" s="215"/>
      <c r="S91" s="215"/>
      <c r="T91" s="216"/>
      <c r="AT91" s="217" t="s">
        <v>192</v>
      </c>
      <c r="AU91" s="217" t="s">
        <v>92</v>
      </c>
      <c r="AV91" s="11" t="s">
        <v>92</v>
      </c>
      <c r="AW91" s="11" t="s">
        <v>194</v>
      </c>
      <c r="AX91" s="11" t="s">
        <v>25</v>
      </c>
      <c r="AY91" s="217" t="s">
        <v>182</v>
      </c>
    </row>
    <row r="92" spans="2:65" s="1" customFormat="1" ht="45.6" customHeight="1">
      <c r="B92" s="42"/>
      <c r="C92" s="194" t="s">
        <v>201</v>
      </c>
      <c r="D92" s="194" t="s">
        <v>185</v>
      </c>
      <c r="E92" s="195" t="s">
        <v>1738</v>
      </c>
      <c r="F92" s="196" t="s">
        <v>1739</v>
      </c>
      <c r="G92" s="197" t="s">
        <v>249</v>
      </c>
      <c r="H92" s="198">
        <v>124</v>
      </c>
      <c r="I92" s="199">
        <v>4400.6</v>
      </c>
      <c r="J92" s="200">
        <f>ROUND(I92*H92,2)</f>
        <v>545674.4</v>
      </c>
      <c r="K92" s="196" t="s">
        <v>235</v>
      </c>
      <c r="L92" s="62"/>
      <c r="M92" s="201" t="s">
        <v>22</v>
      </c>
      <c r="N92" s="202" t="s">
        <v>53</v>
      </c>
      <c r="O92" s="43"/>
      <c r="P92" s="203">
        <f>O92*H92</f>
        <v>0</v>
      </c>
      <c r="Q92" s="203">
        <v>0.1371</v>
      </c>
      <c r="R92" s="203">
        <f>Q92*H92</f>
        <v>17.0004</v>
      </c>
      <c r="S92" s="203">
        <v>0</v>
      </c>
      <c r="T92" s="204">
        <f>S92*H92</f>
        <v>0</v>
      </c>
      <c r="AR92" s="25" t="s">
        <v>197</v>
      </c>
      <c r="AT92" s="25" t="s">
        <v>185</v>
      </c>
      <c r="AU92" s="25" t="s">
        <v>92</v>
      </c>
      <c r="AY92" s="25" t="s">
        <v>182</v>
      </c>
      <c r="BE92" s="205">
        <f>IF(N92="základní",J92,0)</f>
        <v>545674.4</v>
      </c>
      <c r="BF92" s="205">
        <f>IF(N92="snížená",J92,0)</f>
        <v>0</v>
      </c>
      <c r="BG92" s="205">
        <f>IF(N92="zákl. přenesená",J92,0)</f>
        <v>0</v>
      </c>
      <c r="BH92" s="205">
        <f>IF(N92="sníž. přenesená",J92,0)</f>
        <v>0</v>
      </c>
      <c r="BI92" s="205">
        <f>IF(N92="nulová",J92,0)</f>
        <v>0</v>
      </c>
      <c r="BJ92" s="25" t="s">
        <v>25</v>
      </c>
      <c r="BK92" s="205">
        <f>ROUND(I92*H92,2)</f>
        <v>545674.4</v>
      </c>
      <c r="BL92" s="25" t="s">
        <v>197</v>
      </c>
      <c r="BM92" s="25" t="s">
        <v>1740</v>
      </c>
    </row>
    <row r="93" spans="2:47" s="1" customFormat="1" ht="300">
      <c r="B93" s="42"/>
      <c r="C93" s="64"/>
      <c r="D93" s="208" t="s">
        <v>237</v>
      </c>
      <c r="E93" s="64"/>
      <c r="F93" s="228" t="s">
        <v>1741</v>
      </c>
      <c r="G93" s="64"/>
      <c r="H93" s="64"/>
      <c r="I93" s="165"/>
      <c r="J93" s="64"/>
      <c r="K93" s="64"/>
      <c r="L93" s="62"/>
      <c r="M93" s="229"/>
      <c r="N93" s="43"/>
      <c r="O93" s="43"/>
      <c r="P93" s="43"/>
      <c r="Q93" s="43"/>
      <c r="R93" s="43"/>
      <c r="S93" s="43"/>
      <c r="T93" s="79"/>
      <c r="AT93" s="25" t="s">
        <v>237</v>
      </c>
      <c r="AU93" s="25" t="s">
        <v>92</v>
      </c>
    </row>
    <row r="94" spans="2:51" s="11" customFormat="1" ht="13.5">
      <c r="B94" s="206"/>
      <c r="C94" s="207"/>
      <c r="D94" s="208" t="s">
        <v>192</v>
      </c>
      <c r="E94" s="209" t="s">
        <v>22</v>
      </c>
      <c r="F94" s="210" t="s">
        <v>950</v>
      </c>
      <c r="G94" s="207"/>
      <c r="H94" s="211">
        <v>124</v>
      </c>
      <c r="I94" s="212"/>
      <c r="J94" s="207"/>
      <c r="K94" s="207"/>
      <c r="L94" s="213"/>
      <c r="M94" s="214"/>
      <c r="N94" s="215"/>
      <c r="O94" s="215"/>
      <c r="P94" s="215"/>
      <c r="Q94" s="215"/>
      <c r="R94" s="215"/>
      <c r="S94" s="215"/>
      <c r="T94" s="216"/>
      <c r="AT94" s="217" t="s">
        <v>192</v>
      </c>
      <c r="AU94" s="217" t="s">
        <v>92</v>
      </c>
      <c r="AV94" s="11" t="s">
        <v>92</v>
      </c>
      <c r="AW94" s="11" t="s">
        <v>194</v>
      </c>
      <c r="AX94" s="11" t="s">
        <v>25</v>
      </c>
      <c r="AY94" s="217" t="s">
        <v>182</v>
      </c>
    </row>
    <row r="95" spans="2:65" s="1" customFormat="1" ht="22.8" customHeight="1">
      <c r="B95" s="42"/>
      <c r="C95" s="194" t="s">
        <v>197</v>
      </c>
      <c r="D95" s="194" t="s">
        <v>185</v>
      </c>
      <c r="E95" s="195" t="s">
        <v>1742</v>
      </c>
      <c r="F95" s="196" t="s">
        <v>1743</v>
      </c>
      <c r="G95" s="197" t="s">
        <v>249</v>
      </c>
      <c r="H95" s="198">
        <v>72</v>
      </c>
      <c r="I95" s="199">
        <v>384.05</v>
      </c>
      <c r="J95" s="200">
        <f>ROUND(I95*H95,2)</f>
        <v>27651.6</v>
      </c>
      <c r="K95" s="196" t="s">
        <v>235</v>
      </c>
      <c r="L95" s="62"/>
      <c r="M95" s="201" t="s">
        <v>22</v>
      </c>
      <c r="N95" s="202" t="s">
        <v>53</v>
      </c>
      <c r="O95" s="43"/>
      <c r="P95" s="203">
        <f>O95*H95</f>
        <v>0</v>
      </c>
      <c r="Q95" s="203">
        <v>0.00144</v>
      </c>
      <c r="R95" s="203">
        <f>Q95*H95</f>
        <v>0.10368000000000001</v>
      </c>
      <c r="S95" s="203">
        <v>0</v>
      </c>
      <c r="T95" s="204">
        <f>S95*H95</f>
        <v>0</v>
      </c>
      <c r="AR95" s="25" t="s">
        <v>197</v>
      </c>
      <c r="AT95" s="25" t="s">
        <v>185</v>
      </c>
      <c r="AU95" s="25" t="s">
        <v>92</v>
      </c>
      <c r="AY95" s="25" t="s">
        <v>182</v>
      </c>
      <c r="BE95" s="205">
        <f>IF(N95="základní",J95,0)</f>
        <v>27651.6</v>
      </c>
      <c r="BF95" s="205">
        <f>IF(N95="snížená",J95,0)</f>
        <v>0</v>
      </c>
      <c r="BG95" s="205">
        <f>IF(N95="zákl. přenesená",J95,0)</f>
        <v>0</v>
      </c>
      <c r="BH95" s="205">
        <f>IF(N95="sníž. přenesená",J95,0)</f>
        <v>0</v>
      </c>
      <c r="BI95" s="205">
        <f>IF(N95="nulová",J95,0)</f>
        <v>0</v>
      </c>
      <c r="BJ95" s="25" t="s">
        <v>25</v>
      </c>
      <c r="BK95" s="205">
        <f>ROUND(I95*H95,2)</f>
        <v>27651.6</v>
      </c>
      <c r="BL95" s="25" t="s">
        <v>197</v>
      </c>
      <c r="BM95" s="25" t="s">
        <v>1744</v>
      </c>
    </row>
    <row r="96" spans="2:47" s="1" customFormat="1" ht="300">
      <c r="B96" s="42"/>
      <c r="C96" s="64"/>
      <c r="D96" s="208" t="s">
        <v>237</v>
      </c>
      <c r="E96" s="64"/>
      <c r="F96" s="228" t="s">
        <v>1741</v>
      </c>
      <c r="G96" s="64"/>
      <c r="H96" s="64"/>
      <c r="I96" s="165"/>
      <c r="J96" s="64"/>
      <c r="K96" s="64"/>
      <c r="L96" s="62"/>
      <c r="M96" s="229"/>
      <c r="N96" s="43"/>
      <c r="O96" s="43"/>
      <c r="P96" s="43"/>
      <c r="Q96" s="43"/>
      <c r="R96" s="43"/>
      <c r="S96" s="43"/>
      <c r="T96" s="79"/>
      <c r="AT96" s="25" t="s">
        <v>237</v>
      </c>
      <c r="AU96" s="25" t="s">
        <v>92</v>
      </c>
    </row>
    <row r="97" spans="2:51" s="11" customFormat="1" ht="13.5">
      <c r="B97" s="206"/>
      <c r="C97" s="207"/>
      <c r="D97" s="208" t="s">
        <v>192</v>
      </c>
      <c r="E97" s="209" t="s">
        <v>22</v>
      </c>
      <c r="F97" s="210" t="s">
        <v>634</v>
      </c>
      <c r="G97" s="207"/>
      <c r="H97" s="211">
        <v>72</v>
      </c>
      <c r="I97" s="212"/>
      <c r="J97" s="207"/>
      <c r="K97" s="207"/>
      <c r="L97" s="213"/>
      <c r="M97" s="214"/>
      <c r="N97" s="215"/>
      <c r="O97" s="215"/>
      <c r="P97" s="215"/>
      <c r="Q97" s="215"/>
      <c r="R97" s="215"/>
      <c r="S97" s="215"/>
      <c r="T97" s="216"/>
      <c r="AT97" s="217" t="s">
        <v>192</v>
      </c>
      <c r="AU97" s="217" t="s">
        <v>92</v>
      </c>
      <c r="AV97" s="11" t="s">
        <v>92</v>
      </c>
      <c r="AW97" s="11" t="s">
        <v>194</v>
      </c>
      <c r="AX97" s="11" t="s">
        <v>25</v>
      </c>
      <c r="AY97" s="217" t="s">
        <v>182</v>
      </c>
    </row>
    <row r="98" spans="2:65" s="1" customFormat="1" ht="22.8" customHeight="1">
      <c r="B98" s="42"/>
      <c r="C98" s="194" t="s">
        <v>181</v>
      </c>
      <c r="D98" s="194" t="s">
        <v>185</v>
      </c>
      <c r="E98" s="195" t="s">
        <v>1745</v>
      </c>
      <c r="F98" s="196" t="s">
        <v>1746</v>
      </c>
      <c r="G98" s="197" t="s">
        <v>234</v>
      </c>
      <c r="H98" s="198">
        <v>864</v>
      </c>
      <c r="I98" s="199">
        <v>530.48</v>
      </c>
      <c r="J98" s="200">
        <f>ROUND(I98*H98,2)</f>
        <v>458334.72</v>
      </c>
      <c r="K98" s="196" t="s">
        <v>235</v>
      </c>
      <c r="L98" s="62"/>
      <c r="M98" s="201" t="s">
        <v>22</v>
      </c>
      <c r="N98" s="202" t="s">
        <v>53</v>
      </c>
      <c r="O98" s="43"/>
      <c r="P98" s="203">
        <f>O98*H98</f>
        <v>0</v>
      </c>
      <c r="Q98" s="203">
        <v>0</v>
      </c>
      <c r="R98" s="203">
        <f>Q98*H98</f>
        <v>0</v>
      </c>
      <c r="S98" s="203">
        <v>0</v>
      </c>
      <c r="T98" s="204">
        <f>S98*H98</f>
        <v>0</v>
      </c>
      <c r="AR98" s="25" t="s">
        <v>197</v>
      </c>
      <c r="AT98" s="25" t="s">
        <v>185</v>
      </c>
      <c r="AU98" s="25" t="s">
        <v>92</v>
      </c>
      <c r="AY98" s="25" t="s">
        <v>182</v>
      </c>
      <c r="BE98" s="205">
        <f>IF(N98="základní",J98,0)</f>
        <v>458334.72</v>
      </c>
      <c r="BF98" s="205">
        <f>IF(N98="snížená",J98,0)</f>
        <v>0</v>
      </c>
      <c r="BG98" s="205">
        <f>IF(N98="zákl. přenesená",J98,0)</f>
        <v>0</v>
      </c>
      <c r="BH98" s="205">
        <f>IF(N98="sníž. přenesená",J98,0)</f>
        <v>0</v>
      </c>
      <c r="BI98" s="205">
        <f>IF(N98="nulová",J98,0)</f>
        <v>0</v>
      </c>
      <c r="BJ98" s="25" t="s">
        <v>25</v>
      </c>
      <c r="BK98" s="205">
        <f>ROUND(I98*H98,2)</f>
        <v>458334.72</v>
      </c>
      <c r="BL98" s="25" t="s">
        <v>197</v>
      </c>
      <c r="BM98" s="25" t="s">
        <v>1747</v>
      </c>
    </row>
    <row r="99" spans="2:47" s="1" customFormat="1" ht="300">
      <c r="B99" s="42"/>
      <c r="C99" s="64"/>
      <c r="D99" s="208" t="s">
        <v>237</v>
      </c>
      <c r="E99" s="64"/>
      <c r="F99" s="228" t="s">
        <v>1741</v>
      </c>
      <c r="G99" s="64"/>
      <c r="H99" s="64"/>
      <c r="I99" s="165"/>
      <c r="J99" s="64"/>
      <c r="K99" s="64"/>
      <c r="L99" s="62"/>
      <c r="M99" s="229"/>
      <c r="N99" s="43"/>
      <c r="O99" s="43"/>
      <c r="P99" s="43"/>
      <c r="Q99" s="43"/>
      <c r="R99" s="43"/>
      <c r="S99" s="43"/>
      <c r="T99" s="79"/>
      <c r="AT99" s="25" t="s">
        <v>237</v>
      </c>
      <c r="AU99" s="25" t="s">
        <v>92</v>
      </c>
    </row>
    <row r="100" spans="2:51" s="11" customFormat="1" ht="13.5">
      <c r="B100" s="206"/>
      <c r="C100" s="207"/>
      <c r="D100" s="208" t="s">
        <v>192</v>
      </c>
      <c r="E100" s="209" t="s">
        <v>22</v>
      </c>
      <c r="F100" s="210" t="s">
        <v>1805</v>
      </c>
      <c r="G100" s="207"/>
      <c r="H100" s="211">
        <v>864</v>
      </c>
      <c r="I100" s="212"/>
      <c r="J100" s="207"/>
      <c r="K100" s="207"/>
      <c r="L100" s="213"/>
      <c r="M100" s="214"/>
      <c r="N100" s="215"/>
      <c r="O100" s="215"/>
      <c r="P100" s="215"/>
      <c r="Q100" s="215"/>
      <c r="R100" s="215"/>
      <c r="S100" s="215"/>
      <c r="T100" s="216"/>
      <c r="AT100" s="217" t="s">
        <v>192</v>
      </c>
      <c r="AU100" s="217" t="s">
        <v>92</v>
      </c>
      <c r="AV100" s="11" t="s">
        <v>92</v>
      </c>
      <c r="AW100" s="11" t="s">
        <v>194</v>
      </c>
      <c r="AX100" s="11" t="s">
        <v>25</v>
      </c>
      <c r="AY100" s="217" t="s">
        <v>182</v>
      </c>
    </row>
    <row r="101" spans="2:65" s="1" customFormat="1" ht="14.4" customHeight="1">
      <c r="B101" s="42"/>
      <c r="C101" s="244" t="s">
        <v>261</v>
      </c>
      <c r="D101" s="244" t="s">
        <v>435</v>
      </c>
      <c r="E101" s="245" t="s">
        <v>458</v>
      </c>
      <c r="F101" s="246" t="s">
        <v>459</v>
      </c>
      <c r="G101" s="247" t="s">
        <v>430</v>
      </c>
      <c r="H101" s="248">
        <v>2280</v>
      </c>
      <c r="I101" s="249">
        <v>51.63</v>
      </c>
      <c r="J101" s="250">
        <f>ROUND(I101*H101,2)</f>
        <v>117716.4</v>
      </c>
      <c r="K101" s="246" t="s">
        <v>235</v>
      </c>
      <c r="L101" s="251"/>
      <c r="M101" s="252" t="s">
        <v>22</v>
      </c>
      <c r="N101" s="253" t="s">
        <v>53</v>
      </c>
      <c r="O101" s="43"/>
      <c r="P101" s="203">
        <f>O101*H101</f>
        <v>0</v>
      </c>
      <c r="Q101" s="203">
        <v>0.00032</v>
      </c>
      <c r="R101" s="203">
        <f>Q101*H101</f>
        <v>0.7296</v>
      </c>
      <c r="S101" s="203">
        <v>0</v>
      </c>
      <c r="T101" s="204">
        <f>S101*H101</f>
        <v>0</v>
      </c>
      <c r="AR101" s="25" t="s">
        <v>271</v>
      </c>
      <c r="AT101" s="25" t="s">
        <v>435</v>
      </c>
      <c r="AU101" s="25" t="s">
        <v>92</v>
      </c>
      <c r="AY101" s="25" t="s">
        <v>182</v>
      </c>
      <c r="BE101" s="205">
        <f>IF(N101="základní",J101,0)</f>
        <v>117716.4</v>
      </c>
      <c r="BF101" s="205">
        <f>IF(N101="snížená",J101,0)</f>
        <v>0</v>
      </c>
      <c r="BG101" s="205">
        <f>IF(N101="zákl. přenesená",J101,0)</f>
        <v>0</v>
      </c>
      <c r="BH101" s="205">
        <f>IF(N101="sníž. přenesená",J101,0)</f>
        <v>0</v>
      </c>
      <c r="BI101" s="205">
        <f>IF(N101="nulová",J101,0)</f>
        <v>0</v>
      </c>
      <c r="BJ101" s="25" t="s">
        <v>25</v>
      </c>
      <c r="BK101" s="205">
        <f>ROUND(I101*H101,2)</f>
        <v>117716.4</v>
      </c>
      <c r="BL101" s="25" t="s">
        <v>197</v>
      </c>
      <c r="BM101" s="25" t="s">
        <v>1748</v>
      </c>
    </row>
    <row r="102" spans="2:51" s="11" customFormat="1" ht="13.5">
      <c r="B102" s="206"/>
      <c r="C102" s="207"/>
      <c r="D102" s="208" t="s">
        <v>192</v>
      </c>
      <c r="E102" s="207"/>
      <c r="F102" s="210" t="s">
        <v>1806</v>
      </c>
      <c r="G102" s="207"/>
      <c r="H102" s="211">
        <v>2280</v>
      </c>
      <c r="I102" s="212"/>
      <c r="J102" s="207"/>
      <c r="K102" s="207"/>
      <c r="L102" s="213"/>
      <c r="M102" s="214"/>
      <c r="N102" s="215"/>
      <c r="O102" s="215"/>
      <c r="P102" s="215"/>
      <c r="Q102" s="215"/>
      <c r="R102" s="215"/>
      <c r="S102" s="215"/>
      <c r="T102" s="216"/>
      <c r="AT102" s="217" t="s">
        <v>192</v>
      </c>
      <c r="AU102" s="217" t="s">
        <v>92</v>
      </c>
      <c r="AV102" s="11" t="s">
        <v>92</v>
      </c>
      <c r="AW102" s="11" t="s">
        <v>6</v>
      </c>
      <c r="AX102" s="11" t="s">
        <v>25</v>
      </c>
      <c r="AY102" s="217" t="s">
        <v>182</v>
      </c>
    </row>
    <row r="103" spans="2:65" s="1" customFormat="1" ht="14.4" customHeight="1">
      <c r="B103" s="42"/>
      <c r="C103" s="244" t="s">
        <v>359</v>
      </c>
      <c r="D103" s="244" t="s">
        <v>435</v>
      </c>
      <c r="E103" s="245" t="s">
        <v>436</v>
      </c>
      <c r="F103" s="246" t="s">
        <v>437</v>
      </c>
      <c r="G103" s="247" t="s">
        <v>234</v>
      </c>
      <c r="H103" s="248">
        <v>864</v>
      </c>
      <c r="I103" s="249">
        <v>100.79</v>
      </c>
      <c r="J103" s="250">
        <f>ROUND(I103*H103,2)</f>
        <v>87082.56</v>
      </c>
      <c r="K103" s="246" t="s">
        <v>235</v>
      </c>
      <c r="L103" s="251"/>
      <c r="M103" s="252" t="s">
        <v>22</v>
      </c>
      <c r="N103" s="253" t="s">
        <v>53</v>
      </c>
      <c r="O103" s="43"/>
      <c r="P103" s="203">
        <f>O103*H103</f>
        <v>0</v>
      </c>
      <c r="Q103" s="203">
        <v>0.00119</v>
      </c>
      <c r="R103" s="203">
        <f>Q103*H103</f>
        <v>1.0281600000000002</v>
      </c>
      <c r="S103" s="203">
        <v>0</v>
      </c>
      <c r="T103" s="204">
        <f>S103*H103</f>
        <v>0</v>
      </c>
      <c r="AR103" s="25" t="s">
        <v>271</v>
      </c>
      <c r="AT103" s="25" t="s">
        <v>435</v>
      </c>
      <c r="AU103" s="25" t="s">
        <v>92</v>
      </c>
      <c r="AY103" s="25" t="s">
        <v>182</v>
      </c>
      <c r="BE103" s="205">
        <f>IF(N103="základní",J103,0)</f>
        <v>87082.56</v>
      </c>
      <c r="BF103" s="205">
        <f>IF(N103="snížená",J103,0)</f>
        <v>0</v>
      </c>
      <c r="BG103" s="205">
        <f>IF(N103="zákl. přenesená",J103,0)</f>
        <v>0</v>
      </c>
      <c r="BH103" s="205">
        <f>IF(N103="sníž. přenesená",J103,0)</f>
        <v>0</v>
      </c>
      <c r="BI103" s="205">
        <f>IF(N103="nulová",J103,0)</f>
        <v>0</v>
      </c>
      <c r="BJ103" s="25" t="s">
        <v>25</v>
      </c>
      <c r="BK103" s="205">
        <f>ROUND(I103*H103,2)</f>
        <v>87082.56</v>
      </c>
      <c r="BL103" s="25" t="s">
        <v>197</v>
      </c>
      <c r="BM103" s="25" t="s">
        <v>1751</v>
      </c>
    </row>
    <row r="104" spans="2:51" s="11" customFormat="1" ht="13.5">
      <c r="B104" s="206"/>
      <c r="C104" s="207"/>
      <c r="D104" s="208" t="s">
        <v>192</v>
      </c>
      <c r="E104" s="209" t="s">
        <v>22</v>
      </c>
      <c r="F104" s="210" t="s">
        <v>1805</v>
      </c>
      <c r="G104" s="207"/>
      <c r="H104" s="211">
        <v>864</v>
      </c>
      <c r="I104" s="212"/>
      <c r="J104" s="207"/>
      <c r="K104" s="207"/>
      <c r="L104" s="213"/>
      <c r="M104" s="214"/>
      <c r="N104" s="215"/>
      <c r="O104" s="215"/>
      <c r="P104" s="215"/>
      <c r="Q104" s="215"/>
      <c r="R104" s="215"/>
      <c r="S104" s="215"/>
      <c r="T104" s="216"/>
      <c r="AT104" s="217" t="s">
        <v>192</v>
      </c>
      <c r="AU104" s="217" t="s">
        <v>92</v>
      </c>
      <c r="AV104" s="11" t="s">
        <v>92</v>
      </c>
      <c r="AW104" s="11" t="s">
        <v>194</v>
      </c>
      <c r="AX104" s="11" t="s">
        <v>25</v>
      </c>
      <c r="AY104" s="217" t="s">
        <v>182</v>
      </c>
    </row>
    <row r="105" spans="2:65" s="1" customFormat="1" ht="22.8" customHeight="1">
      <c r="B105" s="42"/>
      <c r="C105" s="194" t="s">
        <v>271</v>
      </c>
      <c r="D105" s="194" t="s">
        <v>185</v>
      </c>
      <c r="E105" s="195" t="s">
        <v>1752</v>
      </c>
      <c r="F105" s="196" t="s">
        <v>1753</v>
      </c>
      <c r="G105" s="197" t="s">
        <v>430</v>
      </c>
      <c r="H105" s="198">
        <v>2280</v>
      </c>
      <c r="I105" s="199">
        <v>36.47</v>
      </c>
      <c r="J105" s="200">
        <f>ROUND(I105*H105,2)</f>
        <v>83151.6</v>
      </c>
      <c r="K105" s="196" t="s">
        <v>235</v>
      </c>
      <c r="L105" s="62"/>
      <c r="M105" s="201" t="s">
        <v>22</v>
      </c>
      <c r="N105" s="202" t="s">
        <v>53</v>
      </c>
      <c r="O105" s="43"/>
      <c r="P105" s="203">
        <f>O105*H105</f>
        <v>0</v>
      </c>
      <c r="Q105" s="203">
        <v>1E-05</v>
      </c>
      <c r="R105" s="203">
        <f>Q105*H105</f>
        <v>0.0228</v>
      </c>
      <c r="S105" s="203">
        <v>0</v>
      </c>
      <c r="T105" s="204">
        <f>S105*H105</f>
        <v>0</v>
      </c>
      <c r="AR105" s="25" t="s">
        <v>197</v>
      </c>
      <c r="AT105" s="25" t="s">
        <v>185</v>
      </c>
      <c r="AU105" s="25" t="s">
        <v>92</v>
      </c>
      <c r="AY105" s="25" t="s">
        <v>182</v>
      </c>
      <c r="BE105" s="205">
        <f>IF(N105="základní",J105,0)</f>
        <v>83151.6</v>
      </c>
      <c r="BF105" s="205">
        <f>IF(N105="snížená",J105,0)</f>
        <v>0</v>
      </c>
      <c r="BG105" s="205">
        <f>IF(N105="zákl. přenesená",J105,0)</f>
        <v>0</v>
      </c>
      <c r="BH105" s="205">
        <f>IF(N105="sníž. přenesená",J105,0)</f>
        <v>0</v>
      </c>
      <c r="BI105" s="205">
        <f>IF(N105="nulová",J105,0)</f>
        <v>0</v>
      </c>
      <c r="BJ105" s="25" t="s">
        <v>25</v>
      </c>
      <c r="BK105" s="205">
        <f>ROUND(I105*H105,2)</f>
        <v>83151.6</v>
      </c>
      <c r="BL105" s="25" t="s">
        <v>197</v>
      </c>
      <c r="BM105" s="25" t="s">
        <v>1754</v>
      </c>
    </row>
    <row r="106" spans="2:47" s="1" customFormat="1" ht="300">
      <c r="B106" s="42"/>
      <c r="C106" s="64"/>
      <c r="D106" s="208" t="s">
        <v>237</v>
      </c>
      <c r="E106" s="64"/>
      <c r="F106" s="228" t="s">
        <v>1741</v>
      </c>
      <c r="G106" s="64"/>
      <c r="H106" s="64"/>
      <c r="I106" s="165"/>
      <c r="J106" s="64"/>
      <c r="K106" s="64"/>
      <c r="L106" s="62"/>
      <c r="M106" s="229"/>
      <c r="N106" s="43"/>
      <c r="O106" s="43"/>
      <c r="P106" s="43"/>
      <c r="Q106" s="43"/>
      <c r="R106" s="43"/>
      <c r="S106" s="43"/>
      <c r="T106" s="79"/>
      <c r="AT106" s="25" t="s">
        <v>237</v>
      </c>
      <c r="AU106" s="25" t="s">
        <v>92</v>
      </c>
    </row>
    <row r="107" spans="2:51" s="11" customFormat="1" ht="13.5">
      <c r="B107" s="206"/>
      <c r="C107" s="207"/>
      <c r="D107" s="208" t="s">
        <v>192</v>
      </c>
      <c r="E107" s="209" t="s">
        <v>22</v>
      </c>
      <c r="F107" s="210" t="s">
        <v>1807</v>
      </c>
      <c r="G107" s="207"/>
      <c r="H107" s="211">
        <v>2280</v>
      </c>
      <c r="I107" s="212"/>
      <c r="J107" s="207"/>
      <c r="K107" s="207"/>
      <c r="L107" s="213"/>
      <c r="M107" s="214"/>
      <c r="N107" s="215"/>
      <c r="O107" s="215"/>
      <c r="P107" s="215"/>
      <c r="Q107" s="215"/>
      <c r="R107" s="215"/>
      <c r="S107" s="215"/>
      <c r="T107" s="216"/>
      <c r="AT107" s="217" t="s">
        <v>192</v>
      </c>
      <c r="AU107" s="217" t="s">
        <v>92</v>
      </c>
      <c r="AV107" s="11" t="s">
        <v>92</v>
      </c>
      <c r="AW107" s="11" t="s">
        <v>194</v>
      </c>
      <c r="AX107" s="11" t="s">
        <v>25</v>
      </c>
      <c r="AY107" s="217" t="s">
        <v>182</v>
      </c>
    </row>
    <row r="108" spans="2:65" s="1" customFormat="1" ht="45.6" customHeight="1">
      <c r="B108" s="42"/>
      <c r="C108" s="194" t="s">
        <v>277</v>
      </c>
      <c r="D108" s="194" t="s">
        <v>185</v>
      </c>
      <c r="E108" s="195" t="s">
        <v>1755</v>
      </c>
      <c r="F108" s="196" t="s">
        <v>1756</v>
      </c>
      <c r="G108" s="197" t="s">
        <v>295</v>
      </c>
      <c r="H108" s="198">
        <v>26.95</v>
      </c>
      <c r="I108" s="199">
        <v>90.41</v>
      </c>
      <c r="J108" s="200">
        <f>ROUND(I108*H108,2)</f>
        <v>2436.55</v>
      </c>
      <c r="K108" s="196" t="s">
        <v>235</v>
      </c>
      <c r="L108" s="62"/>
      <c r="M108" s="201" t="s">
        <v>22</v>
      </c>
      <c r="N108" s="202" t="s">
        <v>53</v>
      </c>
      <c r="O108" s="43"/>
      <c r="P108" s="203">
        <f>O108*H108</f>
        <v>0</v>
      </c>
      <c r="Q108" s="203">
        <v>0</v>
      </c>
      <c r="R108" s="203">
        <f>Q108*H108</f>
        <v>0</v>
      </c>
      <c r="S108" s="203">
        <v>0</v>
      </c>
      <c r="T108" s="204">
        <f>S108*H108</f>
        <v>0</v>
      </c>
      <c r="AR108" s="25" t="s">
        <v>197</v>
      </c>
      <c r="AT108" s="25" t="s">
        <v>185</v>
      </c>
      <c r="AU108" s="25" t="s">
        <v>92</v>
      </c>
      <c r="AY108" s="25" t="s">
        <v>182</v>
      </c>
      <c r="BE108" s="205">
        <f>IF(N108="základní",J108,0)</f>
        <v>2436.55</v>
      </c>
      <c r="BF108" s="205">
        <f>IF(N108="snížená",J108,0)</f>
        <v>0</v>
      </c>
      <c r="BG108" s="205">
        <f>IF(N108="zákl. přenesená",J108,0)</f>
        <v>0</v>
      </c>
      <c r="BH108" s="205">
        <f>IF(N108="sníž. přenesená",J108,0)</f>
        <v>0</v>
      </c>
      <c r="BI108" s="205">
        <f>IF(N108="nulová",J108,0)</f>
        <v>0</v>
      </c>
      <c r="BJ108" s="25" t="s">
        <v>25</v>
      </c>
      <c r="BK108" s="205">
        <f>ROUND(I108*H108,2)</f>
        <v>2436.55</v>
      </c>
      <c r="BL108" s="25" t="s">
        <v>197</v>
      </c>
      <c r="BM108" s="25" t="s">
        <v>1757</v>
      </c>
    </row>
    <row r="109" spans="2:47" s="1" customFormat="1" ht="264">
      <c r="B109" s="42"/>
      <c r="C109" s="64"/>
      <c r="D109" s="208" t="s">
        <v>237</v>
      </c>
      <c r="E109" s="64"/>
      <c r="F109" s="228" t="s">
        <v>501</v>
      </c>
      <c r="G109" s="64"/>
      <c r="H109" s="64"/>
      <c r="I109" s="165"/>
      <c r="J109" s="64"/>
      <c r="K109" s="64"/>
      <c r="L109" s="62"/>
      <c r="M109" s="229"/>
      <c r="N109" s="43"/>
      <c r="O109" s="43"/>
      <c r="P109" s="43"/>
      <c r="Q109" s="43"/>
      <c r="R109" s="43"/>
      <c r="S109" s="43"/>
      <c r="T109" s="79"/>
      <c r="AT109" s="25" t="s">
        <v>237</v>
      </c>
      <c r="AU109" s="25" t="s">
        <v>92</v>
      </c>
    </row>
    <row r="110" spans="2:51" s="11" customFormat="1" ht="13.5">
      <c r="B110" s="206"/>
      <c r="C110" s="207"/>
      <c r="D110" s="208" t="s">
        <v>192</v>
      </c>
      <c r="E110" s="209" t="s">
        <v>22</v>
      </c>
      <c r="F110" s="210" t="s">
        <v>1808</v>
      </c>
      <c r="G110" s="207"/>
      <c r="H110" s="211">
        <v>26.95</v>
      </c>
      <c r="I110" s="212"/>
      <c r="J110" s="207"/>
      <c r="K110" s="207"/>
      <c r="L110" s="213"/>
      <c r="M110" s="214"/>
      <c r="N110" s="215"/>
      <c r="O110" s="215"/>
      <c r="P110" s="215"/>
      <c r="Q110" s="215"/>
      <c r="R110" s="215"/>
      <c r="S110" s="215"/>
      <c r="T110" s="216"/>
      <c r="AT110" s="217" t="s">
        <v>192</v>
      </c>
      <c r="AU110" s="217" t="s">
        <v>92</v>
      </c>
      <c r="AV110" s="11" t="s">
        <v>92</v>
      </c>
      <c r="AW110" s="11" t="s">
        <v>194</v>
      </c>
      <c r="AX110" s="11" t="s">
        <v>25</v>
      </c>
      <c r="AY110" s="217" t="s">
        <v>182</v>
      </c>
    </row>
    <row r="111" spans="2:65" s="1" customFormat="1" ht="22.8" customHeight="1">
      <c r="B111" s="42"/>
      <c r="C111" s="194" t="s">
        <v>29</v>
      </c>
      <c r="D111" s="194" t="s">
        <v>185</v>
      </c>
      <c r="E111" s="195" t="s">
        <v>1375</v>
      </c>
      <c r="F111" s="196" t="s">
        <v>1376</v>
      </c>
      <c r="G111" s="197" t="s">
        <v>295</v>
      </c>
      <c r="H111" s="198">
        <v>53.9</v>
      </c>
      <c r="I111" s="199">
        <v>207.97</v>
      </c>
      <c r="J111" s="200">
        <f>ROUND(I111*H111,2)</f>
        <v>11209.58</v>
      </c>
      <c r="K111" s="196" t="s">
        <v>235</v>
      </c>
      <c r="L111" s="62"/>
      <c r="M111" s="201" t="s">
        <v>22</v>
      </c>
      <c r="N111" s="202" t="s">
        <v>53</v>
      </c>
      <c r="O111" s="43"/>
      <c r="P111" s="203">
        <f>O111*H111</f>
        <v>0</v>
      </c>
      <c r="Q111" s="203">
        <v>0</v>
      </c>
      <c r="R111" s="203">
        <f>Q111*H111</f>
        <v>0</v>
      </c>
      <c r="S111" s="203">
        <v>0</v>
      </c>
      <c r="T111" s="204">
        <f>S111*H111</f>
        <v>0</v>
      </c>
      <c r="AR111" s="25" t="s">
        <v>197</v>
      </c>
      <c r="AT111" s="25" t="s">
        <v>185</v>
      </c>
      <c r="AU111" s="25" t="s">
        <v>92</v>
      </c>
      <c r="AY111" s="25" t="s">
        <v>182</v>
      </c>
      <c r="BE111" s="205">
        <f>IF(N111="základní",J111,0)</f>
        <v>11209.58</v>
      </c>
      <c r="BF111" s="205">
        <f>IF(N111="snížená",J111,0)</f>
        <v>0</v>
      </c>
      <c r="BG111" s="205">
        <f>IF(N111="zákl. přenesená",J111,0)</f>
        <v>0</v>
      </c>
      <c r="BH111" s="205">
        <f>IF(N111="sníž. přenesená",J111,0)</f>
        <v>0</v>
      </c>
      <c r="BI111" s="205">
        <f>IF(N111="nulová",J111,0)</f>
        <v>0</v>
      </c>
      <c r="BJ111" s="25" t="s">
        <v>25</v>
      </c>
      <c r="BK111" s="205">
        <f>ROUND(I111*H111,2)</f>
        <v>11209.58</v>
      </c>
      <c r="BL111" s="25" t="s">
        <v>197</v>
      </c>
      <c r="BM111" s="25" t="s">
        <v>1759</v>
      </c>
    </row>
    <row r="112" spans="2:47" s="1" customFormat="1" ht="192">
      <c r="B112" s="42"/>
      <c r="C112" s="64"/>
      <c r="D112" s="208" t="s">
        <v>237</v>
      </c>
      <c r="E112" s="64"/>
      <c r="F112" s="228" t="s">
        <v>539</v>
      </c>
      <c r="G112" s="64"/>
      <c r="H112" s="64"/>
      <c r="I112" s="165"/>
      <c r="J112" s="64"/>
      <c r="K112" s="64"/>
      <c r="L112" s="62"/>
      <c r="M112" s="229"/>
      <c r="N112" s="43"/>
      <c r="O112" s="43"/>
      <c r="P112" s="43"/>
      <c r="Q112" s="43"/>
      <c r="R112" s="43"/>
      <c r="S112" s="43"/>
      <c r="T112" s="79"/>
      <c r="AT112" s="25" t="s">
        <v>237</v>
      </c>
      <c r="AU112" s="25" t="s">
        <v>92</v>
      </c>
    </row>
    <row r="113" spans="2:51" s="11" customFormat="1" ht="13.5">
      <c r="B113" s="206"/>
      <c r="C113" s="207"/>
      <c r="D113" s="208" t="s">
        <v>192</v>
      </c>
      <c r="E113" s="209" t="s">
        <v>22</v>
      </c>
      <c r="F113" s="210" t="s">
        <v>1809</v>
      </c>
      <c r="G113" s="207"/>
      <c r="H113" s="211">
        <v>53.9</v>
      </c>
      <c r="I113" s="212"/>
      <c r="J113" s="207"/>
      <c r="K113" s="207"/>
      <c r="L113" s="213"/>
      <c r="M113" s="214"/>
      <c r="N113" s="215"/>
      <c r="O113" s="215"/>
      <c r="P113" s="215"/>
      <c r="Q113" s="215"/>
      <c r="R113" s="215"/>
      <c r="S113" s="215"/>
      <c r="T113" s="216"/>
      <c r="AT113" s="217" t="s">
        <v>192</v>
      </c>
      <c r="AU113" s="217" t="s">
        <v>92</v>
      </c>
      <c r="AV113" s="11" t="s">
        <v>92</v>
      </c>
      <c r="AW113" s="11" t="s">
        <v>194</v>
      </c>
      <c r="AX113" s="11" t="s">
        <v>25</v>
      </c>
      <c r="AY113" s="217" t="s">
        <v>182</v>
      </c>
    </row>
    <row r="114" spans="2:65" s="1" customFormat="1" ht="14.4" customHeight="1">
      <c r="B114" s="42"/>
      <c r="C114" s="194" t="s">
        <v>287</v>
      </c>
      <c r="D114" s="194" t="s">
        <v>185</v>
      </c>
      <c r="E114" s="195" t="s">
        <v>583</v>
      </c>
      <c r="F114" s="196" t="s">
        <v>584</v>
      </c>
      <c r="G114" s="197" t="s">
        <v>295</v>
      </c>
      <c r="H114" s="198">
        <v>26.95</v>
      </c>
      <c r="I114" s="199">
        <v>18.61</v>
      </c>
      <c r="J114" s="200">
        <f>ROUND(I114*H114,2)</f>
        <v>501.54</v>
      </c>
      <c r="K114" s="196" t="s">
        <v>235</v>
      </c>
      <c r="L114" s="62"/>
      <c r="M114" s="201" t="s">
        <v>22</v>
      </c>
      <c r="N114" s="202" t="s">
        <v>53</v>
      </c>
      <c r="O114" s="43"/>
      <c r="P114" s="203">
        <f>O114*H114</f>
        <v>0</v>
      </c>
      <c r="Q114" s="203">
        <v>0</v>
      </c>
      <c r="R114" s="203">
        <f>Q114*H114</f>
        <v>0</v>
      </c>
      <c r="S114" s="203">
        <v>0</v>
      </c>
      <c r="T114" s="204">
        <f>S114*H114</f>
        <v>0</v>
      </c>
      <c r="AR114" s="25" t="s">
        <v>197</v>
      </c>
      <c r="AT114" s="25" t="s">
        <v>185</v>
      </c>
      <c r="AU114" s="25" t="s">
        <v>92</v>
      </c>
      <c r="AY114" s="25" t="s">
        <v>182</v>
      </c>
      <c r="BE114" s="205">
        <f>IF(N114="základní",J114,0)</f>
        <v>501.54</v>
      </c>
      <c r="BF114" s="205">
        <f>IF(N114="snížená",J114,0)</f>
        <v>0</v>
      </c>
      <c r="BG114" s="205">
        <f>IF(N114="zákl. přenesená",J114,0)</f>
        <v>0</v>
      </c>
      <c r="BH114" s="205">
        <f>IF(N114="sníž. přenesená",J114,0)</f>
        <v>0</v>
      </c>
      <c r="BI114" s="205">
        <f>IF(N114="nulová",J114,0)</f>
        <v>0</v>
      </c>
      <c r="BJ114" s="25" t="s">
        <v>25</v>
      </c>
      <c r="BK114" s="205">
        <f>ROUND(I114*H114,2)</f>
        <v>501.54</v>
      </c>
      <c r="BL114" s="25" t="s">
        <v>197</v>
      </c>
      <c r="BM114" s="25" t="s">
        <v>1761</v>
      </c>
    </row>
    <row r="115" spans="2:47" s="1" customFormat="1" ht="396">
      <c r="B115" s="42"/>
      <c r="C115" s="64"/>
      <c r="D115" s="208" t="s">
        <v>237</v>
      </c>
      <c r="E115" s="64"/>
      <c r="F115" s="228" t="s">
        <v>586</v>
      </c>
      <c r="G115" s="64"/>
      <c r="H115" s="64"/>
      <c r="I115" s="165"/>
      <c r="J115" s="64"/>
      <c r="K115" s="64"/>
      <c r="L115" s="62"/>
      <c r="M115" s="229"/>
      <c r="N115" s="43"/>
      <c r="O115" s="43"/>
      <c r="P115" s="43"/>
      <c r="Q115" s="43"/>
      <c r="R115" s="43"/>
      <c r="S115" s="43"/>
      <c r="T115" s="79"/>
      <c r="AT115" s="25" t="s">
        <v>237</v>
      </c>
      <c r="AU115" s="25" t="s">
        <v>92</v>
      </c>
    </row>
    <row r="116" spans="2:51" s="11" customFormat="1" ht="13.5">
      <c r="B116" s="206"/>
      <c r="C116" s="207"/>
      <c r="D116" s="208" t="s">
        <v>192</v>
      </c>
      <c r="E116" s="209" t="s">
        <v>22</v>
      </c>
      <c r="F116" s="210" t="s">
        <v>1804</v>
      </c>
      <c r="G116" s="207"/>
      <c r="H116" s="211">
        <v>26.95</v>
      </c>
      <c r="I116" s="212"/>
      <c r="J116" s="207"/>
      <c r="K116" s="207"/>
      <c r="L116" s="213"/>
      <c r="M116" s="214"/>
      <c r="N116" s="215"/>
      <c r="O116" s="215"/>
      <c r="P116" s="215"/>
      <c r="Q116" s="215"/>
      <c r="R116" s="215"/>
      <c r="S116" s="215"/>
      <c r="T116" s="216"/>
      <c r="AT116" s="217" t="s">
        <v>192</v>
      </c>
      <c r="AU116" s="217" t="s">
        <v>92</v>
      </c>
      <c r="AV116" s="11" t="s">
        <v>92</v>
      </c>
      <c r="AW116" s="11" t="s">
        <v>194</v>
      </c>
      <c r="AX116" s="11" t="s">
        <v>25</v>
      </c>
      <c r="AY116" s="217" t="s">
        <v>182</v>
      </c>
    </row>
    <row r="117" spans="2:65" s="1" customFormat="1" ht="34.2" customHeight="1">
      <c r="B117" s="42"/>
      <c r="C117" s="194" t="s">
        <v>292</v>
      </c>
      <c r="D117" s="194" t="s">
        <v>185</v>
      </c>
      <c r="E117" s="195" t="s">
        <v>589</v>
      </c>
      <c r="F117" s="196" t="s">
        <v>590</v>
      </c>
      <c r="G117" s="197" t="s">
        <v>561</v>
      </c>
      <c r="H117" s="198">
        <v>53.9</v>
      </c>
      <c r="I117" s="199">
        <v>430.21</v>
      </c>
      <c r="J117" s="200">
        <f>ROUND(I117*H117,2)</f>
        <v>23188.32</v>
      </c>
      <c r="K117" s="196" t="s">
        <v>235</v>
      </c>
      <c r="L117" s="62"/>
      <c r="M117" s="201" t="s">
        <v>22</v>
      </c>
      <c r="N117" s="202" t="s">
        <v>53</v>
      </c>
      <c r="O117" s="43"/>
      <c r="P117" s="203">
        <f>O117*H117</f>
        <v>0</v>
      </c>
      <c r="Q117" s="203">
        <v>0</v>
      </c>
      <c r="R117" s="203">
        <f>Q117*H117</f>
        <v>0</v>
      </c>
      <c r="S117" s="203">
        <v>0</v>
      </c>
      <c r="T117" s="204">
        <f>S117*H117</f>
        <v>0</v>
      </c>
      <c r="AR117" s="25" t="s">
        <v>197</v>
      </c>
      <c r="AT117" s="25" t="s">
        <v>185</v>
      </c>
      <c r="AU117" s="25" t="s">
        <v>92</v>
      </c>
      <c r="AY117" s="25" t="s">
        <v>182</v>
      </c>
      <c r="BE117" s="205">
        <f>IF(N117="základní",J117,0)</f>
        <v>23188.32</v>
      </c>
      <c r="BF117" s="205">
        <f>IF(N117="snížená",J117,0)</f>
        <v>0</v>
      </c>
      <c r="BG117" s="205">
        <f>IF(N117="zákl. přenesená",J117,0)</f>
        <v>0</v>
      </c>
      <c r="BH117" s="205">
        <f>IF(N117="sníž. přenesená",J117,0)</f>
        <v>0</v>
      </c>
      <c r="BI117" s="205">
        <f>IF(N117="nulová",J117,0)</f>
        <v>0</v>
      </c>
      <c r="BJ117" s="25" t="s">
        <v>25</v>
      </c>
      <c r="BK117" s="205">
        <f>ROUND(I117*H117,2)</f>
        <v>23188.32</v>
      </c>
      <c r="BL117" s="25" t="s">
        <v>197</v>
      </c>
      <c r="BM117" s="25" t="s">
        <v>1762</v>
      </c>
    </row>
    <row r="118" spans="2:47" s="1" customFormat="1" ht="48">
      <c r="B118" s="42"/>
      <c r="C118" s="64"/>
      <c r="D118" s="208" t="s">
        <v>237</v>
      </c>
      <c r="E118" s="64"/>
      <c r="F118" s="228" t="s">
        <v>592</v>
      </c>
      <c r="G118" s="64"/>
      <c r="H118" s="64"/>
      <c r="I118" s="165"/>
      <c r="J118" s="64"/>
      <c r="K118" s="64"/>
      <c r="L118" s="62"/>
      <c r="M118" s="229"/>
      <c r="N118" s="43"/>
      <c r="O118" s="43"/>
      <c r="P118" s="43"/>
      <c r="Q118" s="43"/>
      <c r="R118" s="43"/>
      <c r="S118" s="43"/>
      <c r="T118" s="79"/>
      <c r="AT118" s="25" t="s">
        <v>237</v>
      </c>
      <c r="AU118" s="25" t="s">
        <v>92</v>
      </c>
    </row>
    <row r="119" spans="2:51" s="11" customFormat="1" ht="13.5">
      <c r="B119" s="206"/>
      <c r="C119" s="207"/>
      <c r="D119" s="208" t="s">
        <v>192</v>
      </c>
      <c r="E119" s="209" t="s">
        <v>22</v>
      </c>
      <c r="F119" s="210" t="s">
        <v>1810</v>
      </c>
      <c r="G119" s="207"/>
      <c r="H119" s="211">
        <v>53.9</v>
      </c>
      <c r="I119" s="212"/>
      <c r="J119" s="207"/>
      <c r="K119" s="207"/>
      <c r="L119" s="213"/>
      <c r="M119" s="214"/>
      <c r="N119" s="215"/>
      <c r="O119" s="215"/>
      <c r="P119" s="215"/>
      <c r="Q119" s="215"/>
      <c r="R119" s="215"/>
      <c r="S119" s="215"/>
      <c r="T119" s="216"/>
      <c r="AT119" s="217" t="s">
        <v>192</v>
      </c>
      <c r="AU119" s="217" t="s">
        <v>92</v>
      </c>
      <c r="AV119" s="11" t="s">
        <v>92</v>
      </c>
      <c r="AW119" s="11" t="s">
        <v>194</v>
      </c>
      <c r="AX119" s="11" t="s">
        <v>25</v>
      </c>
      <c r="AY119" s="217" t="s">
        <v>182</v>
      </c>
    </row>
    <row r="120" spans="2:63" s="10" customFormat="1" ht="22.35" customHeight="1">
      <c r="B120" s="178"/>
      <c r="C120" s="179"/>
      <c r="D120" s="180" t="s">
        <v>81</v>
      </c>
      <c r="E120" s="192" t="s">
        <v>92</v>
      </c>
      <c r="F120" s="192" t="s">
        <v>657</v>
      </c>
      <c r="G120" s="179"/>
      <c r="H120" s="179"/>
      <c r="I120" s="182"/>
      <c r="J120" s="193">
        <f>BK120</f>
        <v>556169.98</v>
      </c>
      <c r="K120" s="179"/>
      <c r="L120" s="184"/>
      <c r="M120" s="185"/>
      <c r="N120" s="186"/>
      <c r="O120" s="186"/>
      <c r="P120" s="187">
        <f>P121+SUM(P122:P132)</f>
        <v>0</v>
      </c>
      <c r="Q120" s="186"/>
      <c r="R120" s="187">
        <f>R121+SUM(R122:R132)</f>
        <v>61.6622816</v>
      </c>
      <c r="S120" s="186"/>
      <c r="T120" s="188">
        <f>T121+SUM(T122:T132)</f>
        <v>0</v>
      </c>
      <c r="AR120" s="189" t="s">
        <v>25</v>
      </c>
      <c r="AT120" s="190" t="s">
        <v>81</v>
      </c>
      <c r="AU120" s="190" t="s">
        <v>92</v>
      </c>
      <c r="AY120" s="189" t="s">
        <v>182</v>
      </c>
      <c r="BK120" s="191">
        <f>BK121+SUM(BK122:BK132)</f>
        <v>556169.98</v>
      </c>
    </row>
    <row r="121" spans="2:65" s="1" customFormat="1" ht="22.8" customHeight="1">
      <c r="B121" s="42"/>
      <c r="C121" s="194" t="s">
        <v>299</v>
      </c>
      <c r="D121" s="194" t="s">
        <v>185</v>
      </c>
      <c r="E121" s="195" t="s">
        <v>1764</v>
      </c>
      <c r="F121" s="196" t="s">
        <v>1765</v>
      </c>
      <c r="G121" s="197" t="s">
        <v>430</v>
      </c>
      <c r="H121" s="198">
        <v>79.2</v>
      </c>
      <c r="I121" s="199">
        <v>1139.14</v>
      </c>
      <c r="J121" s="200">
        <f>ROUND(I121*H121,2)</f>
        <v>90219.89</v>
      </c>
      <c r="K121" s="196" t="s">
        <v>235</v>
      </c>
      <c r="L121" s="62"/>
      <c r="M121" s="201" t="s">
        <v>22</v>
      </c>
      <c r="N121" s="202" t="s">
        <v>53</v>
      </c>
      <c r="O121" s="43"/>
      <c r="P121" s="203">
        <f>O121*H121</f>
        <v>0</v>
      </c>
      <c r="Q121" s="203">
        <v>0.00018</v>
      </c>
      <c r="R121" s="203">
        <f>Q121*H121</f>
        <v>0.014256000000000001</v>
      </c>
      <c r="S121" s="203">
        <v>0</v>
      </c>
      <c r="T121" s="204">
        <f>S121*H121</f>
        <v>0</v>
      </c>
      <c r="AR121" s="25" t="s">
        <v>1766</v>
      </c>
      <c r="AT121" s="25" t="s">
        <v>185</v>
      </c>
      <c r="AU121" s="25" t="s">
        <v>201</v>
      </c>
      <c r="AY121" s="25" t="s">
        <v>182</v>
      </c>
      <c r="BE121" s="205">
        <f>IF(N121="základní",J121,0)</f>
        <v>90219.89</v>
      </c>
      <c r="BF121" s="205">
        <f>IF(N121="snížená",J121,0)</f>
        <v>0</v>
      </c>
      <c r="BG121" s="205">
        <f>IF(N121="zákl. přenesená",J121,0)</f>
        <v>0</v>
      </c>
      <c r="BH121" s="205">
        <f>IF(N121="sníž. přenesená",J121,0)</f>
        <v>0</v>
      </c>
      <c r="BI121" s="205">
        <f>IF(N121="nulová",J121,0)</f>
        <v>0</v>
      </c>
      <c r="BJ121" s="25" t="s">
        <v>25</v>
      </c>
      <c r="BK121" s="205">
        <f>ROUND(I121*H121,2)</f>
        <v>90219.89</v>
      </c>
      <c r="BL121" s="25" t="s">
        <v>1766</v>
      </c>
      <c r="BM121" s="25" t="s">
        <v>1767</v>
      </c>
    </row>
    <row r="122" spans="2:51" s="11" customFormat="1" ht="13.5">
      <c r="B122" s="206"/>
      <c r="C122" s="207"/>
      <c r="D122" s="208" t="s">
        <v>192</v>
      </c>
      <c r="E122" s="209" t="s">
        <v>22</v>
      </c>
      <c r="F122" s="210" t="s">
        <v>1811</v>
      </c>
      <c r="G122" s="207"/>
      <c r="H122" s="211">
        <v>79.2</v>
      </c>
      <c r="I122" s="212"/>
      <c r="J122" s="207"/>
      <c r="K122" s="207"/>
      <c r="L122" s="213"/>
      <c r="M122" s="214"/>
      <c r="N122" s="215"/>
      <c r="O122" s="215"/>
      <c r="P122" s="215"/>
      <c r="Q122" s="215"/>
      <c r="R122" s="215"/>
      <c r="S122" s="215"/>
      <c r="T122" s="216"/>
      <c r="AT122" s="217" t="s">
        <v>192</v>
      </c>
      <c r="AU122" s="217" t="s">
        <v>201</v>
      </c>
      <c r="AV122" s="11" t="s">
        <v>92</v>
      </c>
      <c r="AW122" s="11" t="s">
        <v>194</v>
      </c>
      <c r="AX122" s="11" t="s">
        <v>25</v>
      </c>
      <c r="AY122" s="217" t="s">
        <v>182</v>
      </c>
    </row>
    <row r="123" spans="2:65" s="1" customFormat="1" ht="34.2" customHeight="1">
      <c r="B123" s="42"/>
      <c r="C123" s="194" t="s">
        <v>307</v>
      </c>
      <c r="D123" s="194" t="s">
        <v>185</v>
      </c>
      <c r="E123" s="195" t="s">
        <v>1769</v>
      </c>
      <c r="F123" s="196" t="s">
        <v>1770</v>
      </c>
      <c r="G123" s="197" t="s">
        <v>430</v>
      </c>
      <c r="H123" s="198">
        <v>136.4</v>
      </c>
      <c r="I123" s="199">
        <v>2038.23</v>
      </c>
      <c r="J123" s="200">
        <f>ROUND(I123*H123,2)</f>
        <v>278014.57</v>
      </c>
      <c r="K123" s="196" t="s">
        <v>235</v>
      </c>
      <c r="L123" s="62"/>
      <c r="M123" s="201" t="s">
        <v>22</v>
      </c>
      <c r="N123" s="202" t="s">
        <v>53</v>
      </c>
      <c r="O123" s="43"/>
      <c r="P123" s="203">
        <f>O123*H123</f>
        <v>0</v>
      </c>
      <c r="Q123" s="203">
        <v>0.00032</v>
      </c>
      <c r="R123" s="203">
        <f>Q123*H123</f>
        <v>0.043648000000000006</v>
      </c>
      <c r="S123" s="203">
        <v>0</v>
      </c>
      <c r="T123" s="204">
        <f>S123*H123</f>
        <v>0</v>
      </c>
      <c r="AR123" s="25" t="s">
        <v>197</v>
      </c>
      <c r="AT123" s="25" t="s">
        <v>185</v>
      </c>
      <c r="AU123" s="25" t="s">
        <v>201</v>
      </c>
      <c r="AY123" s="25" t="s">
        <v>182</v>
      </c>
      <c r="BE123" s="205">
        <f>IF(N123="základní",J123,0)</f>
        <v>278014.57</v>
      </c>
      <c r="BF123" s="205">
        <f>IF(N123="snížená",J123,0)</f>
        <v>0</v>
      </c>
      <c r="BG123" s="205">
        <f>IF(N123="zákl. přenesená",J123,0)</f>
        <v>0</v>
      </c>
      <c r="BH123" s="205">
        <f>IF(N123="sníž. přenesená",J123,0)</f>
        <v>0</v>
      </c>
      <c r="BI123" s="205">
        <f>IF(N123="nulová",J123,0)</f>
        <v>0</v>
      </c>
      <c r="BJ123" s="25" t="s">
        <v>25</v>
      </c>
      <c r="BK123" s="205">
        <f>ROUND(I123*H123,2)</f>
        <v>278014.57</v>
      </c>
      <c r="BL123" s="25" t="s">
        <v>197</v>
      </c>
      <c r="BM123" s="25" t="s">
        <v>1771</v>
      </c>
    </row>
    <row r="124" spans="2:51" s="11" customFormat="1" ht="13.5">
      <c r="B124" s="206"/>
      <c r="C124" s="207"/>
      <c r="D124" s="208" t="s">
        <v>192</v>
      </c>
      <c r="E124" s="209" t="s">
        <v>22</v>
      </c>
      <c r="F124" s="210" t="s">
        <v>1812</v>
      </c>
      <c r="G124" s="207"/>
      <c r="H124" s="211">
        <v>136.4</v>
      </c>
      <c r="I124" s="212"/>
      <c r="J124" s="207"/>
      <c r="K124" s="207"/>
      <c r="L124" s="213"/>
      <c r="M124" s="214"/>
      <c r="N124" s="215"/>
      <c r="O124" s="215"/>
      <c r="P124" s="215"/>
      <c r="Q124" s="215"/>
      <c r="R124" s="215"/>
      <c r="S124" s="215"/>
      <c r="T124" s="216"/>
      <c r="AT124" s="217" t="s">
        <v>192</v>
      </c>
      <c r="AU124" s="217" t="s">
        <v>201</v>
      </c>
      <c r="AV124" s="11" t="s">
        <v>92</v>
      </c>
      <c r="AW124" s="11" t="s">
        <v>194</v>
      </c>
      <c r="AX124" s="11" t="s">
        <v>25</v>
      </c>
      <c r="AY124" s="217" t="s">
        <v>182</v>
      </c>
    </row>
    <row r="125" spans="2:65" s="1" customFormat="1" ht="22.8" customHeight="1">
      <c r="B125" s="42"/>
      <c r="C125" s="194" t="s">
        <v>10</v>
      </c>
      <c r="D125" s="194" t="s">
        <v>185</v>
      </c>
      <c r="E125" s="195" t="s">
        <v>1612</v>
      </c>
      <c r="F125" s="196" t="s">
        <v>1613</v>
      </c>
      <c r="G125" s="197" t="s">
        <v>1614</v>
      </c>
      <c r="H125" s="198">
        <v>32.34</v>
      </c>
      <c r="I125" s="199">
        <v>1093.97</v>
      </c>
      <c r="J125" s="200">
        <f>ROUND(I125*H125,2)</f>
        <v>35378.99</v>
      </c>
      <c r="K125" s="196" t="s">
        <v>235</v>
      </c>
      <c r="L125" s="62"/>
      <c r="M125" s="201" t="s">
        <v>22</v>
      </c>
      <c r="N125" s="202" t="s">
        <v>53</v>
      </c>
      <c r="O125" s="43"/>
      <c r="P125" s="203">
        <f>O125*H125</f>
        <v>0</v>
      </c>
      <c r="Q125" s="203">
        <v>4E-05</v>
      </c>
      <c r="R125" s="203">
        <f>Q125*H125</f>
        <v>0.0012936000000000002</v>
      </c>
      <c r="S125" s="203">
        <v>0</v>
      </c>
      <c r="T125" s="204">
        <f>S125*H125</f>
        <v>0</v>
      </c>
      <c r="AR125" s="25" t="s">
        <v>197</v>
      </c>
      <c r="AT125" s="25" t="s">
        <v>185</v>
      </c>
      <c r="AU125" s="25" t="s">
        <v>201</v>
      </c>
      <c r="AY125" s="25" t="s">
        <v>182</v>
      </c>
      <c r="BE125" s="205">
        <f>IF(N125="základní",J125,0)</f>
        <v>35378.99</v>
      </c>
      <c r="BF125" s="205">
        <f>IF(N125="snížená",J125,0)</f>
        <v>0</v>
      </c>
      <c r="BG125" s="205">
        <f>IF(N125="zákl. přenesená",J125,0)</f>
        <v>0</v>
      </c>
      <c r="BH125" s="205">
        <f>IF(N125="sníž. přenesená",J125,0)</f>
        <v>0</v>
      </c>
      <c r="BI125" s="205">
        <f>IF(N125="nulová",J125,0)</f>
        <v>0</v>
      </c>
      <c r="BJ125" s="25" t="s">
        <v>25</v>
      </c>
      <c r="BK125" s="205">
        <f>ROUND(I125*H125,2)</f>
        <v>35378.99</v>
      </c>
      <c r="BL125" s="25" t="s">
        <v>197</v>
      </c>
      <c r="BM125" s="25" t="s">
        <v>1773</v>
      </c>
    </row>
    <row r="126" spans="2:47" s="1" customFormat="1" ht="264">
      <c r="B126" s="42"/>
      <c r="C126" s="64"/>
      <c r="D126" s="208" t="s">
        <v>237</v>
      </c>
      <c r="E126" s="64"/>
      <c r="F126" s="228" t="s">
        <v>1616</v>
      </c>
      <c r="G126" s="64"/>
      <c r="H126" s="64"/>
      <c r="I126" s="165"/>
      <c r="J126" s="64"/>
      <c r="K126" s="64"/>
      <c r="L126" s="62"/>
      <c r="M126" s="229"/>
      <c r="N126" s="43"/>
      <c r="O126" s="43"/>
      <c r="P126" s="43"/>
      <c r="Q126" s="43"/>
      <c r="R126" s="43"/>
      <c r="S126" s="43"/>
      <c r="T126" s="79"/>
      <c r="AT126" s="25" t="s">
        <v>237</v>
      </c>
      <c r="AU126" s="25" t="s">
        <v>201</v>
      </c>
    </row>
    <row r="127" spans="2:51" s="11" customFormat="1" ht="13.5">
      <c r="B127" s="206"/>
      <c r="C127" s="207"/>
      <c r="D127" s="208" t="s">
        <v>192</v>
      </c>
      <c r="E127" s="209" t="s">
        <v>22</v>
      </c>
      <c r="F127" s="210" t="s">
        <v>1813</v>
      </c>
      <c r="G127" s="207"/>
      <c r="H127" s="211">
        <v>32.34</v>
      </c>
      <c r="I127" s="212"/>
      <c r="J127" s="207"/>
      <c r="K127" s="207"/>
      <c r="L127" s="213"/>
      <c r="M127" s="214"/>
      <c r="N127" s="215"/>
      <c r="O127" s="215"/>
      <c r="P127" s="215"/>
      <c r="Q127" s="215"/>
      <c r="R127" s="215"/>
      <c r="S127" s="215"/>
      <c r="T127" s="216"/>
      <c r="AT127" s="217" t="s">
        <v>192</v>
      </c>
      <c r="AU127" s="217" t="s">
        <v>201</v>
      </c>
      <c r="AV127" s="11" t="s">
        <v>92</v>
      </c>
      <c r="AW127" s="11" t="s">
        <v>194</v>
      </c>
      <c r="AX127" s="11" t="s">
        <v>25</v>
      </c>
      <c r="AY127" s="217" t="s">
        <v>182</v>
      </c>
    </row>
    <row r="128" spans="2:65" s="1" customFormat="1" ht="14.4" customHeight="1">
      <c r="B128" s="42"/>
      <c r="C128" s="244" t="s">
        <v>317</v>
      </c>
      <c r="D128" s="244" t="s">
        <v>435</v>
      </c>
      <c r="E128" s="245" t="s">
        <v>1617</v>
      </c>
      <c r="F128" s="246" t="s">
        <v>1618</v>
      </c>
      <c r="G128" s="247" t="s">
        <v>561</v>
      </c>
      <c r="H128" s="248">
        <v>1.36</v>
      </c>
      <c r="I128" s="249">
        <v>3687.54</v>
      </c>
      <c r="J128" s="250">
        <f>ROUND(I128*H128,2)</f>
        <v>5015.05</v>
      </c>
      <c r="K128" s="246" t="s">
        <v>235</v>
      </c>
      <c r="L128" s="251"/>
      <c r="M128" s="252" t="s">
        <v>22</v>
      </c>
      <c r="N128" s="253" t="s">
        <v>53</v>
      </c>
      <c r="O128" s="43"/>
      <c r="P128" s="203">
        <f>O128*H128</f>
        <v>0</v>
      </c>
      <c r="Q128" s="203">
        <v>1</v>
      </c>
      <c r="R128" s="203">
        <f>Q128*H128</f>
        <v>1.36</v>
      </c>
      <c r="S128" s="203">
        <v>0</v>
      </c>
      <c r="T128" s="204">
        <f>S128*H128</f>
        <v>0</v>
      </c>
      <c r="AR128" s="25" t="s">
        <v>271</v>
      </c>
      <c r="AT128" s="25" t="s">
        <v>435</v>
      </c>
      <c r="AU128" s="25" t="s">
        <v>201</v>
      </c>
      <c r="AY128" s="25" t="s">
        <v>182</v>
      </c>
      <c r="BE128" s="205">
        <f>IF(N128="základní",J128,0)</f>
        <v>5015.05</v>
      </c>
      <c r="BF128" s="205">
        <f>IF(N128="snížená",J128,0)</f>
        <v>0</v>
      </c>
      <c r="BG128" s="205">
        <f>IF(N128="zákl. přenesená",J128,0)</f>
        <v>0</v>
      </c>
      <c r="BH128" s="205">
        <f>IF(N128="sníž. přenesená",J128,0)</f>
        <v>0</v>
      </c>
      <c r="BI128" s="205">
        <f>IF(N128="nulová",J128,0)</f>
        <v>0</v>
      </c>
      <c r="BJ128" s="25" t="s">
        <v>25</v>
      </c>
      <c r="BK128" s="205">
        <f>ROUND(I128*H128,2)</f>
        <v>5015.05</v>
      </c>
      <c r="BL128" s="25" t="s">
        <v>197</v>
      </c>
      <c r="BM128" s="25" t="s">
        <v>1775</v>
      </c>
    </row>
    <row r="129" spans="2:51" s="11" customFormat="1" ht="13.5">
      <c r="B129" s="206"/>
      <c r="C129" s="207"/>
      <c r="D129" s="208" t="s">
        <v>192</v>
      </c>
      <c r="E129" s="209" t="s">
        <v>22</v>
      </c>
      <c r="F129" s="210" t="s">
        <v>1814</v>
      </c>
      <c r="G129" s="207"/>
      <c r="H129" s="211">
        <v>1.36</v>
      </c>
      <c r="I129" s="212"/>
      <c r="J129" s="207"/>
      <c r="K129" s="207"/>
      <c r="L129" s="213"/>
      <c r="M129" s="214"/>
      <c r="N129" s="215"/>
      <c r="O129" s="215"/>
      <c r="P129" s="215"/>
      <c r="Q129" s="215"/>
      <c r="R129" s="215"/>
      <c r="S129" s="215"/>
      <c r="T129" s="216"/>
      <c r="AT129" s="217" t="s">
        <v>192</v>
      </c>
      <c r="AU129" s="217" t="s">
        <v>201</v>
      </c>
      <c r="AV129" s="11" t="s">
        <v>92</v>
      </c>
      <c r="AW129" s="11" t="s">
        <v>194</v>
      </c>
      <c r="AX129" s="11" t="s">
        <v>25</v>
      </c>
      <c r="AY129" s="217" t="s">
        <v>182</v>
      </c>
    </row>
    <row r="130" spans="2:65" s="1" customFormat="1" ht="14.4" customHeight="1">
      <c r="B130" s="42"/>
      <c r="C130" s="244" t="s">
        <v>322</v>
      </c>
      <c r="D130" s="244" t="s">
        <v>435</v>
      </c>
      <c r="E130" s="245" t="s">
        <v>1777</v>
      </c>
      <c r="F130" s="246" t="s">
        <v>1778</v>
      </c>
      <c r="G130" s="247" t="s">
        <v>295</v>
      </c>
      <c r="H130" s="248">
        <v>26.95</v>
      </c>
      <c r="I130" s="249">
        <v>2913.16</v>
      </c>
      <c r="J130" s="250">
        <f>ROUND(I130*H130,2)</f>
        <v>78509.66</v>
      </c>
      <c r="K130" s="246" t="s">
        <v>235</v>
      </c>
      <c r="L130" s="251"/>
      <c r="M130" s="252" t="s">
        <v>22</v>
      </c>
      <c r="N130" s="253" t="s">
        <v>53</v>
      </c>
      <c r="O130" s="43"/>
      <c r="P130" s="203">
        <f>O130*H130</f>
        <v>0</v>
      </c>
      <c r="Q130" s="203">
        <v>2.234</v>
      </c>
      <c r="R130" s="203">
        <f>Q130*H130</f>
        <v>60.2063</v>
      </c>
      <c r="S130" s="203">
        <v>0</v>
      </c>
      <c r="T130" s="204">
        <f>S130*H130</f>
        <v>0</v>
      </c>
      <c r="AR130" s="25" t="s">
        <v>271</v>
      </c>
      <c r="AT130" s="25" t="s">
        <v>435</v>
      </c>
      <c r="AU130" s="25" t="s">
        <v>201</v>
      </c>
      <c r="AY130" s="25" t="s">
        <v>182</v>
      </c>
      <c r="BE130" s="205">
        <f>IF(N130="základní",J130,0)</f>
        <v>78509.66</v>
      </c>
      <c r="BF130" s="205">
        <f>IF(N130="snížená",J130,0)</f>
        <v>0</v>
      </c>
      <c r="BG130" s="205">
        <f>IF(N130="zákl. přenesená",J130,0)</f>
        <v>0</v>
      </c>
      <c r="BH130" s="205">
        <f>IF(N130="sníž. přenesená",J130,0)</f>
        <v>0</v>
      </c>
      <c r="BI130" s="205">
        <f>IF(N130="nulová",J130,0)</f>
        <v>0</v>
      </c>
      <c r="BJ130" s="25" t="s">
        <v>25</v>
      </c>
      <c r="BK130" s="205">
        <f>ROUND(I130*H130,2)</f>
        <v>78509.66</v>
      </c>
      <c r="BL130" s="25" t="s">
        <v>197</v>
      </c>
      <c r="BM130" s="25" t="s">
        <v>1779</v>
      </c>
    </row>
    <row r="131" spans="2:51" s="11" customFormat="1" ht="13.5">
      <c r="B131" s="206"/>
      <c r="C131" s="207"/>
      <c r="D131" s="208" t="s">
        <v>192</v>
      </c>
      <c r="E131" s="209" t="s">
        <v>22</v>
      </c>
      <c r="F131" s="210" t="s">
        <v>1804</v>
      </c>
      <c r="G131" s="207"/>
      <c r="H131" s="211">
        <v>26.95</v>
      </c>
      <c r="I131" s="212"/>
      <c r="J131" s="207"/>
      <c r="K131" s="207"/>
      <c r="L131" s="213"/>
      <c r="M131" s="214"/>
      <c r="N131" s="215"/>
      <c r="O131" s="215"/>
      <c r="P131" s="215"/>
      <c r="Q131" s="215"/>
      <c r="R131" s="215"/>
      <c r="S131" s="215"/>
      <c r="T131" s="216"/>
      <c r="AT131" s="217" t="s">
        <v>192</v>
      </c>
      <c r="AU131" s="217" t="s">
        <v>201</v>
      </c>
      <c r="AV131" s="11" t="s">
        <v>92</v>
      </c>
      <c r="AW131" s="11" t="s">
        <v>194</v>
      </c>
      <c r="AX131" s="11" t="s">
        <v>25</v>
      </c>
      <c r="AY131" s="217" t="s">
        <v>182</v>
      </c>
    </row>
    <row r="132" spans="2:63" s="14" customFormat="1" ht="21.6" customHeight="1">
      <c r="B132" s="259"/>
      <c r="C132" s="260"/>
      <c r="D132" s="261" t="s">
        <v>81</v>
      </c>
      <c r="E132" s="261" t="s">
        <v>261</v>
      </c>
      <c r="F132" s="261" t="s">
        <v>1620</v>
      </c>
      <c r="G132" s="260"/>
      <c r="H132" s="260"/>
      <c r="I132" s="262"/>
      <c r="J132" s="263">
        <f>BK132</f>
        <v>69031.82</v>
      </c>
      <c r="K132" s="260"/>
      <c r="L132" s="264"/>
      <c r="M132" s="265"/>
      <c r="N132" s="266"/>
      <c r="O132" s="266"/>
      <c r="P132" s="267">
        <f>P133+SUM(P134:P136)</f>
        <v>0</v>
      </c>
      <c r="Q132" s="266"/>
      <c r="R132" s="267">
        <f>R133+SUM(R134:R136)</f>
        <v>0.036784000000000004</v>
      </c>
      <c r="S132" s="266"/>
      <c r="T132" s="268">
        <f>T133+SUM(T134:T136)</f>
        <v>0</v>
      </c>
      <c r="AR132" s="269" t="s">
        <v>25</v>
      </c>
      <c r="AT132" s="270" t="s">
        <v>81</v>
      </c>
      <c r="AU132" s="270" t="s">
        <v>201</v>
      </c>
      <c r="AY132" s="269" t="s">
        <v>182</v>
      </c>
      <c r="BK132" s="271">
        <f>BK133+SUM(BK134:BK136)</f>
        <v>69031.82</v>
      </c>
    </row>
    <row r="133" spans="2:65" s="1" customFormat="1" ht="14.4" customHeight="1">
      <c r="B133" s="42"/>
      <c r="C133" s="194" t="s">
        <v>327</v>
      </c>
      <c r="D133" s="194" t="s">
        <v>185</v>
      </c>
      <c r="E133" s="195" t="s">
        <v>1621</v>
      </c>
      <c r="F133" s="196" t="s">
        <v>1622</v>
      </c>
      <c r="G133" s="197" t="s">
        <v>234</v>
      </c>
      <c r="H133" s="198">
        <v>229.9</v>
      </c>
      <c r="I133" s="199">
        <v>160.4</v>
      </c>
      <c r="J133" s="200">
        <f>ROUND(I133*H133,2)</f>
        <v>36875.96</v>
      </c>
      <c r="K133" s="196" t="s">
        <v>235</v>
      </c>
      <c r="L133" s="62"/>
      <c r="M133" s="201" t="s">
        <v>22</v>
      </c>
      <c r="N133" s="202" t="s">
        <v>53</v>
      </c>
      <c r="O133" s="43"/>
      <c r="P133" s="203">
        <f>O133*H133</f>
        <v>0</v>
      </c>
      <c r="Q133" s="203">
        <v>0.00016</v>
      </c>
      <c r="R133" s="203">
        <f>Q133*H133</f>
        <v>0.036784000000000004</v>
      </c>
      <c r="S133" s="203">
        <v>0</v>
      </c>
      <c r="T133" s="204">
        <f>S133*H133</f>
        <v>0</v>
      </c>
      <c r="AR133" s="25" t="s">
        <v>197</v>
      </c>
      <c r="AT133" s="25" t="s">
        <v>185</v>
      </c>
      <c r="AU133" s="25" t="s">
        <v>197</v>
      </c>
      <c r="AY133" s="25" t="s">
        <v>182</v>
      </c>
      <c r="BE133" s="205">
        <f>IF(N133="základní",J133,0)</f>
        <v>36875.96</v>
      </c>
      <c r="BF133" s="205">
        <f>IF(N133="snížená",J133,0)</f>
        <v>0</v>
      </c>
      <c r="BG133" s="205">
        <f>IF(N133="zákl. přenesená",J133,0)</f>
        <v>0</v>
      </c>
      <c r="BH133" s="205">
        <f>IF(N133="sníž. přenesená",J133,0)</f>
        <v>0</v>
      </c>
      <c r="BI133" s="205">
        <f>IF(N133="nulová",J133,0)</f>
        <v>0</v>
      </c>
      <c r="BJ133" s="25" t="s">
        <v>25</v>
      </c>
      <c r="BK133" s="205">
        <f>ROUND(I133*H133,2)</f>
        <v>36875.96</v>
      </c>
      <c r="BL133" s="25" t="s">
        <v>197</v>
      </c>
      <c r="BM133" s="25" t="s">
        <v>1780</v>
      </c>
    </row>
    <row r="134" spans="2:47" s="1" customFormat="1" ht="60">
      <c r="B134" s="42"/>
      <c r="C134" s="64"/>
      <c r="D134" s="208" t="s">
        <v>237</v>
      </c>
      <c r="E134" s="64"/>
      <c r="F134" s="228" t="s">
        <v>1624</v>
      </c>
      <c r="G134" s="64"/>
      <c r="H134" s="64"/>
      <c r="I134" s="165"/>
      <c r="J134" s="64"/>
      <c r="K134" s="64"/>
      <c r="L134" s="62"/>
      <c r="M134" s="229"/>
      <c r="N134" s="43"/>
      <c r="O134" s="43"/>
      <c r="P134" s="43"/>
      <c r="Q134" s="43"/>
      <c r="R134" s="43"/>
      <c r="S134" s="43"/>
      <c r="T134" s="79"/>
      <c r="AT134" s="25" t="s">
        <v>237</v>
      </c>
      <c r="AU134" s="25" t="s">
        <v>197</v>
      </c>
    </row>
    <row r="135" spans="2:51" s="11" customFormat="1" ht="13.5">
      <c r="B135" s="206"/>
      <c r="C135" s="207"/>
      <c r="D135" s="208" t="s">
        <v>192</v>
      </c>
      <c r="E135" s="209" t="s">
        <v>22</v>
      </c>
      <c r="F135" s="210" t="s">
        <v>1815</v>
      </c>
      <c r="G135" s="207"/>
      <c r="H135" s="211">
        <v>229.9</v>
      </c>
      <c r="I135" s="212"/>
      <c r="J135" s="207"/>
      <c r="K135" s="207"/>
      <c r="L135" s="213"/>
      <c r="M135" s="214"/>
      <c r="N135" s="215"/>
      <c r="O135" s="215"/>
      <c r="P135" s="215"/>
      <c r="Q135" s="215"/>
      <c r="R135" s="215"/>
      <c r="S135" s="215"/>
      <c r="T135" s="216"/>
      <c r="AT135" s="217" t="s">
        <v>192</v>
      </c>
      <c r="AU135" s="217" t="s">
        <v>197</v>
      </c>
      <c r="AV135" s="11" t="s">
        <v>92</v>
      </c>
      <c r="AW135" s="11" t="s">
        <v>194</v>
      </c>
      <c r="AX135" s="11" t="s">
        <v>25</v>
      </c>
      <c r="AY135" s="217" t="s">
        <v>182</v>
      </c>
    </row>
    <row r="136" spans="2:63" s="14" customFormat="1" ht="21.6" customHeight="1">
      <c r="B136" s="259"/>
      <c r="C136" s="260"/>
      <c r="D136" s="261" t="s">
        <v>81</v>
      </c>
      <c r="E136" s="261" t="s">
        <v>1518</v>
      </c>
      <c r="F136" s="261" t="s">
        <v>1341</v>
      </c>
      <c r="G136" s="260"/>
      <c r="H136" s="260"/>
      <c r="I136" s="262"/>
      <c r="J136" s="263">
        <f>BK136</f>
        <v>32155.86</v>
      </c>
      <c r="K136" s="260"/>
      <c r="L136" s="264"/>
      <c r="M136" s="265"/>
      <c r="N136" s="266"/>
      <c r="O136" s="266"/>
      <c r="P136" s="267">
        <f>SUM(P137:P138)</f>
        <v>0</v>
      </c>
      <c r="Q136" s="266"/>
      <c r="R136" s="267">
        <f>SUM(R137:R138)</f>
        <v>0</v>
      </c>
      <c r="S136" s="266"/>
      <c r="T136" s="268">
        <f>SUM(T137:T138)</f>
        <v>0</v>
      </c>
      <c r="AR136" s="269" t="s">
        <v>25</v>
      </c>
      <c r="AT136" s="270" t="s">
        <v>81</v>
      </c>
      <c r="AU136" s="270" t="s">
        <v>197</v>
      </c>
      <c r="AY136" s="269" t="s">
        <v>182</v>
      </c>
      <c r="BK136" s="271">
        <f>SUM(BK137:BK138)</f>
        <v>32155.86</v>
      </c>
    </row>
    <row r="137" spans="2:65" s="1" customFormat="1" ht="14.4" customHeight="1">
      <c r="B137" s="42"/>
      <c r="C137" s="194" t="s">
        <v>354</v>
      </c>
      <c r="D137" s="194" t="s">
        <v>185</v>
      </c>
      <c r="E137" s="195" t="s">
        <v>1782</v>
      </c>
      <c r="F137" s="196" t="s">
        <v>1783</v>
      </c>
      <c r="G137" s="197" t="s">
        <v>561</v>
      </c>
      <c r="H137" s="198">
        <v>80.991</v>
      </c>
      <c r="I137" s="199">
        <v>397.03</v>
      </c>
      <c r="J137" s="200">
        <f>ROUND(I137*H137,2)</f>
        <v>32155.86</v>
      </c>
      <c r="K137" s="196" t="s">
        <v>235</v>
      </c>
      <c r="L137" s="62"/>
      <c r="M137" s="201" t="s">
        <v>22</v>
      </c>
      <c r="N137" s="202" t="s">
        <v>53</v>
      </c>
      <c r="O137" s="43"/>
      <c r="P137" s="203">
        <f>O137*H137</f>
        <v>0</v>
      </c>
      <c r="Q137" s="203">
        <v>0</v>
      </c>
      <c r="R137" s="203">
        <f>Q137*H137</f>
        <v>0</v>
      </c>
      <c r="S137" s="203">
        <v>0</v>
      </c>
      <c r="T137" s="204">
        <f>S137*H137</f>
        <v>0</v>
      </c>
      <c r="AR137" s="25" t="s">
        <v>197</v>
      </c>
      <c r="AT137" s="25" t="s">
        <v>185</v>
      </c>
      <c r="AU137" s="25" t="s">
        <v>181</v>
      </c>
      <c r="AY137" s="25" t="s">
        <v>182</v>
      </c>
      <c r="BE137" s="205">
        <f>IF(N137="základní",J137,0)</f>
        <v>32155.86</v>
      </c>
      <c r="BF137" s="205">
        <f>IF(N137="snížená",J137,0)</f>
        <v>0</v>
      </c>
      <c r="BG137" s="205">
        <f>IF(N137="zákl. přenesená",J137,0)</f>
        <v>0</v>
      </c>
      <c r="BH137" s="205">
        <f>IF(N137="sníž. přenesená",J137,0)</f>
        <v>0</v>
      </c>
      <c r="BI137" s="205">
        <f>IF(N137="nulová",J137,0)</f>
        <v>0</v>
      </c>
      <c r="BJ137" s="25" t="s">
        <v>25</v>
      </c>
      <c r="BK137" s="205">
        <f>ROUND(I137*H137,2)</f>
        <v>32155.86</v>
      </c>
      <c r="BL137" s="25" t="s">
        <v>197</v>
      </c>
      <c r="BM137" s="25" t="s">
        <v>1784</v>
      </c>
    </row>
    <row r="138" spans="2:47" s="1" customFormat="1" ht="48">
      <c r="B138" s="42"/>
      <c r="C138" s="64"/>
      <c r="D138" s="208" t="s">
        <v>237</v>
      </c>
      <c r="E138" s="64"/>
      <c r="F138" s="228" t="s">
        <v>1785</v>
      </c>
      <c r="G138" s="64"/>
      <c r="H138" s="64"/>
      <c r="I138" s="165"/>
      <c r="J138" s="64"/>
      <c r="K138" s="64"/>
      <c r="L138" s="62"/>
      <c r="M138" s="229"/>
      <c r="N138" s="43"/>
      <c r="O138" s="43"/>
      <c r="P138" s="43"/>
      <c r="Q138" s="43"/>
      <c r="R138" s="43"/>
      <c r="S138" s="43"/>
      <c r="T138" s="79"/>
      <c r="AT138" s="25" t="s">
        <v>237</v>
      </c>
      <c r="AU138" s="25" t="s">
        <v>181</v>
      </c>
    </row>
    <row r="139" spans="2:63" s="10" customFormat="1" ht="37.35" customHeight="1">
      <c r="B139" s="178"/>
      <c r="C139" s="179"/>
      <c r="D139" s="180" t="s">
        <v>81</v>
      </c>
      <c r="E139" s="181" t="s">
        <v>1520</v>
      </c>
      <c r="F139" s="181" t="s">
        <v>1521</v>
      </c>
      <c r="G139" s="179"/>
      <c r="H139" s="179"/>
      <c r="I139" s="182"/>
      <c r="J139" s="183">
        <f>BK139</f>
        <v>89582.84</v>
      </c>
      <c r="K139" s="179"/>
      <c r="L139" s="184"/>
      <c r="M139" s="185"/>
      <c r="N139" s="186"/>
      <c r="O139" s="186"/>
      <c r="P139" s="187">
        <f>P140</f>
        <v>0</v>
      </c>
      <c r="Q139" s="186"/>
      <c r="R139" s="187">
        <f>R140</f>
        <v>0.103455</v>
      </c>
      <c r="S139" s="186"/>
      <c r="T139" s="188">
        <f>T140</f>
        <v>0</v>
      </c>
      <c r="AR139" s="189" t="s">
        <v>92</v>
      </c>
      <c r="AT139" s="190" t="s">
        <v>81</v>
      </c>
      <c r="AU139" s="190" t="s">
        <v>82</v>
      </c>
      <c r="AY139" s="189" t="s">
        <v>182</v>
      </c>
      <c r="BK139" s="191">
        <f>BK140</f>
        <v>89582.84</v>
      </c>
    </row>
    <row r="140" spans="2:63" s="10" customFormat="1" ht="19.95" customHeight="1">
      <c r="B140" s="178"/>
      <c r="C140" s="179"/>
      <c r="D140" s="180" t="s">
        <v>81</v>
      </c>
      <c r="E140" s="192" t="s">
        <v>1650</v>
      </c>
      <c r="F140" s="192" t="s">
        <v>1651</v>
      </c>
      <c r="G140" s="179"/>
      <c r="H140" s="179"/>
      <c r="I140" s="182"/>
      <c r="J140" s="193">
        <f>BK140</f>
        <v>89582.84</v>
      </c>
      <c r="K140" s="179"/>
      <c r="L140" s="184"/>
      <c r="M140" s="185"/>
      <c r="N140" s="186"/>
      <c r="O140" s="186"/>
      <c r="P140" s="187">
        <f>SUM(P141:P143)</f>
        <v>0</v>
      </c>
      <c r="Q140" s="186"/>
      <c r="R140" s="187">
        <f>SUM(R141:R143)</f>
        <v>0.103455</v>
      </c>
      <c r="S140" s="186"/>
      <c r="T140" s="188">
        <f>SUM(T141:T143)</f>
        <v>0</v>
      </c>
      <c r="AR140" s="189" t="s">
        <v>92</v>
      </c>
      <c r="AT140" s="190" t="s">
        <v>81</v>
      </c>
      <c r="AU140" s="190" t="s">
        <v>25</v>
      </c>
      <c r="AY140" s="189" t="s">
        <v>182</v>
      </c>
      <c r="BK140" s="191">
        <f>SUM(BK141:BK143)</f>
        <v>89582.84</v>
      </c>
    </row>
    <row r="141" spans="2:65" s="1" customFormat="1" ht="14.4" customHeight="1">
      <c r="B141" s="42"/>
      <c r="C141" s="194" t="s">
        <v>332</v>
      </c>
      <c r="D141" s="194" t="s">
        <v>185</v>
      </c>
      <c r="E141" s="195" t="s">
        <v>1652</v>
      </c>
      <c r="F141" s="196" t="s">
        <v>1653</v>
      </c>
      <c r="G141" s="197" t="s">
        <v>234</v>
      </c>
      <c r="H141" s="198">
        <v>229.9</v>
      </c>
      <c r="I141" s="199">
        <v>118.04</v>
      </c>
      <c r="J141" s="200">
        <f>ROUND(I141*H141,2)</f>
        <v>27137.4</v>
      </c>
      <c r="K141" s="196" t="s">
        <v>235</v>
      </c>
      <c r="L141" s="62"/>
      <c r="M141" s="201" t="s">
        <v>22</v>
      </c>
      <c r="N141" s="202" t="s">
        <v>53</v>
      </c>
      <c r="O141" s="43"/>
      <c r="P141" s="203">
        <f>O141*H141</f>
        <v>0</v>
      </c>
      <c r="Q141" s="203">
        <v>0.00013</v>
      </c>
      <c r="R141" s="203">
        <f>Q141*H141</f>
        <v>0.029886999999999997</v>
      </c>
      <c r="S141" s="203">
        <v>0</v>
      </c>
      <c r="T141" s="204">
        <f>S141*H141</f>
        <v>0</v>
      </c>
      <c r="AR141" s="25" t="s">
        <v>317</v>
      </c>
      <c r="AT141" s="25" t="s">
        <v>185</v>
      </c>
      <c r="AU141" s="25" t="s">
        <v>92</v>
      </c>
      <c r="AY141" s="25" t="s">
        <v>182</v>
      </c>
      <c r="BE141" s="205">
        <f>IF(N141="základní",J141,0)</f>
        <v>27137.4</v>
      </c>
      <c r="BF141" s="205">
        <f>IF(N141="snížená",J141,0)</f>
        <v>0</v>
      </c>
      <c r="BG141" s="205">
        <f>IF(N141="zákl. přenesená",J141,0)</f>
        <v>0</v>
      </c>
      <c r="BH141" s="205">
        <f>IF(N141="sníž. přenesená",J141,0)</f>
        <v>0</v>
      </c>
      <c r="BI141" s="205">
        <f>IF(N141="nulová",J141,0)</f>
        <v>0</v>
      </c>
      <c r="BJ141" s="25" t="s">
        <v>25</v>
      </c>
      <c r="BK141" s="205">
        <f>ROUND(I141*H141,2)</f>
        <v>27137.4</v>
      </c>
      <c r="BL141" s="25" t="s">
        <v>317</v>
      </c>
      <c r="BM141" s="25" t="s">
        <v>1786</v>
      </c>
    </row>
    <row r="142" spans="2:65" s="1" customFormat="1" ht="14.4" customHeight="1">
      <c r="B142" s="42"/>
      <c r="C142" s="194" t="s">
        <v>338</v>
      </c>
      <c r="D142" s="194" t="s">
        <v>185</v>
      </c>
      <c r="E142" s="195" t="s">
        <v>1655</v>
      </c>
      <c r="F142" s="196" t="s">
        <v>1656</v>
      </c>
      <c r="G142" s="197" t="s">
        <v>234</v>
      </c>
      <c r="H142" s="198">
        <v>229.9</v>
      </c>
      <c r="I142" s="199">
        <v>149.08</v>
      </c>
      <c r="J142" s="200">
        <f>ROUND(I142*H142,2)</f>
        <v>34273.49</v>
      </c>
      <c r="K142" s="196" t="s">
        <v>235</v>
      </c>
      <c r="L142" s="62"/>
      <c r="M142" s="201" t="s">
        <v>22</v>
      </c>
      <c r="N142" s="202" t="s">
        <v>53</v>
      </c>
      <c r="O142" s="43"/>
      <c r="P142" s="203">
        <f>O142*H142</f>
        <v>0</v>
      </c>
      <c r="Q142" s="203">
        <v>0.00023</v>
      </c>
      <c r="R142" s="203">
        <f>Q142*H142</f>
        <v>0.052877</v>
      </c>
      <c r="S142" s="203">
        <v>0</v>
      </c>
      <c r="T142" s="204">
        <f>S142*H142</f>
        <v>0</v>
      </c>
      <c r="AR142" s="25" t="s">
        <v>317</v>
      </c>
      <c r="AT142" s="25" t="s">
        <v>185</v>
      </c>
      <c r="AU142" s="25" t="s">
        <v>92</v>
      </c>
      <c r="AY142" s="25" t="s">
        <v>182</v>
      </c>
      <c r="BE142" s="205">
        <f>IF(N142="základní",J142,0)</f>
        <v>34273.49</v>
      </c>
      <c r="BF142" s="205">
        <f>IF(N142="snížená",J142,0)</f>
        <v>0</v>
      </c>
      <c r="BG142" s="205">
        <f>IF(N142="zákl. přenesená",J142,0)</f>
        <v>0</v>
      </c>
      <c r="BH142" s="205">
        <f>IF(N142="sníž. přenesená",J142,0)</f>
        <v>0</v>
      </c>
      <c r="BI142" s="205">
        <f>IF(N142="nulová",J142,0)</f>
        <v>0</v>
      </c>
      <c r="BJ142" s="25" t="s">
        <v>25</v>
      </c>
      <c r="BK142" s="205">
        <f>ROUND(I142*H142,2)</f>
        <v>34273.49</v>
      </c>
      <c r="BL142" s="25" t="s">
        <v>317</v>
      </c>
      <c r="BM142" s="25" t="s">
        <v>1787</v>
      </c>
    </row>
    <row r="143" spans="2:65" s="1" customFormat="1" ht="22.8" customHeight="1">
      <c r="B143" s="42"/>
      <c r="C143" s="194" t="s">
        <v>9</v>
      </c>
      <c r="D143" s="194" t="s">
        <v>185</v>
      </c>
      <c r="E143" s="195" t="s">
        <v>1658</v>
      </c>
      <c r="F143" s="196" t="s">
        <v>1659</v>
      </c>
      <c r="G143" s="197" t="s">
        <v>234</v>
      </c>
      <c r="H143" s="198">
        <v>229.9</v>
      </c>
      <c r="I143" s="199">
        <v>122.54</v>
      </c>
      <c r="J143" s="200">
        <f>ROUND(I143*H143,2)</f>
        <v>28171.95</v>
      </c>
      <c r="K143" s="196" t="s">
        <v>235</v>
      </c>
      <c r="L143" s="62"/>
      <c r="M143" s="201" t="s">
        <v>22</v>
      </c>
      <c r="N143" s="255" t="s">
        <v>53</v>
      </c>
      <c r="O143" s="256"/>
      <c r="P143" s="257">
        <f>O143*H143</f>
        <v>0</v>
      </c>
      <c r="Q143" s="257">
        <v>9E-05</v>
      </c>
      <c r="R143" s="257">
        <f>Q143*H143</f>
        <v>0.020691</v>
      </c>
      <c r="S143" s="257">
        <v>0</v>
      </c>
      <c r="T143" s="258">
        <f>S143*H143</f>
        <v>0</v>
      </c>
      <c r="AR143" s="25" t="s">
        <v>317</v>
      </c>
      <c r="AT143" s="25" t="s">
        <v>185</v>
      </c>
      <c r="AU143" s="25" t="s">
        <v>92</v>
      </c>
      <c r="AY143" s="25" t="s">
        <v>182</v>
      </c>
      <c r="BE143" s="205">
        <f>IF(N143="základní",J143,0)</f>
        <v>28171.95</v>
      </c>
      <c r="BF143" s="205">
        <f>IF(N143="snížená",J143,0)</f>
        <v>0</v>
      </c>
      <c r="BG143" s="205">
        <f>IF(N143="zákl. přenesená",J143,0)</f>
        <v>0</v>
      </c>
      <c r="BH143" s="205">
        <f>IF(N143="sníž. přenesená",J143,0)</f>
        <v>0</v>
      </c>
      <c r="BI143" s="205">
        <f>IF(N143="nulová",J143,0)</f>
        <v>0</v>
      </c>
      <c r="BJ143" s="25" t="s">
        <v>25</v>
      </c>
      <c r="BK143" s="205">
        <f>ROUND(I143*H143,2)</f>
        <v>28171.95</v>
      </c>
      <c r="BL143" s="25" t="s">
        <v>317</v>
      </c>
      <c r="BM143" s="25" t="s">
        <v>1788</v>
      </c>
    </row>
    <row r="144" spans="2:12" s="1" customFormat="1" ht="6.9" customHeight="1">
      <c r="B144" s="57"/>
      <c r="C144" s="58"/>
      <c r="D144" s="58"/>
      <c r="E144" s="58"/>
      <c r="F144" s="58"/>
      <c r="G144" s="58"/>
      <c r="H144" s="58"/>
      <c r="I144" s="141"/>
      <c r="J144" s="58"/>
      <c r="K144" s="58"/>
      <c r="L144" s="62"/>
    </row>
  </sheetData>
  <sheetProtection algorithmName="SHA-512" hashValue="gXPCmgTWY+FQiigdVadVTJ43PlwAIbPQAs+nk2GM/BXxPuFUywlCHNARiBWl9SpNImT5U+mN59o1x//qE/LHWg==" saltValue="9ZY4AqJhgtZ2gZzSrubujZYDrJk5tm33kRuJDNMyhkYdbkwoHRpaa5541jftVtYPX2XZIWFuJfHhIaSlwLk7Tw==" spinCount="100000" sheet="1" objects="1" scenarios="1" formatColumns="0" formatRows="0" autoFilter="0"/>
  <autoFilter ref="C82:K143"/>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4"/>
  <sheetViews>
    <sheetView showGridLines="0" workbookViewId="0" topLeftCell="A1">
      <pane ySplit="1" topLeftCell="A8"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2"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2"/>
      <c r="B1" s="113"/>
      <c r="C1" s="113"/>
      <c r="D1" s="114" t="s">
        <v>1</v>
      </c>
      <c r="E1" s="113"/>
      <c r="F1" s="115" t="s">
        <v>146</v>
      </c>
      <c r="G1" s="405" t="s">
        <v>147</v>
      </c>
      <c r="H1" s="405"/>
      <c r="I1" s="116"/>
      <c r="J1" s="115" t="s">
        <v>148</v>
      </c>
      <c r="K1" s="114" t="s">
        <v>149</v>
      </c>
      <c r="L1" s="115" t="s">
        <v>150</v>
      </c>
      <c r="M1" s="115"/>
      <c r="N1" s="115"/>
      <c r="O1" s="115"/>
      <c r="P1" s="115"/>
      <c r="Q1" s="115"/>
      <c r="R1" s="115"/>
      <c r="S1" s="115"/>
      <c r="T1" s="11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 customHeight="1">
      <c r="L2" s="392"/>
      <c r="M2" s="392"/>
      <c r="N2" s="392"/>
      <c r="O2" s="392"/>
      <c r="P2" s="392"/>
      <c r="Q2" s="392"/>
      <c r="R2" s="392"/>
      <c r="S2" s="392"/>
      <c r="T2" s="392"/>
      <c r="U2" s="392"/>
      <c r="V2" s="392"/>
      <c r="AT2" s="25" t="s">
        <v>125</v>
      </c>
    </row>
    <row r="3" spans="2:46" ht="6.9" customHeight="1">
      <c r="B3" s="26"/>
      <c r="C3" s="27"/>
      <c r="D3" s="27"/>
      <c r="E3" s="27"/>
      <c r="F3" s="27"/>
      <c r="G3" s="27"/>
      <c r="H3" s="27"/>
      <c r="I3" s="117"/>
      <c r="J3" s="27"/>
      <c r="K3" s="28"/>
      <c r="AT3" s="25" t="s">
        <v>92</v>
      </c>
    </row>
    <row r="4" spans="2:46" ht="36.9" customHeight="1">
      <c r="B4" s="29"/>
      <c r="C4" s="30"/>
      <c r="D4" s="31" t="s">
        <v>151</v>
      </c>
      <c r="E4" s="30"/>
      <c r="F4" s="30"/>
      <c r="G4" s="30"/>
      <c r="H4" s="30"/>
      <c r="I4" s="118"/>
      <c r="J4" s="30"/>
      <c r="K4" s="32"/>
      <c r="M4" s="33" t="s">
        <v>12</v>
      </c>
      <c r="AT4" s="25" t="s">
        <v>6</v>
      </c>
    </row>
    <row r="5" spans="2:11" ht="6.9" customHeight="1">
      <c r="B5" s="29"/>
      <c r="C5" s="30"/>
      <c r="D5" s="30"/>
      <c r="E5" s="30"/>
      <c r="F5" s="30"/>
      <c r="G5" s="30"/>
      <c r="H5" s="30"/>
      <c r="I5" s="118"/>
      <c r="J5" s="30"/>
      <c r="K5" s="32"/>
    </row>
    <row r="6" spans="2:11" ht="13.2">
      <c r="B6" s="29"/>
      <c r="C6" s="30"/>
      <c r="D6" s="38" t="s">
        <v>18</v>
      </c>
      <c r="E6" s="30"/>
      <c r="F6" s="30"/>
      <c r="G6" s="30"/>
      <c r="H6" s="30"/>
      <c r="I6" s="118"/>
      <c r="J6" s="30"/>
      <c r="K6" s="32"/>
    </row>
    <row r="7" spans="2:11" ht="14.4" customHeight="1">
      <c r="B7" s="29"/>
      <c r="C7" s="30"/>
      <c r="D7" s="30"/>
      <c r="E7" s="406" t="str">
        <f>'Rekapitulace stavby'!K6</f>
        <v>II/169 a II/145 Dlouhá ves-Radešov, úsek C</v>
      </c>
      <c r="F7" s="407"/>
      <c r="G7" s="407"/>
      <c r="H7" s="407"/>
      <c r="I7" s="118"/>
      <c r="J7" s="30"/>
      <c r="K7" s="32"/>
    </row>
    <row r="8" spans="2:11" s="1" customFormat="1" ht="13.2">
      <c r="B8" s="42"/>
      <c r="C8" s="43"/>
      <c r="D8" s="38" t="s">
        <v>152</v>
      </c>
      <c r="E8" s="43"/>
      <c r="F8" s="43"/>
      <c r="G8" s="43"/>
      <c r="H8" s="43"/>
      <c r="I8" s="119"/>
      <c r="J8" s="43"/>
      <c r="K8" s="46"/>
    </row>
    <row r="9" spans="2:11" s="1" customFormat="1" ht="36.9" customHeight="1">
      <c r="B9" s="42"/>
      <c r="C9" s="43"/>
      <c r="D9" s="43"/>
      <c r="E9" s="408" t="s">
        <v>1816</v>
      </c>
      <c r="F9" s="409"/>
      <c r="G9" s="409"/>
      <c r="H9" s="409"/>
      <c r="I9" s="119"/>
      <c r="J9" s="43"/>
      <c r="K9" s="46"/>
    </row>
    <row r="10" spans="2:11" s="1" customFormat="1" ht="13.5">
      <c r="B10" s="42"/>
      <c r="C10" s="43"/>
      <c r="D10" s="43"/>
      <c r="E10" s="43"/>
      <c r="F10" s="43"/>
      <c r="G10" s="43"/>
      <c r="H10" s="43"/>
      <c r="I10" s="119"/>
      <c r="J10" s="43"/>
      <c r="K10" s="46"/>
    </row>
    <row r="11" spans="2:11" s="1" customFormat="1" ht="14.4" customHeight="1">
      <c r="B11" s="42"/>
      <c r="C11" s="43"/>
      <c r="D11" s="38" t="s">
        <v>21</v>
      </c>
      <c r="E11" s="43"/>
      <c r="F11" s="36" t="s">
        <v>104</v>
      </c>
      <c r="G11" s="43"/>
      <c r="H11" s="43"/>
      <c r="I11" s="120" t="s">
        <v>23</v>
      </c>
      <c r="J11" s="36" t="s">
        <v>24</v>
      </c>
      <c r="K11" s="46"/>
    </row>
    <row r="12" spans="2:11" s="1" customFormat="1" ht="14.4" customHeight="1">
      <c r="B12" s="42"/>
      <c r="C12" s="43"/>
      <c r="D12" s="38" t="s">
        <v>26</v>
      </c>
      <c r="E12" s="43"/>
      <c r="F12" s="36" t="s">
        <v>27</v>
      </c>
      <c r="G12" s="43"/>
      <c r="H12" s="43"/>
      <c r="I12" s="120" t="s">
        <v>28</v>
      </c>
      <c r="J12" s="121">
        <f>'Rekapitulace stavby'!AN8</f>
        <v>43424</v>
      </c>
      <c r="K12" s="46"/>
    </row>
    <row r="13" spans="2:11" s="1" customFormat="1" ht="21.75" customHeight="1">
      <c r="B13" s="42"/>
      <c r="C13" s="43"/>
      <c r="D13" s="35" t="s">
        <v>30</v>
      </c>
      <c r="E13" s="43"/>
      <c r="F13" s="39" t="s">
        <v>31</v>
      </c>
      <c r="G13" s="43"/>
      <c r="H13" s="43"/>
      <c r="I13" s="122" t="s">
        <v>32</v>
      </c>
      <c r="J13" s="39" t="s">
        <v>33</v>
      </c>
      <c r="K13" s="46"/>
    </row>
    <row r="14" spans="2:11" s="1" customFormat="1" ht="14.4" customHeight="1">
      <c r="B14" s="42"/>
      <c r="C14" s="43"/>
      <c r="D14" s="38" t="s">
        <v>35</v>
      </c>
      <c r="E14" s="43"/>
      <c r="F14" s="43"/>
      <c r="G14" s="43"/>
      <c r="H14" s="43"/>
      <c r="I14" s="120" t="s">
        <v>36</v>
      </c>
      <c r="J14" s="36" t="s">
        <v>37</v>
      </c>
      <c r="K14" s="46"/>
    </row>
    <row r="15" spans="2:11" s="1" customFormat="1" ht="18" customHeight="1">
      <c r="B15" s="42"/>
      <c r="C15" s="43"/>
      <c r="D15" s="43"/>
      <c r="E15" s="36" t="s">
        <v>156</v>
      </c>
      <c r="F15" s="43"/>
      <c r="G15" s="43"/>
      <c r="H15" s="43"/>
      <c r="I15" s="120" t="s">
        <v>39</v>
      </c>
      <c r="J15" s="36" t="s">
        <v>40</v>
      </c>
      <c r="K15" s="46"/>
    </row>
    <row r="16" spans="2:11" s="1" customFormat="1" ht="6.9" customHeight="1">
      <c r="B16" s="42"/>
      <c r="C16" s="43"/>
      <c r="D16" s="43"/>
      <c r="E16" s="43"/>
      <c r="F16" s="43"/>
      <c r="G16" s="43"/>
      <c r="H16" s="43"/>
      <c r="I16" s="119"/>
      <c r="J16" s="43"/>
      <c r="K16" s="46"/>
    </row>
    <row r="17" spans="2:11" s="1" customFormat="1" ht="14.4" customHeight="1">
      <c r="B17" s="42"/>
      <c r="C17" s="43"/>
      <c r="D17" s="38" t="s">
        <v>41</v>
      </c>
      <c r="E17" s="43"/>
      <c r="F17" s="43"/>
      <c r="G17" s="43"/>
      <c r="H17" s="43"/>
      <c r="I17" s="120" t="s">
        <v>36</v>
      </c>
      <c r="J17" s="36" t="str">
        <f>IF('Rekapitulace stavby'!AN13="Vyplň údaj","",IF('Rekapitulace stavby'!AN13="","",'Rekapitulace stavby'!AN13))</f>
        <v>48035599</v>
      </c>
      <c r="K17" s="46"/>
    </row>
    <row r="18" spans="2:11" s="1" customFormat="1" ht="18" customHeight="1">
      <c r="B18" s="42"/>
      <c r="C18" s="43"/>
      <c r="D18" s="43"/>
      <c r="E18" s="36" t="str">
        <f>IF('Rekapitulace stavby'!E14="Vyplň údaj","",IF('Rekapitulace stavby'!E14="","",'Rekapitulace stavby'!E14))</f>
        <v>Společnost Dlouhá Ves - Radešov</v>
      </c>
      <c r="F18" s="43"/>
      <c r="G18" s="43"/>
      <c r="H18" s="43"/>
      <c r="I18" s="120" t="s">
        <v>39</v>
      </c>
      <c r="J18" s="36" t="str">
        <f>IF('Rekapitulace stavby'!AN14="Vyplň údaj","",IF('Rekapitulace stavby'!AN14="","",'Rekapitulace stavby'!AN14))</f>
        <v>CZ48035599</v>
      </c>
      <c r="K18" s="46"/>
    </row>
    <row r="19" spans="2:11" s="1" customFormat="1" ht="6.9" customHeight="1">
      <c r="B19" s="42"/>
      <c r="C19" s="43"/>
      <c r="D19" s="43"/>
      <c r="E19" s="43"/>
      <c r="F19" s="43"/>
      <c r="G19" s="43"/>
      <c r="H19" s="43"/>
      <c r="I19" s="119"/>
      <c r="J19" s="43"/>
      <c r="K19" s="46"/>
    </row>
    <row r="20" spans="2:11" s="1" customFormat="1" ht="14.4" customHeight="1">
      <c r="B20" s="42"/>
      <c r="C20" s="43"/>
      <c r="D20" s="38" t="s">
        <v>42</v>
      </c>
      <c r="E20" s="43"/>
      <c r="F20" s="43"/>
      <c r="G20" s="43"/>
      <c r="H20" s="43"/>
      <c r="I20" s="120" t="s">
        <v>36</v>
      </c>
      <c r="J20" s="36" t="s">
        <v>43</v>
      </c>
      <c r="K20" s="46"/>
    </row>
    <row r="21" spans="2:11" s="1" customFormat="1" ht="18" customHeight="1">
      <c r="B21" s="42"/>
      <c r="C21" s="43"/>
      <c r="D21" s="43"/>
      <c r="E21" s="36" t="s">
        <v>44</v>
      </c>
      <c r="F21" s="43"/>
      <c r="G21" s="43"/>
      <c r="H21" s="43"/>
      <c r="I21" s="120" t="s">
        <v>39</v>
      </c>
      <c r="J21" s="36" t="s">
        <v>45</v>
      </c>
      <c r="K21" s="46"/>
    </row>
    <row r="22" spans="2:11" s="1" customFormat="1" ht="6.9" customHeight="1">
      <c r="B22" s="42"/>
      <c r="C22" s="43"/>
      <c r="D22" s="43"/>
      <c r="E22" s="43"/>
      <c r="F22" s="43"/>
      <c r="G22" s="43"/>
      <c r="H22" s="43"/>
      <c r="I22" s="119"/>
      <c r="J22" s="43"/>
      <c r="K22" s="46"/>
    </row>
    <row r="23" spans="2:11" s="1" customFormat="1" ht="14.4" customHeight="1">
      <c r="B23" s="42"/>
      <c r="C23" s="43"/>
      <c r="D23" s="38" t="s">
        <v>46</v>
      </c>
      <c r="E23" s="43"/>
      <c r="F23" s="43"/>
      <c r="G23" s="43"/>
      <c r="H23" s="43"/>
      <c r="I23" s="119"/>
      <c r="J23" s="43"/>
      <c r="K23" s="46"/>
    </row>
    <row r="24" spans="2:11" s="6" customFormat="1" ht="14.4" customHeight="1">
      <c r="B24" s="123"/>
      <c r="C24" s="124"/>
      <c r="D24" s="124"/>
      <c r="E24" s="397" t="s">
        <v>22</v>
      </c>
      <c r="F24" s="397"/>
      <c r="G24" s="397"/>
      <c r="H24" s="397"/>
      <c r="I24" s="125"/>
      <c r="J24" s="124"/>
      <c r="K24" s="126"/>
    </row>
    <row r="25" spans="2:11" s="1" customFormat="1" ht="6.9" customHeight="1">
      <c r="B25" s="42"/>
      <c r="C25" s="43"/>
      <c r="D25" s="43"/>
      <c r="E25" s="43"/>
      <c r="F25" s="43"/>
      <c r="G25" s="43"/>
      <c r="H25" s="43"/>
      <c r="I25" s="119"/>
      <c r="J25" s="43"/>
      <c r="K25" s="46"/>
    </row>
    <row r="26" spans="2:11" s="1" customFormat="1" ht="6.9" customHeight="1">
      <c r="B26" s="42"/>
      <c r="C26" s="43"/>
      <c r="D26" s="86"/>
      <c r="E26" s="86"/>
      <c r="F26" s="86"/>
      <c r="G26" s="86"/>
      <c r="H26" s="86"/>
      <c r="I26" s="127"/>
      <c r="J26" s="86"/>
      <c r="K26" s="128"/>
    </row>
    <row r="27" spans="2:11" s="1" customFormat="1" ht="25.35" customHeight="1">
      <c r="B27" s="42"/>
      <c r="C27" s="43"/>
      <c r="D27" s="129" t="s">
        <v>48</v>
      </c>
      <c r="E27" s="43"/>
      <c r="F27" s="43"/>
      <c r="G27" s="43"/>
      <c r="H27" s="43"/>
      <c r="I27" s="119"/>
      <c r="J27" s="130">
        <f>ROUND(J83,2)</f>
        <v>929715.33</v>
      </c>
      <c r="K27" s="46"/>
    </row>
    <row r="28" spans="2:11" s="1" customFormat="1" ht="6.9" customHeight="1">
      <c r="B28" s="42"/>
      <c r="C28" s="43"/>
      <c r="D28" s="86"/>
      <c r="E28" s="86"/>
      <c r="F28" s="86"/>
      <c r="G28" s="86"/>
      <c r="H28" s="86"/>
      <c r="I28" s="127"/>
      <c r="J28" s="86"/>
      <c r="K28" s="128"/>
    </row>
    <row r="29" spans="2:11" s="1" customFormat="1" ht="14.4" customHeight="1">
      <c r="B29" s="42"/>
      <c r="C29" s="43"/>
      <c r="D29" s="43"/>
      <c r="E29" s="43"/>
      <c r="F29" s="47" t="s">
        <v>50</v>
      </c>
      <c r="G29" s="43"/>
      <c r="H29" s="43"/>
      <c r="I29" s="131" t="s">
        <v>49</v>
      </c>
      <c r="J29" s="47" t="s">
        <v>51</v>
      </c>
      <c r="K29" s="46"/>
    </row>
    <row r="30" spans="2:11" s="1" customFormat="1" ht="14.4" customHeight="1">
      <c r="B30" s="42"/>
      <c r="C30" s="43"/>
      <c r="D30" s="50" t="s">
        <v>52</v>
      </c>
      <c r="E30" s="50" t="s">
        <v>53</v>
      </c>
      <c r="F30" s="132">
        <f>ROUND(SUM(BE83:BE143),2)</f>
        <v>929715.33</v>
      </c>
      <c r="G30" s="43"/>
      <c r="H30" s="43"/>
      <c r="I30" s="133">
        <v>0.21</v>
      </c>
      <c r="J30" s="132">
        <f>ROUND(ROUND((SUM(BE83:BE143)),2)*I30,2)</f>
        <v>195240.22</v>
      </c>
      <c r="K30" s="46"/>
    </row>
    <row r="31" spans="2:11" s="1" customFormat="1" ht="14.4" customHeight="1">
      <c r="B31" s="42"/>
      <c r="C31" s="43"/>
      <c r="D31" s="43"/>
      <c r="E31" s="50" t="s">
        <v>54</v>
      </c>
      <c r="F31" s="132">
        <f>ROUND(SUM(BF83:BF143),2)</f>
        <v>0</v>
      </c>
      <c r="G31" s="43"/>
      <c r="H31" s="43"/>
      <c r="I31" s="133">
        <v>0.15</v>
      </c>
      <c r="J31" s="132">
        <f>ROUND(ROUND((SUM(BF83:BF143)),2)*I31,2)</f>
        <v>0</v>
      </c>
      <c r="K31" s="46"/>
    </row>
    <row r="32" spans="2:11" s="1" customFormat="1" ht="14.4" customHeight="1" hidden="1">
      <c r="B32" s="42"/>
      <c r="C32" s="43"/>
      <c r="D32" s="43"/>
      <c r="E32" s="50" t="s">
        <v>55</v>
      </c>
      <c r="F32" s="132">
        <f>ROUND(SUM(BG83:BG143),2)</f>
        <v>0</v>
      </c>
      <c r="G32" s="43"/>
      <c r="H32" s="43"/>
      <c r="I32" s="133">
        <v>0.21</v>
      </c>
      <c r="J32" s="132">
        <v>0</v>
      </c>
      <c r="K32" s="46"/>
    </row>
    <row r="33" spans="2:11" s="1" customFormat="1" ht="14.4" customHeight="1" hidden="1">
      <c r="B33" s="42"/>
      <c r="C33" s="43"/>
      <c r="D33" s="43"/>
      <c r="E33" s="50" t="s">
        <v>56</v>
      </c>
      <c r="F33" s="132">
        <f>ROUND(SUM(BH83:BH143),2)</f>
        <v>0</v>
      </c>
      <c r="G33" s="43"/>
      <c r="H33" s="43"/>
      <c r="I33" s="133">
        <v>0.15</v>
      </c>
      <c r="J33" s="132">
        <v>0</v>
      </c>
      <c r="K33" s="46"/>
    </row>
    <row r="34" spans="2:11" s="1" customFormat="1" ht="14.4" customHeight="1" hidden="1">
      <c r="B34" s="42"/>
      <c r="C34" s="43"/>
      <c r="D34" s="43"/>
      <c r="E34" s="50" t="s">
        <v>57</v>
      </c>
      <c r="F34" s="132">
        <f>ROUND(SUM(BI83:BI143),2)</f>
        <v>0</v>
      </c>
      <c r="G34" s="43"/>
      <c r="H34" s="43"/>
      <c r="I34" s="133">
        <v>0</v>
      </c>
      <c r="J34" s="132">
        <v>0</v>
      </c>
      <c r="K34" s="46"/>
    </row>
    <row r="35" spans="2:11" s="1" customFormat="1" ht="6.9" customHeight="1">
      <c r="B35" s="42"/>
      <c r="C35" s="43"/>
      <c r="D35" s="43"/>
      <c r="E35" s="43"/>
      <c r="F35" s="43"/>
      <c r="G35" s="43"/>
      <c r="H35" s="43"/>
      <c r="I35" s="119"/>
      <c r="J35" s="43"/>
      <c r="K35" s="46"/>
    </row>
    <row r="36" spans="2:11" s="1" customFormat="1" ht="25.35" customHeight="1">
      <c r="B36" s="42"/>
      <c r="C36" s="134"/>
      <c r="D36" s="135" t="s">
        <v>58</v>
      </c>
      <c r="E36" s="80"/>
      <c r="F36" s="80"/>
      <c r="G36" s="136" t="s">
        <v>59</v>
      </c>
      <c r="H36" s="137" t="s">
        <v>60</v>
      </c>
      <c r="I36" s="138"/>
      <c r="J36" s="139">
        <f>SUM(J27:J34)</f>
        <v>1124955.55</v>
      </c>
      <c r="K36" s="140"/>
    </row>
    <row r="37" spans="2:11" s="1" customFormat="1" ht="14.4" customHeight="1">
      <c r="B37" s="57"/>
      <c r="C37" s="58"/>
      <c r="D37" s="58"/>
      <c r="E37" s="58"/>
      <c r="F37" s="58"/>
      <c r="G37" s="58"/>
      <c r="H37" s="58"/>
      <c r="I37" s="141"/>
      <c r="J37" s="58"/>
      <c r="K37" s="59"/>
    </row>
    <row r="41" spans="2:11" s="1" customFormat="1" ht="6.9" customHeight="1">
      <c r="B41" s="142"/>
      <c r="C41" s="143"/>
      <c r="D41" s="143"/>
      <c r="E41" s="143"/>
      <c r="F41" s="143"/>
      <c r="G41" s="143"/>
      <c r="H41" s="143"/>
      <c r="I41" s="144"/>
      <c r="J41" s="143"/>
      <c r="K41" s="145"/>
    </row>
    <row r="42" spans="2:11" s="1" customFormat="1" ht="36.9" customHeight="1">
      <c r="B42" s="42"/>
      <c r="C42" s="31" t="s">
        <v>157</v>
      </c>
      <c r="D42" s="43"/>
      <c r="E42" s="43"/>
      <c r="F42" s="43"/>
      <c r="G42" s="43"/>
      <c r="H42" s="43"/>
      <c r="I42" s="119"/>
      <c r="J42" s="43"/>
      <c r="K42" s="46"/>
    </row>
    <row r="43" spans="2:11" s="1" customFormat="1" ht="6.9" customHeight="1">
      <c r="B43" s="42"/>
      <c r="C43" s="43"/>
      <c r="D43" s="43"/>
      <c r="E43" s="43"/>
      <c r="F43" s="43"/>
      <c r="G43" s="43"/>
      <c r="H43" s="43"/>
      <c r="I43" s="119"/>
      <c r="J43" s="43"/>
      <c r="K43" s="46"/>
    </row>
    <row r="44" spans="2:11" s="1" customFormat="1" ht="14.4" customHeight="1">
      <c r="B44" s="42"/>
      <c r="C44" s="38" t="s">
        <v>18</v>
      </c>
      <c r="D44" s="43"/>
      <c r="E44" s="43"/>
      <c r="F44" s="43"/>
      <c r="G44" s="43"/>
      <c r="H44" s="43"/>
      <c r="I44" s="119"/>
      <c r="J44" s="43"/>
      <c r="K44" s="46"/>
    </row>
    <row r="45" spans="2:11" s="1" customFormat="1" ht="14.4" customHeight="1">
      <c r="B45" s="42"/>
      <c r="C45" s="43"/>
      <c r="D45" s="43"/>
      <c r="E45" s="406" t="str">
        <f>E7</f>
        <v>II/169 a II/145 Dlouhá ves-Radešov, úsek C</v>
      </c>
      <c r="F45" s="407"/>
      <c r="G45" s="407"/>
      <c r="H45" s="407"/>
      <c r="I45" s="119"/>
      <c r="J45" s="43"/>
      <c r="K45" s="46"/>
    </row>
    <row r="46" spans="2:11" s="1" customFormat="1" ht="14.4" customHeight="1">
      <c r="B46" s="42"/>
      <c r="C46" s="38" t="s">
        <v>152</v>
      </c>
      <c r="D46" s="43"/>
      <c r="E46" s="43"/>
      <c r="F46" s="43"/>
      <c r="G46" s="43"/>
      <c r="H46" s="43"/>
      <c r="I46" s="119"/>
      <c r="J46" s="43"/>
      <c r="K46" s="46"/>
    </row>
    <row r="47" spans="2:11" s="1" customFormat="1" ht="16.2" customHeight="1">
      <c r="B47" s="42"/>
      <c r="C47" s="43"/>
      <c r="D47" s="43"/>
      <c r="E47" s="408" t="str">
        <f>E9</f>
        <v>104C4 - Záchytné zařízení  km 6,165-6,370</v>
      </c>
      <c r="F47" s="409"/>
      <c r="G47" s="409"/>
      <c r="H47" s="409"/>
      <c r="I47" s="119"/>
      <c r="J47" s="43"/>
      <c r="K47" s="46"/>
    </row>
    <row r="48" spans="2:11" s="1" customFormat="1" ht="6.9" customHeight="1">
      <c r="B48" s="42"/>
      <c r="C48" s="43"/>
      <c r="D48" s="43"/>
      <c r="E48" s="43"/>
      <c r="F48" s="43"/>
      <c r="G48" s="43"/>
      <c r="H48" s="43"/>
      <c r="I48" s="119"/>
      <c r="J48" s="43"/>
      <c r="K48" s="46"/>
    </row>
    <row r="49" spans="2:11" s="1" customFormat="1" ht="18" customHeight="1">
      <c r="B49" s="42"/>
      <c r="C49" s="38" t="s">
        <v>26</v>
      </c>
      <c r="D49" s="43"/>
      <c r="E49" s="43"/>
      <c r="F49" s="36" t="str">
        <f>F12</f>
        <v>Kraj Plzeňský, k.ú. Opolenec</v>
      </c>
      <c r="G49" s="43"/>
      <c r="H49" s="43"/>
      <c r="I49" s="120" t="s">
        <v>28</v>
      </c>
      <c r="J49" s="121">
        <f>IF(J12="","",J12)</f>
        <v>43424</v>
      </c>
      <c r="K49" s="46"/>
    </row>
    <row r="50" spans="2:11" s="1" customFormat="1" ht="6.9" customHeight="1">
      <c r="B50" s="42"/>
      <c r="C50" s="43"/>
      <c r="D50" s="43"/>
      <c r="E50" s="43"/>
      <c r="F50" s="43"/>
      <c r="G50" s="43"/>
      <c r="H50" s="43"/>
      <c r="I50" s="119"/>
      <c r="J50" s="43"/>
      <c r="K50" s="46"/>
    </row>
    <row r="51" spans="2:11" s="1" customFormat="1" ht="13.2">
      <c r="B51" s="42"/>
      <c r="C51" s="38" t="s">
        <v>35</v>
      </c>
      <c r="D51" s="43"/>
      <c r="E51" s="43"/>
      <c r="F51" s="36" t="str">
        <f>E15</f>
        <v>Správa a údržba silnic Lzeňského kraje, p.o.</v>
      </c>
      <c r="G51" s="43"/>
      <c r="H51" s="43"/>
      <c r="I51" s="120" t="s">
        <v>42</v>
      </c>
      <c r="J51" s="397" t="str">
        <f>E21</f>
        <v>Pontex spol. s r.o.</v>
      </c>
      <c r="K51" s="46"/>
    </row>
    <row r="52" spans="2:11" s="1" customFormat="1" ht="14.4" customHeight="1">
      <c r="B52" s="42"/>
      <c r="C52" s="38" t="s">
        <v>41</v>
      </c>
      <c r="D52" s="43"/>
      <c r="E52" s="43"/>
      <c r="F52" s="36" t="str">
        <f>IF(E18="","",E18)</f>
        <v>Společnost Dlouhá Ves - Radešov</v>
      </c>
      <c r="G52" s="43"/>
      <c r="H52" s="43"/>
      <c r="I52" s="119"/>
      <c r="J52" s="401"/>
      <c r="K52" s="46"/>
    </row>
    <row r="53" spans="2:11" s="1" customFormat="1" ht="10.35" customHeight="1">
      <c r="B53" s="42"/>
      <c r="C53" s="43"/>
      <c r="D53" s="43"/>
      <c r="E53" s="43"/>
      <c r="F53" s="43"/>
      <c r="G53" s="43"/>
      <c r="H53" s="43"/>
      <c r="I53" s="119"/>
      <c r="J53" s="43"/>
      <c r="K53" s="46"/>
    </row>
    <row r="54" spans="2:11" s="1" customFormat="1" ht="29.25" customHeight="1">
      <c r="B54" s="42"/>
      <c r="C54" s="146" t="s">
        <v>158</v>
      </c>
      <c r="D54" s="134"/>
      <c r="E54" s="134"/>
      <c r="F54" s="134"/>
      <c r="G54" s="134"/>
      <c r="H54" s="134"/>
      <c r="I54" s="147"/>
      <c r="J54" s="148" t="s">
        <v>159</v>
      </c>
      <c r="K54" s="149"/>
    </row>
    <row r="55" spans="2:11" s="1" customFormat="1" ht="10.35" customHeight="1">
      <c r="B55" s="42"/>
      <c r="C55" s="43"/>
      <c r="D55" s="43"/>
      <c r="E55" s="43"/>
      <c r="F55" s="43"/>
      <c r="G55" s="43"/>
      <c r="H55" s="43"/>
      <c r="I55" s="119"/>
      <c r="J55" s="43"/>
      <c r="K55" s="46"/>
    </row>
    <row r="56" spans="2:47" s="1" customFormat="1" ht="29.25" customHeight="1">
      <c r="B56" s="42"/>
      <c r="C56" s="150" t="s">
        <v>160</v>
      </c>
      <c r="D56" s="43"/>
      <c r="E56" s="43"/>
      <c r="F56" s="43"/>
      <c r="G56" s="43"/>
      <c r="H56" s="43"/>
      <c r="I56" s="119"/>
      <c r="J56" s="130">
        <f>J83</f>
        <v>929715.33</v>
      </c>
      <c r="K56" s="46"/>
      <c r="AU56" s="25" t="s">
        <v>161</v>
      </c>
    </row>
    <row r="57" spans="2:11" s="7" customFormat="1" ht="24.9" customHeight="1">
      <c r="B57" s="151"/>
      <c r="C57" s="152"/>
      <c r="D57" s="153" t="s">
        <v>219</v>
      </c>
      <c r="E57" s="154"/>
      <c r="F57" s="154"/>
      <c r="G57" s="154"/>
      <c r="H57" s="154"/>
      <c r="I57" s="155"/>
      <c r="J57" s="156">
        <f>J84</f>
        <v>889853.12</v>
      </c>
      <c r="K57" s="157"/>
    </row>
    <row r="58" spans="2:11" s="8" customFormat="1" ht="19.95" customHeight="1">
      <c r="B58" s="158"/>
      <c r="C58" s="159"/>
      <c r="D58" s="160" t="s">
        <v>220</v>
      </c>
      <c r="E58" s="161"/>
      <c r="F58" s="161"/>
      <c r="G58" s="161"/>
      <c r="H58" s="161"/>
      <c r="I58" s="162"/>
      <c r="J58" s="163">
        <f>J85</f>
        <v>889853.12</v>
      </c>
      <c r="K58" s="164"/>
    </row>
    <row r="59" spans="2:11" s="8" customFormat="1" ht="14.85" customHeight="1">
      <c r="B59" s="158"/>
      <c r="C59" s="159"/>
      <c r="D59" s="160" t="s">
        <v>1730</v>
      </c>
      <c r="E59" s="161"/>
      <c r="F59" s="161"/>
      <c r="G59" s="161"/>
      <c r="H59" s="161"/>
      <c r="I59" s="162"/>
      <c r="J59" s="163">
        <f>J120</f>
        <v>248855.57999999996</v>
      </c>
      <c r="K59" s="164"/>
    </row>
    <row r="60" spans="2:11" s="8" customFormat="1" ht="21.75" customHeight="1">
      <c r="B60" s="158"/>
      <c r="C60" s="159"/>
      <c r="D60" s="160" t="s">
        <v>1731</v>
      </c>
      <c r="E60" s="161"/>
      <c r="F60" s="161"/>
      <c r="G60" s="161"/>
      <c r="H60" s="161"/>
      <c r="I60" s="162"/>
      <c r="J60" s="163">
        <f>J132</f>
        <v>30808.799999999996</v>
      </c>
      <c r="K60" s="164"/>
    </row>
    <row r="61" spans="2:11" s="8" customFormat="1" ht="21.75" customHeight="1">
      <c r="B61" s="158"/>
      <c r="C61" s="159"/>
      <c r="D61" s="160" t="s">
        <v>1732</v>
      </c>
      <c r="E61" s="161"/>
      <c r="F61" s="161"/>
      <c r="G61" s="161"/>
      <c r="H61" s="161"/>
      <c r="I61" s="162"/>
      <c r="J61" s="163">
        <f>J136</f>
        <v>14399.88</v>
      </c>
      <c r="K61" s="164"/>
    </row>
    <row r="62" spans="2:11" s="7" customFormat="1" ht="24.9" customHeight="1">
      <c r="B62" s="151"/>
      <c r="C62" s="152"/>
      <c r="D62" s="153" t="s">
        <v>1359</v>
      </c>
      <c r="E62" s="154"/>
      <c r="F62" s="154"/>
      <c r="G62" s="154"/>
      <c r="H62" s="154"/>
      <c r="I62" s="155"/>
      <c r="J62" s="156">
        <f>J139</f>
        <v>39862.21</v>
      </c>
      <c r="K62" s="157"/>
    </row>
    <row r="63" spans="2:11" s="8" customFormat="1" ht="19.95" customHeight="1">
      <c r="B63" s="158"/>
      <c r="C63" s="159"/>
      <c r="D63" s="160" t="s">
        <v>1560</v>
      </c>
      <c r="E63" s="161"/>
      <c r="F63" s="161"/>
      <c r="G63" s="161"/>
      <c r="H63" s="161"/>
      <c r="I63" s="162"/>
      <c r="J63" s="163">
        <f>J140</f>
        <v>39862.21</v>
      </c>
      <c r="K63" s="164"/>
    </row>
    <row r="64" spans="2:11" s="1" customFormat="1" ht="21.75" customHeight="1">
      <c r="B64" s="42"/>
      <c r="C64" s="43"/>
      <c r="D64" s="43"/>
      <c r="E64" s="43"/>
      <c r="F64" s="43"/>
      <c r="G64" s="43"/>
      <c r="H64" s="43"/>
      <c r="I64" s="119"/>
      <c r="J64" s="43"/>
      <c r="K64" s="46"/>
    </row>
    <row r="65" spans="2:11" s="1" customFormat="1" ht="6.9" customHeight="1">
      <c r="B65" s="57"/>
      <c r="C65" s="58"/>
      <c r="D65" s="58"/>
      <c r="E65" s="58"/>
      <c r="F65" s="58"/>
      <c r="G65" s="58"/>
      <c r="H65" s="58"/>
      <c r="I65" s="141"/>
      <c r="J65" s="58"/>
      <c r="K65" s="59"/>
    </row>
    <row r="69" spans="2:12" s="1" customFormat="1" ht="6.9" customHeight="1">
      <c r="B69" s="60"/>
      <c r="C69" s="61"/>
      <c r="D69" s="61"/>
      <c r="E69" s="61"/>
      <c r="F69" s="61"/>
      <c r="G69" s="61"/>
      <c r="H69" s="61"/>
      <c r="I69" s="144"/>
      <c r="J69" s="61"/>
      <c r="K69" s="61"/>
      <c r="L69" s="62"/>
    </row>
    <row r="70" spans="2:12" s="1" customFormat="1" ht="36.9" customHeight="1">
      <c r="B70" s="42"/>
      <c r="C70" s="63" t="s">
        <v>165</v>
      </c>
      <c r="D70" s="64"/>
      <c r="E70" s="64"/>
      <c r="F70" s="64"/>
      <c r="G70" s="64"/>
      <c r="H70" s="64"/>
      <c r="I70" s="165"/>
      <c r="J70" s="64"/>
      <c r="K70" s="64"/>
      <c r="L70" s="62"/>
    </row>
    <row r="71" spans="2:12" s="1" customFormat="1" ht="6.9" customHeight="1">
      <c r="B71" s="42"/>
      <c r="C71" s="64"/>
      <c r="D71" s="64"/>
      <c r="E71" s="64"/>
      <c r="F71" s="64"/>
      <c r="G71" s="64"/>
      <c r="H71" s="64"/>
      <c r="I71" s="165"/>
      <c r="J71" s="64"/>
      <c r="K71" s="64"/>
      <c r="L71" s="62"/>
    </row>
    <row r="72" spans="2:12" s="1" customFormat="1" ht="14.4" customHeight="1">
      <c r="B72" s="42"/>
      <c r="C72" s="66" t="s">
        <v>18</v>
      </c>
      <c r="D72" s="64"/>
      <c r="E72" s="64"/>
      <c r="F72" s="64"/>
      <c r="G72" s="64"/>
      <c r="H72" s="64"/>
      <c r="I72" s="165"/>
      <c r="J72" s="64"/>
      <c r="K72" s="64"/>
      <c r="L72" s="62"/>
    </row>
    <row r="73" spans="2:12" s="1" customFormat="1" ht="14.4" customHeight="1">
      <c r="B73" s="42"/>
      <c r="C73" s="64"/>
      <c r="D73" s="64"/>
      <c r="E73" s="402" t="str">
        <f>E7</f>
        <v>II/169 a II/145 Dlouhá ves-Radešov, úsek C</v>
      </c>
      <c r="F73" s="403"/>
      <c r="G73" s="403"/>
      <c r="H73" s="403"/>
      <c r="I73" s="165"/>
      <c r="J73" s="64"/>
      <c r="K73" s="64"/>
      <c r="L73" s="62"/>
    </row>
    <row r="74" spans="2:12" s="1" customFormat="1" ht="14.4" customHeight="1">
      <c r="B74" s="42"/>
      <c r="C74" s="66" t="s">
        <v>152</v>
      </c>
      <c r="D74" s="64"/>
      <c r="E74" s="64"/>
      <c r="F74" s="64"/>
      <c r="G74" s="64"/>
      <c r="H74" s="64"/>
      <c r="I74" s="165"/>
      <c r="J74" s="64"/>
      <c r="K74" s="64"/>
      <c r="L74" s="62"/>
    </row>
    <row r="75" spans="2:12" s="1" customFormat="1" ht="16.2" customHeight="1">
      <c r="B75" s="42"/>
      <c r="C75" s="64"/>
      <c r="D75" s="64"/>
      <c r="E75" s="382" t="str">
        <f>E9</f>
        <v>104C4 - Záchytné zařízení  km 6,165-6,370</v>
      </c>
      <c r="F75" s="404"/>
      <c r="G75" s="404"/>
      <c r="H75" s="404"/>
      <c r="I75" s="165"/>
      <c r="J75" s="64"/>
      <c r="K75" s="64"/>
      <c r="L75" s="62"/>
    </row>
    <row r="76" spans="2:12" s="1" customFormat="1" ht="6.9" customHeight="1">
      <c r="B76" s="42"/>
      <c r="C76" s="64"/>
      <c r="D76" s="64"/>
      <c r="E76" s="64"/>
      <c r="F76" s="64"/>
      <c r="G76" s="64"/>
      <c r="H76" s="64"/>
      <c r="I76" s="165"/>
      <c r="J76" s="64"/>
      <c r="K76" s="64"/>
      <c r="L76" s="62"/>
    </row>
    <row r="77" spans="2:12" s="1" customFormat="1" ht="18" customHeight="1">
      <c r="B77" s="42"/>
      <c r="C77" s="66" t="s">
        <v>26</v>
      </c>
      <c r="D77" s="64"/>
      <c r="E77" s="64"/>
      <c r="F77" s="166" t="str">
        <f>F12</f>
        <v>Kraj Plzeňský, k.ú. Opolenec</v>
      </c>
      <c r="G77" s="64"/>
      <c r="H77" s="64"/>
      <c r="I77" s="167" t="s">
        <v>28</v>
      </c>
      <c r="J77" s="74">
        <f>IF(J12="","",J12)</f>
        <v>43424</v>
      </c>
      <c r="K77" s="64"/>
      <c r="L77" s="62"/>
    </row>
    <row r="78" spans="2:12" s="1" customFormat="1" ht="6.9" customHeight="1">
      <c r="B78" s="42"/>
      <c r="C78" s="64"/>
      <c r="D78" s="64"/>
      <c r="E78" s="64"/>
      <c r="F78" s="64"/>
      <c r="G78" s="64"/>
      <c r="H78" s="64"/>
      <c r="I78" s="165"/>
      <c r="J78" s="64"/>
      <c r="K78" s="64"/>
      <c r="L78" s="62"/>
    </row>
    <row r="79" spans="2:12" s="1" customFormat="1" ht="13.2">
      <c r="B79" s="42"/>
      <c r="C79" s="66" t="s">
        <v>35</v>
      </c>
      <c r="D79" s="64"/>
      <c r="E79" s="64"/>
      <c r="F79" s="166" t="str">
        <f>E15</f>
        <v>Správa a údržba silnic Lzeňského kraje, p.o.</v>
      </c>
      <c r="G79" s="64"/>
      <c r="H79" s="64"/>
      <c r="I79" s="167" t="s">
        <v>42</v>
      </c>
      <c r="J79" s="166" t="str">
        <f>E21</f>
        <v>Pontex spol. s r.o.</v>
      </c>
      <c r="K79" s="64"/>
      <c r="L79" s="62"/>
    </row>
    <row r="80" spans="2:12" s="1" customFormat="1" ht="14.4" customHeight="1">
      <c r="B80" s="42"/>
      <c r="C80" s="66" t="s">
        <v>41</v>
      </c>
      <c r="D80" s="64"/>
      <c r="E80" s="64"/>
      <c r="F80" s="166" t="str">
        <f>IF(E18="","",E18)</f>
        <v>Společnost Dlouhá Ves - Radešov</v>
      </c>
      <c r="G80" s="64"/>
      <c r="H80" s="64"/>
      <c r="I80" s="165"/>
      <c r="J80" s="64"/>
      <c r="K80" s="64"/>
      <c r="L80" s="62"/>
    </row>
    <row r="81" spans="2:12" s="1" customFormat="1" ht="10.35" customHeight="1">
      <c r="B81" s="42"/>
      <c r="C81" s="64"/>
      <c r="D81" s="64"/>
      <c r="E81" s="64"/>
      <c r="F81" s="64"/>
      <c r="G81" s="64"/>
      <c r="H81" s="64"/>
      <c r="I81" s="165"/>
      <c r="J81" s="64"/>
      <c r="K81" s="64"/>
      <c r="L81" s="62"/>
    </row>
    <row r="82" spans="2:20" s="9" customFormat="1" ht="29.25" customHeight="1">
      <c r="B82" s="168"/>
      <c r="C82" s="169" t="s">
        <v>166</v>
      </c>
      <c r="D82" s="170" t="s">
        <v>67</v>
      </c>
      <c r="E82" s="170" t="s">
        <v>63</v>
      </c>
      <c r="F82" s="170" t="s">
        <v>167</v>
      </c>
      <c r="G82" s="170" t="s">
        <v>168</v>
      </c>
      <c r="H82" s="170" t="s">
        <v>169</v>
      </c>
      <c r="I82" s="171" t="s">
        <v>170</v>
      </c>
      <c r="J82" s="170" t="s">
        <v>159</v>
      </c>
      <c r="K82" s="172" t="s">
        <v>171</v>
      </c>
      <c r="L82" s="173"/>
      <c r="M82" s="82" t="s">
        <v>172</v>
      </c>
      <c r="N82" s="83" t="s">
        <v>52</v>
      </c>
      <c r="O82" s="83" t="s">
        <v>173</v>
      </c>
      <c r="P82" s="83" t="s">
        <v>174</v>
      </c>
      <c r="Q82" s="83" t="s">
        <v>175</v>
      </c>
      <c r="R82" s="83" t="s">
        <v>176</v>
      </c>
      <c r="S82" s="83" t="s">
        <v>177</v>
      </c>
      <c r="T82" s="84" t="s">
        <v>178</v>
      </c>
    </row>
    <row r="83" spans="2:63" s="1" customFormat="1" ht="29.25" customHeight="1">
      <c r="B83" s="42"/>
      <c r="C83" s="88" t="s">
        <v>160</v>
      </c>
      <c r="D83" s="64"/>
      <c r="E83" s="64"/>
      <c r="F83" s="64"/>
      <c r="G83" s="64"/>
      <c r="H83" s="64"/>
      <c r="I83" s="165"/>
      <c r="J83" s="174">
        <f>BK83</f>
        <v>929715.33</v>
      </c>
      <c r="K83" s="64"/>
      <c r="L83" s="62"/>
      <c r="M83" s="85"/>
      <c r="N83" s="86"/>
      <c r="O83" s="86"/>
      <c r="P83" s="175">
        <f>P84+P139</f>
        <v>0</v>
      </c>
      <c r="Q83" s="86"/>
      <c r="R83" s="175">
        <f>R84+R139</f>
        <v>36.3217378</v>
      </c>
      <c r="S83" s="86"/>
      <c r="T83" s="176">
        <f>T84+T139</f>
        <v>0</v>
      </c>
      <c r="AT83" s="25" t="s">
        <v>81</v>
      </c>
      <c r="AU83" s="25" t="s">
        <v>161</v>
      </c>
      <c r="BK83" s="177">
        <f>BK84+BK139</f>
        <v>929715.33</v>
      </c>
    </row>
    <row r="84" spans="2:63" s="10" customFormat="1" ht="37.35" customHeight="1">
      <c r="B84" s="178"/>
      <c r="C84" s="179"/>
      <c r="D84" s="180" t="s">
        <v>81</v>
      </c>
      <c r="E84" s="181" t="s">
        <v>229</v>
      </c>
      <c r="F84" s="181" t="s">
        <v>230</v>
      </c>
      <c r="G84" s="179"/>
      <c r="H84" s="179"/>
      <c r="I84" s="182"/>
      <c r="J84" s="183">
        <f>BK84</f>
        <v>889853.12</v>
      </c>
      <c r="K84" s="179"/>
      <c r="L84" s="184"/>
      <c r="M84" s="185"/>
      <c r="N84" s="186"/>
      <c r="O84" s="186"/>
      <c r="P84" s="187">
        <f>P85</f>
        <v>0</v>
      </c>
      <c r="Q84" s="186"/>
      <c r="R84" s="187">
        <f>R85</f>
        <v>36.2757028</v>
      </c>
      <c r="S84" s="186"/>
      <c r="T84" s="188">
        <f>T85</f>
        <v>0</v>
      </c>
      <c r="AR84" s="189" t="s">
        <v>25</v>
      </c>
      <c r="AT84" s="190" t="s">
        <v>81</v>
      </c>
      <c r="AU84" s="190" t="s">
        <v>82</v>
      </c>
      <c r="AY84" s="189" t="s">
        <v>182</v>
      </c>
      <c r="BK84" s="191">
        <f>BK85</f>
        <v>889853.12</v>
      </c>
    </row>
    <row r="85" spans="2:63" s="10" customFormat="1" ht="19.95" customHeight="1">
      <c r="B85" s="178"/>
      <c r="C85" s="179"/>
      <c r="D85" s="180" t="s">
        <v>81</v>
      </c>
      <c r="E85" s="192" t="s">
        <v>25</v>
      </c>
      <c r="F85" s="192" t="s">
        <v>231</v>
      </c>
      <c r="G85" s="179"/>
      <c r="H85" s="179"/>
      <c r="I85" s="182"/>
      <c r="J85" s="193">
        <f>BK85</f>
        <v>889853.12</v>
      </c>
      <c r="K85" s="179"/>
      <c r="L85" s="184"/>
      <c r="M85" s="185"/>
      <c r="N85" s="186"/>
      <c r="O85" s="186"/>
      <c r="P85" s="187">
        <f>P86+SUM(P87:P120)</f>
        <v>0</v>
      </c>
      <c r="Q85" s="186"/>
      <c r="R85" s="187">
        <f>R86+SUM(R87:R120)</f>
        <v>36.2757028</v>
      </c>
      <c r="S85" s="186"/>
      <c r="T85" s="188">
        <f>T86+SUM(T87:T120)</f>
        <v>0</v>
      </c>
      <c r="AR85" s="189" t="s">
        <v>25</v>
      </c>
      <c r="AT85" s="190" t="s">
        <v>81</v>
      </c>
      <c r="AU85" s="190" t="s">
        <v>25</v>
      </c>
      <c r="AY85" s="189" t="s">
        <v>182</v>
      </c>
      <c r="BK85" s="191">
        <f>BK86+SUM(BK87:BK120)</f>
        <v>889853.12</v>
      </c>
    </row>
    <row r="86" spans="2:65" s="1" customFormat="1" ht="34.2" customHeight="1">
      <c r="B86" s="42"/>
      <c r="C86" s="194" t="s">
        <v>25</v>
      </c>
      <c r="D86" s="194" t="s">
        <v>185</v>
      </c>
      <c r="E86" s="195" t="s">
        <v>1571</v>
      </c>
      <c r="F86" s="196" t="s">
        <v>1572</v>
      </c>
      <c r="G86" s="197" t="s">
        <v>295</v>
      </c>
      <c r="H86" s="198">
        <v>12.1</v>
      </c>
      <c r="I86" s="199">
        <v>110.52</v>
      </c>
      <c r="J86" s="200">
        <f>ROUND(I86*H86,2)</f>
        <v>1337.29</v>
      </c>
      <c r="K86" s="196" t="s">
        <v>235</v>
      </c>
      <c r="L86" s="62"/>
      <c r="M86" s="201" t="s">
        <v>22</v>
      </c>
      <c r="N86" s="202" t="s">
        <v>53</v>
      </c>
      <c r="O86" s="43"/>
      <c r="P86" s="203">
        <f>O86*H86</f>
        <v>0</v>
      </c>
      <c r="Q86" s="203">
        <v>0</v>
      </c>
      <c r="R86" s="203">
        <f>Q86*H86</f>
        <v>0</v>
      </c>
      <c r="S86" s="203">
        <v>0</v>
      </c>
      <c r="T86" s="204">
        <f>S86*H86</f>
        <v>0</v>
      </c>
      <c r="AR86" s="25" t="s">
        <v>197</v>
      </c>
      <c r="AT86" s="25" t="s">
        <v>185</v>
      </c>
      <c r="AU86" s="25" t="s">
        <v>92</v>
      </c>
      <c r="AY86" s="25" t="s">
        <v>182</v>
      </c>
      <c r="BE86" s="205">
        <f>IF(N86="základní",J86,0)</f>
        <v>1337.29</v>
      </c>
      <c r="BF86" s="205">
        <f>IF(N86="snížená",J86,0)</f>
        <v>0</v>
      </c>
      <c r="BG86" s="205">
        <f>IF(N86="zákl. přenesená",J86,0)</f>
        <v>0</v>
      </c>
      <c r="BH86" s="205">
        <f>IF(N86="sníž. přenesená",J86,0)</f>
        <v>0</v>
      </c>
      <c r="BI86" s="205">
        <f>IF(N86="nulová",J86,0)</f>
        <v>0</v>
      </c>
      <c r="BJ86" s="25" t="s">
        <v>25</v>
      </c>
      <c r="BK86" s="205">
        <f>ROUND(I86*H86,2)</f>
        <v>1337.29</v>
      </c>
      <c r="BL86" s="25" t="s">
        <v>197</v>
      </c>
      <c r="BM86" s="25" t="s">
        <v>1733</v>
      </c>
    </row>
    <row r="87" spans="2:47" s="1" customFormat="1" ht="132">
      <c r="B87" s="42"/>
      <c r="C87" s="64"/>
      <c r="D87" s="208" t="s">
        <v>237</v>
      </c>
      <c r="E87" s="64"/>
      <c r="F87" s="228" t="s">
        <v>1574</v>
      </c>
      <c r="G87" s="64"/>
      <c r="H87" s="64"/>
      <c r="I87" s="165"/>
      <c r="J87" s="64"/>
      <c r="K87" s="64"/>
      <c r="L87" s="62"/>
      <c r="M87" s="229"/>
      <c r="N87" s="43"/>
      <c r="O87" s="43"/>
      <c r="P87" s="43"/>
      <c r="Q87" s="43"/>
      <c r="R87" s="43"/>
      <c r="S87" s="43"/>
      <c r="T87" s="79"/>
      <c r="AT87" s="25" t="s">
        <v>237</v>
      </c>
      <c r="AU87" s="25" t="s">
        <v>92</v>
      </c>
    </row>
    <row r="88" spans="2:51" s="11" customFormat="1" ht="13.5">
      <c r="B88" s="206"/>
      <c r="C88" s="207"/>
      <c r="D88" s="208" t="s">
        <v>192</v>
      </c>
      <c r="E88" s="209" t="s">
        <v>22</v>
      </c>
      <c r="F88" s="210" t="s">
        <v>1817</v>
      </c>
      <c r="G88" s="207"/>
      <c r="H88" s="211">
        <v>12.1</v>
      </c>
      <c r="I88" s="212"/>
      <c r="J88" s="207"/>
      <c r="K88" s="207"/>
      <c r="L88" s="213"/>
      <c r="M88" s="214"/>
      <c r="N88" s="215"/>
      <c r="O88" s="215"/>
      <c r="P88" s="215"/>
      <c r="Q88" s="215"/>
      <c r="R88" s="215"/>
      <c r="S88" s="215"/>
      <c r="T88" s="216"/>
      <c r="AT88" s="217" t="s">
        <v>192</v>
      </c>
      <c r="AU88" s="217" t="s">
        <v>92</v>
      </c>
      <c r="AV88" s="11" t="s">
        <v>92</v>
      </c>
      <c r="AW88" s="11" t="s">
        <v>194</v>
      </c>
      <c r="AX88" s="11" t="s">
        <v>25</v>
      </c>
      <c r="AY88" s="217" t="s">
        <v>182</v>
      </c>
    </row>
    <row r="89" spans="2:65" s="1" customFormat="1" ht="45.6" customHeight="1">
      <c r="B89" s="42"/>
      <c r="C89" s="194" t="s">
        <v>92</v>
      </c>
      <c r="D89" s="194" t="s">
        <v>185</v>
      </c>
      <c r="E89" s="195" t="s">
        <v>1735</v>
      </c>
      <c r="F89" s="196" t="s">
        <v>1736</v>
      </c>
      <c r="G89" s="197" t="s">
        <v>249</v>
      </c>
      <c r="H89" s="198">
        <v>33</v>
      </c>
      <c r="I89" s="199">
        <v>1088.51</v>
      </c>
      <c r="J89" s="200">
        <f>ROUND(I89*H89,2)</f>
        <v>35920.83</v>
      </c>
      <c r="K89" s="196" t="s">
        <v>235</v>
      </c>
      <c r="L89" s="62"/>
      <c r="M89" s="201" t="s">
        <v>22</v>
      </c>
      <c r="N89" s="202" t="s">
        <v>53</v>
      </c>
      <c r="O89" s="43"/>
      <c r="P89" s="203">
        <f>O89*H89</f>
        <v>0</v>
      </c>
      <c r="Q89" s="203">
        <v>0.00636</v>
      </c>
      <c r="R89" s="203">
        <f>Q89*H89</f>
        <v>0.20988</v>
      </c>
      <c r="S89" s="203">
        <v>0</v>
      </c>
      <c r="T89" s="204">
        <f>S89*H89</f>
        <v>0</v>
      </c>
      <c r="AR89" s="25" t="s">
        <v>197</v>
      </c>
      <c r="AT89" s="25" t="s">
        <v>185</v>
      </c>
      <c r="AU89" s="25" t="s">
        <v>92</v>
      </c>
      <c r="AY89" s="25" t="s">
        <v>182</v>
      </c>
      <c r="BE89" s="205">
        <f>IF(N89="základní",J89,0)</f>
        <v>35920.83</v>
      </c>
      <c r="BF89" s="205">
        <f>IF(N89="snížená",J89,0)</f>
        <v>0</v>
      </c>
      <c r="BG89" s="205">
        <f>IF(N89="zákl. přenesená",J89,0)</f>
        <v>0</v>
      </c>
      <c r="BH89" s="205">
        <f>IF(N89="sníž. přenesená",J89,0)</f>
        <v>0</v>
      </c>
      <c r="BI89" s="205">
        <f>IF(N89="nulová",J89,0)</f>
        <v>0</v>
      </c>
      <c r="BJ89" s="25" t="s">
        <v>25</v>
      </c>
      <c r="BK89" s="205">
        <f>ROUND(I89*H89,2)</f>
        <v>35920.83</v>
      </c>
      <c r="BL89" s="25" t="s">
        <v>197</v>
      </c>
      <c r="BM89" s="25" t="s">
        <v>1737</v>
      </c>
    </row>
    <row r="90" spans="2:47" s="1" customFormat="1" ht="132">
      <c r="B90" s="42"/>
      <c r="C90" s="64"/>
      <c r="D90" s="208" t="s">
        <v>237</v>
      </c>
      <c r="E90" s="64"/>
      <c r="F90" s="228" t="s">
        <v>444</v>
      </c>
      <c r="G90" s="64"/>
      <c r="H90" s="64"/>
      <c r="I90" s="165"/>
      <c r="J90" s="64"/>
      <c r="K90" s="64"/>
      <c r="L90" s="62"/>
      <c r="M90" s="229"/>
      <c r="N90" s="43"/>
      <c r="O90" s="43"/>
      <c r="P90" s="43"/>
      <c r="Q90" s="43"/>
      <c r="R90" s="43"/>
      <c r="S90" s="43"/>
      <c r="T90" s="79"/>
      <c r="AT90" s="25" t="s">
        <v>237</v>
      </c>
      <c r="AU90" s="25" t="s">
        <v>92</v>
      </c>
    </row>
    <row r="91" spans="2:51" s="11" customFormat="1" ht="13.5">
      <c r="B91" s="206"/>
      <c r="C91" s="207"/>
      <c r="D91" s="208" t="s">
        <v>192</v>
      </c>
      <c r="E91" s="209" t="s">
        <v>22</v>
      </c>
      <c r="F91" s="210" t="s">
        <v>411</v>
      </c>
      <c r="G91" s="207"/>
      <c r="H91" s="211">
        <v>33</v>
      </c>
      <c r="I91" s="212"/>
      <c r="J91" s="207"/>
      <c r="K91" s="207"/>
      <c r="L91" s="213"/>
      <c r="M91" s="214"/>
      <c r="N91" s="215"/>
      <c r="O91" s="215"/>
      <c r="P91" s="215"/>
      <c r="Q91" s="215"/>
      <c r="R91" s="215"/>
      <c r="S91" s="215"/>
      <c r="T91" s="216"/>
      <c r="AT91" s="217" t="s">
        <v>192</v>
      </c>
      <c r="AU91" s="217" t="s">
        <v>92</v>
      </c>
      <c r="AV91" s="11" t="s">
        <v>92</v>
      </c>
      <c r="AW91" s="11" t="s">
        <v>194</v>
      </c>
      <c r="AX91" s="11" t="s">
        <v>25</v>
      </c>
      <c r="AY91" s="217" t="s">
        <v>182</v>
      </c>
    </row>
    <row r="92" spans="2:65" s="1" customFormat="1" ht="45.6" customHeight="1">
      <c r="B92" s="42"/>
      <c r="C92" s="194" t="s">
        <v>201</v>
      </c>
      <c r="D92" s="194" t="s">
        <v>185</v>
      </c>
      <c r="E92" s="195" t="s">
        <v>1738</v>
      </c>
      <c r="F92" s="196" t="s">
        <v>1739</v>
      </c>
      <c r="G92" s="197" t="s">
        <v>249</v>
      </c>
      <c r="H92" s="198">
        <v>55</v>
      </c>
      <c r="I92" s="199">
        <v>4400.6</v>
      </c>
      <c r="J92" s="200">
        <f>ROUND(I92*H92,2)</f>
        <v>242033</v>
      </c>
      <c r="K92" s="196" t="s">
        <v>235</v>
      </c>
      <c r="L92" s="62"/>
      <c r="M92" s="201" t="s">
        <v>22</v>
      </c>
      <c r="N92" s="202" t="s">
        <v>53</v>
      </c>
      <c r="O92" s="43"/>
      <c r="P92" s="203">
        <f>O92*H92</f>
        <v>0</v>
      </c>
      <c r="Q92" s="203">
        <v>0.1371</v>
      </c>
      <c r="R92" s="203">
        <f>Q92*H92</f>
        <v>7.5405</v>
      </c>
      <c r="S92" s="203">
        <v>0</v>
      </c>
      <c r="T92" s="204">
        <f>S92*H92</f>
        <v>0</v>
      </c>
      <c r="AR92" s="25" t="s">
        <v>197</v>
      </c>
      <c r="AT92" s="25" t="s">
        <v>185</v>
      </c>
      <c r="AU92" s="25" t="s">
        <v>92</v>
      </c>
      <c r="AY92" s="25" t="s">
        <v>182</v>
      </c>
      <c r="BE92" s="205">
        <f>IF(N92="základní",J92,0)</f>
        <v>242033</v>
      </c>
      <c r="BF92" s="205">
        <f>IF(N92="snížená",J92,0)</f>
        <v>0</v>
      </c>
      <c r="BG92" s="205">
        <f>IF(N92="zákl. přenesená",J92,0)</f>
        <v>0</v>
      </c>
      <c r="BH92" s="205">
        <f>IF(N92="sníž. přenesená",J92,0)</f>
        <v>0</v>
      </c>
      <c r="BI92" s="205">
        <f>IF(N92="nulová",J92,0)</f>
        <v>0</v>
      </c>
      <c r="BJ92" s="25" t="s">
        <v>25</v>
      </c>
      <c r="BK92" s="205">
        <f>ROUND(I92*H92,2)</f>
        <v>242033</v>
      </c>
      <c r="BL92" s="25" t="s">
        <v>197</v>
      </c>
      <c r="BM92" s="25" t="s">
        <v>1740</v>
      </c>
    </row>
    <row r="93" spans="2:47" s="1" customFormat="1" ht="300">
      <c r="B93" s="42"/>
      <c r="C93" s="64"/>
      <c r="D93" s="208" t="s">
        <v>237</v>
      </c>
      <c r="E93" s="64"/>
      <c r="F93" s="228" t="s">
        <v>1741</v>
      </c>
      <c r="G93" s="64"/>
      <c r="H93" s="64"/>
      <c r="I93" s="165"/>
      <c r="J93" s="64"/>
      <c r="K93" s="64"/>
      <c r="L93" s="62"/>
      <c r="M93" s="229"/>
      <c r="N93" s="43"/>
      <c r="O93" s="43"/>
      <c r="P93" s="43"/>
      <c r="Q93" s="43"/>
      <c r="R93" s="43"/>
      <c r="S93" s="43"/>
      <c r="T93" s="79"/>
      <c r="AT93" s="25" t="s">
        <v>237</v>
      </c>
      <c r="AU93" s="25" t="s">
        <v>92</v>
      </c>
    </row>
    <row r="94" spans="2:51" s="11" customFormat="1" ht="13.5">
      <c r="B94" s="206"/>
      <c r="C94" s="207"/>
      <c r="D94" s="208" t="s">
        <v>192</v>
      </c>
      <c r="E94" s="209" t="s">
        <v>22</v>
      </c>
      <c r="F94" s="210" t="s">
        <v>530</v>
      </c>
      <c r="G94" s="207"/>
      <c r="H94" s="211">
        <v>55</v>
      </c>
      <c r="I94" s="212"/>
      <c r="J94" s="207"/>
      <c r="K94" s="207"/>
      <c r="L94" s="213"/>
      <c r="M94" s="214"/>
      <c r="N94" s="215"/>
      <c r="O94" s="215"/>
      <c r="P94" s="215"/>
      <c r="Q94" s="215"/>
      <c r="R94" s="215"/>
      <c r="S94" s="215"/>
      <c r="T94" s="216"/>
      <c r="AT94" s="217" t="s">
        <v>192</v>
      </c>
      <c r="AU94" s="217" t="s">
        <v>92</v>
      </c>
      <c r="AV94" s="11" t="s">
        <v>92</v>
      </c>
      <c r="AW94" s="11" t="s">
        <v>194</v>
      </c>
      <c r="AX94" s="11" t="s">
        <v>25</v>
      </c>
      <c r="AY94" s="217" t="s">
        <v>182</v>
      </c>
    </row>
    <row r="95" spans="2:65" s="1" customFormat="1" ht="22.8" customHeight="1">
      <c r="B95" s="42"/>
      <c r="C95" s="194" t="s">
        <v>197</v>
      </c>
      <c r="D95" s="194" t="s">
        <v>185</v>
      </c>
      <c r="E95" s="195" t="s">
        <v>1742</v>
      </c>
      <c r="F95" s="196" t="s">
        <v>1743</v>
      </c>
      <c r="G95" s="197" t="s">
        <v>249</v>
      </c>
      <c r="H95" s="198">
        <v>33</v>
      </c>
      <c r="I95" s="199">
        <v>384.05</v>
      </c>
      <c r="J95" s="200">
        <f>ROUND(I95*H95,2)</f>
        <v>12673.65</v>
      </c>
      <c r="K95" s="196" t="s">
        <v>235</v>
      </c>
      <c r="L95" s="62"/>
      <c r="M95" s="201" t="s">
        <v>22</v>
      </c>
      <c r="N95" s="202" t="s">
        <v>53</v>
      </c>
      <c r="O95" s="43"/>
      <c r="P95" s="203">
        <f>O95*H95</f>
        <v>0</v>
      </c>
      <c r="Q95" s="203">
        <v>0.00144</v>
      </c>
      <c r="R95" s="203">
        <f>Q95*H95</f>
        <v>0.04752</v>
      </c>
      <c r="S95" s="203">
        <v>0</v>
      </c>
      <c r="T95" s="204">
        <f>S95*H95</f>
        <v>0</v>
      </c>
      <c r="AR95" s="25" t="s">
        <v>197</v>
      </c>
      <c r="AT95" s="25" t="s">
        <v>185</v>
      </c>
      <c r="AU95" s="25" t="s">
        <v>92</v>
      </c>
      <c r="AY95" s="25" t="s">
        <v>182</v>
      </c>
      <c r="BE95" s="205">
        <f>IF(N95="základní",J95,0)</f>
        <v>12673.65</v>
      </c>
      <c r="BF95" s="205">
        <f>IF(N95="snížená",J95,0)</f>
        <v>0</v>
      </c>
      <c r="BG95" s="205">
        <f>IF(N95="zákl. přenesená",J95,0)</f>
        <v>0</v>
      </c>
      <c r="BH95" s="205">
        <f>IF(N95="sníž. přenesená",J95,0)</f>
        <v>0</v>
      </c>
      <c r="BI95" s="205">
        <f>IF(N95="nulová",J95,0)</f>
        <v>0</v>
      </c>
      <c r="BJ95" s="25" t="s">
        <v>25</v>
      </c>
      <c r="BK95" s="205">
        <f>ROUND(I95*H95,2)</f>
        <v>12673.65</v>
      </c>
      <c r="BL95" s="25" t="s">
        <v>197</v>
      </c>
      <c r="BM95" s="25" t="s">
        <v>1744</v>
      </c>
    </row>
    <row r="96" spans="2:47" s="1" customFormat="1" ht="300">
      <c r="B96" s="42"/>
      <c r="C96" s="64"/>
      <c r="D96" s="208" t="s">
        <v>237</v>
      </c>
      <c r="E96" s="64"/>
      <c r="F96" s="228" t="s">
        <v>1741</v>
      </c>
      <c r="G96" s="64"/>
      <c r="H96" s="64"/>
      <c r="I96" s="165"/>
      <c r="J96" s="64"/>
      <c r="K96" s="64"/>
      <c r="L96" s="62"/>
      <c r="M96" s="229"/>
      <c r="N96" s="43"/>
      <c r="O96" s="43"/>
      <c r="P96" s="43"/>
      <c r="Q96" s="43"/>
      <c r="R96" s="43"/>
      <c r="S96" s="43"/>
      <c r="T96" s="79"/>
      <c r="AT96" s="25" t="s">
        <v>237</v>
      </c>
      <c r="AU96" s="25" t="s">
        <v>92</v>
      </c>
    </row>
    <row r="97" spans="2:51" s="11" customFormat="1" ht="13.5">
      <c r="B97" s="206"/>
      <c r="C97" s="207"/>
      <c r="D97" s="208" t="s">
        <v>192</v>
      </c>
      <c r="E97" s="209" t="s">
        <v>22</v>
      </c>
      <c r="F97" s="210" t="s">
        <v>411</v>
      </c>
      <c r="G97" s="207"/>
      <c r="H97" s="211">
        <v>33</v>
      </c>
      <c r="I97" s="212"/>
      <c r="J97" s="207"/>
      <c r="K97" s="207"/>
      <c r="L97" s="213"/>
      <c r="M97" s="214"/>
      <c r="N97" s="215"/>
      <c r="O97" s="215"/>
      <c r="P97" s="215"/>
      <c r="Q97" s="215"/>
      <c r="R97" s="215"/>
      <c r="S97" s="215"/>
      <c r="T97" s="216"/>
      <c r="AT97" s="217" t="s">
        <v>192</v>
      </c>
      <c r="AU97" s="217" t="s">
        <v>92</v>
      </c>
      <c r="AV97" s="11" t="s">
        <v>92</v>
      </c>
      <c r="AW97" s="11" t="s">
        <v>194</v>
      </c>
      <c r="AX97" s="11" t="s">
        <v>25</v>
      </c>
      <c r="AY97" s="217" t="s">
        <v>182</v>
      </c>
    </row>
    <row r="98" spans="2:65" s="1" customFormat="1" ht="22.8" customHeight="1">
      <c r="B98" s="42"/>
      <c r="C98" s="194" t="s">
        <v>181</v>
      </c>
      <c r="D98" s="194" t="s">
        <v>185</v>
      </c>
      <c r="E98" s="195" t="s">
        <v>1745</v>
      </c>
      <c r="F98" s="196" t="s">
        <v>1746</v>
      </c>
      <c r="G98" s="197" t="s">
        <v>234</v>
      </c>
      <c r="H98" s="198">
        <v>384</v>
      </c>
      <c r="I98" s="199">
        <v>530.48</v>
      </c>
      <c r="J98" s="200">
        <f>ROUND(I98*H98,2)</f>
        <v>203704.32</v>
      </c>
      <c r="K98" s="196" t="s">
        <v>235</v>
      </c>
      <c r="L98" s="62"/>
      <c r="M98" s="201" t="s">
        <v>22</v>
      </c>
      <c r="N98" s="202" t="s">
        <v>53</v>
      </c>
      <c r="O98" s="43"/>
      <c r="P98" s="203">
        <f>O98*H98</f>
        <v>0</v>
      </c>
      <c r="Q98" s="203">
        <v>0</v>
      </c>
      <c r="R98" s="203">
        <f>Q98*H98</f>
        <v>0</v>
      </c>
      <c r="S98" s="203">
        <v>0</v>
      </c>
      <c r="T98" s="204">
        <f>S98*H98</f>
        <v>0</v>
      </c>
      <c r="AR98" s="25" t="s">
        <v>197</v>
      </c>
      <c r="AT98" s="25" t="s">
        <v>185</v>
      </c>
      <c r="AU98" s="25" t="s">
        <v>92</v>
      </c>
      <c r="AY98" s="25" t="s">
        <v>182</v>
      </c>
      <c r="BE98" s="205">
        <f>IF(N98="základní",J98,0)</f>
        <v>203704.32</v>
      </c>
      <c r="BF98" s="205">
        <f>IF(N98="snížená",J98,0)</f>
        <v>0</v>
      </c>
      <c r="BG98" s="205">
        <f>IF(N98="zákl. přenesená",J98,0)</f>
        <v>0</v>
      </c>
      <c r="BH98" s="205">
        <f>IF(N98="sníž. přenesená",J98,0)</f>
        <v>0</v>
      </c>
      <c r="BI98" s="205">
        <f>IF(N98="nulová",J98,0)</f>
        <v>0</v>
      </c>
      <c r="BJ98" s="25" t="s">
        <v>25</v>
      </c>
      <c r="BK98" s="205">
        <f>ROUND(I98*H98,2)</f>
        <v>203704.32</v>
      </c>
      <c r="BL98" s="25" t="s">
        <v>197</v>
      </c>
      <c r="BM98" s="25" t="s">
        <v>1747</v>
      </c>
    </row>
    <row r="99" spans="2:47" s="1" customFormat="1" ht="300">
      <c r="B99" s="42"/>
      <c r="C99" s="64"/>
      <c r="D99" s="208" t="s">
        <v>237</v>
      </c>
      <c r="E99" s="64"/>
      <c r="F99" s="228" t="s">
        <v>1741</v>
      </c>
      <c r="G99" s="64"/>
      <c r="H99" s="64"/>
      <c r="I99" s="165"/>
      <c r="J99" s="64"/>
      <c r="K99" s="64"/>
      <c r="L99" s="62"/>
      <c r="M99" s="229"/>
      <c r="N99" s="43"/>
      <c r="O99" s="43"/>
      <c r="P99" s="43"/>
      <c r="Q99" s="43"/>
      <c r="R99" s="43"/>
      <c r="S99" s="43"/>
      <c r="T99" s="79"/>
      <c r="AT99" s="25" t="s">
        <v>237</v>
      </c>
      <c r="AU99" s="25" t="s">
        <v>92</v>
      </c>
    </row>
    <row r="100" spans="2:51" s="11" customFormat="1" ht="13.5">
      <c r="B100" s="206"/>
      <c r="C100" s="207"/>
      <c r="D100" s="208" t="s">
        <v>192</v>
      </c>
      <c r="E100" s="209" t="s">
        <v>22</v>
      </c>
      <c r="F100" s="210" t="s">
        <v>1818</v>
      </c>
      <c r="G100" s="207"/>
      <c r="H100" s="211">
        <v>384</v>
      </c>
      <c r="I100" s="212"/>
      <c r="J100" s="207"/>
      <c r="K100" s="207"/>
      <c r="L100" s="213"/>
      <c r="M100" s="214"/>
      <c r="N100" s="215"/>
      <c r="O100" s="215"/>
      <c r="P100" s="215"/>
      <c r="Q100" s="215"/>
      <c r="R100" s="215"/>
      <c r="S100" s="215"/>
      <c r="T100" s="216"/>
      <c r="AT100" s="217" t="s">
        <v>192</v>
      </c>
      <c r="AU100" s="217" t="s">
        <v>92</v>
      </c>
      <c r="AV100" s="11" t="s">
        <v>92</v>
      </c>
      <c r="AW100" s="11" t="s">
        <v>194</v>
      </c>
      <c r="AX100" s="11" t="s">
        <v>25</v>
      </c>
      <c r="AY100" s="217" t="s">
        <v>182</v>
      </c>
    </row>
    <row r="101" spans="2:65" s="1" customFormat="1" ht="14.4" customHeight="1">
      <c r="B101" s="42"/>
      <c r="C101" s="244" t="s">
        <v>261</v>
      </c>
      <c r="D101" s="244" t="s">
        <v>435</v>
      </c>
      <c r="E101" s="245" t="s">
        <v>458</v>
      </c>
      <c r="F101" s="246" t="s">
        <v>459</v>
      </c>
      <c r="G101" s="247" t="s">
        <v>430</v>
      </c>
      <c r="H101" s="248">
        <v>1020</v>
      </c>
      <c r="I101" s="249">
        <v>51.63</v>
      </c>
      <c r="J101" s="250">
        <f>ROUND(I101*H101,2)</f>
        <v>52662.6</v>
      </c>
      <c r="K101" s="246" t="s">
        <v>235</v>
      </c>
      <c r="L101" s="251"/>
      <c r="M101" s="252" t="s">
        <v>22</v>
      </c>
      <c r="N101" s="253" t="s">
        <v>53</v>
      </c>
      <c r="O101" s="43"/>
      <c r="P101" s="203">
        <f>O101*H101</f>
        <v>0</v>
      </c>
      <c r="Q101" s="203">
        <v>0.00032</v>
      </c>
      <c r="R101" s="203">
        <f>Q101*H101</f>
        <v>0.3264</v>
      </c>
      <c r="S101" s="203">
        <v>0</v>
      </c>
      <c r="T101" s="204">
        <f>S101*H101</f>
        <v>0</v>
      </c>
      <c r="AR101" s="25" t="s">
        <v>271</v>
      </c>
      <c r="AT101" s="25" t="s">
        <v>435</v>
      </c>
      <c r="AU101" s="25" t="s">
        <v>92</v>
      </c>
      <c r="AY101" s="25" t="s">
        <v>182</v>
      </c>
      <c r="BE101" s="205">
        <f>IF(N101="základní",J101,0)</f>
        <v>52662.6</v>
      </c>
      <c r="BF101" s="205">
        <f>IF(N101="snížená",J101,0)</f>
        <v>0</v>
      </c>
      <c r="BG101" s="205">
        <f>IF(N101="zákl. přenesená",J101,0)</f>
        <v>0</v>
      </c>
      <c r="BH101" s="205">
        <f>IF(N101="sníž. přenesená",J101,0)</f>
        <v>0</v>
      </c>
      <c r="BI101" s="205">
        <f>IF(N101="nulová",J101,0)</f>
        <v>0</v>
      </c>
      <c r="BJ101" s="25" t="s">
        <v>25</v>
      </c>
      <c r="BK101" s="205">
        <f>ROUND(I101*H101,2)</f>
        <v>52662.6</v>
      </c>
      <c r="BL101" s="25" t="s">
        <v>197</v>
      </c>
      <c r="BM101" s="25" t="s">
        <v>1748</v>
      </c>
    </row>
    <row r="102" spans="2:51" s="11" customFormat="1" ht="13.5">
      <c r="B102" s="206"/>
      <c r="C102" s="207"/>
      <c r="D102" s="208" t="s">
        <v>192</v>
      </c>
      <c r="E102" s="207"/>
      <c r="F102" s="210" t="s">
        <v>1819</v>
      </c>
      <c r="G102" s="207"/>
      <c r="H102" s="211">
        <v>1020</v>
      </c>
      <c r="I102" s="212"/>
      <c r="J102" s="207"/>
      <c r="K102" s="207"/>
      <c r="L102" s="213"/>
      <c r="M102" s="214"/>
      <c r="N102" s="215"/>
      <c r="O102" s="215"/>
      <c r="P102" s="215"/>
      <c r="Q102" s="215"/>
      <c r="R102" s="215"/>
      <c r="S102" s="215"/>
      <c r="T102" s="216"/>
      <c r="AT102" s="217" t="s">
        <v>192</v>
      </c>
      <c r="AU102" s="217" t="s">
        <v>92</v>
      </c>
      <c r="AV102" s="11" t="s">
        <v>92</v>
      </c>
      <c r="AW102" s="11" t="s">
        <v>6</v>
      </c>
      <c r="AX102" s="11" t="s">
        <v>25</v>
      </c>
      <c r="AY102" s="217" t="s">
        <v>182</v>
      </c>
    </row>
    <row r="103" spans="2:65" s="1" customFormat="1" ht="14.4" customHeight="1">
      <c r="B103" s="42"/>
      <c r="C103" s="244" t="s">
        <v>265</v>
      </c>
      <c r="D103" s="244" t="s">
        <v>435</v>
      </c>
      <c r="E103" s="245" t="s">
        <v>436</v>
      </c>
      <c r="F103" s="246" t="s">
        <v>437</v>
      </c>
      <c r="G103" s="247" t="s">
        <v>234</v>
      </c>
      <c r="H103" s="248">
        <v>384</v>
      </c>
      <c r="I103" s="249">
        <v>100.79</v>
      </c>
      <c r="J103" s="250">
        <f>ROUND(I103*H103,2)</f>
        <v>38703.36</v>
      </c>
      <c r="K103" s="246" t="s">
        <v>235</v>
      </c>
      <c r="L103" s="251"/>
      <c r="M103" s="252" t="s">
        <v>22</v>
      </c>
      <c r="N103" s="253" t="s">
        <v>53</v>
      </c>
      <c r="O103" s="43"/>
      <c r="P103" s="203">
        <f>O103*H103</f>
        <v>0</v>
      </c>
      <c r="Q103" s="203">
        <v>0.00119</v>
      </c>
      <c r="R103" s="203">
        <f>Q103*H103</f>
        <v>0.45696000000000003</v>
      </c>
      <c r="S103" s="203">
        <v>0</v>
      </c>
      <c r="T103" s="204">
        <f>S103*H103</f>
        <v>0</v>
      </c>
      <c r="AR103" s="25" t="s">
        <v>271</v>
      </c>
      <c r="AT103" s="25" t="s">
        <v>435</v>
      </c>
      <c r="AU103" s="25" t="s">
        <v>92</v>
      </c>
      <c r="AY103" s="25" t="s">
        <v>182</v>
      </c>
      <c r="BE103" s="205">
        <f>IF(N103="základní",J103,0)</f>
        <v>38703.36</v>
      </c>
      <c r="BF103" s="205">
        <f>IF(N103="snížená",J103,0)</f>
        <v>0</v>
      </c>
      <c r="BG103" s="205">
        <f>IF(N103="zákl. přenesená",J103,0)</f>
        <v>0</v>
      </c>
      <c r="BH103" s="205">
        <f>IF(N103="sníž. přenesená",J103,0)</f>
        <v>0</v>
      </c>
      <c r="BI103" s="205">
        <f>IF(N103="nulová",J103,0)</f>
        <v>0</v>
      </c>
      <c r="BJ103" s="25" t="s">
        <v>25</v>
      </c>
      <c r="BK103" s="205">
        <f>ROUND(I103*H103,2)</f>
        <v>38703.36</v>
      </c>
      <c r="BL103" s="25" t="s">
        <v>197</v>
      </c>
      <c r="BM103" s="25" t="s">
        <v>1751</v>
      </c>
    </row>
    <row r="104" spans="2:51" s="11" customFormat="1" ht="13.5">
      <c r="B104" s="206"/>
      <c r="C104" s="207"/>
      <c r="D104" s="208" t="s">
        <v>192</v>
      </c>
      <c r="E104" s="209" t="s">
        <v>22</v>
      </c>
      <c r="F104" s="210" t="s">
        <v>1818</v>
      </c>
      <c r="G104" s="207"/>
      <c r="H104" s="211">
        <v>384</v>
      </c>
      <c r="I104" s="212"/>
      <c r="J104" s="207"/>
      <c r="K104" s="207"/>
      <c r="L104" s="213"/>
      <c r="M104" s="214"/>
      <c r="N104" s="215"/>
      <c r="O104" s="215"/>
      <c r="P104" s="215"/>
      <c r="Q104" s="215"/>
      <c r="R104" s="215"/>
      <c r="S104" s="215"/>
      <c r="T104" s="216"/>
      <c r="AT104" s="217" t="s">
        <v>192</v>
      </c>
      <c r="AU104" s="217" t="s">
        <v>92</v>
      </c>
      <c r="AV104" s="11" t="s">
        <v>92</v>
      </c>
      <c r="AW104" s="11" t="s">
        <v>194</v>
      </c>
      <c r="AX104" s="11" t="s">
        <v>25</v>
      </c>
      <c r="AY104" s="217" t="s">
        <v>182</v>
      </c>
    </row>
    <row r="105" spans="2:65" s="1" customFormat="1" ht="22.8" customHeight="1">
      <c r="B105" s="42"/>
      <c r="C105" s="194" t="s">
        <v>271</v>
      </c>
      <c r="D105" s="194" t="s">
        <v>185</v>
      </c>
      <c r="E105" s="195" t="s">
        <v>1752</v>
      </c>
      <c r="F105" s="196" t="s">
        <v>1753</v>
      </c>
      <c r="G105" s="197" t="s">
        <v>430</v>
      </c>
      <c r="H105" s="198">
        <v>1020</v>
      </c>
      <c r="I105" s="199">
        <v>36.47</v>
      </c>
      <c r="J105" s="200">
        <f>ROUND(I105*H105,2)</f>
        <v>37199.4</v>
      </c>
      <c r="K105" s="196" t="s">
        <v>235</v>
      </c>
      <c r="L105" s="62"/>
      <c r="M105" s="201" t="s">
        <v>22</v>
      </c>
      <c r="N105" s="202" t="s">
        <v>53</v>
      </c>
      <c r="O105" s="43"/>
      <c r="P105" s="203">
        <f>O105*H105</f>
        <v>0</v>
      </c>
      <c r="Q105" s="203">
        <v>1E-05</v>
      </c>
      <c r="R105" s="203">
        <f>Q105*H105</f>
        <v>0.0102</v>
      </c>
      <c r="S105" s="203">
        <v>0</v>
      </c>
      <c r="T105" s="204">
        <f>S105*H105</f>
        <v>0</v>
      </c>
      <c r="AR105" s="25" t="s">
        <v>197</v>
      </c>
      <c r="AT105" s="25" t="s">
        <v>185</v>
      </c>
      <c r="AU105" s="25" t="s">
        <v>92</v>
      </c>
      <c r="AY105" s="25" t="s">
        <v>182</v>
      </c>
      <c r="BE105" s="205">
        <f>IF(N105="základní",J105,0)</f>
        <v>37199.4</v>
      </c>
      <c r="BF105" s="205">
        <f>IF(N105="snížená",J105,0)</f>
        <v>0</v>
      </c>
      <c r="BG105" s="205">
        <f>IF(N105="zákl. přenesená",J105,0)</f>
        <v>0</v>
      </c>
      <c r="BH105" s="205">
        <f>IF(N105="sníž. přenesená",J105,0)</f>
        <v>0</v>
      </c>
      <c r="BI105" s="205">
        <f>IF(N105="nulová",J105,0)</f>
        <v>0</v>
      </c>
      <c r="BJ105" s="25" t="s">
        <v>25</v>
      </c>
      <c r="BK105" s="205">
        <f>ROUND(I105*H105,2)</f>
        <v>37199.4</v>
      </c>
      <c r="BL105" s="25" t="s">
        <v>197</v>
      </c>
      <c r="BM105" s="25" t="s">
        <v>1754</v>
      </c>
    </row>
    <row r="106" spans="2:47" s="1" customFormat="1" ht="300">
      <c r="B106" s="42"/>
      <c r="C106" s="64"/>
      <c r="D106" s="208" t="s">
        <v>237</v>
      </c>
      <c r="E106" s="64"/>
      <c r="F106" s="228" t="s">
        <v>1741</v>
      </c>
      <c r="G106" s="64"/>
      <c r="H106" s="64"/>
      <c r="I106" s="165"/>
      <c r="J106" s="64"/>
      <c r="K106" s="64"/>
      <c r="L106" s="62"/>
      <c r="M106" s="229"/>
      <c r="N106" s="43"/>
      <c r="O106" s="43"/>
      <c r="P106" s="43"/>
      <c r="Q106" s="43"/>
      <c r="R106" s="43"/>
      <c r="S106" s="43"/>
      <c r="T106" s="79"/>
      <c r="AT106" s="25" t="s">
        <v>237</v>
      </c>
      <c r="AU106" s="25" t="s">
        <v>92</v>
      </c>
    </row>
    <row r="107" spans="2:51" s="11" customFormat="1" ht="13.5">
      <c r="B107" s="206"/>
      <c r="C107" s="207"/>
      <c r="D107" s="208" t="s">
        <v>192</v>
      </c>
      <c r="E107" s="209" t="s">
        <v>22</v>
      </c>
      <c r="F107" s="210" t="s">
        <v>1820</v>
      </c>
      <c r="G107" s="207"/>
      <c r="H107" s="211">
        <v>1020</v>
      </c>
      <c r="I107" s="212"/>
      <c r="J107" s="207"/>
      <c r="K107" s="207"/>
      <c r="L107" s="213"/>
      <c r="M107" s="214"/>
      <c r="N107" s="215"/>
      <c r="O107" s="215"/>
      <c r="P107" s="215"/>
      <c r="Q107" s="215"/>
      <c r="R107" s="215"/>
      <c r="S107" s="215"/>
      <c r="T107" s="216"/>
      <c r="AT107" s="217" t="s">
        <v>192</v>
      </c>
      <c r="AU107" s="217" t="s">
        <v>92</v>
      </c>
      <c r="AV107" s="11" t="s">
        <v>92</v>
      </c>
      <c r="AW107" s="11" t="s">
        <v>194</v>
      </c>
      <c r="AX107" s="11" t="s">
        <v>25</v>
      </c>
      <c r="AY107" s="217" t="s">
        <v>182</v>
      </c>
    </row>
    <row r="108" spans="2:65" s="1" customFormat="1" ht="45.6" customHeight="1">
      <c r="B108" s="42"/>
      <c r="C108" s="194" t="s">
        <v>277</v>
      </c>
      <c r="D108" s="194" t="s">
        <v>185</v>
      </c>
      <c r="E108" s="195" t="s">
        <v>1755</v>
      </c>
      <c r="F108" s="196" t="s">
        <v>1756</v>
      </c>
      <c r="G108" s="197" t="s">
        <v>295</v>
      </c>
      <c r="H108" s="198">
        <v>12.1</v>
      </c>
      <c r="I108" s="199">
        <v>90.41</v>
      </c>
      <c r="J108" s="200">
        <f>ROUND(I108*H108,2)</f>
        <v>1093.96</v>
      </c>
      <c r="K108" s="196" t="s">
        <v>235</v>
      </c>
      <c r="L108" s="62"/>
      <c r="M108" s="201" t="s">
        <v>22</v>
      </c>
      <c r="N108" s="202" t="s">
        <v>53</v>
      </c>
      <c r="O108" s="43"/>
      <c r="P108" s="203">
        <f>O108*H108</f>
        <v>0</v>
      </c>
      <c r="Q108" s="203">
        <v>0</v>
      </c>
      <c r="R108" s="203">
        <f>Q108*H108</f>
        <v>0</v>
      </c>
      <c r="S108" s="203">
        <v>0</v>
      </c>
      <c r="T108" s="204">
        <f>S108*H108</f>
        <v>0</v>
      </c>
      <c r="AR108" s="25" t="s">
        <v>197</v>
      </c>
      <c r="AT108" s="25" t="s">
        <v>185</v>
      </c>
      <c r="AU108" s="25" t="s">
        <v>92</v>
      </c>
      <c r="AY108" s="25" t="s">
        <v>182</v>
      </c>
      <c r="BE108" s="205">
        <f>IF(N108="základní",J108,0)</f>
        <v>1093.96</v>
      </c>
      <c r="BF108" s="205">
        <f>IF(N108="snížená",J108,0)</f>
        <v>0</v>
      </c>
      <c r="BG108" s="205">
        <f>IF(N108="zákl. přenesená",J108,0)</f>
        <v>0</v>
      </c>
      <c r="BH108" s="205">
        <f>IF(N108="sníž. přenesená",J108,0)</f>
        <v>0</v>
      </c>
      <c r="BI108" s="205">
        <f>IF(N108="nulová",J108,0)</f>
        <v>0</v>
      </c>
      <c r="BJ108" s="25" t="s">
        <v>25</v>
      </c>
      <c r="BK108" s="205">
        <f>ROUND(I108*H108,2)</f>
        <v>1093.96</v>
      </c>
      <c r="BL108" s="25" t="s">
        <v>197</v>
      </c>
      <c r="BM108" s="25" t="s">
        <v>1757</v>
      </c>
    </row>
    <row r="109" spans="2:47" s="1" customFormat="1" ht="264">
      <c r="B109" s="42"/>
      <c r="C109" s="64"/>
      <c r="D109" s="208" t="s">
        <v>237</v>
      </c>
      <c r="E109" s="64"/>
      <c r="F109" s="228" t="s">
        <v>501</v>
      </c>
      <c r="G109" s="64"/>
      <c r="H109" s="64"/>
      <c r="I109" s="165"/>
      <c r="J109" s="64"/>
      <c r="K109" s="64"/>
      <c r="L109" s="62"/>
      <c r="M109" s="229"/>
      <c r="N109" s="43"/>
      <c r="O109" s="43"/>
      <c r="P109" s="43"/>
      <c r="Q109" s="43"/>
      <c r="R109" s="43"/>
      <c r="S109" s="43"/>
      <c r="T109" s="79"/>
      <c r="AT109" s="25" t="s">
        <v>237</v>
      </c>
      <c r="AU109" s="25" t="s">
        <v>92</v>
      </c>
    </row>
    <row r="110" spans="2:51" s="11" customFormat="1" ht="13.5">
      <c r="B110" s="206"/>
      <c r="C110" s="207"/>
      <c r="D110" s="208" t="s">
        <v>192</v>
      </c>
      <c r="E110" s="209" t="s">
        <v>22</v>
      </c>
      <c r="F110" s="210" t="s">
        <v>1821</v>
      </c>
      <c r="G110" s="207"/>
      <c r="H110" s="211">
        <v>12.1</v>
      </c>
      <c r="I110" s="212"/>
      <c r="J110" s="207"/>
      <c r="K110" s="207"/>
      <c r="L110" s="213"/>
      <c r="M110" s="214"/>
      <c r="N110" s="215"/>
      <c r="O110" s="215"/>
      <c r="P110" s="215"/>
      <c r="Q110" s="215"/>
      <c r="R110" s="215"/>
      <c r="S110" s="215"/>
      <c r="T110" s="216"/>
      <c r="AT110" s="217" t="s">
        <v>192</v>
      </c>
      <c r="AU110" s="217" t="s">
        <v>92</v>
      </c>
      <c r="AV110" s="11" t="s">
        <v>92</v>
      </c>
      <c r="AW110" s="11" t="s">
        <v>194</v>
      </c>
      <c r="AX110" s="11" t="s">
        <v>25</v>
      </c>
      <c r="AY110" s="217" t="s">
        <v>182</v>
      </c>
    </row>
    <row r="111" spans="2:65" s="1" customFormat="1" ht="22.8" customHeight="1">
      <c r="B111" s="42"/>
      <c r="C111" s="194" t="s">
        <v>29</v>
      </c>
      <c r="D111" s="194" t="s">
        <v>185</v>
      </c>
      <c r="E111" s="195" t="s">
        <v>1375</v>
      </c>
      <c r="F111" s="196" t="s">
        <v>1376</v>
      </c>
      <c r="G111" s="197" t="s">
        <v>295</v>
      </c>
      <c r="H111" s="198">
        <v>24.2</v>
      </c>
      <c r="I111" s="199">
        <v>207.97</v>
      </c>
      <c r="J111" s="200">
        <f>ROUND(I111*H111,2)</f>
        <v>5032.87</v>
      </c>
      <c r="K111" s="196" t="s">
        <v>235</v>
      </c>
      <c r="L111" s="62"/>
      <c r="M111" s="201" t="s">
        <v>22</v>
      </c>
      <c r="N111" s="202" t="s">
        <v>53</v>
      </c>
      <c r="O111" s="43"/>
      <c r="P111" s="203">
        <f>O111*H111</f>
        <v>0</v>
      </c>
      <c r="Q111" s="203">
        <v>0</v>
      </c>
      <c r="R111" s="203">
        <f>Q111*H111</f>
        <v>0</v>
      </c>
      <c r="S111" s="203">
        <v>0</v>
      </c>
      <c r="T111" s="204">
        <f>S111*H111</f>
        <v>0</v>
      </c>
      <c r="AR111" s="25" t="s">
        <v>197</v>
      </c>
      <c r="AT111" s="25" t="s">
        <v>185</v>
      </c>
      <c r="AU111" s="25" t="s">
        <v>92</v>
      </c>
      <c r="AY111" s="25" t="s">
        <v>182</v>
      </c>
      <c r="BE111" s="205">
        <f>IF(N111="základní",J111,0)</f>
        <v>5032.87</v>
      </c>
      <c r="BF111" s="205">
        <f>IF(N111="snížená",J111,0)</f>
        <v>0</v>
      </c>
      <c r="BG111" s="205">
        <f>IF(N111="zákl. přenesená",J111,0)</f>
        <v>0</v>
      </c>
      <c r="BH111" s="205">
        <f>IF(N111="sníž. přenesená",J111,0)</f>
        <v>0</v>
      </c>
      <c r="BI111" s="205">
        <f>IF(N111="nulová",J111,0)</f>
        <v>0</v>
      </c>
      <c r="BJ111" s="25" t="s">
        <v>25</v>
      </c>
      <c r="BK111" s="205">
        <f>ROUND(I111*H111,2)</f>
        <v>5032.87</v>
      </c>
      <c r="BL111" s="25" t="s">
        <v>197</v>
      </c>
      <c r="BM111" s="25" t="s">
        <v>1759</v>
      </c>
    </row>
    <row r="112" spans="2:47" s="1" customFormat="1" ht="192">
      <c r="B112" s="42"/>
      <c r="C112" s="64"/>
      <c r="D112" s="208" t="s">
        <v>237</v>
      </c>
      <c r="E112" s="64"/>
      <c r="F112" s="228" t="s">
        <v>539</v>
      </c>
      <c r="G112" s="64"/>
      <c r="H112" s="64"/>
      <c r="I112" s="165"/>
      <c r="J112" s="64"/>
      <c r="K112" s="64"/>
      <c r="L112" s="62"/>
      <c r="M112" s="229"/>
      <c r="N112" s="43"/>
      <c r="O112" s="43"/>
      <c r="P112" s="43"/>
      <c r="Q112" s="43"/>
      <c r="R112" s="43"/>
      <c r="S112" s="43"/>
      <c r="T112" s="79"/>
      <c r="AT112" s="25" t="s">
        <v>237</v>
      </c>
      <c r="AU112" s="25" t="s">
        <v>92</v>
      </c>
    </row>
    <row r="113" spans="2:51" s="11" customFormat="1" ht="13.5">
      <c r="B113" s="206"/>
      <c r="C113" s="207"/>
      <c r="D113" s="208" t="s">
        <v>192</v>
      </c>
      <c r="E113" s="209" t="s">
        <v>22</v>
      </c>
      <c r="F113" s="210" t="s">
        <v>1822</v>
      </c>
      <c r="G113" s="207"/>
      <c r="H113" s="211">
        <v>24.2</v>
      </c>
      <c r="I113" s="212"/>
      <c r="J113" s="207"/>
      <c r="K113" s="207"/>
      <c r="L113" s="213"/>
      <c r="M113" s="214"/>
      <c r="N113" s="215"/>
      <c r="O113" s="215"/>
      <c r="P113" s="215"/>
      <c r="Q113" s="215"/>
      <c r="R113" s="215"/>
      <c r="S113" s="215"/>
      <c r="T113" s="216"/>
      <c r="AT113" s="217" t="s">
        <v>192</v>
      </c>
      <c r="AU113" s="217" t="s">
        <v>92</v>
      </c>
      <c r="AV113" s="11" t="s">
        <v>92</v>
      </c>
      <c r="AW113" s="11" t="s">
        <v>194</v>
      </c>
      <c r="AX113" s="11" t="s">
        <v>25</v>
      </c>
      <c r="AY113" s="217" t="s">
        <v>182</v>
      </c>
    </row>
    <row r="114" spans="2:65" s="1" customFormat="1" ht="14.4" customHeight="1">
      <c r="B114" s="42"/>
      <c r="C114" s="194" t="s">
        <v>287</v>
      </c>
      <c r="D114" s="194" t="s">
        <v>185</v>
      </c>
      <c r="E114" s="195" t="s">
        <v>583</v>
      </c>
      <c r="F114" s="196" t="s">
        <v>584</v>
      </c>
      <c r="G114" s="197" t="s">
        <v>295</v>
      </c>
      <c r="H114" s="198">
        <v>12.1</v>
      </c>
      <c r="I114" s="199">
        <v>18.61</v>
      </c>
      <c r="J114" s="200">
        <f>ROUND(I114*H114,2)</f>
        <v>225.18</v>
      </c>
      <c r="K114" s="196" t="s">
        <v>235</v>
      </c>
      <c r="L114" s="62"/>
      <c r="M114" s="201" t="s">
        <v>22</v>
      </c>
      <c r="N114" s="202" t="s">
        <v>53</v>
      </c>
      <c r="O114" s="43"/>
      <c r="P114" s="203">
        <f>O114*H114</f>
        <v>0</v>
      </c>
      <c r="Q114" s="203">
        <v>0</v>
      </c>
      <c r="R114" s="203">
        <f>Q114*H114</f>
        <v>0</v>
      </c>
      <c r="S114" s="203">
        <v>0</v>
      </c>
      <c r="T114" s="204">
        <f>S114*H114</f>
        <v>0</v>
      </c>
      <c r="AR114" s="25" t="s">
        <v>197</v>
      </c>
      <c r="AT114" s="25" t="s">
        <v>185</v>
      </c>
      <c r="AU114" s="25" t="s">
        <v>92</v>
      </c>
      <c r="AY114" s="25" t="s">
        <v>182</v>
      </c>
      <c r="BE114" s="205">
        <f>IF(N114="základní",J114,0)</f>
        <v>225.18</v>
      </c>
      <c r="BF114" s="205">
        <f>IF(N114="snížená",J114,0)</f>
        <v>0</v>
      </c>
      <c r="BG114" s="205">
        <f>IF(N114="zákl. přenesená",J114,0)</f>
        <v>0</v>
      </c>
      <c r="BH114" s="205">
        <f>IF(N114="sníž. přenesená",J114,0)</f>
        <v>0</v>
      </c>
      <c r="BI114" s="205">
        <f>IF(N114="nulová",J114,0)</f>
        <v>0</v>
      </c>
      <c r="BJ114" s="25" t="s">
        <v>25</v>
      </c>
      <c r="BK114" s="205">
        <f>ROUND(I114*H114,2)</f>
        <v>225.18</v>
      </c>
      <c r="BL114" s="25" t="s">
        <v>197</v>
      </c>
      <c r="BM114" s="25" t="s">
        <v>1761</v>
      </c>
    </row>
    <row r="115" spans="2:47" s="1" customFormat="1" ht="396">
      <c r="B115" s="42"/>
      <c r="C115" s="64"/>
      <c r="D115" s="208" t="s">
        <v>237</v>
      </c>
      <c r="E115" s="64"/>
      <c r="F115" s="228" t="s">
        <v>586</v>
      </c>
      <c r="G115" s="64"/>
      <c r="H115" s="64"/>
      <c r="I115" s="165"/>
      <c r="J115" s="64"/>
      <c r="K115" s="64"/>
      <c r="L115" s="62"/>
      <c r="M115" s="229"/>
      <c r="N115" s="43"/>
      <c r="O115" s="43"/>
      <c r="P115" s="43"/>
      <c r="Q115" s="43"/>
      <c r="R115" s="43"/>
      <c r="S115" s="43"/>
      <c r="T115" s="79"/>
      <c r="AT115" s="25" t="s">
        <v>237</v>
      </c>
      <c r="AU115" s="25" t="s">
        <v>92</v>
      </c>
    </row>
    <row r="116" spans="2:51" s="11" customFormat="1" ht="13.5">
      <c r="B116" s="206"/>
      <c r="C116" s="207"/>
      <c r="D116" s="208" t="s">
        <v>192</v>
      </c>
      <c r="E116" s="209" t="s">
        <v>22</v>
      </c>
      <c r="F116" s="210" t="s">
        <v>1817</v>
      </c>
      <c r="G116" s="207"/>
      <c r="H116" s="211">
        <v>12.1</v>
      </c>
      <c r="I116" s="212"/>
      <c r="J116" s="207"/>
      <c r="K116" s="207"/>
      <c r="L116" s="213"/>
      <c r="M116" s="214"/>
      <c r="N116" s="215"/>
      <c r="O116" s="215"/>
      <c r="P116" s="215"/>
      <c r="Q116" s="215"/>
      <c r="R116" s="215"/>
      <c r="S116" s="215"/>
      <c r="T116" s="216"/>
      <c r="AT116" s="217" t="s">
        <v>192</v>
      </c>
      <c r="AU116" s="217" t="s">
        <v>92</v>
      </c>
      <c r="AV116" s="11" t="s">
        <v>92</v>
      </c>
      <c r="AW116" s="11" t="s">
        <v>194</v>
      </c>
      <c r="AX116" s="11" t="s">
        <v>25</v>
      </c>
      <c r="AY116" s="217" t="s">
        <v>182</v>
      </c>
    </row>
    <row r="117" spans="2:65" s="1" customFormat="1" ht="34.2" customHeight="1">
      <c r="B117" s="42"/>
      <c r="C117" s="194" t="s">
        <v>292</v>
      </c>
      <c r="D117" s="194" t="s">
        <v>185</v>
      </c>
      <c r="E117" s="195" t="s">
        <v>589</v>
      </c>
      <c r="F117" s="196" t="s">
        <v>590</v>
      </c>
      <c r="G117" s="197" t="s">
        <v>561</v>
      </c>
      <c r="H117" s="198">
        <v>24.2</v>
      </c>
      <c r="I117" s="199">
        <v>430.21</v>
      </c>
      <c r="J117" s="200">
        <f>ROUND(I117*H117,2)</f>
        <v>10411.08</v>
      </c>
      <c r="K117" s="196" t="s">
        <v>235</v>
      </c>
      <c r="L117" s="62"/>
      <c r="M117" s="201" t="s">
        <v>22</v>
      </c>
      <c r="N117" s="202" t="s">
        <v>53</v>
      </c>
      <c r="O117" s="43"/>
      <c r="P117" s="203">
        <f>O117*H117</f>
        <v>0</v>
      </c>
      <c r="Q117" s="203">
        <v>0</v>
      </c>
      <c r="R117" s="203">
        <f>Q117*H117</f>
        <v>0</v>
      </c>
      <c r="S117" s="203">
        <v>0</v>
      </c>
      <c r="T117" s="204">
        <f>S117*H117</f>
        <v>0</v>
      </c>
      <c r="AR117" s="25" t="s">
        <v>197</v>
      </c>
      <c r="AT117" s="25" t="s">
        <v>185</v>
      </c>
      <c r="AU117" s="25" t="s">
        <v>92</v>
      </c>
      <c r="AY117" s="25" t="s">
        <v>182</v>
      </c>
      <c r="BE117" s="205">
        <f>IF(N117="základní",J117,0)</f>
        <v>10411.08</v>
      </c>
      <c r="BF117" s="205">
        <f>IF(N117="snížená",J117,0)</f>
        <v>0</v>
      </c>
      <c r="BG117" s="205">
        <f>IF(N117="zákl. přenesená",J117,0)</f>
        <v>0</v>
      </c>
      <c r="BH117" s="205">
        <f>IF(N117="sníž. přenesená",J117,0)</f>
        <v>0</v>
      </c>
      <c r="BI117" s="205">
        <f>IF(N117="nulová",J117,0)</f>
        <v>0</v>
      </c>
      <c r="BJ117" s="25" t="s">
        <v>25</v>
      </c>
      <c r="BK117" s="205">
        <f>ROUND(I117*H117,2)</f>
        <v>10411.08</v>
      </c>
      <c r="BL117" s="25" t="s">
        <v>197</v>
      </c>
      <c r="BM117" s="25" t="s">
        <v>1762</v>
      </c>
    </row>
    <row r="118" spans="2:47" s="1" customFormat="1" ht="48">
      <c r="B118" s="42"/>
      <c r="C118" s="64"/>
      <c r="D118" s="208" t="s">
        <v>237</v>
      </c>
      <c r="E118" s="64"/>
      <c r="F118" s="228" t="s">
        <v>592</v>
      </c>
      <c r="G118" s="64"/>
      <c r="H118" s="64"/>
      <c r="I118" s="165"/>
      <c r="J118" s="64"/>
      <c r="K118" s="64"/>
      <c r="L118" s="62"/>
      <c r="M118" s="229"/>
      <c r="N118" s="43"/>
      <c r="O118" s="43"/>
      <c r="P118" s="43"/>
      <c r="Q118" s="43"/>
      <c r="R118" s="43"/>
      <c r="S118" s="43"/>
      <c r="T118" s="79"/>
      <c r="AT118" s="25" t="s">
        <v>237</v>
      </c>
      <c r="AU118" s="25" t="s">
        <v>92</v>
      </c>
    </row>
    <row r="119" spans="2:51" s="11" customFormat="1" ht="13.5">
      <c r="B119" s="206"/>
      <c r="C119" s="207"/>
      <c r="D119" s="208" t="s">
        <v>192</v>
      </c>
      <c r="E119" s="209" t="s">
        <v>22</v>
      </c>
      <c r="F119" s="210" t="s">
        <v>1823</v>
      </c>
      <c r="G119" s="207"/>
      <c r="H119" s="211">
        <v>24.2</v>
      </c>
      <c r="I119" s="212"/>
      <c r="J119" s="207"/>
      <c r="K119" s="207"/>
      <c r="L119" s="213"/>
      <c r="M119" s="214"/>
      <c r="N119" s="215"/>
      <c r="O119" s="215"/>
      <c r="P119" s="215"/>
      <c r="Q119" s="215"/>
      <c r="R119" s="215"/>
      <c r="S119" s="215"/>
      <c r="T119" s="216"/>
      <c r="AT119" s="217" t="s">
        <v>192</v>
      </c>
      <c r="AU119" s="217" t="s">
        <v>92</v>
      </c>
      <c r="AV119" s="11" t="s">
        <v>92</v>
      </c>
      <c r="AW119" s="11" t="s">
        <v>194</v>
      </c>
      <c r="AX119" s="11" t="s">
        <v>25</v>
      </c>
      <c r="AY119" s="217" t="s">
        <v>182</v>
      </c>
    </row>
    <row r="120" spans="2:63" s="10" customFormat="1" ht="22.35" customHeight="1">
      <c r="B120" s="178"/>
      <c r="C120" s="179"/>
      <c r="D120" s="180" t="s">
        <v>81</v>
      </c>
      <c r="E120" s="192" t="s">
        <v>92</v>
      </c>
      <c r="F120" s="192" t="s">
        <v>657</v>
      </c>
      <c r="G120" s="179"/>
      <c r="H120" s="179"/>
      <c r="I120" s="182"/>
      <c r="J120" s="193">
        <f>BK120</f>
        <v>248855.57999999996</v>
      </c>
      <c r="K120" s="179"/>
      <c r="L120" s="184"/>
      <c r="M120" s="185"/>
      <c r="N120" s="186"/>
      <c r="O120" s="186"/>
      <c r="P120" s="187">
        <f>P121+SUM(P122:P132)</f>
        <v>0</v>
      </c>
      <c r="Q120" s="186"/>
      <c r="R120" s="187">
        <f>R121+SUM(R122:R132)</f>
        <v>27.684242799999996</v>
      </c>
      <c r="S120" s="186"/>
      <c r="T120" s="188">
        <f>T121+SUM(T122:T132)</f>
        <v>0</v>
      </c>
      <c r="AR120" s="189" t="s">
        <v>25</v>
      </c>
      <c r="AT120" s="190" t="s">
        <v>81</v>
      </c>
      <c r="AU120" s="190" t="s">
        <v>92</v>
      </c>
      <c r="AY120" s="189" t="s">
        <v>182</v>
      </c>
      <c r="BK120" s="191">
        <f>BK121+SUM(BK122:BK132)</f>
        <v>248855.57999999996</v>
      </c>
    </row>
    <row r="121" spans="2:65" s="1" customFormat="1" ht="22.8" customHeight="1">
      <c r="B121" s="42"/>
      <c r="C121" s="194" t="s">
        <v>299</v>
      </c>
      <c r="D121" s="194" t="s">
        <v>185</v>
      </c>
      <c r="E121" s="195" t="s">
        <v>1764</v>
      </c>
      <c r="F121" s="196" t="s">
        <v>1765</v>
      </c>
      <c r="G121" s="197" t="s">
        <v>430</v>
      </c>
      <c r="H121" s="198">
        <v>36.3</v>
      </c>
      <c r="I121" s="199">
        <v>1139.14</v>
      </c>
      <c r="J121" s="200">
        <f>ROUND(I121*H121,2)</f>
        <v>41350.78</v>
      </c>
      <c r="K121" s="196" t="s">
        <v>235</v>
      </c>
      <c r="L121" s="62"/>
      <c r="M121" s="201" t="s">
        <v>22</v>
      </c>
      <c r="N121" s="202" t="s">
        <v>53</v>
      </c>
      <c r="O121" s="43"/>
      <c r="P121" s="203">
        <f>O121*H121</f>
        <v>0</v>
      </c>
      <c r="Q121" s="203">
        <v>0.00018</v>
      </c>
      <c r="R121" s="203">
        <f>Q121*H121</f>
        <v>0.006534</v>
      </c>
      <c r="S121" s="203">
        <v>0</v>
      </c>
      <c r="T121" s="204">
        <f>S121*H121</f>
        <v>0</v>
      </c>
      <c r="AR121" s="25" t="s">
        <v>1766</v>
      </c>
      <c r="AT121" s="25" t="s">
        <v>185</v>
      </c>
      <c r="AU121" s="25" t="s">
        <v>201</v>
      </c>
      <c r="AY121" s="25" t="s">
        <v>182</v>
      </c>
      <c r="BE121" s="205">
        <f>IF(N121="základní",J121,0)</f>
        <v>41350.78</v>
      </c>
      <c r="BF121" s="205">
        <f>IF(N121="snížená",J121,0)</f>
        <v>0</v>
      </c>
      <c r="BG121" s="205">
        <f>IF(N121="zákl. přenesená",J121,0)</f>
        <v>0</v>
      </c>
      <c r="BH121" s="205">
        <f>IF(N121="sníž. přenesená",J121,0)</f>
        <v>0</v>
      </c>
      <c r="BI121" s="205">
        <f>IF(N121="nulová",J121,0)</f>
        <v>0</v>
      </c>
      <c r="BJ121" s="25" t="s">
        <v>25</v>
      </c>
      <c r="BK121" s="205">
        <f>ROUND(I121*H121,2)</f>
        <v>41350.78</v>
      </c>
      <c r="BL121" s="25" t="s">
        <v>1766</v>
      </c>
      <c r="BM121" s="25" t="s">
        <v>1767</v>
      </c>
    </row>
    <row r="122" spans="2:51" s="11" customFormat="1" ht="13.5">
      <c r="B122" s="206"/>
      <c r="C122" s="207"/>
      <c r="D122" s="208" t="s">
        <v>192</v>
      </c>
      <c r="E122" s="209" t="s">
        <v>22</v>
      </c>
      <c r="F122" s="210" t="s">
        <v>1824</v>
      </c>
      <c r="G122" s="207"/>
      <c r="H122" s="211">
        <v>36.3</v>
      </c>
      <c r="I122" s="212"/>
      <c r="J122" s="207"/>
      <c r="K122" s="207"/>
      <c r="L122" s="213"/>
      <c r="M122" s="214"/>
      <c r="N122" s="215"/>
      <c r="O122" s="215"/>
      <c r="P122" s="215"/>
      <c r="Q122" s="215"/>
      <c r="R122" s="215"/>
      <c r="S122" s="215"/>
      <c r="T122" s="216"/>
      <c r="AT122" s="217" t="s">
        <v>192</v>
      </c>
      <c r="AU122" s="217" t="s">
        <v>201</v>
      </c>
      <c r="AV122" s="11" t="s">
        <v>92</v>
      </c>
      <c r="AW122" s="11" t="s">
        <v>194</v>
      </c>
      <c r="AX122" s="11" t="s">
        <v>25</v>
      </c>
      <c r="AY122" s="217" t="s">
        <v>182</v>
      </c>
    </row>
    <row r="123" spans="2:65" s="1" customFormat="1" ht="34.2" customHeight="1">
      <c r="B123" s="42"/>
      <c r="C123" s="194" t="s">
        <v>307</v>
      </c>
      <c r="D123" s="194" t="s">
        <v>185</v>
      </c>
      <c r="E123" s="195" t="s">
        <v>1769</v>
      </c>
      <c r="F123" s="196" t="s">
        <v>1770</v>
      </c>
      <c r="G123" s="197" t="s">
        <v>430</v>
      </c>
      <c r="H123" s="198">
        <v>60.5</v>
      </c>
      <c r="I123" s="199">
        <v>2038.23</v>
      </c>
      <c r="J123" s="200">
        <f>ROUND(I123*H123,2)</f>
        <v>123312.92</v>
      </c>
      <c r="K123" s="196" t="s">
        <v>235</v>
      </c>
      <c r="L123" s="62"/>
      <c r="M123" s="201" t="s">
        <v>22</v>
      </c>
      <c r="N123" s="202" t="s">
        <v>53</v>
      </c>
      <c r="O123" s="43"/>
      <c r="P123" s="203">
        <f>O123*H123</f>
        <v>0</v>
      </c>
      <c r="Q123" s="203">
        <v>0.00032</v>
      </c>
      <c r="R123" s="203">
        <f>Q123*H123</f>
        <v>0.019360000000000002</v>
      </c>
      <c r="S123" s="203">
        <v>0</v>
      </c>
      <c r="T123" s="204">
        <f>S123*H123</f>
        <v>0</v>
      </c>
      <c r="AR123" s="25" t="s">
        <v>197</v>
      </c>
      <c r="AT123" s="25" t="s">
        <v>185</v>
      </c>
      <c r="AU123" s="25" t="s">
        <v>201</v>
      </c>
      <c r="AY123" s="25" t="s">
        <v>182</v>
      </c>
      <c r="BE123" s="205">
        <f>IF(N123="základní",J123,0)</f>
        <v>123312.92</v>
      </c>
      <c r="BF123" s="205">
        <f>IF(N123="snížená",J123,0)</f>
        <v>0</v>
      </c>
      <c r="BG123" s="205">
        <f>IF(N123="zákl. přenesená",J123,0)</f>
        <v>0</v>
      </c>
      <c r="BH123" s="205">
        <f>IF(N123="sníž. přenesená",J123,0)</f>
        <v>0</v>
      </c>
      <c r="BI123" s="205">
        <f>IF(N123="nulová",J123,0)</f>
        <v>0</v>
      </c>
      <c r="BJ123" s="25" t="s">
        <v>25</v>
      </c>
      <c r="BK123" s="205">
        <f>ROUND(I123*H123,2)</f>
        <v>123312.92</v>
      </c>
      <c r="BL123" s="25" t="s">
        <v>197</v>
      </c>
      <c r="BM123" s="25" t="s">
        <v>1771</v>
      </c>
    </row>
    <row r="124" spans="2:51" s="11" customFormat="1" ht="13.5">
      <c r="B124" s="206"/>
      <c r="C124" s="207"/>
      <c r="D124" s="208" t="s">
        <v>192</v>
      </c>
      <c r="E124" s="209" t="s">
        <v>22</v>
      </c>
      <c r="F124" s="210" t="s">
        <v>1825</v>
      </c>
      <c r="G124" s="207"/>
      <c r="H124" s="211">
        <v>60.5</v>
      </c>
      <c r="I124" s="212"/>
      <c r="J124" s="207"/>
      <c r="K124" s="207"/>
      <c r="L124" s="213"/>
      <c r="M124" s="214"/>
      <c r="N124" s="215"/>
      <c r="O124" s="215"/>
      <c r="P124" s="215"/>
      <c r="Q124" s="215"/>
      <c r="R124" s="215"/>
      <c r="S124" s="215"/>
      <c r="T124" s="216"/>
      <c r="AT124" s="217" t="s">
        <v>192</v>
      </c>
      <c r="AU124" s="217" t="s">
        <v>201</v>
      </c>
      <c r="AV124" s="11" t="s">
        <v>92</v>
      </c>
      <c r="AW124" s="11" t="s">
        <v>194</v>
      </c>
      <c r="AX124" s="11" t="s">
        <v>25</v>
      </c>
      <c r="AY124" s="217" t="s">
        <v>182</v>
      </c>
    </row>
    <row r="125" spans="2:65" s="1" customFormat="1" ht="22.8" customHeight="1">
      <c r="B125" s="42"/>
      <c r="C125" s="194" t="s">
        <v>10</v>
      </c>
      <c r="D125" s="194" t="s">
        <v>185</v>
      </c>
      <c r="E125" s="195" t="s">
        <v>1612</v>
      </c>
      <c r="F125" s="196" t="s">
        <v>1613</v>
      </c>
      <c r="G125" s="197" t="s">
        <v>1614</v>
      </c>
      <c r="H125" s="198">
        <v>14.52</v>
      </c>
      <c r="I125" s="199">
        <v>1093.97</v>
      </c>
      <c r="J125" s="200">
        <f>ROUND(I125*H125,2)</f>
        <v>15884.44</v>
      </c>
      <c r="K125" s="196" t="s">
        <v>235</v>
      </c>
      <c r="L125" s="62"/>
      <c r="M125" s="201" t="s">
        <v>22</v>
      </c>
      <c r="N125" s="202" t="s">
        <v>53</v>
      </c>
      <c r="O125" s="43"/>
      <c r="P125" s="203">
        <f>O125*H125</f>
        <v>0</v>
      </c>
      <c r="Q125" s="203">
        <v>4E-05</v>
      </c>
      <c r="R125" s="203">
        <f>Q125*H125</f>
        <v>0.0005808</v>
      </c>
      <c r="S125" s="203">
        <v>0</v>
      </c>
      <c r="T125" s="204">
        <f>S125*H125</f>
        <v>0</v>
      </c>
      <c r="AR125" s="25" t="s">
        <v>197</v>
      </c>
      <c r="AT125" s="25" t="s">
        <v>185</v>
      </c>
      <c r="AU125" s="25" t="s">
        <v>201</v>
      </c>
      <c r="AY125" s="25" t="s">
        <v>182</v>
      </c>
      <c r="BE125" s="205">
        <f>IF(N125="základní",J125,0)</f>
        <v>15884.44</v>
      </c>
      <c r="BF125" s="205">
        <f>IF(N125="snížená",J125,0)</f>
        <v>0</v>
      </c>
      <c r="BG125" s="205">
        <f>IF(N125="zákl. přenesená",J125,0)</f>
        <v>0</v>
      </c>
      <c r="BH125" s="205">
        <f>IF(N125="sníž. přenesená",J125,0)</f>
        <v>0</v>
      </c>
      <c r="BI125" s="205">
        <f>IF(N125="nulová",J125,0)</f>
        <v>0</v>
      </c>
      <c r="BJ125" s="25" t="s">
        <v>25</v>
      </c>
      <c r="BK125" s="205">
        <f>ROUND(I125*H125,2)</f>
        <v>15884.44</v>
      </c>
      <c r="BL125" s="25" t="s">
        <v>197</v>
      </c>
      <c r="BM125" s="25" t="s">
        <v>1773</v>
      </c>
    </row>
    <row r="126" spans="2:47" s="1" customFormat="1" ht="264">
      <c r="B126" s="42"/>
      <c r="C126" s="64"/>
      <c r="D126" s="208" t="s">
        <v>237</v>
      </c>
      <c r="E126" s="64"/>
      <c r="F126" s="228" t="s">
        <v>1616</v>
      </c>
      <c r="G126" s="64"/>
      <c r="H126" s="64"/>
      <c r="I126" s="165"/>
      <c r="J126" s="64"/>
      <c r="K126" s="64"/>
      <c r="L126" s="62"/>
      <c r="M126" s="229"/>
      <c r="N126" s="43"/>
      <c r="O126" s="43"/>
      <c r="P126" s="43"/>
      <c r="Q126" s="43"/>
      <c r="R126" s="43"/>
      <c r="S126" s="43"/>
      <c r="T126" s="79"/>
      <c r="AT126" s="25" t="s">
        <v>237</v>
      </c>
      <c r="AU126" s="25" t="s">
        <v>201</v>
      </c>
    </row>
    <row r="127" spans="2:51" s="11" customFormat="1" ht="13.5">
      <c r="B127" s="206"/>
      <c r="C127" s="207"/>
      <c r="D127" s="208" t="s">
        <v>192</v>
      </c>
      <c r="E127" s="209" t="s">
        <v>22</v>
      </c>
      <c r="F127" s="210" t="s">
        <v>1826</v>
      </c>
      <c r="G127" s="207"/>
      <c r="H127" s="211">
        <v>14.52</v>
      </c>
      <c r="I127" s="212"/>
      <c r="J127" s="207"/>
      <c r="K127" s="207"/>
      <c r="L127" s="213"/>
      <c r="M127" s="214"/>
      <c r="N127" s="215"/>
      <c r="O127" s="215"/>
      <c r="P127" s="215"/>
      <c r="Q127" s="215"/>
      <c r="R127" s="215"/>
      <c r="S127" s="215"/>
      <c r="T127" s="216"/>
      <c r="AT127" s="217" t="s">
        <v>192</v>
      </c>
      <c r="AU127" s="217" t="s">
        <v>201</v>
      </c>
      <c r="AV127" s="11" t="s">
        <v>92</v>
      </c>
      <c r="AW127" s="11" t="s">
        <v>194</v>
      </c>
      <c r="AX127" s="11" t="s">
        <v>25</v>
      </c>
      <c r="AY127" s="217" t="s">
        <v>182</v>
      </c>
    </row>
    <row r="128" spans="2:65" s="1" customFormat="1" ht="14.4" customHeight="1">
      <c r="B128" s="42"/>
      <c r="C128" s="244" t="s">
        <v>317</v>
      </c>
      <c r="D128" s="244" t="s">
        <v>435</v>
      </c>
      <c r="E128" s="245" t="s">
        <v>1617</v>
      </c>
      <c r="F128" s="246" t="s">
        <v>1618</v>
      </c>
      <c r="G128" s="247" t="s">
        <v>561</v>
      </c>
      <c r="H128" s="248">
        <v>0.61</v>
      </c>
      <c r="I128" s="249">
        <v>3687.54</v>
      </c>
      <c r="J128" s="250">
        <f>ROUND(I128*H128,2)</f>
        <v>2249.4</v>
      </c>
      <c r="K128" s="246" t="s">
        <v>235</v>
      </c>
      <c r="L128" s="251"/>
      <c r="M128" s="252" t="s">
        <v>22</v>
      </c>
      <c r="N128" s="253" t="s">
        <v>53</v>
      </c>
      <c r="O128" s="43"/>
      <c r="P128" s="203">
        <f>O128*H128</f>
        <v>0</v>
      </c>
      <c r="Q128" s="203">
        <v>1</v>
      </c>
      <c r="R128" s="203">
        <f>Q128*H128</f>
        <v>0.61</v>
      </c>
      <c r="S128" s="203">
        <v>0</v>
      </c>
      <c r="T128" s="204">
        <f>S128*H128</f>
        <v>0</v>
      </c>
      <c r="AR128" s="25" t="s">
        <v>271</v>
      </c>
      <c r="AT128" s="25" t="s">
        <v>435</v>
      </c>
      <c r="AU128" s="25" t="s">
        <v>201</v>
      </c>
      <c r="AY128" s="25" t="s">
        <v>182</v>
      </c>
      <c r="BE128" s="205">
        <f>IF(N128="základní",J128,0)</f>
        <v>2249.4</v>
      </c>
      <c r="BF128" s="205">
        <f>IF(N128="snížená",J128,0)</f>
        <v>0</v>
      </c>
      <c r="BG128" s="205">
        <f>IF(N128="zákl. přenesená",J128,0)</f>
        <v>0</v>
      </c>
      <c r="BH128" s="205">
        <f>IF(N128="sníž. přenesená",J128,0)</f>
        <v>0</v>
      </c>
      <c r="BI128" s="205">
        <f>IF(N128="nulová",J128,0)</f>
        <v>0</v>
      </c>
      <c r="BJ128" s="25" t="s">
        <v>25</v>
      </c>
      <c r="BK128" s="205">
        <f>ROUND(I128*H128,2)</f>
        <v>2249.4</v>
      </c>
      <c r="BL128" s="25" t="s">
        <v>197</v>
      </c>
      <c r="BM128" s="25" t="s">
        <v>1775</v>
      </c>
    </row>
    <row r="129" spans="2:51" s="11" customFormat="1" ht="13.5">
      <c r="B129" s="206"/>
      <c r="C129" s="207"/>
      <c r="D129" s="208" t="s">
        <v>192</v>
      </c>
      <c r="E129" s="209" t="s">
        <v>22</v>
      </c>
      <c r="F129" s="210" t="s">
        <v>1827</v>
      </c>
      <c r="G129" s="207"/>
      <c r="H129" s="211">
        <v>0.61</v>
      </c>
      <c r="I129" s="212"/>
      <c r="J129" s="207"/>
      <c r="K129" s="207"/>
      <c r="L129" s="213"/>
      <c r="M129" s="214"/>
      <c r="N129" s="215"/>
      <c r="O129" s="215"/>
      <c r="P129" s="215"/>
      <c r="Q129" s="215"/>
      <c r="R129" s="215"/>
      <c r="S129" s="215"/>
      <c r="T129" s="216"/>
      <c r="AT129" s="217" t="s">
        <v>192</v>
      </c>
      <c r="AU129" s="217" t="s">
        <v>201</v>
      </c>
      <c r="AV129" s="11" t="s">
        <v>92</v>
      </c>
      <c r="AW129" s="11" t="s">
        <v>194</v>
      </c>
      <c r="AX129" s="11" t="s">
        <v>25</v>
      </c>
      <c r="AY129" s="217" t="s">
        <v>182</v>
      </c>
    </row>
    <row r="130" spans="2:65" s="1" customFormat="1" ht="14.4" customHeight="1">
      <c r="B130" s="42"/>
      <c r="C130" s="244" t="s">
        <v>322</v>
      </c>
      <c r="D130" s="244" t="s">
        <v>435</v>
      </c>
      <c r="E130" s="245" t="s">
        <v>1777</v>
      </c>
      <c r="F130" s="246" t="s">
        <v>1778</v>
      </c>
      <c r="G130" s="247" t="s">
        <v>295</v>
      </c>
      <c r="H130" s="248">
        <v>12.1</v>
      </c>
      <c r="I130" s="249">
        <v>2913.16</v>
      </c>
      <c r="J130" s="250">
        <f>ROUND(I130*H130,2)</f>
        <v>35249.24</v>
      </c>
      <c r="K130" s="246" t="s">
        <v>235</v>
      </c>
      <c r="L130" s="251"/>
      <c r="M130" s="252" t="s">
        <v>22</v>
      </c>
      <c r="N130" s="253" t="s">
        <v>53</v>
      </c>
      <c r="O130" s="43"/>
      <c r="P130" s="203">
        <f>O130*H130</f>
        <v>0</v>
      </c>
      <c r="Q130" s="203">
        <v>2.234</v>
      </c>
      <c r="R130" s="203">
        <f>Q130*H130</f>
        <v>27.031399999999998</v>
      </c>
      <c r="S130" s="203">
        <v>0</v>
      </c>
      <c r="T130" s="204">
        <f>S130*H130</f>
        <v>0</v>
      </c>
      <c r="AR130" s="25" t="s">
        <v>271</v>
      </c>
      <c r="AT130" s="25" t="s">
        <v>435</v>
      </c>
      <c r="AU130" s="25" t="s">
        <v>201</v>
      </c>
      <c r="AY130" s="25" t="s">
        <v>182</v>
      </c>
      <c r="BE130" s="205">
        <f>IF(N130="základní",J130,0)</f>
        <v>35249.24</v>
      </c>
      <c r="BF130" s="205">
        <f>IF(N130="snížená",J130,0)</f>
        <v>0</v>
      </c>
      <c r="BG130" s="205">
        <f>IF(N130="zákl. přenesená",J130,0)</f>
        <v>0</v>
      </c>
      <c r="BH130" s="205">
        <f>IF(N130="sníž. přenesená",J130,0)</f>
        <v>0</v>
      </c>
      <c r="BI130" s="205">
        <f>IF(N130="nulová",J130,0)</f>
        <v>0</v>
      </c>
      <c r="BJ130" s="25" t="s">
        <v>25</v>
      </c>
      <c r="BK130" s="205">
        <f>ROUND(I130*H130,2)</f>
        <v>35249.24</v>
      </c>
      <c r="BL130" s="25" t="s">
        <v>197</v>
      </c>
      <c r="BM130" s="25" t="s">
        <v>1779</v>
      </c>
    </row>
    <row r="131" spans="2:51" s="11" customFormat="1" ht="13.5">
      <c r="B131" s="206"/>
      <c r="C131" s="207"/>
      <c r="D131" s="208" t="s">
        <v>192</v>
      </c>
      <c r="E131" s="209" t="s">
        <v>22</v>
      </c>
      <c r="F131" s="210" t="s">
        <v>1817</v>
      </c>
      <c r="G131" s="207"/>
      <c r="H131" s="211">
        <v>12.1</v>
      </c>
      <c r="I131" s="212"/>
      <c r="J131" s="207"/>
      <c r="K131" s="207"/>
      <c r="L131" s="213"/>
      <c r="M131" s="214"/>
      <c r="N131" s="215"/>
      <c r="O131" s="215"/>
      <c r="P131" s="215"/>
      <c r="Q131" s="215"/>
      <c r="R131" s="215"/>
      <c r="S131" s="215"/>
      <c r="T131" s="216"/>
      <c r="AT131" s="217" t="s">
        <v>192</v>
      </c>
      <c r="AU131" s="217" t="s">
        <v>201</v>
      </c>
      <c r="AV131" s="11" t="s">
        <v>92</v>
      </c>
      <c r="AW131" s="11" t="s">
        <v>194</v>
      </c>
      <c r="AX131" s="11" t="s">
        <v>25</v>
      </c>
      <c r="AY131" s="217" t="s">
        <v>182</v>
      </c>
    </row>
    <row r="132" spans="2:63" s="14" customFormat="1" ht="21.6" customHeight="1">
      <c r="B132" s="259"/>
      <c r="C132" s="260"/>
      <c r="D132" s="261" t="s">
        <v>81</v>
      </c>
      <c r="E132" s="261" t="s">
        <v>261</v>
      </c>
      <c r="F132" s="261" t="s">
        <v>1620</v>
      </c>
      <c r="G132" s="260"/>
      <c r="H132" s="260"/>
      <c r="I132" s="262"/>
      <c r="J132" s="263">
        <f>BK132</f>
        <v>30808.799999999996</v>
      </c>
      <c r="K132" s="260"/>
      <c r="L132" s="264"/>
      <c r="M132" s="265"/>
      <c r="N132" s="266"/>
      <c r="O132" s="266"/>
      <c r="P132" s="267">
        <f>P133+SUM(P134:P136)</f>
        <v>0</v>
      </c>
      <c r="Q132" s="266"/>
      <c r="R132" s="267">
        <f>R133+SUM(R134:R136)</f>
        <v>0.016368</v>
      </c>
      <c r="S132" s="266"/>
      <c r="T132" s="268">
        <f>T133+SUM(T134:T136)</f>
        <v>0</v>
      </c>
      <c r="AR132" s="269" t="s">
        <v>25</v>
      </c>
      <c r="AT132" s="270" t="s">
        <v>81</v>
      </c>
      <c r="AU132" s="270" t="s">
        <v>201</v>
      </c>
      <c r="AY132" s="269" t="s">
        <v>182</v>
      </c>
      <c r="BK132" s="271">
        <f>BK133+SUM(BK134:BK136)</f>
        <v>30808.799999999996</v>
      </c>
    </row>
    <row r="133" spans="2:65" s="1" customFormat="1" ht="14.4" customHeight="1">
      <c r="B133" s="42"/>
      <c r="C133" s="194" t="s">
        <v>327</v>
      </c>
      <c r="D133" s="194" t="s">
        <v>185</v>
      </c>
      <c r="E133" s="195" t="s">
        <v>1621</v>
      </c>
      <c r="F133" s="196" t="s">
        <v>1622</v>
      </c>
      <c r="G133" s="197" t="s">
        <v>234</v>
      </c>
      <c r="H133" s="198">
        <v>102.3</v>
      </c>
      <c r="I133" s="199">
        <v>160.4</v>
      </c>
      <c r="J133" s="200">
        <f>ROUND(I133*H133,2)</f>
        <v>16408.92</v>
      </c>
      <c r="K133" s="196" t="s">
        <v>235</v>
      </c>
      <c r="L133" s="62"/>
      <c r="M133" s="201" t="s">
        <v>22</v>
      </c>
      <c r="N133" s="202" t="s">
        <v>53</v>
      </c>
      <c r="O133" s="43"/>
      <c r="P133" s="203">
        <f>O133*H133</f>
        <v>0</v>
      </c>
      <c r="Q133" s="203">
        <v>0.00016</v>
      </c>
      <c r="R133" s="203">
        <f>Q133*H133</f>
        <v>0.016368</v>
      </c>
      <c r="S133" s="203">
        <v>0</v>
      </c>
      <c r="T133" s="204">
        <f>S133*H133</f>
        <v>0</v>
      </c>
      <c r="AR133" s="25" t="s">
        <v>197</v>
      </c>
      <c r="AT133" s="25" t="s">
        <v>185</v>
      </c>
      <c r="AU133" s="25" t="s">
        <v>197</v>
      </c>
      <c r="AY133" s="25" t="s">
        <v>182</v>
      </c>
      <c r="BE133" s="205">
        <f>IF(N133="základní",J133,0)</f>
        <v>16408.92</v>
      </c>
      <c r="BF133" s="205">
        <f>IF(N133="snížená",J133,0)</f>
        <v>0</v>
      </c>
      <c r="BG133" s="205">
        <f>IF(N133="zákl. přenesená",J133,0)</f>
        <v>0</v>
      </c>
      <c r="BH133" s="205">
        <f>IF(N133="sníž. přenesená",J133,0)</f>
        <v>0</v>
      </c>
      <c r="BI133" s="205">
        <f>IF(N133="nulová",J133,0)</f>
        <v>0</v>
      </c>
      <c r="BJ133" s="25" t="s">
        <v>25</v>
      </c>
      <c r="BK133" s="205">
        <f>ROUND(I133*H133,2)</f>
        <v>16408.92</v>
      </c>
      <c r="BL133" s="25" t="s">
        <v>197</v>
      </c>
      <c r="BM133" s="25" t="s">
        <v>1780</v>
      </c>
    </row>
    <row r="134" spans="2:47" s="1" customFormat="1" ht="60">
      <c r="B134" s="42"/>
      <c r="C134" s="64"/>
      <c r="D134" s="208" t="s">
        <v>237</v>
      </c>
      <c r="E134" s="64"/>
      <c r="F134" s="228" t="s">
        <v>1624</v>
      </c>
      <c r="G134" s="64"/>
      <c r="H134" s="64"/>
      <c r="I134" s="165"/>
      <c r="J134" s="64"/>
      <c r="K134" s="64"/>
      <c r="L134" s="62"/>
      <c r="M134" s="229"/>
      <c r="N134" s="43"/>
      <c r="O134" s="43"/>
      <c r="P134" s="43"/>
      <c r="Q134" s="43"/>
      <c r="R134" s="43"/>
      <c r="S134" s="43"/>
      <c r="T134" s="79"/>
      <c r="AT134" s="25" t="s">
        <v>237</v>
      </c>
      <c r="AU134" s="25" t="s">
        <v>197</v>
      </c>
    </row>
    <row r="135" spans="2:51" s="11" customFormat="1" ht="13.5">
      <c r="B135" s="206"/>
      <c r="C135" s="207"/>
      <c r="D135" s="208" t="s">
        <v>192</v>
      </c>
      <c r="E135" s="209" t="s">
        <v>22</v>
      </c>
      <c r="F135" s="210" t="s">
        <v>1828</v>
      </c>
      <c r="G135" s="207"/>
      <c r="H135" s="211">
        <v>102.3</v>
      </c>
      <c r="I135" s="212"/>
      <c r="J135" s="207"/>
      <c r="K135" s="207"/>
      <c r="L135" s="213"/>
      <c r="M135" s="214"/>
      <c r="N135" s="215"/>
      <c r="O135" s="215"/>
      <c r="P135" s="215"/>
      <c r="Q135" s="215"/>
      <c r="R135" s="215"/>
      <c r="S135" s="215"/>
      <c r="T135" s="216"/>
      <c r="AT135" s="217" t="s">
        <v>192</v>
      </c>
      <c r="AU135" s="217" t="s">
        <v>197</v>
      </c>
      <c r="AV135" s="11" t="s">
        <v>92</v>
      </c>
      <c r="AW135" s="11" t="s">
        <v>194</v>
      </c>
      <c r="AX135" s="11" t="s">
        <v>25</v>
      </c>
      <c r="AY135" s="217" t="s">
        <v>182</v>
      </c>
    </row>
    <row r="136" spans="2:63" s="14" customFormat="1" ht="21.6" customHeight="1">
      <c r="B136" s="259"/>
      <c r="C136" s="260"/>
      <c r="D136" s="261" t="s">
        <v>81</v>
      </c>
      <c r="E136" s="261" t="s">
        <v>1518</v>
      </c>
      <c r="F136" s="261" t="s">
        <v>1341</v>
      </c>
      <c r="G136" s="260"/>
      <c r="H136" s="260"/>
      <c r="I136" s="262"/>
      <c r="J136" s="263">
        <f>BK136</f>
        <v>14399.88</v>
      </c>
      <c r="K136" s="260"/>
      <c r="L136" s="264"/>
      <c r="M136" s="265"/>
      <c r="N136" s="266"/>
      <c r="O136" s="266"/>
      <c r="P136" s="267">
        <f>SUM(P137:P138)</f>
        <v>0</v>
      </c>
      <c r="Q136" s="266"/>
      <c r="R136" s="267">
        <f>SUM(R137:R138)</f>
        <v>0</v>
      </c>
      <c r="S136" s="266"/>
      <c r="T136" s="268">
        <f>SUM(T137:T138)</f>
        <v>0</v>
      </c>
      <c r="AR136" s="269" t="s">
        <v>25</v>
      </c>
      <c r="AT136" s="270" t="s">
        <v>81</v>
      </c>
      <c r="AU136" s="270" t="s">
        <v>197</v>
      </c>
      <c r="AY136" s="269" t="s">
        <v>182</v>
      </c>
      <c r="BK136" s="271">
        <f>SUM(BK137:BK138)</f>
        <v>14399.88</v>
      </c>
    </row>
    <row r="137" spans="2:65" s="1" customFormat="1" ht="14.4" customHeight="1">
      <c r="B137" s="42"/>
      <c r="C137" s="194" t="s">
        <v>332</v>
      </c>
      <c r="D137" s="194" t="s">
        <v>185</v>
      </c>
      <c r="E137" s="195" t="s">
        <v>1782</v>
      </c>
      <c r="F137" s="196" t="s">
        <v>1783</v>
      </c>
      <c r="G137" s="197" t="s">
        <v>561</v>
      </c>
      <c r="H137" s="198">
        <v>36.269</v>
      </c>
      <c r="I137" s="199">
        <v>397.03</v>
      </c>
      <c r="J137" s="200">
        <f>ROUND(I137*H137,2)</f>
        <v>14399.88</v>
      </c>
      <c r="K137" s="196" t="s">
        <v>235</v>
      </c>
      <c r="L137" s="62"/>
      <c r="M137" s="201" t="s">
        <v>22</v>
      </c>
      <c r="N137" s="202" t="s">
        <v>53</v>
      </c>
      <c r="O137" s="43"/>
      <c r="P137" s="203">
        <f>O137*H137</f>
        <v>0</v>
      </c>
      <c r="Q137" s="203">
        <v>0</v>
      </c>
      <c r="R137" s="203">
        <f>Q137*H137</f>
        <v>0</v>
      </c>
      <c r="S137" s="203">
        <v>0</v>
      </c>
      <c r="T137" s="204">
        <f>S137*H137</f>
        <v>0</v>
      </c>
      <c r="AR137" s="25" t="s">
        <v>197</v>
      </c>
      <c r="AT137" s="25" t="s">
        <v>185</v>
      </c>
      <c r="AU137" s="25" t="s">
        <v>181</v>
      </c>
      <c r="AY137" s="25" t="s">
        <v>182</v>
      </c>
      <c r="BE137" s="205">
        <f>IF(N137="základní",J137,0)</f>
        <v>14399.88</v>
      </c>
      <c r="BF137" s="205">
        <f>IF(N137="snížená",J137,0)</f>
        <v>0</v>
      </c>
      <c r="BG137" s="205">
        <f>IF(N137="zákl. přenesená",J137,0)</f>
        <v>0</v>
      </c>
      <c r="BH137" s="205">
        <f>IF(N137="sníž. přenesená",J137,0)</f>
        <v>0</v>
      </c>
      <c r="BI137" s="205">
        <f>IF(N137="nulová",J137,0)</f>
        <v>0</v>
      </c>
      <c r="BJ137" s="25" t="s">
        <v>25</v>
      </c>
      <c r="BK137" s="205">
        <f>ROUND(I137*H137,2)</f>
        <v>14399.88</v>
      </c>
      <c r="BL137" s="25" t="s">
        <v>197</v>
      </c>
      <c r="BM137" s="25" t="s">
        <v>1784</v>
      </c>
    </row>
    <row r="138" spans="2:47" s="1" customFormat="1" ht="48">
      <c r="B138" s="42"/>
      <c r="C138" s="64"/>
      <c r="D138" s="208" t="s">
        <v>237</v>
      </c>
      <c r="E138" s="64"/>
      <c r="F138" s="228" t="s">
        <v>1785</v>
      </c>
      <c r="G138" s="64"/>
      <c r="H138" s="64"/>
      <c r="I138" s="165"/>
      <c r="J138" s="64"/>
      <c r="K138" s="64"/>
      <c r="L138" s="62"/>
      <c r="M138" s="229"/>
      <c r="N138" s="43"/>
      <c r="O138" s="43"/>
      <c r="P138" s="43"/>
      <c r="Q138" s="43"/>
      <c r="R138" s="43"/>
      <c r="S138" s="43"/>
      <c r="T138" s="79"/>
      <c r="AT138" s="25" t="s">
        <v>237</v>
      </c>
      <c r="AU138" s="25" t="s">
        <v>181</v>
      </c>
    </row>
    <row r="139" spans="2:63" s="10" customFormat="1" ht="37.35" customHeight="1">
      <c r="B139" s="178"/>
      <c r="C139" s="179"/>
      <c r="D139" s="180" t="s">
        <v>81</v>
      </c>
      <c r="E139" s="181" t="s">
        <v>1520</v>
      </c>
      <c r="F139" s="181" t="s">
        <v>1521</v>
      </c>
      <c r="G139" s="179"/>
      <c r="H139" s="179"/>
      <c r="I139" s="182"/>
      <c r="J139" s="183">
        <f>BK139</f>
        <v>39862.21</v>
      </c>
      <c r="K139" s="179"/>
      <c r="L139" s="184"/>
      <c r="M139" s="185"/>
      <c r="N139" s="186"/>
      <c r="O139" s="186"/>
      <c r="P139" s="187">
        <f>P140</f>
        <v>0</v>
      </c>
      <c r="Q139" s="186"/>
      <c r="R139" s="187">
        <f>R140</f>
        <v>0.046035</v>
      </c>
      <c r="S139" s="186"/>
      <c r="T139" s="188">
        <f>T140</f>
        <v>0</v>
      </c>
      <c r="AR139" s="189" t="s">
        <v>92</v>
      </c>
      <c r="AT139" s="190" t="s">
        <v>81</v>
      </c>
      <c r="AU139" s="190" t="s">
        <v>82</v>
      </c>
      <c r="AY139" s="189" t="s">
        <v>182</v>
      </c>
      <c r="BK139" s="191">
        <f>BK140</f>
        <v>39862.21</v>
      </c>
    </row>
    <row r="140" spans="2:63" s="10" customFormat="1" ht="19.95" customHeight="1">
      <c r="B140" s="178"/>
      <c r="C140" s="179"/>
      <c r="D140" s="180" t="s">
        <v>81</v>
      </c>
      <c r="E140" s="192" t="s">
        <v>1650</v>
      </c>
      <c r="F140" s="192" t="s">
        <v>1651</v>
      </c>
      <c r="G140" s="179"/>
      <c r="H140" s="179"/>
      <c r="I140" s="182"/>
      <c r="J140" s="193">
        <f>BK140</f>
        <v>39862.21</v>
      </c>
      <c r="K140" s="179"/>
      <c r="L140" s="184"/>
      <c r="M140" s="185"/>
      <c r="N140" s="186"/>
      <c r="O140" s="186"/>
      <c r="P140" s="187">
        <f>SUM(P141:P143)</f>
        <v>0</v>
      </c>
      <c r="Q140" s="186"/>
      <c r="R140" s="187">
        <f>SUM(R141:R143)</f>
        <v>0.046035</v>
      </c>
      <c r="S140" s="186"/>
      <c r="T140" s="188">
        <f>SUM(T141:T143)</f>
        <v>0</v>
      </c>
      <c r="AR140" s="189" t="s">
        <v>92</v>
      </c>
      <c r="AT140" s="190" t="s">
        <v>81</v>
      </c>
      <c r="AU140" s="190" t="s">
        <v>25</v>
      </c>
      <c r="AY140" s="189" t="s">
        <v>182</v>
      </c>
      <c r="BK140" s="191">
        <f>SUM(BK141:BK143)</f>
        <v>39862.21</v>
      </c>
    </row>
    <row r="141" spans="2:65" s="1" customFormat="1" ht="14.4" customHeight="1">
      <c r="B141" s="42"/>
      <c r="C141" s="194" t="s">
        <v>338</v>
      </c>
      <c r="D141" s="194" t="s">
        <v>185</v>
      </c>
      <c r="E141" s="195" t="s">
        <v>1652</v>
      </c>
      <c r="F141" s="196" t="s">
        <v>1653</v>
      </c>
      <c r="G141" s="197" t="s">
        <v>234</v>
      </c>
      <c r="H141" s="198">
        <v>102.3</v>
      </c>
      <c r="I141" s="199">
        <v>118.04</v>
      </c>
      <c r="J141" s="200">
        <f>ROUND(I141*H141,2)</f>
        <v>12075.49</v>
      </c>
      <c r="K141" s="196" t="s">
        <v>235</v>
      </c>
      <c r="L141" s="62"/>
      <c r="M141" s="201" t="s">
        <v>22</v>
      </c>
      <c r="N141" s="202" t="s">
        <v>53</v>
      </c>
      <c r="O141" s="43"/>
      <c r="P141" s="203">
        <f>O141*H141</f>
        <v>0</v>
      </c>
      <c r="Q141" s="203">
        <v>0.00013</v>
      </c>
      <c r="R141" s="203">
        <f>Q141*H141</f>
        <v>0.013298999999999998</v>
      </c>
      <c r="S141" s="203">
        <v>0</v>
      </c>
      <c r="T141" s="204">
        <f>S141*H141</f>
        <v>0</v>
      </c>
      <c r="AR141" s="25" t="s">
        <v>317</v>
      </c>
      <c r="AT141" s="25" t="s">
        <v>185</v>
      </c>
      <c r="AU141" s="25" t="s">
        <v>92</v>
      </c>
      <c r="AY141" s="25" t="s">
        <v>182</v>
      </c>
      <c r="BE141" s="205">
        <f>IF(N141="základní",J141,0)</f>
        <v>12075.49</v>
      </c>
      <c r="BF141" s="205">
        <f>IF(N141="snížená",J141,0)</f>
        <v>0</v>
      </c>
      <c r="BG141" s="205">
        <f>IF(N141="zákl. přenesená",J141,0)</f>
        <v>0</v>
      </c>
      <c r="BH141" s="205">
        <f>IF(N141="sníž. přenesená",J141,0)</f>
        <v>0</v>
      </c>
      <c r="BI141" s="205">
        <f>IF(N141="nulová",J141,0)</f>
        <v>0</v>
      </c>
      <c r="BJ141" s="25" t="s">
        <v>25</v>
      </c>
      <c r="BK141" s="205">
        <f>ROUND(I141*H141,2)</f>
        <v>12075.49</v>
      </c>
      <c r="BL141" s="25" t="s">
        <v>317</v>
      </c>
      <c r="BM141" s="25" t="s">
        <v>1786</v>
      </c>
    </row>
    <row r="142" spans="2:65" s="1" customFormat="1" ht="14.4" customHeight="1">
      <c r="B142" s="42"/>
      <c r="C142" s="194" t="s">
        <v>9</v>
      </c>
      <c r="D142" s="194" t="s">
        <v>185</v>
      </c>
      <c r="E142" s="195" t="s">
        <v>1655</v>
      </c>
      <c r="F142" s="196" t="s">
        <v>1656</v>
      </c>
      <c r="G142" s="197" t="s">
        <v>234</v>
      </c>
      <c r="H142" s="198">
        <v>102.3</v>
      </c>
      <c r="I142" s="199">
        <v>149.08</v>
      </c>
      <c r="J142" s="200">
        <f>ROUND(I142*H142,2)</f>
        <v>15250.88</v>
      </c>
      <c r="K142" s="196" t="s">
        <v>235</v>
      </c>
      <c r="L142" s="62"/>
      <c r="M142" s="201" t="s">
        <v>22</v>
      </c>
      <c r="N142" s="202" t="s">
        <v>53</v>
      </c>
      <c r="O142" s="43"/>
      <c r="P142" s="203">
        <f>O142*H142</f>
        <v>0</v>
      </c>
      <c r="Q142" s="203">
        <v>0.00023</v>
      </c>
      <c r="R142" s="203">
        <f>Q142*H142</f>
        <v>0.023529</v>
      </c>
      <c r="S142" s="203">
        <v>0</v>
      </c>
      <c r="T142" s="204">
        <f>S142*H142</f>
        <v>0</v>
      </c>
      <c r="AR142" s="25" t="s">
        <v>317</v>
      </c>
      <c r="AT142" s="25" t="s">
        <v>185</v>
      </c>
      <c r="AU142" s="25" t="s">
        <v>92</v>
      </c>
      <c r="AY142" s="25" t="s">
        <v>182</v>
      </c>
      <c r="BE142" s="205">
        <f>IF(N142="základní",J142,0)</f>
        <v>15250.88</v>
      </c>
      <c r="BF142" s="205">
        <f>IF(N142="snížená",J142,0)</f>
        <v>0</v>
      </c>
      <c r="BG142" s="205">
        <f>IF(N142="zákl. přenesená",J142,0)</f>
        <v>0</v>
      </c>
      <c r="BH142" s="205">
        <f>IF(N142="sníž. přenesená",J142,0)</f>
        <v>0</v>
      </c>
      <c r="BI142" s="205">
        <f>IF(N142="nulová",J142,0)</f>
        <v>0</v>
      </c>
      <c r="BJ142" s="25" t="s">
        <v>25</v>
      </c>
      <c r="BK142" s="205">
        <f>ROUND(I142*H142,2)</f>
        <v>15250.88</v>
      </c>
      <c r="BL142" s="25" t="s">
        <v>317</v>
      </c>
      <c r="BM142" s="25" t="s">
        <v>1787</v>
      </c>
    </row>
    <row r="143" spans="2:65" s="1" customFormat="1" ht="22.8" customHeight="1">
      <c r="B143" s="42"/>
      <c r="C143" s="194" t="s">
        <v>347</v>
      </c>
      <c r="D143" s="194" t="s">
        <v>185</v>
      </c>
      <c r="E143" s="195" t="s">
        <v>1658</v>
      </c>
      <c r="F143" s="196" t="s">
        <v>1659</v>
      </c>
      <c r="G143" s="197" t="s">
        <v>234</v>
      </c>
      <c r="H143" s="198">
        <v>102.3</v>
      </c>
      <c r="I143" s="199">
        <v>122.54</v>
      </c>
      <c r="J143" s="200">
        <f>ROUND(I143*H143,2)</f>
        <v>12535.84</v>
      </c>
      <c r="K143" s="196" t="s">
        <v>235</v>
      </c>
      <c r="L143" s="62"/>
      <c r="M143" s="201" t="s">
        <v>22</v>
      </c>
      <c r="N143" s="255" t="s">
        <v>53</v>
      </c>
      <c r="O143" s="256"/>
      <c r="P143" s="257">
        <f>O143*H143</f>
        <v>0</v>
      </c>
      <c r="Q143" s="257">
        <v>9E-05</v>
      </c>
      <c r="R143" s="257">
        <f>Q143*H143</f>
        <v>0.009207</v>
      </c>
      <c r="S143" s="257">
        <v>0</v>
      </c>
      <c r="T143" s="258">
        <f>S143*H143</f>
        <v>0</v>
      </c>
      <c r="AR143" s="25" t="s">
        <v>317</v>
      </c>
      <c r="AT143" s="25" t="s">
        <v>185</v>
      </c>
      <c r="AU143" s="25" t="s">
        <v>92</v>
      </c>
      <c r="AY143" s="25" t="s">
        <v>182</v>
      </c>
      <c r="BE143" s="205">
        <f>IF(N143="základní",J143,0)</f>
        <v>12535.84</v>
      </c>
      <c r="BF143" s="205">
        <f>IF(N143="snížená",J143,0)</f>
        <v>0</v>
      </c>
      <c r="BG143" s="205">
        <f>IF(N143="zákl. přenesená",J143,0)</f>
        <v>0</v>
      </c>
      <c r="BH143" s="205">
        <f>IF(N143="sníž. přenesená",J143,0)</f>
        <v>0</v>
      </c>
      <c r="BI143" s="205">
        <f>IF(N143="nulová",J143,0)</f>
        <v>0</v>
      </c>
      <c r="BJ143" s="25" t="s">
        <v>25</v>
      </c>
      <c r="BK143" s="205">
        <f>ROUND(I143*H143,2)</f>
        <v>12535.84</v>
      </c>
      <c r="BL143" s="25" t="s">
        <v>317</v>
      </c>
      <c r="BM143" s="25" t="s">
        <v>1788</v>
      </c>
    </row>
    <row r="144" spans="2:12" s="1" customFormat="1" ht="6.9" customHeight="1">
      <c r="B144" s="57"/>
      <c r="C144" s="58"/>
      <c r="D144" s="58"/>
      <c r="E144" s="58"/>
      <c r="F144" s="58"/>
      <c r="G144" s="58"/>
      <c r="H144" s="58"/>
      <c r="I144" s="141"/>
      <c r="J144" s="58"/>
      <c r="K144" s="58"/>
      <c r="L144" s="62"/>
    </row>
  </sheetData>
  <sheetProtection algorithmName="SHA-512" hashValue="pxYLpguCOzNjOdCr4Juyi71xyAYyb3xcIdpr2kjZg3hNouE4mcVqpdukmwwGDyxvV/4OGDTmcvlsAQsf1vdsfg==" saltValue="H0epCa05wJzgGeRHfnFDhvebbPkDxxVntnBJugnysZqS1OD39qs5SM3LPk6FUNktdiNsaX2JWJn8yAtKJXv3hA==" spinCount="100000" sheet="1" objects="1" scenarios="1" formatColumns="0" formatRows="0" autoFilter="0"/>
  <autoFilter ref="C82:K143"/>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8"/>
  <sheetViews>
    <sheetView showGridLines="0" workbookViewId="0" topLeftCell="A1">
      <pane ySplit="1" topLeftCell="A8"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2"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2"/>
      <c r="B1" s="113"/>
      <c r="C1" s="113"/>
      <c r="D1" s="114" t="s">
        <v>1</v>
      </c>
      <c r="E1" s="113"/>
      <c r="F1" s="115" t="s">
        <v>146</v>
      </c>
      <c r="G1" s="405" t="s">
        <v>147</v>
      </c>
      <c r="H1" s="405"/>
      <c r="I1" s="116"/>
      <c r="J1" s="115" t="s">
        <v>148</v>
      </c>
      <c r="K1" s="114" t="s">
        <v>149</v>
      </c>
      <c r="L1" s="115" t="s">
        <v>150</v>
      </c>
      <c r="M1" s="115"/>
      <c r="N1" s="115"/>
      <c r="O1" s="115"/>
      <c r="P1" s="115"/>
      <c r="Q1" s="115"/>
      <c r="R1" s="115"/>
      <c r="S1" s="115"/>
      <c r="T1" s="11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 customHeight="1">
      <c r="L2" s="392"/>
      <c r="M2" s="392"/>
      <c r="N2" s="392"/>
      <c r="O2" s="392"/>
      <c r="P2" s="392"/>
      <c r="Q2" s="392"/>
      <c r="R2" s="392"/>
      <c r="S2" s="392"/>
      <c r="T2" s="392"/>
      <c r="U2" s="392"/>
      <c r="V2" s="392"/>
      <c r="AT2" s="25" t="s">
        <v>128</v>
      </c>
    </row>
    <row r="3" spans="2:46" ht="6.9" customHeight="1">
      <c r="B3" s="26"/>
      <c r="C3" s="27"/>
      <c r="D3" s="27"/>
      <c r="E3" s="27"/>
      <c r="F3" s="27"/>
      <c r="G3" s="27"/>
      <c r="H3" s="27"/>
      <c r="I3" s="117"/>
      <c r="J3" s="27"/>
      <c r="K3" s="28"/>
      <c r="AT3" s="25" t="s">
        <v>92</v>
      </c>
    </row>
    <row r="4" spans="2:46" ht="36.9" customHeight="1">
      <c r="B4" s="29"/>
      <c r="C4" s="30"/>
      <c r="D4" s="31" t="s">
        <v>151</v>
      </c>
      <c r="E4" s="30"/>
      <c r="F4" s="30"/>
      <c r="G4" s="30"/>
      <c r="H4" s="30"/>
      <c r="I4" s="118"/>
      <c r="J4" s="30"/>
      <c r="K4" s="32"/>
      <c r="M4" s="33" t="s">
        <v>12</v>
      </c>
      <c r="AT4" s="25" t="s">
        <v>6</v>
      </c>
    </row>
    <row r="5" spans="2:11" ht="6.9" customHeight="1">
      <c r="B5" s="29"/>
      <c r="C5" s="30"/>
      <c r="D5" s="30"/>
      <c r="E5" s="30"/>
      <c r="F5" s="30"/>
      <c r="G5" s="30"/>
      <c r="H5" s="30"/>
      <c r="I5" s="118"/>
      <c r="J5" s="30"/>
      <c r="K5" s="32"/>
    </row>
    <row r="6" spans="2:11" ht="13.2">
      <c r="B6" s="29"/>
      <c r="C6" s="30"/>
      <c r="D6" s="38" t="s">
        <v>18</v>
      </c>
      <c r="E6" s="30"/>
      <c r="F6" s="30"/>
      <c r="G6" s="30"/>
      <c r="H6" s="30"/>
      <c r="I6" s="118"/>
      <c r="J6" s="30"/>
      <c r="K6" s="32"/>
    </row>
    <row r="7" spans="2:11" ht="14.4" customHeight="1">
      <c r="B7" s="29"/>
      <c r="C7" s="30"/>
      <c r="D7" s="30"/>
      <c r="E7" s="406" t="str">
        <f>'Rekapitulace stavby'!K6</f>
        <v>II/169 a II/145 Dlouhá ves-Radešov, úsek C</v>
      </c>
      <c r="F7" s="407"/>
      <c r="G7" s="407"/>
      <c r="H7" s="407"/>
      <c r="I7" s="118"/>
      <c r="J7" s="30"/>
      <c r="K7" s="32"/>
    </row>
    <row r="8" spans="2:11" s="1" customFormat="1" ht="13.2">
      <c r="B8" s="42"/>
      <c r="C8" s="43"/>
      <c r="D8" s="38" t="s">
        <v>152</v>
      </c>
      <c r="E8" s="43"/>
      <c r="F8" s="43"/>
      <c r="G8" s="43"/>
      <c r="H8" s="43"/>
      <c r="I8" s="119"/>
      <c r="J8" s="43"/>
      <c r="K8" s="46"/>
    </row>
    <row r="9" spans="2:11" s="1" customFormat="1" ht="36.9" customHeight="1">
      <c r="B9" s="42"/>
      <c r="C9" s="43"/>
      <c r="D9" s="43"/>
      <c r="E9" s="408" t="s">
        <v>1829</v>
      </c>
      <c r="F9" s="409"/>
      <c r="G9" s="409"/>
      <c r="H9" s="409"/>
      <c r="I9" s="119"/>
      <c r="J9" s="43"/>
      <c r="K9" s="46"/>
    </row>
    <row r="10" spans="2:11" s="1" customFormat="1" ht="13.5">
      <c r="B10" s="42"/>
      <c r="C10" s="43"/>
      <c r="D10" s="43"/>
      <c r="E10" s="43"/>
      <c r="F10" s="43"/>
      <c r="G10" s="43"/>
      <c r="H10" s="43"/>
      <c r="I10" s="119"/>
      <c r="J10" s="43"/>
      <c r="K10" s="46"/>
    </row>
    <row r="11" spans="2:11" s="1" customFormat="1" ht="14.4" customHeight="1">
      <c r="B11" s="42"/>
      <c r="C11" s="43"/>
      <c r="D11" s="38" t="s">
        <v>21</v>
      </c>
      <c r="E11" s="43"/>
      <c r="F11" s="36" t="s">
        <v>104</v>
      </c>
      <c r="G11" s="43"/>
      <c r="H11" s="43"/>
      <c r="I11" s="120" t="s">
        <v>23</v>
      </c>
      <c r="J11" s="36" t="s">
        <v>24</v>
      </c>
      <c r="K11" s="46"/>
    </row>
    <row r="12" spans="2:11" s="1" customFormat="1" ht="14.4" customHeight="1">
      <c r="B12" s="42"/>
      <c r="C12" s="43"/>
      <c r="D12" s="38" t="s">
        <v>26</v>
      </c>
      <c r="E12" s="43"/>
      <c r="F12" s="36" t="s">
        <v>27</v>
      </c>
      <c r="G12" s="43"/>
      <c r="H12" s="43"/>
      <c r="I12" s="120" t="s">
        <v>28</v>
      </c>
      <c r="J12" s="121">
        <f>'Rekapitulace stavby'!AN8</f>
        <v>43424</v>
      </c>
      <c r="K12" s="46"/>
    </row>
    <row r="13" spans="2:11" s="1" customFormat="1" ht="21.75" customHeight="1">
      <c r="B13" s="42"/>
      <c r="C13" s="43"/>
      <c r="D13" s="35" t="s">
        <v>30</v>
      </c>
      <c r="E13" s="43"/>
      <c r="F13" s="39" t="s">
        <v>1803</v>
      </c>
      <c r="G13" s="43"/>
      <c r="H13" s="43"/>
      <c r="I13" s="122" t="s">
        <v>32</v>
      </c>
      <c r="J13" s="39" t="s">
        <v>33</v>
      </c>
      <c r="K13" s="46"/>
    </row>
    <row r="14" spans="2:11" s="1" customFormat="1" ht="14.4" customHeight="1">
      <c r="B14" s="42"/>
      <c r="C14" s="43"/>
      <c r="D14" s="38" t="s">
        <v>35</v>
      </c>
      <c r="E14" s="43"/>
      <c r="F14" s="43"/>
      <c r="G14" s="43"/>
      <c r="H14" s="43"/>
      <c r="I14" s="120" t="s">
        <v>36</v>
      </c>
      <c r="J14" s="36" t="s">
        <v>37</v>
      </c>
      <c r="K14" s="46"/>
    </row>
    <row r="15" spans="2:11" s="1" customFormat="1" ht="18" customHeight="1">
      <c r="B15" s="42"/>
      <c r="C15" s="43"/>
      <c r="D15" s="43"/>
      <c r="E15" s="36" t="s">
        <v>156</v>
      </c>
      <c r="F15" s="43"/>
      <c r="G15" s="43"/>
      <c r="H15" s="43"/>
      <c r="I15" s="120" t="s">
        <v>39</v>
      </c>
      <c r="J15" s="36" t="s">
        <v>40</v>
      </c>
      <c r="K15" s="46"/>
    </row>
    <row r="16" spans="2:11" s="1" customFormat="1" ht="6.9" customHeight="1">
      <c r="B16" s="42"/>
      <c r="C16" s="43"/>
      <c r="D16" s="43"/>
      <c r="E16" s="43"/>
      <c r="F16" s="43"/>
      <c r="G16" s="43"/>
      <c r="H16" s="43"/>
      <c r="I16" s="119"/>
      <c r="J16" s="43"/>
      <c r="K16" s="46"/>
    </row>
    <row r="17" spans="2:11" s="1" customFormat="1" ht="14.4" customHeight="1">
      <c r="B17" s="42"/>
      <c r="C17" s="43"/>
      <c r="D17" s="38" t="s">
        <v>41</v>
      </c>
      <c r="E17" s="43"/>
      <c r="F17" s="43"/>
      <c r="G17" s="43"/>
      <c r="H17" s="43"/>
      <c r="I17" s="120" t="s">
        <v>36</v>
      </c>
      <c r="J17" s="36" t="str">
        <f>IF('Rekapitulace stavby'!AN13="Vyplň údaj","",IF('Rekapitulace stavby'!AN13="","",'Rekapitulace stavby'!AN13))</f>
        <v>48035599</v>
      </c>
      <c r="K17" s="46"/>
    </row>
    <row r="18" spans="2:11" s="1" customFormat="1" ht="18" customHeight="1">
      <c r="B18" s="42"/>
      <c r="C18" s="43"/>
      <c r="D18" s="43"/>
      <c r="E18" s="36" t="str">
        <f>IF('Rekapitulace stavby'!E14="Vyplň údaj","",IF('Rekapitulace stavby'!E14="","",'Rekapitulace stavby'!E14))</f>
        <v>Společnost Dlouhá Ves - Radešov</v>
      </c>
      <c r="F18" s="43"/>
      <c r="G18" s="43"/>
      <c r="H18" s="43"/>
      <c r="I18" s="120" t="s">
        <v>39</v>
      </c>
      <c r="J18" s="36" t="str">
        <f>IF('Rekapitulace stavby'!AN14="Vyplň údaj","",IF('Rekapitulace stavby'!AN14="","",'Rekapitulace stavby'!AN14))</f>
        <v>CZ48035599</v>
      </c>
      <c r="K18" s="46"/>
    </row>
    <row r="19" spans="2:11" s="1" customFormat="1" ht="6.9" customHeight="1">
      <c r="B19" s="42"/>
      <c r="C19" s="43"/>
      <c r="D19" s="43"/>
      <c r="E19" s="43"/>
      <c r="F19" s="43"/>
      <c r="G19" s="43"/>
      <c r="H19" s="43"/>
      <c r="I19" s="119"/>
      <c r="J19" s="43"/>
      <c r="K19" s="46"/>
    </row>
    <row r="20" spans="2:11" s="1" customFormat="1" ht="14.4" customHeight="1">
      <c r="B20" s="42"/>
      <c r="C20" s="43"/>
      <c r="D20" s="38" t="s">
        <v>42</v>
      </c>
      <c r="E20" s="43"/>
      <c r="F20" s="43"/>
      <c r="G20" s="43"/>
      <c r="H20" s="43"/>
      <c r="I20" s="120" t="s">
        <v>36</v>
      </c>
      <c r="J20" s="36" t="s">
        <v>43</v>
      </c>
      <c r="K20" s="46"/>
    </row>
    <row r="21" spans="2:11" s="1" customFormat="1" ht="18" customHeight="1">
      <c r="B21" s="42"/>
      <c r="C21" s="43"/>
      <c r="D21" s="43"/>
      <c r="E21" s="36" t="s">
        <v>44</v>
      </c>
      <c r="F21" s="43"/>
      <c r="G21" s="43"/>
      <c r="H21" s="43"/>
      <c r="I21" s="120" t="s">
        <v>39</v>
      </c>
      <c r="J21" s="36" t="s">
        <v>45</v>
      </c>
      <c r="K21" s="46"/>
    </row>
    <row r="22" spans="2:11" s="1" customFormat="1" ht="6.9" customHeight="1">
      <c r="B22" s="42"/>
      <c r="C22" s="43"/>
      <c r="D22" s="43"/>
      <c r="E22" s="43"/>
      <c r="F22" s="43"/>
      <c r="G22" s="43"/>
      <c r="H22" s="43"/>
      <c r="I22" s="119"/>
      <c r="J22" s="43"/>
      <c r="K22" s="46"/>
    </row>
    <row r="23" spans="2:11" s="1" customFormat="1" ht="14.4" customHeight="1">
      <c r="B23" s="42"/>
      <c r="C23" s="43"/>
      <c r="D23" s="38" t="s">
        <v>46</v>
      </c>
      <c r="E23" s="43"/>
      <c r="F23" s="43"/>
      <c r="G23" s="43"/>
      <c r="H23" s="43"/>
      <c r="I23" s="119"/>
      <c r="J23" s="43"/>
      <c r="K23" s="46"/>
    </row>
    <row r="24" spans="2:11" s="6" customFormat="1" ht="14.4" customHeight="1">
      <c r="B24" s="123"/>
      <c r="C24" s="124"/>
      <c r="D24" s="124"/>
      <c r="E24" s="397" t="s">
        <v>22</v>
      </c>
      <c r="F24" s="397"/>
      <c r="G24" s="397"/>
      <c r="H24" s="397"/>
      <c r="I24" s="125"/>
      <c r="J24" s="124"/>
      <c r="K24" s="126"/>
    </row>
    <row r="25" spans="2:11" s="1" customFormat="1" ht="6.9" customHeight="1">
      <c r="B25" s="42"/>
      <c r="C25" s="43"/>
      <c r="D25" s="43"/>
      <c r="E25" s="43"/>
      <c r="F25" s="43"/>
      <c r="G25" s="43"/>
      <c r="H25" s="43"/>
      <c r="I25" s="119"/>
      <c r="J25" s="43"/>
      <c r="K25" s="46"/>
    </row>
    <row r="26" spans="2:11" s="1" customFormat="1" ht="6.9" customHeight="1">
      <c r="B26" s="42"/>
      <c r="C26" s="43"/>
      <c r="D26" s="86"/>
      <c r="E26" s="86"/>
      <c r="F26" s="86"/>
      <c r="G26" s="86"/>
      <c r="H26" s="86"/>
      <c r="I26" s="127"/>
      <c r="J26" s="86"/>
      <c r="K26" s="128"/>
    </row>
    <row r="27" spans="2:11" s="1" customFormat="1" ht="25.35" customHeight="1">
      <c r="B27" s="42"/>
      <c r="C27" s="43"/>
      <c r="D27" s="129" t="s">
        <v>48</v>
      </c>
      <c r="E27" s="43"/>
      <c r="F27" s="43"/>
      <c r="G27" s="43"/>
      <c r="H27" s="43"/>
      <c r="I27" s="119"/>
      <c r="J27" s="130">
        <f>ROUND(J78,2)</f>
        <v>2599759.49</v>
      </c>
      <c r="K27" s="46"/>
    </row>
    <row r="28" spans="2:11" s="1" customFormat="1" ht="6.9" customHeight="1">
      <c r="B28" s="42"/>
      <c r="C28" s="43"/>
      <c r="D28" s="86"/>
      <c r="E28" s="86"/>
      <c r="F28" s="86"/>
      <c r="G28" s="86"/>
      <c r="H28" s="86"/>
      <c r="I28" s="127"/>
      <c r="J28" s="86"/>
      <c r="K28" s="128"/>
    </row>
    <row r="29" spans="2:11" s="1" customFormat="1" ht="14.4" customHeight="1">
      <c r="B29" s="42"/>
      <c r="C29" s="43"/>
      <c r="D29" s="43"/>
      <c r="E29" s="43"/>
      <c r="F29" s="47" t="s">
        <v>50</v>
      </c>
      <c r="G29" s="43"/>
      <c r="H29" s="43"/>
      <c r="I29" s="131" t="s">
        <v>49</v>
      </c>
      <c r="J29" s="47" t="s">
        <v>51</v>
      </c>
      <c r="K29" s="46"/>
    </row>
    <row r="30" spans="2:11" s="1" customFormat="1" ht="14.4" customHeight="1">
      <c r="B30" s="42"/>
      <c r="C30" s="43"/>
      <c r="D30" s="50" t="s">
        <v>52</v>
      </c>
      <c r="E30" s="50" t="s">
        <v>53</v>
      </c>
      <c r="F30" s="132">
        <f>ROUND(SUM(BE78:BE147),2)</f>
        <v>2599759.49</v>
      </c>
      <c r="G30" s="43"/>
      <c r="H30" s="43"/>
      <c r="I30" s="133">
        <v>0.21</v>
      </c>
      <c r="J30" s="132">
        <f>ROUND(ROUND((SUM(BE78:BE147)),2)*I30,2)</f>
        <v>545949.49</v>
      </c>
      <c r="K30" s="46"/>
    </row>
    <row r="31" spans="2:11" s="1" customFormat="1" ht="14.4" customHeight="1">
      <c r="B31" s="42"/>
      <c r="C31" s="43"/>
      <c r="D31" s="43"/>
      <c r="E31" s="50" t="s">
        <v>54</v>
      </c>
      <c r="F31" s="132">
        <f>ROUND(SUM(BF78:BF147),2)</f>
        <v>0</v>
      </c>
      <c r="G31" s="43"/>
      <c r="H31" s="43"/>
      <c r="I31" s="133">
        <v>0.15</v>
      </c>
      <c r="J31" s="132">
        <f>ROUND(ROUND((SUM(BF78:BF147)),2)*I31,2)</f>
        <v>0</v>
      </c>
      <c r="K31" s="46"/>
    </row>
    <row r="32" spans="2:11" s="1" customFormat="1" ht="14.4" customHeight="1" hidden="1">
      <c r="B32" s="42"/>
      <c r="C32" s="43"/>
      <c r="D32" s="43"/>
      <c r="E32" s="50" t="s">
        <v>55</v>
      </c>
      <c r="F32" s="132">
        <f>ROUND(SUM(BG78:BG147),2)</f>
        <v>0</v>
      </c>
      <c r="G32" s="43"/>
      <c r="H32" s="43"/>
      <c r="I32" s="133">
        <v>0.21</v>
      </c>
      <c r="J32" s="132">
        <v>0</v>
      </c>
      <c r="K32" s="46"/>
    </row>
    <row r="33" spans="2:11" s="1" customFormat="1" ht="14.4" customHeight="1" hidden="1">
      <c r="B33" s="42"/>
      <c r="C33" s="43"/>
      <c r="D33" s="43"/>
      <c r="E33" s="50" t="s">
        <v>56</v>
      </c>
      <c r="F33" s="132">
        <f>ROUND(SUM(BH78:BH147),2)</f>
        <v>0</v>
      </c>
      <c r="G33" s="43"/>
      <c r="H33" s="43"/>
      <c r="I33" s="133">
        <v>0.15</v>
      </c>
      <c r="J33" s="132">
        <v>0</v>
      </c>
      <c r="K33" s="46"/>
    </row>
    <row r="34" spans="2:11" s="1" customFormat="1" ht="14.4" customHeight="1" hidden="1">
      <c r="B34" s="42"/>
      <c r="C34" s="43"/>
      <c r="D34" s="43"/>
      <c r="E34" s="50" t="s">
        <v>57</v>
      </c>
      <c r="F34" s="132">
        <f>ROUND(SUM(BI78:BI147),2)</f>
        <v>0</v>
      </c>
      <c r="G34" s="43"/>
      <c r="H34" s="43"/>
      <c r="I34" s="133">
        <v>0</v>
      </c>
      <c r="J34" s="132">
        <v>0</v>
      </c>
      <c r="K34" s="46"/>
    </row>
    <row r="35" spans="2:11" s="1" customFormat="1" ht="6.9" customHeight="1">
      <c r="B35" s="42"/>
      <c r="C35" s="43"/>
      <c r="D35" s="43"/>
      <c r="E35" s="43"/>
      <c r="F35" s="43"/>
      <c r="G35" s="43"/>
      <c r="H35" s="43"/>
      <c r="I35" s="119"/>
      <c r="J35" s="43"/>
      <c r="K35" s="46"/>
    </row>
    <row r="36" spans="2:11" s="1" customFormat="1" ht="25.35" customHeight="1">
      <c r="B36" s="42"/>
      <c r="C36" s="134"/>
      <c r="D36" s="135" t="s">
        <v>58</v>
      </c>
      <c r="E36" s="80"/>
      <c r="F36" s="80"/>
      <c r="G36" s="136" t="s">
        <v>59</v>
      </c>
      <c r="H36" s="137" t="s">
        <v>60</v>
      </c>
      <c r="I36" s="138"/>
      <c r="J36" s="139">
        <f>SUM(J27:J34)</f>
        <v>3145708.9800000004</v>
      </c>
      <c r="K36" s="140"/>
    </row>
    <row r="37" spans="2:11" s="1" customFormat="1" ht="14.4" customHeight="1">
      <c r="B37" s="57"/>
      <c r="C37" s="58"/>
      <c r="D37" s="58"/>
      <c r="E37" s="58"/>
      <c r="F37" s="58"/>
      <c r="G37" s="58"/>
      <c r="H37" s="58"/>
      <c r="I37" s="141"/>
      <c r="J37" s="58"/>
      <c r="K37" s="59"/>
    </row>
    <row r="41" spans="2:11" s="1" customFormat="1" ht="6.9" customHeight="1">
      <c r="B41" s="142"/>
      <c r="C41" s="143"/>
      <c r="D41" s="143"/>
      <c r="E41" s="143"/>
      <c r="F41" s="143"/>
      <c r="G41" s="143"/>
      <c r="H41" s="143"/>
      <c r="I41" s="144"/>
      <c r="J41" s="143"/>
      <c r="K41" s="145"/>
    </row>
    <row r="42" spans="2:11" s="1" customFormat="1" ht="36.9" customHeight="1">
      <c r="B42" s="42"/>
      <c r="C42" s="31" t="s">
        <v>157</v>
      </c>
      <c r="D42" s="43"/>
      <c r="E42" s="43"/>
      <c r="F42" s="43"/>
      <c r="G42" s="43"/>
      <c r="H42" s="43"/>
      <c r="I42" s="119"/>
      <c r="J42" s="43"/>
      <c r="K42" s="46"/>
    </row>
    <row r="43" spans="2:11" s="1" customFormat="1" ht="6.9" customHeight="1">
      <c r="B43" s="42"/>
      <c r="C43" s="43"/>
      <c r="D43" s="43"/>
      <c r="E43" s="43"/>
      <c r="F43" s="43"/>
      <c r="G43" s="43"/>
      <c r="H43" s="43"/>
      <c r="I43" s="119"/>
      <c r="J43" s="43"/>
      <c r="K43" s="46"/>
    </row>
    <row r="44" spans="2:11" s="1" customFormat="1" ht="14.4" customHeight="1">
      <c r="B44" s="42"/>
      <c r="C44" s="38" t="s">
        <v>18</v>
      </c>
      <c r="D44" s="43"/>
      <c r="E44" s="43"/>
      <c r="F44" s="43"/>
      <c r="G44" s="43"/>
      <c r="H44" s="43"/>
      <c r="I44" s="119"/>
      <c r="J44" s="43"/>
      <c r="K44" s="46"/>
    </row>
    <row r="45" spans="2:11" s="1" customFormat="1" ht="14.4" customHeight="1">
      <c r="B45" s="42"/>
      <c r="C45" s="43"/>
      <c r="D45" s="43"/>
      <c r="E45" s="406" t="str">
        <f>E7</f>
        <v>II/169 a II/145 Dlouhá ves-Radešov, úsek C</v>
      </c>
      <c r="F45" s="407"/>
      <c r="G45" s="407"/>
      <c r="H45" s="407"/>
      <c r="I45" s="119"/>
      <c r="J45" s="43"/>
      <c r="K45" s="46"/>
    </row>
    <row r="46" spans="2:11" s="1" customFormat="1" ht="14.4" customHeight="1">
      <c r="B46" s="42"/>
      <c r="C46" s="38" t="s">
        <v>152</v>
      </c>
      <c r="D46" s="43"/>
      <c r="E46" s="43"/>
      <c r="F46" s="43"/>
      <c r="G46" s="43"/>
      <c r="H46" s="43"/>
      <c r="I46" s="119"/>
      <c r="J46" s="43"/>
      <c r="K46" s="46"/>
    </row>
    <row r="47" spans="2:11" s="1" customFormat="1" ht="16.2" customHeight="1">
      <c r="B47" s="42"/>
      <c r="C47" s="43"/>
      <c r="D47" s="43"/>
      <c r="E47" s="408" t="str">
        <f>E9</f>
        <v>110 - Dopravně inženýrské opatření</v>
      </c>
      <c r="F47" s="409"/>
      <c r="G47" s="409"/>
      <c r="H47" s="409"/>
      <c r="I47" s="119"/>
      <c r="J47" s="43"/>
      <c r="K47" s="46"/>
    </row>
    <row r="48" spans="2:11" s="1" customFormat="1" ht="6.9" customHeight="1">
      <c r="B48" s="42"/>
      <c r="C48" s="43"/>
      <c r="D48" s="43"/>
      <c r="E48" s="43"/>
      <c r="F48" s="43"/>
      <c r="G48" s="43"/>
      <c r="H48" s="43"/>
      <c r="I48" s="119"/>
      <c r="J48" s="43"/>
      <c r="K48" s="46"/>
    </row>
    <row r="49" spans="2:11" s="1" customFormat="1" ht="18" customHeight="1">
      <c r="B49" s="42"/>
      <c r="C49" s="38" t="s">
        <v>26</v>
      </c>
      <c r="D49" s="43"/>
      <c r="E49" s="43"/>
      <c r="F49" s="36" t="str">
        <f>F12</f>
        <v>Kraj Plzeňský, k.ú. Opolenec</v>
      </c>
      <c r="G49" s="43"/>
      <c r="H49" s="43"/>
      <c r="I49" s="120" t="s">
        <v>28</v>
      </c>
      <c r="J49" s="121">
        <f>IF(J12="","",J12)</f>
        <v>43424</v>
      </c>
      <c r="K49" s="46"/>
    </row>
    <row r="50" spans="2:11" s="1" customFormat="1" ht="6.9" customHeight="1">
      <c r="B50" s="42"/>
      <c r="C50" s="43"/>
      <c r="D50" s="43"/>
      <c r="E50" s="43"/>
      <c r="F50" s="43"/>
      <c r="G50" s="43"/>
      <c r="H50" s="43"/>
      <c r="I50" s="119"/>
      <c r="J50" s="43"/>
      <c r="K50" s="46"/>
    </row>
    <row r="51" spans="2:11" s="1" customFormat="1" ht="13.2">
      <c r="B51" s="42"/>
      <c r="C51" s="38" t="s">
        <v>35</v>
      </c>
      <c r="D51" s="43"/>
      <c r="E51" s="43"/>
      <c r="F51" s="36" t="str">
        <f>E15</f>
        <v>Správa a údržba silnic Lzeňského kraje, p.o.</v>
      </c>
      <c r="G51" s="43"/>
      <c r="H51" s="43"/>
      <c r="I51" s="120" t="s">
        <v>42</v>
      </c>
      <c r="J51" s="397" t="str">
        <f>E21</f>
        <v>Pontex spol. s r.o.</v>
      </c>
      <c r="K51" s="46"/>
    </row>
    <row r="52" spans="2:11" s="1" customFormat="1" ht="14.4" customHeight="1">
      <c r="B52" s="42"/>
      <c r="C52" s="38" t="s">
        <v>41</v>
      </c>
      <c r="D52" s="43"/>
      <c r="E52" s="43"/>
      <c r="F52" s="36" t="str">
        <f>IF(E18="","",E18)</f>
        <v>Společnost Dlouhá Ves - Radešov</v>
      </c>
      <c r="G52" s="43"/>
      <c r="H52" s="43"/>
      <c r="I52" s="119"/>
      <c r="J52" s="401"/>
      <c r="K52" s="46"/>
    </row>
    <row r="53" spans="2:11" s="1" customFormat="1" ht="10.35" customHeight="1">
      <c r="B53" s="42"/>
      <c r="C53" s="43"/>
      <c r="D53" s="43"/>
      <c r="E53" s="43"/>
      <c r="F53" s="43"/>
      <c r="G53" s="43"/>
      <c r="H53" s="43"/>
      <c r="I53" s="119"/>
      <c r="J53" s="43"/>
      <c r="K53" s="46"/>
    </row>
    <row r="54" spans="2:11" s="1" customFormat="1" ht="29.25" customHeight="1">
      <c r="B54" s="42"/>
      <c r="C54" s="146" t="s">
        <v>158</v>
      </c>
      <c r="D54" s="134"/>
      <c r="E54" s="134"/>
      <c r="F54" s="134"/>
      <c r="G54" s="134"/>
      <c r="H54" s="134"/>
      <c r="I54" s="147"/>
      <c r="J54" s="148" t="s">
        <v>159</v>
      </c>
      <c r="K54" s="149"/>
    </row>
    <row r="55" spans="2:11" s="1" customFormat="1" ht="10.35" customHeight="1">
      <c r="B55" s="42"/>
      <c r="C55" s="43"/>
      <c r="D55" s="43"/>
      <c r="E55" s="43"/>
      <c r="F55" s="43"/>
      <c r="G55" s="43"/>
      <c r="H55" s="43"/>
      <c r="I55" s="119"/>
      <c r="J55" s="43"/>
      <c r="K55" s="46"/>
    </row>
    <row r="56" spans="2:47" s="1" customFormat="1" ht="29.25" customHeight="1">
      <c r="B56" s="42"/>
      <c r="C56" s="150" t="s">
        <v>160</v>
      </c>
      <c r="D56" s="43"/>
      <c r="E56" s="43"/>
      <c r="F56" s="43"/>
      <c r="G56" s="43"/>
      <c r="H56" s="43"/>
      <c r="I56" s="119"/>
      <c r="J56" s="130">
        <f>J78</f>
        <v>2599759.49</v>
      </c>
      <c r="K56" s="46"/>
      <c r="AU56" s="25" t="s">
        <v>161</v>
      </c>
    </row>
    <row r="57" spans="2:11" s="7" customFormat="1" ht="24.9" customHeight="1">
      <c r="B57" s="151"/>
      <c r="C57" s="152"/>
      <c r="D57" s="153" t="s">
        <v>219</v>
      </c>
      <c r="E57" s="154"/>
      <c r="F57" s="154"/>
      <c r="G57" s="154"/>
      <c r="H57" s="154"/>
      <c r="I57" s="155"/>
      <c r="J57" s="156">
        <f>J79</f>
        <v>2599759.49</v>
      </c>
      <c r="K57" s="157"/>
    </row>
    <row r="58" spans="2:11" s="8" customFormat="1" ht="19.95" customHeight="1">
      <c r="B58" s="158"/>
      <c r="C58" s="159"/>
      <c r="D58" s="160" t="s">
        <v>1356</v>
      </c>
      <c r="E58" s="161"/>
      <c r="F58" s="161"/>
      <c r="G58" s="161"/>
      <c r="H58" s="161"/>
      <c r="I58" s="162"/>
      <c r="J58" s="163">
        <f>J80</f>
        <v>2599759.49</v>
      </c>
      <c r="K58" s="164"/>
    </row>
    <row r="59" spans="2:11" s="1" customFormat="1" ht="21.75" customHeight="1">
      <c r="B59" s="42"/>
      <c r="C59" s="43"/>
      <c r="D59" s="43"/>
      <c r="E59" s="43"/>
      <c r="F59" s="43"/>
      <c r="G59" s="43"/>
      <c r="H59" s="43"/>
      <c r="I59" s="119"/>
      <c r="J59" s="43"/>
      <c r="K59" s="46"/>
    </row>
    <row r="60" spans="2:11" s="1" customFormat="1" ht="6.9" customHeight="1">
      <c r="B60" s="57"/>
      <c r="C60" s="58"/>
      <c r="D60" s="58"/>
      <c r="E60" s="58"/>
      <c r="F60" s="58"/>
      <c r="G60" s="58"/>
      <c r="H60" s="58"/>
      <c r="I60" s="141"/>
      <c r="J60" s="58"/>
      <c r="K60" s="59"/>
    </row>
    <row r="64" spans="2:12" s="1" customFormat="1" ht="6.9" customHeight="1">
      <c r="B64" s="60"/>
      <c r="C64" s="61"/>
      <c r="D64" s="61"/>
      <c r="E64" s="61"/>
      <c r="F64" s="61"/>
      <c r="G64" s="61"/>
      <c r="H64" s="61"/>
      <c r="I64" s="144"/>
      <c r="J64" s="61"/>
      <c r="K64" s="61"/>
      <c r="L64" s="62"/>
    </row>
    <row r="65" spans="2:12" s="1" customFormat="1" ht="36.9" customHeight="1">
      <c r="B65" s="42"/>
      <c r="C65" s="63" t="s">
        <v>165</v>
      </c>
      <c r="D65" s="64"/>
      <c r="E65" s="64"/>
      <c r="F65" s="64"/>
      <c r="G65" s="64"/>
      <c r="H65" s="64"/>
      <c r="I65" s="165"/>
      <c r="J65" s="64"/>
      <c r="K65" s="64"/>
      <c r="L65" s="62"/>
    </row>
    <row r="66" spans="2:12" s="1" customFormat="1" ht="6.9" customHeight="1">
      <c r="B66" s="42"/>
      <c r="C66" s="64"/>
      <c r="D66" s="64"/>
      <c r="E66" s="64"/>
      <c r="F66" s="64"/>
      <c r="G66" s="64"/>
      <c r="H66" s="64"/>
      <c r="I66" s="165"/>
      <c r="J66" s="64"/>
      <c r="K66" s="64"/>
      <c r="L66" s="62"/>
    </row>
    <row r="67" spans="2:12" s="1" customFormat="1" ht="14.4" customHeight="1">
      <c r="B67" s="42"/>
      <c r="C67" s="66" t="s">
        <v>18</v>
      </c>
      <c r="D67" s="64"/>
      <c r="E67" s="64"/>
      <c r="F67" s="64"/>
      <c r="G67" s="64"/>
      <c r="H67" s="64"/>
      <c r="I67" s="165"/>
      <c r="J67" s="64"/>
      <c r="K67" s="64"/>
      <c r="L67" s="62"/>
    </row>
    <row r="68" spans="2:12" s="1" customFormat="1" ht="14.4" customHeight="1">
      <c r="B68" s="42"/>
      <c r="C68" s="64"/>
      <c r="D68" s="64"/>
      <c r="E68" s="402" t="str">
        <f>E7</f>
        <v>II/169 a II/145 Dlouhá ves-Radešov, úsek C</v>
      </c>
      <c r="F68" s="403"/>
      <c r="G68" s="403"/>
      <c r="H68" s="403"/>
      <c r="I68" s="165"/>
      <c r="J68" s="64"/>
      <c r="K68" s="64"/>
      <c r="L68" s="62"/>
    </row>
    <row r="69" spans="2:12" s="1" customFormat="1" ht="14.4" customHeight="1">
      <c r="B69" s="42"/>
      <c r="C69" s="66" t="s">
        <v>152</v>
      </c>
      <c r="D69" s="64"/>
      <c r="E69" s="64"/>
      <c r="F69" s="64"/>
      <c r="G69" s="64"/>
      <c r="H69" s="64"/>
      <c r="I69" s="165"/>
      <c r="J69" s="64"/>
      <c r="K69" s="64"/>
      <c r="L69" s="62"/>
    </row>
    <row r="70" spans="2:12" s="1" customFormat="1" ht="16.2" customHeight="1">
      <c r="B70" s="42"/>
      <c r="C70" s="64"/>
      <c r="D70" s="64"/>
      <c r="E70" s="382" t="str">
        <f>E9</f>
        <v>110 - Dopravně inženýrské opatření</v>
      </c>
      <c r="F70" s="404"/>
      <c r="G70" s="404"/>
      <c r="H70" s="404"/>
      <c r="I70" s="165"/>
      <c r="J70" s="64"/>
      <c r="K70" s="64"/>
      <c r="L70" s="62"/>
    </row>
    <row r="71" spans="2:12" s="1" customFormat="1" ht="6.9" customHeight="1">
      <c r="B71" s="42"/>
      <c r="C71" s="64"/>
      <c r="D71" s="64"/>
      <c r="E71" s="64"/>
      <c r="F71" s="64"/>
      <c r="G71" s="64"/>
      <c r="H71" s="64"/>
      <c r="I71" s="165"/>
      <c r="J71" s="64"/>
      <c r="K71" s="64"/>
      <c r="L71" s="62"/>
    </row>
    <row r="72" spans="2:12" s="1" customFormat="1" ht="18" customHeight="1">
      <c r="B72" s="42"/>
      <c r="C72" s="66" t="s">
        <v>26</v>
      </c>
      <c r="D72" s="64"/>
      <c r="E72" s="64"/>
      <c r="F72" s="166" t="str">
        <f>F12</f>
        <v>Kraj Plzeňský, k.ú. Opolenec</v>
      </c>
      <c r="G72" s="64"/>
      <c r="H72" s="64"/>
      <c r="I72" s="167" t="s">
        <v>28</v>
      </c>
      <c r="J72" s="74">
        <f>IF(J12="","",J12)</f>
        <v>43424</v>
      </c>
      <c r="K72" s="64"/>
      <c r="L72" s="62"/>
    </row>
    <row r="73" spans="2:12" s="1" customFormat="1" ht="6.9" customHeight="1">
      <c r="B73" s="42"/>
      <c r="C73" s="64"/>
      <c r="D73" s="64"/>
      <c r="E73" s="64"/>
      <c r="F73" s="64"/>
      <c r="G73" s="64"/>
      <c r="H73" s="64"/>
      <c r="I73" s="165"/>
      <c r="J73" s="64"/>
      <c r="K73" s="64"/>
      <c r="L73" s="62"/>
    </row>
    <row r="74" spans="2:12" s="1" customFormat="1" ht="13.2">
      <c r="B74" s="42"/>
      <c r="C74" s="66" t="s">
        <v>35</v>
      </c>
      <c r="D74" s="64"/>
      <c r="E74" s="64"/>
      <c r="F74" s="166" t="str">
        <f>E15</f>
        <v>Správa a údržba silnic Lzeňského kraje, p.o.</v>
      </c>
      <c r="G74" s="64"/>
      <c r="H74" s="64"/>
      <c r="I74" s="167" t="s">
        <v>42</v>
      </c>
      <c r="J74" s="166" t="str">
        <f>E21</f>
        <v>Pontex spol. s r.o.</v>
      </c>
      <c r="K74" s="64"/>
      <c r="L74" s="62"/>
    </row>
    <row r="75" spans="2:12" s="1" customFormat="1" ht="14.4" customHeight="1">
      <c r="B75" s="42"/>
      <c r="C75" s="66" t="s">
        <v>41</v>
      </c>
      <c r="D75" s="64"/>
      <c r="E75" s="64"/>
      <c r="F75" s="166" t="str">
        <f>IF(E18="","",E18)</f>
        <v>Společnost Dlouhá Ves - Radešov</v>
      </c>
      <c r="G75" s="64"/>
      <c r="H75" s="64"/>
      <c r="I75" s="165"/>
      <c r="J75" s="64"/>
      <c r="K75" s="64"/>
      <c r="L75" s="62"/>
    </row>
    <row r="76" spans="2:12" s="1" customFormat="1" ht="10.35" customHeight="1">
      <c r="B76" s="42"/>
      <c r="C76" s="64"/>
      <c r="D76" s="64"/>
      <c r="E76" s="64"/>
      <c r="F76" s="64"/>
      <c r="G76" s="64"/>
      <c r="H76" s="64"/>
      <c r="I76" s="165"/>
      <c r="J76" s="64"/>
      <c r="K76" s="64"/>
      <c r="L76" s="62"/>
    </row>
    <row r="77" spans="2:20" s="9" customFormat="1" ht="29.25" customHeight="1">
      <c r="B77" s="168"/>
      <c r="C77" s="169" t="s">
        <v>166</v>
      </c>
      <c r="D77" s="170" t="s">
        <v>67</v>
      </c>
      <c r="E77" s="170" t="s">
        <v>63</v>
      </c>
      <c r="F77" s="170" t="s">
        <v>167</v>
      </c>
      <c r="G77" s="170" t="s">
        <v>168</v>
      </c>
      <c r="H77" s="170" t="s">
        <v>169</v>
      </c>
      <c r="I77" s="171" t="s">
        <v>170</v>
      </c>
      <c r="J77" s="170" t="s">
        <v>159</v>
      </c>
      <c r="K77" s="172" t="s">
        <v>171</v>
      </c>
      <c r="L77" s="173"/>
      <c r="M77" s="82" t="s">
        <v>172</v>
      </c>
      <c r="N77" s="83" t="s">
        <v>52</v>
      </c>
      <c r="O77" s="83" t="s">
        <v>173</v>
      </c>
      <c r="P77" s="83" t="s">
        <v>174</v>
      </c>
      <c r="Q77" s="83" t="s">
        <v>175</v>
      </c>
      <c r="R77" s="83" t="s">
        <v>176</v>
      </c>
      <c r="S77" s="83" t="s">
        <v>177</v>
      </c>
      <c r="T77" s="84" t="s">
        <v>178</v>
      </c>
    </row>
    <row r="78" spans="2:63" s="1" customFormat="1" ht="29.25" customHeight="1">
      <c r="B78" s="42"/>
      <c r="C78" s="88" t="s">
        <v>160</v>
      </c>
      <c r="D78" s="64"/>
      <c r="E78" s="64"/>
      <c r="F78" s="64"/>
      <c r="G78" s="64"/>
      <c r="H78" s="64"/>
      <c r="I78" s="165"/>
      <c r="J78" s="174">
        <f>BK78</f>
        <v>2599759.49</v>
      </c>
      <c r="K78" s="64"/>
      <c r="L78" s="62"/>
      <c r="M78" s="85"/>
      <c r="N78" s="86"/>
      <c r="O78" s="86"/>
      <c r="P78" s="175">
        <f>P79</f>
        <v>0</v>
      </c>
      <c r="Q78" s="86"/>
      <c r="R78" s="175">
        <f>R79</f>
        <v>1680.7378599999997</v>
      </c>
      <c r="S78" s="86"/>
      <c r="T78" s="176">
        <f>T79</f>
        <v>0</v>
      </c>
      <c r="AT78" s="25" t="s">
        <v>81</v>
      </c>
      <c r="AU78" s="25" t="s">
        <v>161</v>
      </c>
      <c r="BK78" s="177">
        <f>BK79</f>
        <v>2599759.49</v>
      </c>
    </row>
    <row r="79" spans="2:63" s="10" customFormat="1" ht="37.35" customHeight="1">
      <c r="B79" s="178"/>
      <c r="C79" s="179"/>
      <c r="D79" s="180" t="s">
        <v>81</v>
      </c>
      <c r="E79" s="181" t="s">
        <v>229</v>
      </c>
      <c r="F79" s="181" t="s">
        <v>230</v>
      </c>
      <c r="G79" s="179"/>
      <c r="H79" s="179"/>
      <c r="I79" s="182"/>
      <c r="J79" s="183">
        <f>BK79</f>
        <v>2599759.49</v>
      </c>
      <c r="K79" s="179"/>
      <c r="L79" s="184"/>
      <c r="M79" s="185"/>
      <c r="N79" s="186"/>
      <c r="O79" s="186"/>
      <c r="P79" s="187">
        <f>P80</f>
        <v>0</v>
      </c>
      <c r="Q79" s="186"/>
      <c r="R79" s="187">
        <f>R80</f>
        <v>1680.7378599999997</v>
      </c>
      <c r="S79" s="186"/>
      <c r="T79" s="188">
        <f>T80</f>
        <v>0</v>
      </c>
      <c r="AR79" s="189" t="s">
        <v>25</v>
      </c>
      <c r="AT79" s="190" t="s">
        <v>81</v>
      </c>
      <c r="AU79" s="190" t="s">
        <v>82</v>
      </c>
      <c r="AY79" s="189" t="s">
        <v>182</v>
      </c>
      <c r="BK79" s="191">
        <f>BK80</f>
        <v>2599759.49</v>
      </c>
    </row>
    <row r="80" spans="2:63" s="10" customFormat="1" ht="19.95" customHeight="1">
      <c r="B80" s="178"/>
      <c r="C80" s="179"/>
      <c r="D80" s="180" t="s">
        <v>81</v>
      </c>
      <c r="E80" s="192" t="s">
        <v>277</v>
      </c>
      <c r="F80" s="192" t="s">
        <v>1475</v>
      </c>
      <c r="G80" s="179"/>
      <c r="H80" s="179"/>
      <c r="I80" s="182"/>
      <c r="J80" s="193">
        <f>BK80</f>
        <v>2599759.49</v>
      </c>
      <c r="K80" s="179"/>
      <c r="L80" s="184"/>
      <c r="M80" s="185"/>
      <c r="N80" s="186"/>
      <c r="O80" s="186"/>
      <c r="P80" s="187">
        <f>SUM(P81:P147)</f>
        <v>0</v>
      </c>
      <c r="Q80" s="186"/>
      <c r="R80" s="187">
        <f>SUM(R81:R147)</f>
        <v>1680.7378599999997</v>
      </c>
      <c r="S80" s="186"/>
      <c r="T80" s="188">
        <f>SUM(T81:T147)</f>
        <v>0</v>
      </c>
      <c r="AR80" s="189" t="s">
        <v>25</v>
      </c>
      <c r="AT80" s="190" t="s">
        <v>81</v>
      </c>
      <c r="AU80" s="190" t="s">
        <v>25</v>
      </c>
      <c r="AY80" s="189" t="s">
        <v>182</v>
      </c>
      <c r="BK80" s="191">
        <f>SUM(BK81:BK147)</f>
        <v>2599759.49</v>
      </c>
    </row>
    <row r="81" spans="2:65" s="1" customFormat="1" ht="22.8" customHeight="1">
      <c r="B81" s="42"/>
      <c r="C81" s="194" t="s">
        <v>25</v>
      </c>
      <c r="D81" s="194" t="s">
        <v>185</v>
      </c>
      <c r="E81" s="195" t="s">
        <v>1830</v>
      </c>
      <c r="F81" s="196" t="s">
        <v>1831</v>
      </c>
      <c r="G81" s="197" t="s">
        <v>430</v>
      </c>
      <c r="H81" s="198">
        <v>2128</v>
      </c>
      <c r="I81" s="199">
        <v>106.71</v>
      </c>
      <c r="J81" s="200">
        <f>ROUND(I81*H81,2)</f>
        <v>227078.88</v>
      </c>
      <c r="K81" s="196" t="s">
        <v>22</v>
      </c>
      <c r="L81" s="62"/>
      <c r="M81" s="201" t="s">
        <v>22</v>
      </c>
      <c r="N81" s="202" t="s">
        <v>53</v>
      </c>
      <c r="O81" s="43"/>
      <c r="P81" s="203">
        <f>O81*H81</f>
        <v>0</v>
      </c>
      <c r="Q81" s="203">
        <v>0.26253</v>
      </c>
      <c r="R81" s="203">
        <f>Q81*H81</f>
        <v>558.6638399999999</v>
      </c>
      <c r="S81" s="203">
        <v>0</v>
      </c>
      <c r="T81" s="204">
        <f>S81*H81</f>
        <v>0</v>
      </c>
      <c r="AR81" s="25" t="s">
        <v>197</v>
      </c>
      <c r="AT81" s="25" t="s">
        <v>185</v>
      </c>
      <c r="AU81" s="25" t="s">
        <v>92</v>
      </c>
      <c r="AY81" s="25" t="s">
        <v>182</v>
      </c>
      <c r="BE81" s="205">
        <f>IF(N81="základní",J81,0)</f>
        <v>227078.88</v>
      </c>
      <c r="BF81" s="205">
        <f>IF(N81="snížená",J81,0)</f>
        <v>0</v>
      </c>
      <c r="BG81" s="205">
        <f>IF(N81="zákl. přenesená",J81,0)</f>
        <v>0</v>
      </c>
      <c r="BH81" s="205">
        <f>IF(N81="sníž. přenesená",J81,0)</f>
        <v>0</v>
      </c>
      <c r="BI81" s="205">
        <f>IF(N81="nulová",J81,0)</f>
        <v>0</v>
      </c>
      <c r="BJ81" s="25" t="s">
        <v>25</v>
      </c>
      <c r="BK81" s="205">
        <f>ROUND(I81*H81,2)</f>
        <v>227078.88</v>
      </c>
      <c r="BL81" s="25" t="s">
        <v>197</v>
      </c>
      <c r="BM81" s="25" t="s">
        <v>1832</v>
      </c>
    </row>
    <row r="82" spans="2:47" s="1" customFormat="1" ht="96">
      <c r="B82" s="42"/>
      <c r="C82" s="64"/>
      <c r="D82" s="208" t="s">
        <v>205</v>
      </c>
      <c r="E82" s="64"/>
      <c r="F82" s="228" t="s">
        <v>1833</v>
      </c>
      <c r="G82" s="64"/>
      <c r="H82" s="64"/>
      <c r="I82" s="165"/>
      <c r="J82" s="64"/>
      <c r="K82" s="64"/>
      <c r="L82" s="62"/>
      <c r="M82" s="229"/>
      <c r="N82" s="43"/>
      <c r="O82" s="43"/>
      <c r="P82" s="43"/>
      <c r="Q82" s="43"/>
      <c r="R82" s="43"/>
      <c r="S82" s="43"/>
      <c r="T82" s="79"/>
      <c r="AT82" s="25" t="s">
        <v>205</v>
      </c>
      <c r="AU82" s="25" t="s">
        <v>92</v>
      </c>
    </row>
    <row r="83" spans="2:51" s="11" customFormat="1" ht="13.5">
      <c r="B83" s="206"/>
      <c r="C83" s="207"/>
      <c r="D83" s="208" t="s">
        <v>192</v>
      </c>
      <c r="E83" s="209" t="s">
        <v>22</v>
      </c>
      <c r="F83" s="210" t="s">
        <v>1834</v>
      </c>
      <c r="G83" s="207"/>
      <c r="H83" s="211">
        <v>2128</v>
      </c>
      <c r="I83" s="212"/>
      <c r="J83" s="207"/>
      <c r="K83" s="207"/>
      <c r="L83" s="213"/>
      <c r="M83" s="214"/>
      <c r="N83" s="215"/>
      <c r="O83" s="215"/>
      <c r="P83" s="215"/>
      <c r="Q83" s="215"/>
      <c r="R83" s="215"/>
      <c r="S83" s="215"/>
      <c r="T83" s="216"/>
      <c r="AT83" s="217" t="s">
        <v>192</v>
      </c>
      <c r="AU83" s="217" t="s">
        <v>92</v>
      </c>
      <c r="AV83" s="11" t="s">
        <v>92</v>
      </c>
      <c r="AW83" s="11" t="s">
        <v>194</v>
      </c>
      <c r="AX83" s="11" t="s">
        <v>25</v>
      </c>
      <c r="AY83" s="217" t="s">
        <v>182</v>
      </c>
    </row>
    <row r="84" spans="2:65" s="1" customFormat="1" ht="14.4" customHeight="1">
      <c r="B84" s="42"/>
      <c r="C84" s="194" t="s">
        <v>92</v>
      </c>
      <c r="D84" s="194" t="s">
        <v>185</v>
      </c>
      <c r="E84" s="195" t="s">
        <v>1835</v>
      </c>
      <c r="F84" s="196" t="s">
        <v>1836</v>
      </c>
      <c r="G84" s="197" t="s">
        <v>430</v>
      </c>
      <c r="H84" s="198">
        <v>2128</v>
      </c>
      <c r="I84" s="199">
        <v>72.68</v>
      </c>
      <c r="J84" s="200">
        <f>ROUND(I84*H84,2)</f>
        <v>154663.04</v>
      </c>
      <c r="K84" s="196" t="s">
        <v>22</v>
      </c>
      <c r="L84" s="62"/>
      <c r="M84" s="201" t="s">
        <v>22</v>
      </c>
      <c r="N84" s="202" t="s">
        <v>53</v>
      </c>
      <c r="O84" s="43"/>
      <c r="P84" s="203">
        <f>O84*H84</f>
        <v>0</v>
      </c>
      <c r="Q84" s="203">
        <v>0.26253</v>
      </c>
      <c r="R84" s="203">
        <f>Q84*H84</f>
        <v>558.6638399999999</v>
      </c>
      <c r="S84" s="203">
        <v>0</v>
      </c>
      <c r="T84" s="204">
        <f>S84*H84</f>
        <v>0</v>
      </c>
      <c r="AR84" s="25" t="s">
        <v>197</v>
      </c>
      <c r="AT84" s="25" t="s">
        <v>185</v>
      </c>
      <c r="AU84" s="25" t="s">
        <v>92</v>
      </c>
      <c r="AY84" s="25" t="s">
        <v>182</v>
      </c>
      <c r="BE84" s="205">
        <f>IF(N84="základní",J84,0)</f>
        <v>154663.04</v>
      </c>
      <c r="BF84" s="205">
        <f>IF(N84="snížená",J84,0)</f>
        <v>0</v>
      </c>
      <c r="BG84" s="205">
        <f>IF(N84="zákl. přenesená",J84,0)</f>
        <v>0</v>
      </c>
      <c r="BH84" s="205">
        <f>IF(N84="sníž. přenesená",J84,0)</f>
        <v>0</v>
      </c>
      <c r="BI84" s="205">
        <f>IF(N84="nulová",J84,0)</f>
        <v>0</v>
      </c>
      <c r="BJ84" s="25" t="s">
        <v>25</v>
      </c>
      <c r="BK84" s="205">
        <f>ROUND(I84*H84,2)</f>
        <v>154663.04</v>
      </c>
      <c r="BL84" s="25" t="s">
        <v>197</v>
      </c>
      <c r="BM84" s="25" t="s">
        <v>1837</v>
      </c>
    </row>
    <row r="85" spans="2:47" s="1" customFormat="1" ht="60">
      <c r="B85" s="42"/>
      <c r="C85" s="64"/>
      <c r="D85" s="208" t="s">
        <v>205</v>
      </c>
      <c r="E85" s="64"/>
      <c r="F85" s="228" t="s">
        <v>1838</v>
      </c>
      <c r="G85" s="64"/>
      <c r="H85" s="64"/>
      <c r="I85" s="165"/>
      <c r="J85" s="64"/>
      <c r="K85" s="64"/>
      <c r="L85" s="62"/>
      <c r="M85" s="229"/>
      <c r="N85" s="43"/>
      <c r="O85" s="43"/>
      <c r="P85" s="43"/>
      <c r="Q85" s="43"/>
      <c r="R85" s="43"/>
      <c r="S85" s="43"/>
      <c r="T85" s="79"/>
      <c r="AT85" s="25" t="s">
        <v>205</v>
      </c>
      <c r="AU85" s="25" t="s">
        <v>92</v>
      </c>
    </row>
    <row r="86" spans="2:51" s="11" customFormat="1" ht="13.5">
      <c r="B86" s="206"/>
      <c r="C86" s="207"/>
      <c r="D86" s="208" t="s">
        <v>192</v>
      </c>
      <c r="E86" s="209" t="s">
        <v>22</v>
      </c>
      <c r="F86" s="210" t="s">
        <v>1839</v>
      </c>
      <c r="G86" s="207"/>
      <c r="H86" s="211">
        <v>2128</v>
      </c>
      <c r="I86" s="212"/>
      <c r="J86" s="207"/>
      <c r="K86" s="207"/>
      <c r="L86" s="213"/>
      <c r="M86" s="214"/>
      <c r="N86" s="215"/>
      <c r="O86" s="215"/>
      <c r="P86" s="215"/>
      <c r="Q86" s="215"/>
      <c r="R86" s="215"/>
      <c r="S86" s="215"/>
      <c r="T86" s="216"/>
      <c r="AT86" s="217" t="s">
        <v>192</v>
      </c>
      <c r="AU86" s="217" t="s">
        <v>92</v>
      </c>
      <c r="AV86" s="11" t="s">
        <v>92</v>
      </c>
      <c r="AW86" s="11" t="s">
        <v>194</v>
      </c>
      <c r="AX86" s="11" t="s">
        <v>25</v>
      </c>
      <c r="AY86" s="217" t="s">
        <v>182</v>
      </c>
    </row>
    <row r="87" spans="2:65" s="1" customFormat="1" ht="14.4" customHeight="1">
      <c r="B87" s="42"/>
      <c r="C87" s="194" t="s">
        <v>201</v>
      </c>
      <c r="D87" s="194" t="s">
        <v>185</v>
      </c>
      <c r="E87" s="195" t="s">
        <v>1840</v>
      </c>
      <c r="F87" s="196" t="s">
        <v>1841</v>
      </c>
      <c r="G87" s="197" t="s">
        <v>430</v>
      </c>
      <c r="H87" s="198">
        <v>2128</v>
      </c>
      <c r="I87" s="199">
        <v>4.65</v>
      </c>
      <c r="J87" s="200">
        <f>ROUND(I87*H87,2)</f>
        <v>9895.2</v>
      </c>
      <c r="K87" s="196" t="s">
        <v>22</v>
      </c>
      <c r="L87" s="62"/>
      <c r="M87" s="201" t="s">
        <v>22</v>
      </c>
      <c r="N87" s="202" t="s">
        <v>53</v>
      </c>
      <c r="O87" s="43"/>
      <c r="P87" s="203">
        <f>O87*H87</f>
        <v>0</v>
      </c>
      <c r="Q87" s="203">
        <v>0.26253</v>
      </c>
      <c r="R87" s="203">
        <f>Q87*H87</f>
        <v>558.6638399999999</v>
      </c>
      <c r="S87" s="203">
        <v>0</v>
      </c>
      <c r="T87" s="204">
        <f>S87*H87</f>
        <v>0</v>
      </c>
      <c r="AR87" s="25" t="s">
        <v>197</v>
      </c>
      <c r="AT87" s="25" t="s">
        <v>185</v>
      </c>
      <c r="AU87" s="25" t="s">
        <v>92</v>
      </c>
      <c r="AY87" s="25" t="s">
        <v>182</v>
      </c>
      <c r="BE87" s="205">
        <f>IF(N87="základní",J87,0)</f>
        <v>9895.2</v>
      </c>
      <c r="BF87" s="205">
        <f>IF(N87="snížená",J87,0)</f>
        <v>0</v>
      </c>
      <c r="BG87" s="205">
        <f>IF(N87="zákl. přenesená",J87,0)</f>
        <v>0</v>
      </c>
      <c r="BH87" s="205">
        <f>IF(N87="sníž. přenesená",J87,0)</f>
        <v>0</v>
      </c>
      <c r="BI87" s="205">
        <f>IF(N87="nulová",J87,0)</f>
        <v>0</v>
      </c>
      <c r="BJ87" s="25" t="s">
        <v>25</v>
      </c>
      <c r="BK87" s="205">
        <f>ROUND(I87*H87,2)</f>
        <v>9895.2</v>
      </c>
      <c r="BL87" s="25" t="s">
        <v>197</v>
      </c>
      <c r="BM87" s="25" t="s">
        <v>1842</v>
      </c>
    </row>
    <row r="88" spans="2:47" s="1" customFormat="1" ht="84">
      <c r="B88" s="42"/>
      <c r="C88" s="64"/>
      <c r="D88" s="208" t="s">
        <v>205</v>
      </c>
      <c r="E88" s="64"/>
      <c r="F88" s="228" t="s">
        <v>1843</v>
      </c>
      <c r="G88" s="64"/>
      <c r="H88" s="64"/>
      <c r="I88" s="165"/>
      <c r="J88" s="64"/>
      <c r="K88" s="64"/>
      <c r="L88" s="62"/>
      <c r="M88" s="229"/>
      <c r="N88" s="43"/>
      <c r="O88" s="43"/>
      <c r="P88" s="43"/>
      <c r="Q88" s="43"/>
      <c r="R88" s="43"/>
      <c r="S88" s="43"/>
      <c r="T88" s="79"/>
      <c r="AT88" s="25" t="s">
        <v>205</v>
      </c>
      <c r="AU88" s="25" t="s">
        <v>92</v>
      </c>
    </row>
    <row r="89" spans="2:51" s="11" customFormat="1" ht="13.5">
      <c r="B89" s="206"/>
      <c r="C89" s="207"/>
      <c r="D89" s="208" t="s">
        <v>192</v>
      </c>
      <c r="E89" s="209" t="s">
        <v>22</v>
      </c>
      <c r="F89" s="210" t="s">
        <v>1839</v>
      </c>
      <c r="G89" s="207"/>
      <c r="H89" s="211">
        <v>2128</v>
      </c>
      <c r="I89" s="212"/>
      <c r="J89" s="207"/>
      <c r="K89" s="207"/>
      <c r="L89" s="213"/>
      <c r="M89" s="214"/>
      <c r="N89" s="215"/>
      <c r="O89" s="215"/>
      <c r="P89" s="215"/>
      <c r="Q89" s="215"/>
      <c r="R89" s="215"/>
      <c r="S89" s="215"/>
      <c r="T89" s="216"/>
      <c r="AT89" s="217" t="s">
        <v>192</v>
      </c>
      <c r="AU89" s="217" t="s">
        <v>92</v>
      </c>
      <c r="AV89" s="11" t="s">
        <v>92</v>
      </c>
      <c r="AW89" s="11" t="s">
        <v>194</v>
      </c>
      <c r="AX89" s="11" t="s">
        <v>25</v>
      </c>
      <c r="AY89" s="217" t="s">
        <v>182</v>
      </c>
    </row>
    <row r="90" spans="2:65" s="1" customFormat="1" ht="14.4" customHeight="1">
      <c r="B90" s="42"/>
      <c r="C90" s="194" t="s">
        <v>197</v>
      </c>
      <c r="D90" s="194" t="s">
        <v>185</v>
      </c>
      <c r="E90" s="195" t="s">
        <v>1844</v>
      </c>
      <c r="F90" s="196" t="s">
        <v>1845</v>
      </c>
      <c r="G90" s="197" t="s">
        <v>1846</v>
      </c>
      <c r="H90" s="198">
        <v>18</v>
      </c>
      <c r="I90" s="199">
        <v>8272.7</v>
      </c>
      <c r="J90" s="200">
        <f>ROUND(I90*H90,2)</f>
        <v>148908.6</v>
      </c>
      <c r="K90" s="196" t="s">
        <v>22</v>
      </c>
      <c r="L90" s="62"/>
      <c r="M90" s="201" t="s">
        <v>22</v>
      </c>
      <c r="N90" s="202" t="s">
        <v>53</v>
      </c>
      <c r="O90" s="43"/>
      <c r="P90" s="203">
        <f>O90*H90</f>
        <v>0</v>
      </c>
      <c r="Q90" s="203">
        <v>0.26253</v>
      </c>
      <c r="R90" s="203">
        <f>Q90*H90</f>
        <v>4.72554</v>
      </c>
      <c r="S90" s="203">
        <v>0</v>
      </c>
      <c r="T90" s="204">
        <f>S90*H90</f>
        <v>0</v>
      </c>
      <c r="AR90" s="25" t="s">
        <v>197</v>
      </c>
      <c r="AT90" s="25" t="s">
        <v>185</v>
      </c>
      <c r="AU90" s="25" t="s">
        <v>92</v>
      </c>
      <c r="AY90" s="25" t="s">
        <v>182</v>
      </c>
      <c r="BE90" s="205">
        <f>IF(N90="základní",J90,0)</f>
        <v>148908.6</v>
      </c>
      <c r="BF90" s="205">
        <f>IF(N90="snížená",J90,0)</f>
        <v>0</v>
      </c>
      <c r="BG90" s="205">
        <f>IF(N90="zákl. přenesená",J90,0)</f>
        <v>0</v>
      </c>
      <c r="BH90" s="205">
        <f>IF(N90="sníž. přenesená",J90,0)</f>
        <v>0</v>
      </c>
      <c r="BI90" s="205">
        <f>IF(N90="nulová",J90,0)</f>
        <v>0</v>
      </c>
      <c r="BJ90" s="25" t="s">
        <v>25</v>
      </c>
      <c r="BK90" s="205">
        <f>ROUND(I90*H90,2)</f>
        <v>148908.6</v>
      </c>
      <c r="BL90" s="25" t="s">
        <v>197</v>
      </c>
      <c r="BM90" s="25" t="s">
        <v>1847</v>
      </c>
    </row>
    <row r="91" spans="2:47" s="1" customFormat="1" ht="72">
      <c r="B91" s="42"/>
      <c r="C91" s="64"/>
      <c r="D91" s="208" t="s">
        <v>205</v>
      </c>
      <c r="E91" s="64"/>
      <c r="F91" s="228" t="s">
        <v>1848</v>
      </c>
      <c r="G91" s="64"/>
      <c r="H91" s="64"/>
      <c r="I91" s="165"/>
      <c r="J91" s="64"/>
      <c r="K91" s="64"/>
      <c r="L91" s="62"/>
      <c r="M91" s="229"/>
      <c r="N91" s="43"/>
      <c r="O91" s="43"/>
      <c r="P91" s="43"/>
      <c r="Q91" s="43"/>
      <c r="R91" s="43"/>
      <c r="S91" s="43"/>
      <c r="T91" s="79"/>
      <c r="AT91" s="25" t="s">
        <v>205</v>
      </c>
      <c r="AU91" s="25" t="s">
        <v>92</v>
      </c>
    </row>
    <row r="92" spans="2:51" s="11" customFormat="1" ht="13.5">
      <c r="B92" s="206"/>
      <c r="C92" s="207"/>
      <c r="D92" s="208" t="s">
        <v>192</v>
      </c>
      <c r="E92" s="209" t="s">
        <v>22</v>
      </c>
      <c r="F92" s="210" t="s">
        <v>327</v>
      </c>
      <c r="G92" s="207"/>
      <c r="H92" s="211">
        <v>18</v>
      </c>
      <c r="I92" s="212"/>
      <c r="J92" s="207"/>
      <c r="K92" s="207"/>
      <c r="L92" s="213"/>
      <c r="M92" s="214"/>
      <c r="N92" s="215"/>
      <c r="O92" s="215"/>
      <c r="P92" s="215"/>
      <c r="Q92" s="215"/>
      <c r="R92" s="215"/>
      <c r="S92" s="215"/>
      <c r="T92" s="216"/>
      <c r="AT92" s="217" t="s">
        <v>192</v>
      </c>
      <c r="AU92" s="217" t="s">
        <v>92</v>
      </c>
      <c r="AV92" s="11" t="s">
        <v>92</v>
      </c>
      <c r="AW92" s="11" t="s">
        <v>194</v>
      </c>
      <c r="AX92" s="11" t="s">
        <v>25</v>
      </c>
      <c r="AY92" s="217" t="s">
        <v>182</v>
      </c>
    </row>
    <row r="93" spans="2:65" s="1" customFormat="1" ht="22.8" customHeight="1">
      <c r="B93" s="42"/>
      <c r="C93" s="194" t="s">
        <v>181</v>
      </c>
      <c r="D93" s="194" t="s">
        <v>185</v>
      </c>
      <c r="E93" s="195" t="s">
        <v>1849</v>
      </c>
      <c r="F93" s="196" t="s">
        <v>1850</v>
      </c>
      <c r="G93" s="197" t="s">
        <v>249</v>
      </c>
      <c r="H93" s="198">
        <v>201</v>
      </c>
      <c r="I93" s="199">
        <v>159.79</v>
      </c>
      <c r="J93" s="200">
        <f>ROUND(I93*H93,2)</f>
        <v>32117.79</v>
      </c>
      <c r="K93" s="196" t="s">
        <v>235</v>
      </c>
      <c r="L93" s="62"/>
      <c r="M93" s="201" t="s">
        <v>22</v>
      </c>
      <c r="N93" s="202" t="s">
        <v>53</v>
      </c>
      <c r="O93" s="43"/>
      <c r="P93" s="203">
        <f>O93*H93</f>
        <v>0</v>
      </c>
      <c r="Q93" s="203">
        <v>0</v>
      </c>
      <c r="R93" s="203">
        <f>Q93*H93</f>
        <v>0</v>
      </c>
      <c r="S93" s="203">
        <v>0</v>
      </c>
      <c r="T93" s="204">
        <f>S93*H93</f>
        <v>0</v>
      </c>
      <c r="AR93" s="25" t="s">
        <v>197</v>
      </c>
      <c r="AT93" s="25" t="s">
        <v>185</v>
      </c>
      <c r="AU93" s="25" t="s">
        <v>92</v>
      </c>
      <c r="AY93" s="25" t="s">
        <v>182</v>
      </c>
      <c r="BE93" s="205">
        <f>IF(N93="základní",J93,0)</f>
        <v>32117.79</v>
      </c>
      <c r="BF93" s="205">
        <f>IF(N93="snížená",J93,0)</f>
        <v>0</v>
      </c>
      <c r="BG93" s="205">
        <f>IF(N93="zákl. přenesená",J93,0)</f>
        <v>0</v>
      </c>
      <c r="BH93" s="205">
        <f>IF(N93="sníž. přenesená",J93,0)</f>
        <v>0</v>
      </c>
      <c r="BI93" s="205">
        <f>IF(N93="nulová",J93,0)</f>
        <v>0</v>
      </c>
      <c r="BJ93" s="25" t="s">
        <v>25</v>
      </c>
      <c r="BK93" s="205">
        <f>ROUND(I93*H93,2)</f>
        <v>32117.79</v>
      </c>
      <c r="BL93" s="25" t="s">
        <v>197</v>
      </c>
      <c r="BM93" s="25" t="s">
        <v>1851</v>
      </c>
    </row>
    <row r="94" spans="2:47" s="1" customFormat="1" ht="48">
      <c r="B94" s="42"/>
      <c r="C94" s="64"/>
      <c r="D94" s="208" t="s">
        <v>237</v>
      </c>
      <c r="E94" s="64"/>
      <c r="F94" s="228" t="s">
        <v>1852</v>
      </c>
      <c r="G94" s="64"/>
      <c r="H94" s="64"/>
      <c r="I94" s="165"/>
      <c r="J94" s="64"/>
      <c r="K94" s="64"/>
      <c r="L94" s="62"/>
      <c r="M94" s="229"/>
      <c r="N94" s="43"/>
      <c r="O94" s="43"/>
      <c r="P94" s="43"/>
      <c r="Q94" s="43"/>
      <c r="R94" s="43"/>
      <c r="S94" s="43"/>
      <c r="T94" s="79"/>
      <c r="AT94" s="25" t="s">
        <v>237</v>
      </c>
      <c r="AU94" s="25" t="s">
        <v>92</v>
      </c>
    </row>
    <row r="95" spans="2:51" s="11" customFormat="1" ht="13.5">
      <c r="B95" s="206"/>
      <c r="C95" s="207"/>
      <c r="D95" s="208" t="s">
        <v>192</v>
      </c>
      <c r="E95" s="209" t="s">
        <v>22</v>
      </c>
      <c r="F95" s="210" t="s">
        <v>1853</v>
      </c>
      <c r="G95" s="207"/>
      <c r="H95" s="211">
        <v>170</v>
      </c>
      <c r="I95" s="212"/>
      <c r="J95" s="207"/>
      <c r="K95" s="207"/>
      <c r="L95" s="213"/>
      <c r="M95" s="214"/>
      <c r="N95" s="215"/>
      <c r="O95" s="215"/>
      <c r="P95" s="215"/>
      <c r="Q95" s="215"/>
      <c r="R95" s="215"/>
      <c r="S95" s="215"/>
      <c r="T95" s="216"/>
      <c r="AT95" s="217" t="s">
        <v>192</v>
      </c>
      <c r="AU95" s="217" t="s">
        <v>92</v>
      </c>
      <c r="AV95" s="11" t="s">
        <v>92</v>
      </c>
      <c r="AW95" s="11" t="s">
        <v>194</v>
      </c>
      <c r="AX95" s="11" t="s">
        <v>82</v>
      </c>
      <c r="AY95" s="217" t="s">
        <v>182</v>
      </c>
    </row>
    <row r="96" spans="2:51" s="11" customFormat="1" ht="13.5">
      <c r="B96" s="206"/>
      <c r="C96" s="207"/>
      <c r="D96" s="208" t="s">
        <v>192</v>
      </c>
      <c r="E96" s="209" t="s">
        <v>22</v>
      </c>
      <c r="F96" s="210" t="s">
        <v>1854</v>
      </c>
      <c r="G96" s="207"/>
      <c r="H96" s="211">
        <v>31</v>
      </c>
      <c r="I96" s="212"/>
      <c r="J96" s="207"/>
      <c r="K96" s="207"/>
      <c r="L96" s="213"/>
      <c r="M96" s="214"/>
      <c r="N96" s="215"/>
      <c r="O96" s="215"/>
      <c r="P96" s="215"/>
      <c r="Q96" s="215"/>
      <c r="R96" s="215"/>
      <c r="S96" s="215"/>
      <c r="T96" s="216"/>
      <c r="AT96" s="217" t="s">
        <v>192</v>
      </c>
      <c r="AU96" s="217" t="s">
        <v>92</v>
      </c>
      <c r="AV96" s="11" t="s">
        <v>92</v>
      </c>
      <c r="AW96" s="11" t="s">
        <v>194</v>
      </c>
      <c r="AX96" s="11" t="s">
        <v>82</v>
      </c>
      <c r="AY96" s="217" t="s">
        <v>182</v>
      </c>
    </row>
    <row r="97" spans="2:51" s="13" customFormat="1" ht="13.5">
      <c r="B97" s="233"/>
      <c r="C97" s="234"/>
      <c r="D97" s="208" t="s">
        <v>192</v>
      </c>
      <c r="E97" s="235" t="s">
        <v>22</v>
      </c>
      <c r="F97" s="236" t="s">
        <v>241</v>
      </c>
      <c r="G97" s="234"/>
      <c r="H97" s="237">
        <v>201</v>
      </c>
      <c r="I97" s="238"/>
      <c r="J97" s="234"/>
      <c r="K97" s="234"/>
      <c r="L97" s="239"/>
      <c r="M97" s="240"/>
      <c r="N97" s="241"/>
      <c r="O97" s="241"/>
      <c r="P97" s="241"/>
      <c r="Q97" s="241"/>
      <c r="R97" s="241"/>
      <c r="S97" s="241"/>
      <c r="T97" s="242"/>
      <c r="AT97" s="243" t="s">
        <v>192</v>
      </c>
      <c r="AU97" s="243" t="s">
        <v>92</v>
      </c>
      <c r="AV97" s="13" t="s">
        <v>197</v>
      </c>
      <c r="AW97" s="13" t="s">
        <v>194</v>
      </c>
      <c r="AX97" s="13" t="s">
        <v>25</v>
      </c>
      <c r="AY97" s="243" t="s">
        <v>182</v>
      </c>
    </row>
    <row r="98" spans="2:65" s="1" customFormat="1" ht="34.2" customHeight="1">
      <c r="B98" s="42"/>
      <c r="C98" s="194" t="s">
        <v>261</v>
      </c>
      <c r="D98" s="194" t="s">
        <v>185</v>
      </c>
      <c r="E98" s="195" t="s">
        <v>1855</v>
      </c>
      <c r="F98" s="196" t="s">
        <v>1856</v>
      </c>
      <c r="G98" s="197" t="s">
        <v>249</v>
      </c>
      <c r="H98" s="198">
        <v>7980</v>
      </c>
      <c r="I98" s="199">
        <v>6.76</v>
      </c>
      <c r="J98" s="200">
        <f>ROUND(I98*H98,2)</f>
        <v>53944.8</v>
      </c>
      <c r="K98" s="196" t="s">
        <v>235</v>
      </c>
      <c r="L98" s="62"/>
      <c r="M98" s="201" t="s">
        <v>22</v>
      </c>
      <c r="N98" s="202" t="s">
        <v>53</v>
      </c>
      <c r="O98" s="43"/>
      <c r="P98" s="203">
        <f>O98*H98</f>
        <v>0</v>
      </c>
      <c r="Q98" s="203">
        <v>0</v>
      </c>
      <c r="R98" s="203">
        <f>Q98*H98</f>
        <v>0</v>
      </c>
      <c r="S98" s="203">
        <v>0</v>
      </c>
      <c r="T98" s="204">
        <f>S98*H98</f>
        <v>0</v>
      </c>
      <c r="AR98" s="25" t="s">
        <v>197</v>
      </c>
      <c r="AT98" s="25" t="s">
        <v>185</v>
      </c>
      <c r="AU98" s="25" t="s">
        <v>92</v>
      </c>
      <c r="AY98" s="25" t="s">
        <v>182</v>
      </c>
      <c r="BE98" s="205">
        <f>IF(N98="základní",J98,0)</f>
        <v>53944.8</v>
      </c>
      <c r="BF98" s="205">
        <f>IF(N98="snížená",J98,0)</f>
        <v>0</v>
      </c>
      <c r="BG98" s="205">
        <f>IF(N98="zákl. přenesená",J98,0)</f>
        <v>0</v>
      </c>
      <c r="BH98" s="205">
        <f>IF(N98="sníž. přenesená",J98,0)</f>
        <v>0</v>
      </c>
      <c r="BI98" s="205">
        <f>IF(N98="nulová",J98,0)</f>
        <v>0</v>
      </c>
      <c r="BJ98" s="25" t="s">
        <v>25</v>
      </c>
      <c r="BK98" s="205">
        <f>ROUND(I98*H98,2)</f>
        <v>53944.8</v>
      </c>
      <c r="BL98" s="25" t="s">
        <v>197</v>
      </c>
      <c r="BM98" s="25" t="s">
        <v>1857</v>
      </c>
    </row>
    <row r="99" spans="2:47" s="1" customFormat="1" ht="48">
      <c r="B99" s="42"/>
      <c r="C99" s="64"/>
      <c r="D99" s="208" t="s">
        <v>237</v>
      </c>
      <c r="E99" s="64"/>
      <c r="F99" s="228" t="s">
        <v>1852</v>
      </c>
      <c r="G99" s="64"/>
      <c r="H99" s="64"/>
      <c r="I99" s="165"/>
      <c r="J99" s="64"/>
      <c r="K99" s="64"/>
      <c r="L99" s="62"/>
      <c r="M99" s="229"/>
      <c r="N99" s="43"/>
      <c r="O99" s="43"/>
      <c r="P99" s="43"/>
      <c r="Q99" s="43"/>
      <c r="R99" s="43"/>
      <c r="S99" s="43"/>
      <c r="T99" s="79"/>
      <c r="AT99" s="25" t="s">
        <v>237</v>
      </c>
      <c r="AU99" s="25" t="s">
        <v>92</v>
      </c>
    </row>
    <row r="100" spans="2:51" s="11" customFormat="1" ht="13.5">
      <c r="B100" s="206"/>
      <c r="C100" s="207"/>
      <c r="D100" s="208" t="s">
        <v>192</v>
      </c>
      <c r="E100" s="209" t="s">
        <v>22</v>
      </c>
      <c r="F100" s="210" t="s">
        <v>1858</v>
      </c>
      <c r="G100" s="207"/>
      <c r="H100" s="211">
        <v>6120</v>
      </c>
      <c r="I100" s="212"/>
      <c r="J100" s="207"/>
      <c r="K100" s="207"/>
      <c r="L100" s="213"/>
      <c r="M100" s="214"/>
      <c r="N100" s="215"/>
      <c r="O100" s="215"/>
      <c r="P100" s="215"/>
      <c r="Q100" s="215"/>
      <c r="R100" s="215"/>
      <c r="S100" s="215"/>
      <c r="T100" s="216"/>
      <c r="AT100" s="217" t="s">
        <v>192</v>
      </c>
      <c r="AU100" s="217" t="s">
        <v>92</v>
      </c>
      <c r="AV100" s="11" t="s">
        <v>92</v>
      </c>
      <c r="AW100" s="11" t="s">
        <v>194</v>
      </c>
      <c r="AX100" s="11" t="s">
        <v>82</v>
      </c>
      <c r="AY100" s="217" t="s">
        <v>182</v>
      </c>
    </row>
    <row r="101" spans="2:51" s="11" customFormat="1" ht="13.5">
      <c r="B101" s="206"/>
      <c r="C101" s="207"/>
      <c r="D101" s="208" t="s">
        <v>192</v>
      </c>
      <c r="E101" s="209" t="s">
        <v>22</v>
      </c>
      <c r="F101" s="210" t="s">
        <v>1859</v>
      </c>
      <c r="G101" s="207"/>
      <c r="H101" s="211">
        <v>1860</v>
      </c>
      <c r="I101" s="212"/>
      <c r="J101" s="207"/>
      <c r="K101" s="207"/>
      <c r="L101" s="213"/>
      <c r="M101" s="214"/>
      <c r="N101" s="215"/>
      <c r="O101" s="215"/>
      <c r="P101" s="215"/>
      <c r="Q101" s="215"/>
      <c r="R101" s="215"/>
      <c r="S101" s="215"/>
      <c r="T101" s="216"/>
      <c r="AT101" s="217" t="s">
        <v>192</v>
      </c>
      <c r="AU101" s="217" t="s">
        <v>92</v>
      </c>
      <c r="AV101" s="11" t="s">
        <v>92</v>
      </c>
      <c r="AW101" s="11" t="s">
        <v>194</v>
      </c>
      <c r="AX101" s="11" t="s">
        <v>82</v>
      </c>
      <c r="AY101" s="217" t="s">
        <v>182</v>
      </c>
    </row>
    <row r="102" spans="2:51" s="13" customFormat="1" ht="13.5">
      <c r="B102" s="233"/>
      <c r="C102" s="234"/>
      <c r="D102" s="208" t="s">
        <v>192</v>
      </c>
      <c r="E102" s="235" t="s">
        <v>22</v>
      </c>
      <c r="F102" s="236" t="s">
        <v>241</v>
      </c>
      <c r="G102" s="234"/>
      <c r="H102" s="237">
        <v>7980</v>
      </c>
      <c r="I102" s="238"/>
      <c r="J102" s="234"/>
      <c r="K102" s="234"/>
      <c r="L102" s="239"/>
      <c r="M102" s="240"/>
      <c r="N102" s="241"/>
      <c r="O102" s="241"/>
      <c r="P102" s="241"/>
      <c r="Q102" s="241"/>
      <c r="R102" s="241"/>
      <c r="S102" s="241"/>
      <c r="T102" s="242"/>
      <c r="AT102" s="243" t="s">
        <v>192</v>
      </c>
      <c r="AU102" s="243" t="s">
        <v>92</v>
      </c>
      <c r="AV102" s="13" t="s">
        <v>197</v>
      </c>
      <c r="AW102" s="13" t="s">
        <v>194</v>
      </c>
      <c r="AX102" s="13" t="s">
        <v>25</v>
      </c>
      <c r="AY102" s="243" t="s">
        <v>182</v>
      </c>
    </row>
    <row r="103" spans="2:65" s="1" customFormat="1" ht="22.8" customHeight="1">
      <c r="B103" s="42"/>
      <c r="C103" s="194" t="s">
        <v>265</v>
      </c>
      <c r="D103" s="194" t="s">
        <v>185</v>
      </c>
      <c r="E103" s="195" t="s">
        <v>1860</v>
      </c>
      <c r="F103" s="196" t="s">
        <v>1861</v>
      </c>
      <c r="G103" s="197" t="s">
        <v>249</v>
      </c>
      <c r="H103" s="198">
        <v>10</v>
      </c>
      <c r="I103" s="199">
        <v>405.63</v>
      </c>
      <c r="J103" s="200">
        <f>ROUND(I103*H103,2)</f>
        <v>4056.3</v>
      </c>
      <c r="K103" s="196" t="s">
        <v>235</v>
      </c>
      <c r="L103" s="62"/>
      <c r="M103" s="201" t="s">
        <v>22</v>
      </c>
      <c r="N103" s="202" t="s">
        <v>53</v>
      </c>
      <c r="O103" s="43"/>
      <c r="P103" s="203">
        <f>O103*H103</f>
        <v>0</v>
      </c>
      <c r="Q103" s="203">
        <v>0</v>
      </c>
      <c r="R103" s="203">
        <f>Q103*H103</f>
        <v>0</v>
      </c>
      <c r="S103" s="203">
        <v>0</v>
      </c>
      <c r="T103" s="204">
        <f>S103*H103</f>
        <v>0</v>
      </c>
      <c r="AR103" s="25" t="s">
        <v>197</v>
      </c>
      <c r="AT103" s="25" t="s">
        <v>185</v>
      </c>
      <c r="AU103" s="25" t="s">
        <v>92</v>
      </c>
      <c r="AY103" s="25" t="s">
        <v>182</v>
      </c>
      <c r="BE103" s="205">
        <f>IF(N103="základní",J103,0)</f>
        <v>4056.3</v>
      </c>
      <c r="BF103" s="205">
        <f>IF(N103="snížená",J103,0)</f>
        <v>0</v>
      </c>
      <c r="BG103" s="205">
        <f>IF(N103="zákl. přenesená",J103,0)</f>
        <v>0</v>
      </c>
      <c r="BH103" s="205">
        <f>IF(N103="sníž. přenesená",J103,0)</f>
        <v>0</v>
      </c>
      <c r="BI103" s="205">
        <f>IF(N103="nulová",J103,0)</f>
        <v>0</v>
      </c>
      <c r="BJ103" s="25" t="s">
        <v>25</v>
      </c>
      <c r="BK103" s="205">
        <f>ROUND(I103*H103,2)</f>
        <v>4056.3</v>
      </c>
      <c r="BL103" s="25" t="s">
        <v>197</v>
      </c>
      <c r="BM103" s="25" t="s">
        <v>1862</v>
      </c>
    </row>
    <row r="104" spans="2:47" s="1" customFormat="1" ht="72">
      <c r="B104" s="42"/>
      <c r="C104" s="64"/>
      <c r="D104" s="208" t="s">
        <v>237</v>
      </c>
      <c r="E104" s="64"/>
      <c r="F104" s="228" t="s">
        <v>1863</v>
      </c>
      <c r="G104" s="64"/>
      <c r="H104" s="64"/>
      <c r="I104" s="165"/>
      <c r="J104" s="64"/>
      <c r="K104" s="64"/>
      <c r="L104" s="62"/>
      <c r="M104" s="229"/>
      <c r="N104" s="43"/>
      <c r="O104" s="43"/>
      <c r="P104" s="43"/>
      <c r="Q104" s="43"/>
      <c r="R104" s="43"/>
      <c r="S104" s="43"/>
      <c r="T104" s="79"/>
      <c r="AT104" s="25" t="s">
        <v>237</v>
      </c>
      <c r="AU104" s="25" t="s">
        <v>92</v>
      </c>
    </row>
    <row r="105" spans="2:51" s="11" customFormat="1" ht="13.5">
      <c r="B105" s="206"/>
      <c r="C105" s="207"/>
      <c r="D105" s="208" t="s">
        <v>192</v>
      </c>
      <c r="E105" s="209" t="s">
        <v>22</v>
      </c>
      <c r="F105" s="210" t="s">
        <v>1864</v>
      </c>
      <c r="G105" s="207"/>
      <c r="H105" s="211">
        <v>10</v>
      </c>
      <c r="I105" s="212"/>
      <c r="J105" s="207"/>
      <c r="K105" s="207"/>
      <c r="L105" s="213"/>
      <c r="M105" s="214"/>
      <c r="N105" s="215"/>
      <c r="O105" s="215"/>
      <c r="P105" s="215"/>
      <c r="Q105" s="215"/>
      <c r="R105" s="215"/>
      <c r="S105" s="215"/>
      <c r="T105" s="216"/>
      <c r="AT105" s="217" t="s">
        <v>192</v>
      </c>
      <c r="AU105" s="217" t="s">
        <v>92</v>
      </c>
      <c r="AV105" s="11" t="s">
        <v>92</v>
      </c>
      <c r="AW105" s="11" t="s">
        <v>194</v>
      </c>
      <c r="AX105" s="11" t="s">
        <v>25</v>
      </c>
      <c r="AY105" s="217" t="s">
        <v>182</v>
      </c>
    </row>
    <row r="106" spans="2:65" s="1" customFormat="1" ht="34.2" customHeight="1">
      <c r="B106" s="42"/>
      <c r="C106" s="194" t="s">
        <v>271</v>
      </c>
      <c r="D106" s="194" t="s">
        <v>185</v>
      </c>
      <c r="E106" s="195" t="s">
        <v>1865</v>
      </c>
      <c r="F106" s="196" t="s">
        <v>1866</v>
      </c>
      <c r="G106" s="197" t="s">
        <v>249</v>
      </c>
      <c r="H106" s="198">
        <v>3000</v>
      </c>
      <c r="I106" s="199">
        <v>65.15</v>
      </c>
      <c r="J106" s="200">
        <f>ROUND(I106*H106,2)</f>
        <v>195450</v>
      </c>
      <c r="K106" s="196" t="s">
        <v>235</v>
      </c>
      <c r="L106" s="62"/>
      <c r="M106" s="201" t="s">
        <v>22</v>
      </c>
      <c r="N106" s="202" t="s">
        <v>53</v>
      </c>
      <c r="O106" s="43"/>
      <c r="P106" s="203">
        <f>O106*H106</f>
        <v>0</v>
      </c>
      <c r="Q106" s="203">
        <v>0</v>
      </c>
      <c r="R106" s="203">
        <f>Q106*H106</f>
        <v>0</v>
      </c>
      <c r="S106" s="203">
        <v>0</v>
      </c>
      <c r="T106" s="204">
        <f>S106*H106</f>
        <v>0</v>
      </c>
      <c r="AR106" s="25" t="s">
        <v>197</v>
      </c>
      <c r="AT106" s="25" t="s">
        <v>185</v>
      </c>
      <c r="AU106" s="25" t="s">
        <v>92</v>
      </c>
      <c r="AY106" s="25" t="s">
        <v>182</v>
      </c>
      <c r="BE106" s="205">
        <f>IF(N106="základní",J106,0)</f>
        <v>195450</v>
      </c>
      <c r="BF106" s="205">
        <f>IF(N106="snížená",J106,0)</f>
        <v>0</v>
      </c>
      <c r="BG106" s="205">
        <f>IF(N106="zákl. přenesená",J106,0)</f>
        <v>0</v>
      </c>
      <c r="BH106" s="205">
        <f>IF(N106="sníž. přenesená",J106,0)</f>
        <v>0</v>
      </c>
      <c r="BI106" s="205">
        <f>IF(N106="nulová",J106,0)</f>
        <v>0</v>
      </c>
      <c r="BJ106" s="25" t="s">
        <v>25</v>
      </c>
      <c r="BK106" s="205">
        <f>ROUND(I106*H106,2)</f>
        <v>195450</v>
      </c>
      <c r="BL106" s="25" t="s">
        <v>197</v>
      </c>
      <c r="BM106" s="25" t="s">
        <v>1867</v>
      </c>
    </row>
    <row r="107" spans="2:47" s="1" customFormat="1" ht="72">
      <c r="B107" s="42"/>
      <c r="C107" s="64"/>
      <c r="D107" s="208" t="s">
        <v>237</v>
      </c>
      <c r="E107" s="64"/>
      <c r="F107" s="228" t="s">
        <v>1863</v>
      </c>
      <c r="G107" s="64"/>
      <c r="H107" s="64"/>
      <c r="I107" s="165"/>
      <c r="J107" s="64"/>
      <c r="K107" s="64"/>
      <c r="L107" s="62"/>
      <c r="M107" s="229"/>
      <c r="N107" s="43"/>
      <c r="O107" s="43"/>
      <c r="P107" s="43"/>
      <c r="Q107" s="43"/>
      <c r="R107" s="43"/>
      <c r="S107" s="43"/>
      <c r="T107" s="79"/>
      <c r="AT107" s="25" t="s">
        <v>237</v>
      </c>
      <c r="AU107" s="25" t="s">
        <v>92</v>
      </c>
    </row>
    <row r="108" spans="2:51" s="11" customFormat="1" ht="13.5">
      <c r="B108" s="206"/>
      <c r="C108" s="207"/>
      <c r="D108" s="208" t="s">
        <v>192</v>
      </c>
      <c r="E108" s="209" t="s">
        <v>22</v>
      </c>
      <c r="F108" s="210" t="s">
        <v>1868</v>
      </c>
      <c r="G108" s="207"/>
      <c r="H108" s="211">
        <v>3000</v>
      </c>
      <c r="I108" s="212"/>
      <c r="J108" s="207"/>
      <c r="K108" s="207"/>
      <c r="L108" s="213"/>
      <c r="M108" s="214"/>
      <c r="N108" s="215"/>
      <c r="O108" s="215"/>
      <c r="P108" s="215"/>
      <c r="Q108" s="215"/>
      <c r="R108" s="215"/>
      <c r="S108" s="215"/>
      <c r="T108" s="216"/>
      <c r="AT108" s="217" t="s">
        <v>192</v>
      </c>
      <c r="AU108" s="217" t="s">
        <v>92</v>
      </c>
      <c r="AV108" s="11" t="s">
        <v>92</v>
      </c>
      <c r="AW108" s="11" t="s">
        <v>194</v>
      </c>
      <c r="AX108" s="11" t="s">
        <v>25</v>
      </c>
      <c r="AY108" s="217" t="s">
        <v>182</v>
      </c>
    </row>
    <row r="109" spans="2:65" s="1" customFormat="1" ht="22.8" customHeight="1">
      <c r="B109" s="42"/>
      <c r="C109" s="194" t="s">
        <v>277</v>
      </c>
      <c r="D109" s="194" t="s">
        <v>185</v>
      </c>
      <c r="E109" s="195" t="s">
        <v>1869</v>
      </c>
      <c r="F109" s="196" t="s">
        <v>1870</v>
      </c>
      <c r="G109" s="197" t="s">
        <v>249</v>
      </c>
      <c r="H109" s="198">
        <v>150</v>
      </c>
      <c r="I109" s="199">
        <v>159.79</v>
      </c>
      <c r="J109" s="200">
        <f>ROUND(I109*H109,2)</f>
        <v>23968.5</v>
      </c>
      <c r="K109" s="196" t="s">
        <v>235</v>
      </c>
      <c r="L109" s="62"/>
      <c r="M109" s="201" t="s">
        <v>22</v>
      </c>
      <c r="N109" s="202" t="s">
        <v>53</v>
      </c>
      <c r="O109" s="43"/>
      <c r="P109" s="203">
        <f>O109*H109</f>
        <v>0</v>
      </c>
      <c r="Q109" s="203">
        <v>0</v>
      </c>
      <c r="R109" s="203">
        <f>Q109*H109</f>
        <v>0</v>
      </c>
      <c r="S109" s="203">
        <v>0</v>
      </c>
      <c r="T109" s="204">
        <f>S109*H109</f>
        <v>0</v>
      </c>
      <c r="AR109" s="25" t="s">
        <v>197</v>
      </c>
      <c r="AT109" s="25" t="s">
        <v>185</v>
      </c>
      <c r="AU109" s="25" t="s">
        <v>92</v>
      </c>
      <c r="AY109" s="25" t="s">
        <v>182</v>
      </c>
      <c r="BE109" s="205">
        <f>IF(N109="základní",J109,0)</f>
        <v>23968.5</v>
      </c>
      <c r="BF109" s="205">
        <f>IF(N109="snížená",J109,0)</f>
        <v>0</v>
      </c>
      <c r="BG109" s="205">
        <f>IF(N109="zákl. přenesená",J109,0)</f>
        <v>0</v>
      </c>
      <c r="BH109" s="205">
        <f>IF(N109="sníž. přenesená",J109,0)</f>
        <v>0</v>
      </c>
      <c r="BI109" s="205">
        <f>IF(N109="nulová",J109,0)</f>
        <v>0</v>
      </c>
      <c r="BJ109" s="25" t="s">
        <v>25</v>
      </c>
      <c r="BK109" s="205">
        <f>ROUND(I109*H109,2)</f>
        <v>23968.5</v>
      </c>
      <c r="BL109" s="25" t="s">
        <v>197</v>
      </c>
      <c r="BM109" s="25" t="s">
        <v>1871</v>
      </c>
    </row>
    <row r="110" spans="2:47" s="1" customFormat="1" ht="48">
      <c r="B110" s="42"/>
      <c r="C110" s="64"/>
      <c r="D110" s="208" t="s">
        <v>237</v>
      </c>
      <c r="E110" s="64"/>
      <c r="F110" s="228" t="s">
        <v>1872</v>
      </c>
      <c r="G110" s="64"/>
      <c r="H110" s="64"/>
      <c r="I110" s="165"/>
      <c r="J110" s="64"/>
      <c r="K110" s="64"/>
      <c r="L110" s="62"/>
      <c r="M110" s="229"/>
      <c r="N110" s="43"/>
      <c r="O110" s="43"/>
      <c r="P110" s="43"/>
      <c r="Q110" s="43"/>
      <c r="R110" s="43"/>
      <c r="S110" s="43"/>
      <c r="T110" s="79"/>
      <c r="AT110" s="25" t="s">
        <v>237</v>
      </c>
      <c r="AU110" s="25" t="s">
        <v>92</v>
      </c>
    </row>
    <row r="111" spans="2:51" s="11" customFormat="1" ht="13.5">
      <c r="B111" s="206"/>
      <c r="C111" s="207"/>
      <c r="D111" s="208" t="s">
        <v>192</v>
      </c>
      <c r="E111" s="209" t="s">
        <v>22</v>
      </c>
      <c r="F111" s="210" t="s">
        <v>1873</v>
      </c>
      <c r="G111" s="207"/>
      <c r="H111" s="211">
        <v>150</v>
      </c>
      <c r="I111" s="212"/>
      <c r="J111" s="207"/>
      <c r="K111" s="207"/>
      <c r="L111" s="213"/>
      <c r="M111" s="214"/>
      <c r="N111" s="215"/>
      <c r="O111" s="215"/>
      <c r="P111" s="215"/>
      <c r="Q111" s="215"/>
      <c r="R111" s="215"/>
      <c r="S111" s="215"/>
      <c r="T111" s="216"/>
      <c r="AT111" s="217" t="s">
        <v>192</v>
      </c>
      <c r="AU111" s="217" t="s">
        <v>92</v>
      </c>
      <c r="AV111" s="11" t="s">
        <v>92</v>
      </c>
      <c r="AW111" s="11" t="s">
        <v>194</v>
      </c>
      <c r="AX111" s="11" t="s">
        <v>25</v>
      </c>
      <c r="AY111" s="217" t="s">
        <v>182</v>
      </c>
    </row>
    <row r="112" spans="2:65" s="1" customFormat="1" ht="34.2" customHeight="1">
      <c r="B112" s="42"/>
      <c r="C112" s="194" t="s">
        <v>29</v>
      </c>
      <c r="D112" s="194" t="s">
        <v>185</v>
      </c>
      <c r="E112" s="195" t="s">
        <v>1874</v>
      </c>
      <c r="F112" s="196" t="s">
        <v>1875</v>
      </c>
      <c r="G112" s="197" t="s">
        <v>249</v>
      </c>
      <c r="H112" s="198">
        <v>4500</v>
      </c>
      <c r="I112" s="199">
        <v>6.76</v>
      </c>
      <c r="J112" s="200">
        <f>ROUND(I112*H112,2)</f>
        <v>30420</v>
      </c>
      <c r="K112" s="196" t="s">
        <v>235</v>
      </c>
      <c r="L112" s="62"/>
      <c r="M112" s="201" t="s">
        <v>22</v>
      </c>
      <c r="N112" s="202" t="s">
        <v>53</v>
      </c>
      <c r="O112" s="43"/>
      <c r="P112" s="203">
        <f>O112*H112</f>
        <v>0</v>
      </c>
      <c r="Q112" s="203">
        <v>0</v>
      </c>
      <c r="R112" s="203">
        <f>Q112*H112</f>
        <v>0</v>
      </c>
      <c r="S112" s="203">
        <v>0</v>
      </c>
      <c r="T112" s="204">
        <f>S112*H112</f>
        <v>0</v>
      </c>
      <c r="AR112" s="25" t="s">
        <v>197</v>
      </c>
      <c r="AT112" s="25" t="s">
        <v>185</v>
      </c>
      <c r="AU112" s="25" t="s">
        <v>92</v>
      </c>
      <c r="AY112" s="25" t="s">
        <v>182</v>
      </c>
      <c r="BE112" s="205">
        <f>IF(N112="základní",J112,0)</f>
        <v>30420</v>
      </c>
      <c r="BF112" s="205">
        <f>IF(N112="snížená",J112,0)</f>
        <v>0</v>
      </c>
      <c r="BG112" s="205">
        <f>IF(N112="zákl. přenesená",J112,0)</f>
        <v>0</v>
      </c>
      <c r="BH112" s="205">
        <f>IF(N112="sníž. přenesená",J112,0)</f>
        <v>0</v>
      </c>
      <c r="BI112" s="205">
        <f>IF(N112="nulová",J112,0)</f>
        <v>0</v>
      </c>
      <c r="BJ112" s="25" t="s">
        <v>25</v>
      </c>
      <c r="BK112" s="205">
        <f>ROUND(I112*H112,2)</f>
        <v>30420</v>
      </c>
      <c r="BL112" s="25" t="s">
        <v>197</v>
      </c>
      <c r="BM112" s="25" t="s">
        <v>1876</v>
      </c>
    </row>
    <row r="113" spans="2:47" s="1" customFormat="1" ht="48">
      <c r="B113" s="42"/>
      <c r="C113" s="64"/>
      <c r="D113" s="208" t="s">
        <v>237</v>
      </c>
      <c r="E113" s="64"/>
      <c r="F113" s="228" t="s">
        <v>1872</v>
      </c>
      <c r="G113" s="64"/>
      <c r="H113" s="64"/>
      <c r="I113" s="165"/>
      <c r="J113" s="64"/>
      <c r="K113" s="64"/>
      <c r="L113" s="62"/>
      <c r="M113" s="229"/>
      <c r="N113" s="43"/>
      <c r="O113" s="43"/>
      <c r="P113" s="43"/>
      <c r="Q113" s="43"/>
      <c r="R113" s="43"/>
      <c r="S113" s="43"/>
      <c r="T113" s="79"/>
      <c r="AT113" s="25" t="s">
        <v>237</v>
      </c>
      <c r="AU113" s="25" t="s">
        <v>92</v>
      </c>
    </row>
    <row r="114" spans="2:51" s="11" customFormat="1" ht="13.5">
      <c r="B114" s="206"/>
      <c r="C114" s="207"/>
      <c r="D114" s="208" t="s">
        <v>192</v>
      </c>
      <c r="E114" s="209" t="s">
        <v>22</v>
      </c>
      <c r="F114" s="210" t="s">
        <v>1877</v>
      </c>
      <c r="G114" s="207"/>
      <c r="H114" s="211">
        <v>4500</v>
      </c>
      <c r="I114" s="212"/>
      <c r="J114" s="207"/>
      <c r="K114" s="207"/>
      <c r="L114" s="213"/>
      <c r="M114" s="214"/>
      <c r="N114" s="215"/>
      <c r="O114" s="215"/>
      <c r="P114" s="215"/>
      <c r="Q114" s="215"/>
      <c r="R114" s="215"/>
      <c r="S114" s="215"/>
      <c r="T114" s="216"/>
      <c r="AT114" s="217" t="s">
        <v>192</v>
      </c>
      <c r="AU114" s="217" t="s">
        <v>92</v>
      </c>
      <c r="AV114" s="11" t="s">
        <v>92</v>
      </c>
      <c r="AW114" s="11" t="s">
        <v>194</v>
      </c>
      <c r="AX114" s="11" t="s">
        <v>25</v>
      </c>
      <c r="AY114" s="217" t="s">
        <v>182</v>
      </c>
    </row>
    <row r="115" spans="2:65" s="1" customFormat="1" ht="22.8" customHeight="1">
      <c r="B115" s="42"/>
      <c r="C115" s="194" t="s">
        <v>287</v>
      </c>
      <c r="D115" s="194" t="s">
        <v>185</v>
      </c>
      <c r="E115" s="195" t="s">
        <v>1878</v>
      </c>
      <c r="F115" s="196" t="s">
        <v>1879</v>
      </c>
      <c r="G115" s="197" t="s">
        <v>249</v>
      </c>
      <c r="H115" s="198">
        <v>5</v>
      </c>
      <c r="I115" s="199">
        <v>1170.18</v>
      </c>
      <c r="J115" s="200">
        <f>ROUND(I115*H115,2)</f>
        <v>5850.9</v>
      </c>
      <c r="K115" s="196" t="s">
        <v>235</v>
      </c>
      <c r="L115" s="62"/>
      <c r="M115" s="201" t="s">
        <v>22</v>
      </c>
      <c r="N115" s="202" t="s">
        <v>53</v>
      </c>
      <c r="O115" s="43"/>
      <c r="P115" s="203">
        <f>O115*H115</f>
        <v>0</v>
      </c>
      <c r="Q115" s="203">
        <v>0</v>
      </c>
      <c r="R115" s="203">
        <f>Q115*H115</f>
        <v>0</v>
      </c>
      <c r="S115" s="203">
        <v>0</v>
      </c>
      <c r="T115" s="204">
        <f>S115*H115</f>
        <v>0</v>
      </c>
      <c r="AR115" s="25" t="s">
        <v>197</v>
      </c>
      <c r="AT115" s="25" t="s">
        <v>185</v>
      </c>
      <c r="AU115" s="25" t="s">
        <v>92</v>
      </c>
      <c r="AY115" s="25" t="s">
        <v>182</v>
      </c>
      <c r="BE115" s="205">
        <f>IF(N115="základní",J115,0)</f>
        <v>5850.9</v>
      </c>
      <c r="BF115" s="205">
        <f>IF(N115="snížená",J115,0)</f>
        <v>0</v>
      </c>
      <c r="BG115" s="205">
        <f>IF(N115="zákl. přenesená",J115,0)</f>
        <v>0</v>
      </c>
      <c r="BH115" s="205">
        <f>IF(N115="sníž. přenesená",J115,0)</f>
        <v>0</v>
      </c>
      <c r="BI115" s="205">
        <f>IF(N115="nulová",J115,0)</f>
        <v>0</v>
      </c>
      <c r="BJ115" s="25" t="s">
        <v>25</v>
      </c>
      <c r="BK115" s="205">
        <f>ROUND(I115*H115,2)</f>
        <v>5850.9</v>
      </c>
      <c r="BL115" s="25" t="s">
        <v>197</v>
      </c>
      <c r="BM115" s="25" t="s">
        <v>1880</v>
      </c>
    </row>
    <row r="116" spans="2:47" s="1" customFormat="1" ht="48">
      <c r="B116" s="42"/>
      <c r="C116" s="64"/>
      <c r="D116" s="208" t="s">
        <v>237</v>
      </c>
      <c r="E116" s="64"/>
      <c r="F116" s="228" t="s">
        <v>1872</v>
      </c>
      <c r="G116" s="64"/>
      <c r="H116" s="64"/>
      <c r="I116" s="165"/>
      <c r="J116" s="64"/>
      <c r="K116" s="64"/>
      <c r="L116" s="62"/>
      <c r="M116" s="229"/>
      <c r="N116" s="43"/>
      <c r="O116" s="43"/>
      <c r="P116" s="43"/>
      <c r="Q116" s="43"/>
      <c r="R116" s="43"/>
      <c r="S116" s="43"/>
      <c r="T116" s="79"/>
      <c r="AT116" s="25" t="s">
        <v>237</v>
      </c>
      <c r="AU116" s="25" t="s">
        <v>92</v>
      </c>
    </row>
    <row r="117" spans="2:51" s="11" customFormat="1" ht="13.5">
      <c r="B117" s="206"/>
      <c r="C117" s="207"/>
      <c r="D117" s="208" t="s">
        <v>192</v>
      </c>
      <c r="E117" s="209" t="s">
        <v>22</v>
      </c>
      <c r="F117" s="210" t="s">
        <v>1881</v>
      </c>
      <c r="G117" s="207"/>
      <c r="H117" s="211">
        <v>3</v>
      </c>
      <c r="I117" s="212"/>
      <c r="J117" s="207"/>
      <c r="K117" s="207"/>
      <c r="L117" s="213"/>
      <c r="M117" s="214"/>
      <c r="N117" s="215"/>
      <c r="O117" s="215"/>
      <c r="P117" s="215"/>
      <c r="Q117" s="215"/>
      <c r="R117" s="215"/>
      <c r="S117" s="215"/>
      <c r="T117" s="216"/>
      <c r="AT117" s="217" t="s">
        <v>192</v>
      </c>
      <c r="AU117" s="217" t="s">
        <v>92</v>
      </c>
      <c r="AV117" s="11" t="s">
        <v>92</v>
      </c>
      <c r="AW117" s="11" t="s">
        <v>194</v>
      </c>
      <c r="AX117" s="11" t="s">
        <v>82</v>
      </c>
      <c r="AY117" s="217" t="s">
        <v>182</v>
      </c>
    </row>
    <row r="118" spans="2:51" s="11" customFormat="1" ht="13.5">
      <c r="B118" s="206"/>
      <c r="C118" s="207"/>
      <c r="D118" s="208" t="s">
        <v>192</v>
      </c>
      <c r="E118" s="209" t="s">
        <v>22</v>
      </c>
      <c r="F118" s="210" t="s">
        <v>1882</v>
      </c>
      <c r="G118" s="207"/>
      <c r="H118" s="211">
        <v>2</v>
      </c>
      <c r="I118" s="212"/>
      <c r="J118" s="207"/>
      <c r="K118" s="207"/>
      <c r="L118" s="213"/>
      <c r="M118" s="214"/>
      <c r="N118" s="215"/>
      <c r="O118" s="215"/>
      <c r="P118" s="215"/>
      <c r="Q118" s="215"/>
      <c r="R118" s="215"/>
      <c r="S118" s="215"/>
      <c r="T118" s="216"/>
      <c r="AT118" s="217" t="s">
        <v>192</v>
      </c>
      <c r="AU118" s="217" t="s">
        <v>92</v>
      </c>
      <c r="AV118" s="11" t="s">
        <v>92</v>
      </c>
      <c r="AW118" s="11" t="s">
        <v>194</v>
      </c>
      <c r="AX118" s="11" t="s">
        <v>82</v>
      </c>
      <c r="AY118" s="217" t="s">
        <v>182</v>
      </c>
    </row>
    <row r="119" spans="2:51" s="13" customFormat="1" ht="13.5">
      <c r="B119" s="233"/>
      <c r="C119" s="234"/>
      <c r="D119" s="208" t="s">
        <v>192</v>
      </c>
      <c r="E119" s="235" t="s">
        <v>22</v>
      </c>
      <c r="F119" s="236" t="s">
        <v>241</v>
      </c>
      <c r="G119" s="234"/>
      <c r="H119" s="237">
        <v>5</v>
      </c>
      <c r="I119" s="238"/>
      <c r="J119" s="234"/>
      <c r="K119" s="234"/>
      <c r="L119" s="239"/>
      <c r="M119" s="240"/>
      <c r="N119" s="241"/>
      <c r="O119" s="241"/>
      <c r="P119" s="241"/>
      <c r="Q119" s="241"/>
      <c r="R119" s="241"/>
      <c r="S119" s="241"/>
      <c r="T119" s="242"/>
      <c r="AT119" s="243" t="s">
        <v>192</v>
      </c>
      <c r="AU119" s="243" t="s">
        <v>92</v>
      </c>
      <c r="AV119" s="13" t="s">
        <v>197</v>
      </c>
      <c r="AW119" s="13" t="s">
        <v>194</v>
      </c>
      <c r="AX119" s="13" t="s">
        <v>25</v>
      </c>
      <c r="AY119" s="243" t="s">
        <v>182</v>
      </c>
    </row>
    <row r="120" spans="2:65" s="1" customFormat="1" ht="34.2" customHeight="1">
      <c r="B120" s="42"/>
      <c r="C120" s="194" t="s">
        <v>292</v>
      </c>
      <c r="D120" s="194" t="s">
        <v>185</v>
      </c>
      <c r="E120" s="195" t="s">
        <v>1883</v>
      </c>
      <c r="F120" s="196" t="s">
        <v>1884</v>
      </c>
      <c r="G120" s="197" t="s">
        <v>249</v>
      </c>
      <c r="H120" s="198">
        <v>300</v>
      </c>
      <c r="I120" s="199">
        <v>132.14</v>
      </c>
      <c r="J120" s="200">
        <f>ROUND(I120*H120,2)</f>
        <v>39642</v>
      </c>
      <c r="K120" s="196" t="s">
        <v>235</v>
      </c>
      <c r="L120" s="62"/>
      <c r="M120" s="201" t="s">
        <v>22</v>
      </c>
      <c r="N120" s="202" t="s">
        <v>53</v>
      </c>
      <c r="O120" s="43"/>
      <c r="P120" s="203">
        <f>O120*H120</f>
        <v>0</v>
      </c>
      <c r="Q120" s="203">
        <v>0</v>
      </c>
      <c r="R120" s="203">
        <f>Q120*H120</f>
        <v>0</v>
      </c>
      <c r="S120" s="203">
        <v>0</v>
      </c>
      <c r="T120" s="204">
        <f>S120*H120</f>
        <v>0</v>
      </c>
      <c r="AR120" s="25" t="s">
        <v>197</v>
      </c>
      <c r="AT120" s="25" t="s">
        <v>185</v>
      </c>
      <c r="AU120" s="25" t="s">
        <v>92</v>
      </c>
      <c r="AY120" s="25" t="s">
        <v>182</v>
      </c>
      <c r="BE120" s="205">
        <f>IF(N120="základní",J120,0)</f>
        <v>39642</v>
      </c>
      <c r="BF120" s="205">
        <f>IF(N120="snížená",J120,0)</f>
        <v>0</v>
      </c>
      <c r="BG120" s="205">
        <f>IF(N120="zákl. přenesená",J120,0)</f>
        <v>0</v>
      </c>
      <c r="BH120" s="205">
        <f>IF(N120="sníž. přenesená",J120,0)</f>
        <v>0</v>
      </c>
      <c r="BI120" s="205">
        <f>IF(N120="nulová",J120,0)</f>
        <v>0</v>
      </c>
      <c r="BJ120" s="25" t="s">
        <v>25</v>
      </c>
      <c r="BK120" s="205">
        <f>ROUND(I120*H120,2)</f>
        <v>39642</v>
      </c>
      <c r="BL120" s="25" t="s">
        <v>197</v>
      </c>
      <c r="BM120" s="25" t="s">
        <v>1885</v>
      </c>
    </row>
    <row r="121" spans="2:47" s="1" customFormat="1" ht="48">
      <c r="B121" s="42"/>
      <c r="C121" s="64"/>
      <c r="D121" s="208" t="s">
        <v>237</v>
      </c>
      <c r="E121" s="64"/>
      <c r="F121" s="228" t="s">
        <v>1872</v>
      </c>
      <c r="G121" s="64"/>
      <c r="H121" s="64"/>
      <c r="I121" s="165"/>
      <c r="J121" s="64"/>
      <c r="K121" s="64"/>
      <c r="L121" s="62"/>
      <c r="M121" s="229"/>
      <c r="N121" s="43"/>
      <c r="O121" s="43"/>
      <c r="P121" s="43"/>
      <c r="Q121" s="43"/>
      <c r="R121" s="43"/>
      <c r="S121" s="43"/>
      <c r="T121" s="79"/>
      <c r="AT121" s="25" t="s">
        <v>237</v>
      </c>
      <c r="AU121" s="25" t="s">
        <v>92</v>
      </c>
    </row>
    <row r="122" spans="2:51" s="11" customFormat="1" ht="13.5">
      <c r="B122" s="206"/>
      <c r="C122" s="207"/>
      <c r="D122" s="208" t="s">
        <v>192</v>
      </c>
      <c r="E122" s="209" t="s">
        <v>22</v>
      </c>
      <c r="F122" s="210" t="s">
        <v>1886</v>
      </c>
      <c r="G122" s="207"/>
      <c r="H122" s="211">
        <v>300</v>
      </c>
      <c r="I122" s="212"/>
      <c r="J122" s="207"/>
      <c r="K122" s="207"/>
      <c r="L122" s="213"/>
      <c r="M122" s="214"/>
      <c r="N122" s="215"/>
      <c r="O122" s="215"/>
      <c r="P122" s="215"/>
      <c r="Q122" s="215"/>
      <c r="R122" s="215"/>
      <c r="S122" s="215"/>
      <c r="T122" s="216"/>
      <c r="AT122" s="217" t="s">
        <v>192</v>
      </c>
      <c r="AU122" s="217" t="s">
        <v>92</v>
      </c>
      <c r="AV122" s="11" t="s">
        <v>92</v>
      </c>
      <c r="AW122" s="11" t="s">
        <v>194</v>
      </c>
      <c r="AX122" s="11" t="s">
        <v>25</v>
      </c>
      <c r="AY122" s="217" t="s">
        <v>182</v>
      </c>
    </row>
    <row r="123" spans="2:65" s="1" customFormat="1" ht="14.4" customHeight="1">
      <c r="B123" s="42"/>
      <c r="C123" s="194" t="s">
        <v>299</v>
      </c>
      <c r="D123" s="194" t="s">
        <v>185</v>
      </c>
      <c r="E123" s="195" t="s">
        <v>1887</v>
      </c>
      <c r="F123" s="196" t="s">
        <v>1888</v>
      </c>
      <c r="G123" s="197" t="s">
        <v>249</v>
      </c>
      <c r="H123" s="198">
        <v>10</v>
      </c>
      <c r="I123" s="199">
        <v>1229.18</v>
      </c>
      <c r="J123" s="200">
        <f>ROUND(I123*H123,2)</f>
        <v>12291.8</v>
      </c>
      <c r="K123" s="196" t="s">
        <v>235</v>
      </c>
      <c r="L123" s="62"/>
      <c r="M123" s="201" t="s">
        <v>22</v>
      </c>
      <c r="N123" s="202" t="s">
        <v>53</v>
      </c>
      <c r="O123" s="43"/>
      <c r="P123" s="203">
        <f>O123*H123</f>
        <v>0</v>
      </c>
      <c r="Q123" s="203">
        <v>0</v>
      </c>
      <c r="R123" s="203">
        <f>Q123*H123</f>
        <v>0</v>
      </c>
      <c r="S123" s="203">
        <v>0</v>
      </c>
      <c r="T123" s="204">
        <f>S123*H123</f>
        <v>0</v>
      </c>
      <c r="AR123" s="25" t="s">
        <v>197</v>
      </c>
      <c r="AT123" s="25" t="s">
        <v>185</v>
      </c>
      <c r="AU123" s="25" t="s">
        <v>92</v>
      </c>
      <c r="AY123" s="25" t="s">
        <v>182</v>
      </c>
      <c r="BE123" s="205">
        <f>IF(N123="základní",J123,0)</f>
        <v>12291.8</v>
      </c>
      <c r="BF123" s="205">
        <f>IF(N123="snížená",J123,0)</f>
        <v>0</v>
      </c>
      <c r="BG123" s="205">
        <f>IF(N123="zákl. přenesená",J123,0)</f>
        <v>0</v>
      </c>
      <c r="BH123" s="205">
        <f>IF(N123="sníž. přenesená",J123,0)</f>
        <v>0</v>
      </c>
      <c r="BI123" s="205">
        <f>IF(N123="nulová",J123,0)</f>
        <v>0</v>
      </c>
      <c r="BJ123" s="25" t="s">
        <v>25</v>
      </c>
      <c r="BK123" s="205">
        <f>ROUND(I123*H123,2)</f>
        <v>12291.8</v>
      </c>
      <c r="BL123" s="25" t="s">
        <v>197</v>
      </c>
      <c r="BM123" s="25" t="s">
        <v>1889</v>
      </c>
    </row>
    <row r="124" spans="2:47" s="1" customFormat="1" ht="72">
      <c r="B124" s="42"/>
      <c r="C124" s="64"/>
      <c r="D124" s="208" t="s">
        <v>237</v>
      </c>
      <c r="E124" s="64"/>
      <c r="F124" s="228" t="s">
        <v>1890</v>
      </c>
      <c r="G124" s="64"/>
      <c r="H124" s="64"/>
      <c r="I124" s="165"/>
      <c r="J124" s="64"/>
      <c r="K124" s="64"/>
      <c r="L124" s="62"/>
      <c r="M124" s="229"/>
      <c r="N124" s="43"/>
      <c r="O124" s="43"/>
      <c r="P124" s="43"/>
      <c r="Q124" s="43"/>
      <c r="R124" s="43"/>
      <c r="S124" s="43"/>
      <c r="T124" s="79"/>
      <c r="AT124" s="25" t="s">
        <v>237</v>
      </c>
      <c r="AU124" s="25" t="s">
        <v>92</v>
      </c>
    </row>
    <row r="125" spans="2:51" s="11" customFormat="1" ht="13.5">
      <c r="B125" s="206"/>
      <c r="C125" s="207"/>
      <c r="D125" s="208" t="s">
        <v>192</v>
      </c>
      <c r="E125" s="209" t="s">
        <v>22</v>
      </c>
      <c r="F125" s="210" t="s">
        <v>1891</v>
      </c>
      <c r="G125" s="207"/>
      <c r="H125" s="211">
        <v>10</v>
      </c>
      <c r="I125" s="212"/>
      <c r="J125" s="207"/>
      <c r="K125" s="207"/>
      <c r="L125" s="213"/>
      <c r="M125" s="214"/>
      <c r="N125" s="215"/>
      <c r="O125" s="215"/>
      <c r="P125" s="215"/>
      <c r="Q125" s="215"/>
      <c r="R125" s="215"/>
      <c r="S125" s="215"/>
      <c r="T125" s="216"/>
      <c r="AT125" s="217" t="s">
        <v>192</v>
      </c>
      <c r="AU125" s="217" t="s">
        <v>92</v>
      </c>
      <c r="AV125" s="11" t="s">
        <v>92</v>
      </c>
      <c r="AW125" s="11" t="s">
        <v>194</v>
      </c>
      <c r="AX125" s="11" t="s">
        <v>25</v>
      </c>
      <c r="AY125" s="217" t="s">
        <v>182</v>
      </c>
    </row>
    <row r="126" spans="2:65" s="1" customFormat="1" ht="14.4" customHeight="1">
      <c r="B126" s="42"/>
      <c r="C126" s="194" t="s">
        <v>307</v>
      </c>
      <c r="D126" s="194" t="s">
        <v>185</v>
      </c>
      <c r="E126" s="195" t="s">
        <v>1892</v>
      </c>
      <c r="F126" s="196" t="s">
        <v>1893</v>
      </c>
      <c r="G126" s="197" t="s">
        <v>249</v>
      </c>
      <c r="H126" s="198">
        <v>1</v>
      </c>
      <c r="I126" s="199">
        <v>1475.02</v>
      </c>
      <c r="J126" s="200">
        <f>ROUND(I126*H126,2)</f>
        <v>1475.02</v>
      </c>
      <c r="K126" s="196" t="s">
        <v>22</v>
      </c>
      <c r="L126" s="62"/>
      <c r="M126" s="201" t="s">
        <v>22</v>
      </c>
      <c r="N126" s="202" t="s">
        <v>53</v>
      </c>
      <c r="O126" s="43"/>
      <c r="P126" s="203">
        <f>O126*H126</f>
        <v>0</v>
      </c>
      <c r="Q126" s="203">
        <v>0</v>
      </c>
      <c r="R126" s="203">
        <f>Q126*H126</f>
        <v>0</v>
      </c>
      <c r="S126" s="203">
        <v>0</v>
      </c>
      <c r="T126" s="204">
        <f>S126*H126</f>
        <v>0</v>
      </c>
      <c r="AR126" s="25" t="s">
        <v>197</v>
      </c>
      <c r="AT126" s="25" t="s">
        <v>185</v>
      </c>
      <c r="AU126" s="25" t="s">
        <v>92</v>
      </c>
      <c r="AY126" s="25" t="s">
        <v>182</v>
      </c>
      <c r="BE126" s="205">
        <f>IF(N126="základní",J126,0)</f>
        <v>1475.02</v>
      </c>
      <c r="BF126" s="205">
        <f>IF(N126="snížená",J126,0)</f>
        <v>0</v>
      </c>
      <c r="BG126" s="205">
        <f>IF(N126="zákl. přenesená",J126,0)</f>
        <v>0</v>
      </c>
      <c r="BH126" s="205">
        <f>IF(N126="sníž. přenesená",J126,0)</f>
        <v>0</v>
      </c>
      <c r="BI126" s="205">
        <f>IF(N126="nulová",J126,0)</f>
        <v>0</v>
      </c>
      <c r="BJ126" s="25" t="s">
        <v>25</v>
      </c>
      <c r="BK126" s="205">
        <f>ROUND(I126*H126,2)</f>
        <v>1475.02</v>
      </c>
      <c r="BL126" s="25" t="s">
        <v>197</v>
      </c>
      <c r="BM126" s="25" t="s">
        <v>1894</v>
      </c>
    </row>
    <row r="127" spans="2:51" s="11" customFormat="1" ht="13.5">
      <c r="B127" s="206"/>
      <c r="C127" s="207"/>
      <c r="D127" s="208" t="s">
        <v>192</v>
      </c>
      <c r="E127" s="209" t="s">
        <v>22</v>
      </c>
      <c r="F127" s="210" t="s">
        <v>1895</v>
      </c>
      <c r="G127" s="207"/>
      <c r="H127" s="211">
        <v>1</v>
      </c>
      <c r="I127" s="212"/>
      <c r="J127" s="207"/>
      <c r="K127" s="207"/>
      <c r="L127" s="213"/>
      <c r="M127" s="214"/>
      <c r="N127" s="215"/>
      <c r="O127" s="215"/>
      <c r="P127" s="215"/>
      <c r="Q127" s="215"/>
      <c r="R127" s="215"/>
      <c r="S127" s="215"/>
      <c r="T127" s="216"/>
      <c r="AT127" s="217" t="s">
        <v>192</v>
      </c>
      <c r="AU127" s="217" t="s">
        <v>92</v>
      </c>
      <c r="AV127" s="11" t="s">
        <v>92</v>
      </c>
      <c r="AW127" s="11" t="s">
        <v>194</v>
      </c>
      <c r="AX127" s="11" t="s">
        <v>25</v>
      </c>
      <c r="AY127" s="217" t="s">
        <v>182</v>
      </c>
    </row>
    <row r="128" spans="2:65" s="1" customFormat="1" ht="34.2" customHeight="1">
      <c r="B128" s="42"/>
      <c r="C128" s="194" t="s">
        <v>10</v>
      </c>
      <c r="D128" s="194" t="s">
        <v>185</v>
      </c>
      <c r="E128" s="195" t="s">
        <v>1896</v>
      </c>
      <c r="F128" s="196" t="s">
        <v>1897</v>
      </c>
      <c r="G128" s="197" t="s">
        <v>249</v>
      </c>
      <c r="H128" s="198">
        <v>3000</v>
      </c>
      <c r="I128" s="199">
        <v>368.75</v>
      </c>
      <c r="J128" s="200">
        <f>ROUND(I128*H128,2)</f>
        <v>1106250</v>
      </c>
      <c r="K128" s="196" t="s">
        <v>235</v>
      </c>
      <c r="L128" s="62"/>
      <c r="M128" s="201" t="s">
        <v>22</v>
      </c>
      <c r="N128" s="202" t="s">
        <v>53</v>
      </c>
      <c r="O128" s="43"/>
      <c r="P128" s="203">
        <f>O128*H128</f>
        <v>0</v>
      </c>
      <c r="Q128" s="203">
        <v>0</v>
      </c>
      <c r="R128" s="203">
        <f>Q128*H128</f>
        <v>0</v>
      </c>
      <c r="S128" s="203">
        <v>0</v>
      </c>
      <c r="T128" s="204">
        <f>S128*H128</f>
        <v>0</v>
      </c>
      <c r="AR128" s="25" t="s">
        <v>197</v>
      </c>
      <c r="AT128" s="25" t="s">
        <v>185</v>
      </c>
      <c r="AU128" s="25" t="s">
        <v>92</v>
      </c>
      <c r="AY128" s="25" t="s">
        <v>182</v>
      </c>
      <c r="BE128" s="205">
        <f>IF(N128="základní",J128,0)</f>
        <v>1106250</v>
      </c>
      <c r="BF128" s="205">
        <f>IF(N128="snížená",J128,0)</f>
        <v>0</v>
      </c>
      <c r="BG128" s="205">
        <f>IF(N128="zákl. přenesená",J128,0)</f>
        <v>0</v>
      </c>
      <c r="BH128" s="205">
        <f>IF(N128="sníž. přenesená",J128,0)</f>
        <v>0</v>
      </c>
      <c r="BI128" s="205">
        <f>IF(N128="nulová",J128,0)</f>
        <v>0</v>
      </c>
      <c r="BJ128" s="25" t="s">
        <v>25</v>
      </c>
      <c r="BK128" s="205">
        <f>ROUND(I128*H128,2)</f>
        <v>1106250</v>
      </c>
      <c r="BL128" s="25" t="s">
        <v>197</v>
      </c>
      <c r="BM128" s="25" t="s">
        <v>1898</v>
      </c>
    </row>
    <row r="129" spans="2:47" s="1" customFormat="1" ht="72">
      <c r="B129" s="42"/>
      <c r="C129" s="64"/>
      <c r="D129" s="208" t="s">
        <v>237</v>
      </c>
      <c r="E129" s="64"/>
      <c r="F129" s="228" t="s">
        <v>1890</v>
      </c>
      <c r="G129" s="64"/>
      <c r="H129" s="64"/>
      <c r="I129" s="165"/>
      <c r="J129" s="64"/>
      <c r="K129" s="64"/>
      <c r="L129" s="62"/>
      <c r="M129" s="229"/>
      <c r="N129" s="43"/>
      <c r="O129" s="43"/>
      <c r="P129" s="43"/>
      <c r="Q129" s="43"/>
      <c r="R129" s="43"/>
      <c r="S129" s="43"/>
      <c r="T129" s="79"/>
      <c r="AT129" s="25" t="s">
        <v>237</v>
      </c>
      <c r="AU129" s="25" t="s">
        <v>92</v>
      </c>
    </row>
    <row r="130" spans="2:51" s="11" customFormat="1" ht="13.5">
      <c r="B130" s="206"/>
      <c r="C130" s="207"/>
      <c r="D130" s="208" t="s">
        <v>192</v>
      </c>
      <c r="E130" s="209" t="s">
        <v>22</v>
      </c>
      <c r="F130" s="210" t="s">
        <v>1899</v>
      </c>
      <c r="G130" s="207"/>
      <c r="H130" s="211">
        <v>3000</v>
      </c>
      <c r="I130" s="212"/>
      <c r="J130" s="207"/>
      <c r="K130" s="207"/>
      <c r="L130" s="213"/>
      <c r="M130" s="214"/>
      <c r="N130" s="215"/>
      <c r="O130" s="215"/>
      <c r="P130" s="215"/>
      <c r="Q130" s="215"/>
      <c r="R130" s="215"/>
      <c r="S130" s="215"/>
      <c r="T130" s="216"/>
      <c r="AT130" s="217" t="s">
        <v>192</v>
      </c>
      <c r="AU130" s="217" t="s">
        <v>92</v>
      </c>
      <c r="AV130" s="11" t="s">
        <v>92</v>
      </c>
      <c r="AW130" s="11" t="s">
        <v>194</v>
      </c>
      <c r="AX130" s="11" t="s">
        <v>25</v>
      </c>
      <c r="AY130" s="217" t="s">
        <v>182</v>
      </c>
    </row>
    <row r="131" spans="2:65" s="1" customFormat="1" ht="34.2" customHeight="1">
      <c r="B131" s="42"/>
      <c r="C131" s="194" t="s">
        <v>317</v>
      </c>
      <c r="D131" s="194" t="s">
        <v>185</v>
      </c>
      <c r="E131" s="195" t="s">
        <v>1900</v>
      </c>
      <c r="F131" s="196" t="s">
        <v>1897</v>
      </c>
      <c r="G131" s="197" t="s">
        <v>249</v>
      </c>
      <c r="H131" s="198">
        <v>60</v>
      </c>
      <c r="I131" s="199">
        <v>4118.99</v>
      </c>
      <c r="J131" s="200">
        <f>ROUND(I131*H131,2)</f>
        <v>247139.4</v>
      </c>
      <c r="K131" s="196" t="s">
        <v>22</v>
      </c>
      <c r="L131" s="62"/>
      <c r="M131" s="201" t="s">
        <v>22</v>
      </c>
      <c r="N131" s="202" t="s">
        <v>53</v>
      </c>
      <c r="O131" s="43"/>
      <c r="P131" s="203">
        <f>O131*H131</f>
        <v>0</v>
      </c>
      <c r="Q131" s="203">
        <v>0</v>
      </c>
      <c r="R131" s="203">
        <f>Q131*H131</f>
        <v>0</v>
      </c>
      <c r="S131" s="203">
        <v>0</v>
      </c>
      <c r="T131" s="204">
        <f>S131*H131</f>
        <v>0</v>
      </c>
      <c r="AR131" s="25" t="s">
        <v>197</v>
      </c>
      <c r="AT131" s="25" t="s">
        <v>185</v>
      </c>
      <c r="AU131" s="25" t="s">
        <v>92</v>
      </c>
      <c r="AY131" s="25" t="s">
        <v>182</v>
      </c>
      <c r="BE131" s="205">
        <f>IF(N131="základní",J131,0)</f>
        <v>247139.4</v>
      </c>
      <c r="BF131" s="205">
        <f>IF(N131="snížená",J131,0)</f>
        <v>0</v>
      </c>
      <c r="BG131" s="205">
        <f>IF(N131="zákl. přenesená",J131,0)</f>
        <v>0</v>
      </c>
      <c r="BH131" s="205">
        <f>IF(N131="sníž. přenesená",J131,0)</f>
        <v>0</v>
      </c>
      <c r="BI131" s="205">
        <f>IF(N131="nulová",J131,0)</f>
        <v>0</v>
      </c>
      <c r="BJ131" s="25" t="s">
        <v>25</v>
      </c>
      <c r="BK131" s="205">
        <f>ROUND(I131*H131,2)</f>
        <v>247139.4</v>
      </c>
      <c r="BL131" s="25" t="s">
        <v>197</v>
      </c>
      <c r="BM131" s="25" t="s">
        <v>1901</v>
      </c>
    </row>
    <row r="132" spans="2:51" s="11" customFormat="1" ht="13.5">
      <c r="B132" s="206"/>
      <c r="C132" s="207"/>
      <c r="D132" s="208" t="s">
        <v>192</v>
      </c>
      <c r="E132" s="209" t="s">
        <v>22</v>
      </c>
      <c r="F132" s="210" t="s">
        <v>1902</v>
      </c>
      <c r="G132" s="207"/>
      <c r="H132" s="211">
        <v>60</v>
      </c>
      <c r="I132" s="212"/>
      <c r="J132" s="207"/>
      <c r="K132" s="207"/>
      <c r="L132" s="213"/>
      <c r="M132" s="214"/>
      <c r="N132" s="215"/>
      <c r="O132" s="215"/>
      <c r="P132" s="215"/>
      <c r="Q132" s="215"/>
      <c r="R132" s="215"/>
      <c r="S132" s="215"/>
      <c r="T132" s="216"/>
      <c r="AT132" s="217" t="s">
        <v>192</v>
      </c>
      <c r="AU132" s="217" t="s">
        <v>92</v>
      </c>
      <c r="AV132" s="11" t="s">
        <v>92</v>
      </c>
      <c r="AW132" s="11" t="s">
        <v>194</v>
      </c>
      <c r="AX132" s="11" t="s">
        <v>25</v>
      </c>
      <c r="AY132" s="217" t="s">
        <v>182</v>
      </c>
    </row>
    <row r="133" spans="2:65" s="1" customFormat="1" ht="22.8" customHeight="1">
      <c r="B133" s="42"/>
      <c r="C133" s="194" t="s">
        <v>322</v>
      </c>
      <c r="D133" s="194" t="s">
        <v>185</v>
      </c>
      <c r="E133" s="195" t="s">
        <v>1903</v>
      </c>
      <c r="F133" s="196" t="s">
        <v>1904</v>
      </c>
      <c r="G133" s="197" t="s">
        <v>249</v>
      </c>
      <c r="H133" s="198">
        <v>12</v>
      </c>
      <c r="I133" s="199">
        <v>122.92</v>
      </c>
      <c r="J133" s="200">
        <f>ROUND(I133*H133,2)</f>
        <v>1475.04</v>
      </c>
      <c r="K133" s="196" t="s">
        <v>235</v>
      </c>
      <c r="L133" s="62"/>
      <c r="M133" s="201" t="s">
        <v>22</v>
      </c>
      <c r="N133" s="202" t="s">
        <v>53</v>
      </c>
      <c r="O133" s="43"/>
      <c r="P133" s="203">
        <f>O133*H133</f>
        <v>0</v>
      </c>
      <c r="Q133" s="203">
        <v>0</v>
      </c>
      <c r="R133" s="203">
        <f>Q133*H133</f>
        <v>0</v>
      </c>
      <c r="S133" s="203">
        <v>0</v>
      </c>
      <c r="T133" s="204">
        <f>S133*H133</f>
        <v>0</v>
      </c>
      <c r="AR133" s="25" t="s">
        <v>197</v>
      </c>
      <c r="AT133" s="25" t="s">
        <v>185</v>
      </c>
      <c r="AU133" s="25" t="s">
        <v>92</v>
      </c>
      <c r="AY133" s="25" t="s">
        <v>182</v>
      </c>
      <c r="BE133" s="205">
        <f>IF(N133="základní",J133,0)</f>
        <v>1475.04</v>
      </c>
      <c r="BF133" s="205">
        <f>IF(N133="snížená",J133,0)</f>
        <v>0</v>
      </c>
      <c r="BG133" s="205">
        <f>IF(N133="zákl. přenesená",J133,0)</f>
        <v>0</v>
      </c>
      <c r="BH133" s="205">
        <f>IF(N133="sníž. přenesená",J133,0)</f>
        <v>0</v>
      </c>
      <c r="BI133" s="205">
        <f>IF(N133="nulová",J133,0)</f>
        <v>0</v>
      </c>
      <c r="BJ133" s="25" t="s">
        <v>25</v>
      </c>
      <c r="BK133" s="205">
        <f>ROUND(I133*H133,2)</f>
        <v>1475.04</v>
      </c>
      <c r="BL133" s="25" t="s">
        <v>197</v>
      </c>
      <c r="BM133" s="25" t="s">
        <v>1905</v>
      </c>
    </row>
    <row r="134" spans="2:47" s="1" customFormat="1" ht="48">
      <c r="B134" s="42"/>
      <c r="C134" s="64"/>
      <c r="D134" s="208" t="s">
        <v>237</v>
      </c>
      <c r="E134" s="64"/>
      <c r="F134" s="228" t="s">
        <v>1906</v>
      </c>
      <c r="G134" s="64"/>
      <c r="H134" s="64"/>
      <c r="I134" s="165"/>
      <c r="J134" s="64"/>
      <c r="K134" s="64"/>
      <c r="L134" s="62"/>
      <c r="M134" s="229"/>
      <c r="N134" s="43"/>
      <c r="O134" s="43"/>
      <c r="P134" s="43"/>
      <c r="Q134" s="43"/>
      <c r="R134" s="43"/>
      <c r="S134" s="43"/>
      <c r="T134" s="79"/>
      <c r="AT134" s="25" t="s">
        <v>237</v>
      </c>
      <c r="AU134" s="25" t="s">
        <v>92</v>
      </c>
    </row>
    <row r="135" spans="2:51" s="11" customFormat="1" ht="13.5">
      <c r="B135" s="206"/>
      <c r="C135" s="207"/>
      <c r="D135" s="208" t="s">
        <v>192</v>
      </c>
      <c r="E135" s="209" t="s">
        <v>22</v>
      </c>
      <c r="F135" s="210" t="s">
        <v>1907</v>
      </c>
      <c r="G135" s="207"/>
      <c r="H135" s="211">
        <v>10</v>
      </c>
      <c r="I135" s="212"/>
      <c r="J135" s="207"/>
      <c r="K135" s="207"/>
      <c r="L135" s="213"/>
      <c r="M135" s="214"/>
      <c r="N135" s="215"/>
      <c r="O135" s="215"/>
      <c r="P135" s="215"/>
      <c r="Q135" s="215"/>
      <c r="R135" s="215"/>
      <c r="S135" s="215"/>
      <c r="T135" s="216"/>
      <c r="AT135" s="217" t="s">
        <v>192</v>
      </c>
      <c r="AU135" s="217" t="s">
        <v>92</v>
      </c>
      <c r="AV135" s="11" t="s">
        <v>92</v>
      </c>
      <c r="AW135" s="11" t="s">
        <v>194</v>
      </c>
      <c r="AX135" s="11" t="s">
        <v>82</v>
      </c>
      <c r="AY135" s="217" t="s">
        <v>182</v>
      </c>
    </row>
    <row r="136" spans="2:51" s="11" customFormat="1" ht="13.5">
      <c r="B136" s="206"/>
      <c r="C136" s="207"/>
      <c r="D136" s="208" t="s">
        <v>192</v>
      </c>
      <c r="E136" s="209" t="s">
        <v>22</v>
      </c>
      <c r="F136" s="210" t="s">
        <v>1908</v>
      </c>
      <c r="G136" s="207"/>
      <c r="H136" s="211">
        <v>2</v>
      </c>
      <c r="I136" s="212"/>
      <c r="J136" s="207"/>
      <c r="K136" s="207"/>
      <c r="L136" s="213"/>
      <c r="M136" s="214"/>
      <c r="N136" s="215"/>
      <c r="O136" s="215"/>
      <c r="P136" s="215"/>
      <c r="Q136" s="215"/>
      <c r="R136" s="215"/>
      <c r="S136" s="215"/>
      <c r="T136" s="216"/>
      <c r="AT136" s="217" t="s">
        <v>192</v>
      </c>
      <c r="AU136" s="217" t="s">
        <v>92</v>
      </c>
      <c r="AV136" s="11" t="s">
        <v>92</v>
      </c>
      <c r="AW136" s="11" t="s">
        <v>194</v>
      </c>
      <c r="AX136" s="11" t="s">
        <v>82</v>
      </c>
      <c r="AY136" s="217" t="s">
        <v>182</v>
      </c>
    </row>
    <row r="137" spans="2:51" s="13" customFormat="1" ht="13.5">
      <c r="B137" s="233"/>
      <c r="C137" s="234"/>
      <c r="D137" s="208" t="s">
        <v>192</v>
      </c>
      <c r="E137" s="235" t="s">
        <v>22</v>
      </c>
      <c r="F137" s="236" t="s">
        <v>241</v>
      </c>
      <c r="G137" s="234"/>
      <c r="H137" s="237">
        <v>12</v>
      </c>
      <c r="I137" s="238"/>
      <c r="J137" s="234"/>
      <c r="K137" s="234"/>
      <c r="L137" s="239"/>
      <c r="M137" s="240"/>
      <c r="N137" s="241"/>
      <c r="O137" s="241"/>
      <c r="P137" s="241"/>
      <c r="Q137" s="241"/>
      <c r="R137" s="241"/>
      <c r="S137" s="241"/>
      <c r="T137" s="242"/>
      <c r="AT137" s="243" t="s">
        <v>192</v>
      </c>
      <c r="AU137" s="243" t="s">
        <v>92</v>
      </c>
      <c r="AV137" s="13" t="s">
        <v>197</v>
      </c>
      <c r="AW137" s="13" t="s">
        <v>194</v>
      </c>
      <c r="AX137" s="13" t="s">
        <v>25</v>
      </c>
      <c r="AY137" s="243" t="s">
        <v>182</v>
      </c>
    </row>
    <row r="138" spans="2:65" s="1" customFormat="1" ht="45.6" customHeight="1">
      <c r="B138" s="42"/>
      <c r="C138" s="194" t="s">
        <v>327</v>
      </c>
      <c r="D138" s="194" t="s">
        <v>185</v>
      </c>
      <c r="E138" s="195" t="s">
        <v>1909</v>
      </c>
      <c r="F138" s="196" t="s">
        <v>1910</v>
      </c>
      <c r="G138" s="197" t="s">
        <v>249</v>
      </c>
      <c r="H138" s="198">
        <v>3120</v>
      </c>
      <c r="I138" s="199">
        <v>73.75</v>
      </c>
      <c r="J138" s="200">
        <f>ROUND(I138*H138,2)</f>
        <v>230100</v>
      </c>
      <c r="K138" s="196" t="s">
        <v>235</v>
      </c>
      <c r="L138" s="62"/>
      <c r="M138" s="201" t="s">
        <v>22</v>
      </c>
      <c r="N138" s="202" t="s">
        <v>53</v>
      </c>
      <c r="O138" s="43"/>
      <c r="P138" s="203">
        <f>O138*H138</f>
        <v>0</v>
      </c>
      <c r="Q138" s="203">
        <v>0</v>
      </c>
      <c r="R138" s="203">
        <f>Q138*H138</f>
        <v>0</v>
      </c>
      <c r="S138" s="203">
        <v>0</v>
      </c>
      <c r="T138" s="204">
        <f>S138*H138</f>
        <v>0</v>
      </c>
      <c r="AR138" s="25" t="s">
        <v>197</v>
      </c>
      <c r="AT138" s="25" t="s">
        <v>185</v>
      </c>
      <c r="AU138" s="25" t="s">
        <v>92</v>
      </c>
      <c r="AY138" s="25" t="s">
        <v>182</v>
      </c>
      <c r="BE138" s="205">
        <f>IF(N138="základní",J138,0)</f>
        <v>230100</v>
      </c>
      <c r="BF138" s="205">
        <f>IF(N138="snížená",J138,0)</f>
        <v>0</v>
      </c>
      <c r="BG138" s="205">
        <f>IF(N138="zákl. přenesená",J138,0)</f>
        <v>0</v>
      </c>
      <c r="BH138" s="205">
        <f>IF(N138="sníž. přenesená",J138,0)</f>
        <v>0</v>
      </c>
      <c r="BI138" s="205">
        <f>IF(N138="nulová",J138,0)</f>
        <v>0</v>
      </c>
      <c r="BJ138" s="25" t="s">
        <v>25</v>
      </c>
      <c r="BK138" s="205">
        <f>ROUND(I138*H138,2)</f>
        <v>230100</v>
      </c>
      <c r="BL138" s="25" t="s">
        <v>197</v>
      </c>
      <c r="BM138" s="25" t="s">
        <v>1911</v>
      </c>
    </row>
    <row r="139" spans="2:47" s="1" customFormat="1" ht="48">
      <c r="B139" s="42"/>
      <c r="C139" s="64"/>
      <c r="D139" s="208" t="s">
        <v>237</v>
      </c>
      <c r="E139" s="64"/>
      <c r="F139" s="228" t="s">
        <v>1906</v>
      </c>
      <c r="G139" s="64"/>
      <c r="H139" s="64"/>
      <c r="I139" s="165"/>
      <c r="J139" s="64"/>
      <c r="K139" s="64"/>
      <c r="L139" s="62"/>
      <c r="M139" s="229"/>
      <c r="N139" s="43"/>
      <c r="O139" s="43"/>
      <c r="P139" s="43"/>
      <c r="Q139" s="43"/>
      <c r="R139" s="43"/>
      <c r="S139" s="43"/>
      <c r="T139" s="79"/>
      <c r="AT139" s="25" t="s">
        <v>237</v>
      </c>
      <c r="AU139" s="25" t="s">
        <v>92</v>
      </c>
    </row>
    <row r="140" spans="2:51" s="11" customFormat="1" ht="13.5">
      <c r="B140" s="206"/>
      <c r="C140" s="207"/>
      <c r="D140" s="208" t="s">
        <v>192</v>
      </c>
      <c r="E140" s="209" t="s">
        <v>22</v>
      </c>
      <c r="F140" s="210" t="s">
        <v>1899</v>
      </c>
      <c r="G140" s="207"/>
      <c r="H140" s="211">
        <v>3000</v>
      </c>
      <c r="I140" s="212"/>
      <c r="J140" s="207"/>
      <c r="K140" s="207"/>
      <c r="L140" s="213"/>
      <c r="M140" s="214"/>
      <c r="N140" s="215"/>
      <c r="O140" s="215"/>
      <c r="P140" s="215"/>
      <c r="Q140" s="215"/>
      <c r="R140" s="215"/>
      <c r="S140" s="215"/>
      <c r="T140" s="216"/>
      <c r="AT140" s="217" t="s">
        <v>192</v>
      </c>
      <c r="AU140" s="217" t="s">
        <v>92</v>
      </c>
      <c r="AV140" s="11" t="s">
        <v>92</v>
      </c>
      <c r="AW140" s="11" t="s">
        <v>194</v>
      </c>
      <c r="AX140" s="11" t="s">
        <v>82</v>
      </c>
      <c r="AY140" s="217" t="s">
        <v>182</v>
      </c>
    </row>
    <row r="141" spans="2:51" s="11" customFormat="1" ht="13.5">
      <c r="B141" s="206"/>
      <c r="C141" s="207"/>
      <c r="D141" s="208" t="s">
        <v>192</v>
      </c>
      <c r="E141" s="209" t="s">
        <v>22</v>
      </c>
      <c r="F141" s="210" t="s">
        <v>1912</v>
      </c>
      <c r="G141" s="207"/>
      <c r="H141" s="211">
        <v>120</v>
      </c>
      <c r="I141" s="212"/>
      <c r="J141" s="207"/>
      <c r="K141" s="207"/>
      <c r="L141" s="213"/>
      <c r="M141" s="214"/>
      <c r="N141" s="215"/>
      <c r="O141" s="215"/>
      <c r="P141" s="215"/>
      <c r="Q141" s="215"/>
      <c r="R141" s="215"/>
      <c r="S141" s="215"/>
      <c r="T141" s="216"/>
      <c r="AT141" s="217" t="s">
        <v>192</v>
      </c>
      <c r="AU141" s="217" t="s">
        <v>92</v>
      </c>
      <c r="AV141" s="11" t="s">
        <v>92</v>
      </c>
      <c r="AW141" s="11" t="s">
        <v>194</v>
      </c>
      <c r="AX141" s="11" t="s">
        <v>82</v>
      </c>
      <c r="AY141" s="217" t="s">
        <v>182</v>
      </c>
    </row>
    <row r="142" spans="2:51" s="13" customFormat="1" ht="13.5">
      <c r="B142" s="233"/>
      <c r="C142" s="234"/>
      <c r="D142" s="208" t="s">
        <v>192</v>
      </c>
      <c r="E142" s="235" t="s">
        <v>22</v>
      </c>
      <c r="F142" s="236" t="s">
        <v>241</v>
      </c>
      <c r="G142" s="234"/>
      <c r="H142" s="237">
        <v>3120</v>
      </c>
      <c r="I142" s="238"/>
      <c r="J142" s="234"/>
      <c r="K142" s="234"/>
      <c r="L142" s="239"/>
      <c r="M142" s="240"/>
      <c r="N142" s="241"/>
      <c r="O142" s="241"/>
      <c r="P142" s="241"/>
      <c r="Q142" s="241"/>
      <c r="R142" s="241"/>
      <c r="S142" s="241"/>
      <c r="T142" s="242"/>
      <c r="AT142" s="243" t="s">
        <v>192</v>
      </c>
      <c r="AU142" s="243" t="s">
        <v>92</v>
      </c>
      <c r="AV142" s="13" t="s">
        <v>197</v>
      </c>
      <c r="AW142" s="13" t="s">
        <v>194</v>
      </c>
      <c r="AX142" s="13" t="s">
        <v>25</v>
      </c>
      <c r="AY142" s="243" t="s">
        <v>182</v>
      </c>
    </row>
    <row r="143" spans="2:65" s="1" customFormat="1" ht="22.8" customHeight="1">
      <c r="B143" s="42"/>
      <c r="C143" s="194" t="s">
        <v>332</v>
      </c>
      <c r="D143" s="194" t="s">
        <v>185</v>
      </c>
      <c r="E143" s="195" t="s">
        <v>1913</v>
      </c>
      <c r="F143" s="196" t="s">
        <v>1914</v>
      </c>
      <c r="G143" s="197" t="s">
        <v>430</v>
      </c>
      <c r="H143" s="198">
        <v>260</v>
      </c>
      <c r="I143" s="199">
        <v>104.48</v>
      </c>
      <c r="J143" s="200">
        <f>ROUND(I143*H143,2)</f>
        <v>27164.8</v>
      </c>
      <c r="K143" s="196" t="s">
        <v>235</v>
      </c>
      <c r="L143" s="62"/>
      <c r="M143" s="201" t="s">
        <v>22</v>
      </c>
      <c r="N143" s="202" t="s">
        <v>53</v>
      </c>
      <c r="O143" s="43"/>
      <c r="P143" s="203">
        <f>O143*H143</f>
        <v>0</v>
      </c>
      <c r="Q143" s="203">
        <v>8E-05</v>
      </c>
      <c r="R143" s="203">
        <f>Q143*H143</f>
        <v>0.020800000000000003</v>
      </c>
      <c r="S143" s="203">
        <v>0</v>
      </c>
      <c r="T143" s="204">
        <f>S143*H143</f>
        <v>0</v>
      </c>
      <c r="AR143" s="25" t="s">
        <v>197</v>
      </c>
      <c r="AT143" s="25" t="s">
        <v>185</v>
      </c>
      <c r="AU143" s="25" t="s">
        <v>92</v>
      </c>
      <c r="AY143" s="25" t="s">
        <v>182</v>
      </c>
      <c r="BE143" s="205">
        <f>IF(N143="základní",J143,0)</f>
        <v>27164.8</v>
      </c>
      <c r="BF143" s="205">
        <f>IF(N143="snížená",J143,0)</f>
        <v>0</v>
      </c>
      <c r="BG143" s="205">
        <f>IF(N143="zákl. přenesená",J143,0)</f>
        <v>0</v>
      </c>
      <c r="BH143" s="205">
        <f>IF(N143="sníž. přenesená",J143,0)</f>
        <v>0</v>
      </c>
      <c r="BI143" s="205">
        <f>IF(N143="nulová",J143,0)</f>
        <v>0</v>
      </c>
      <c r="BJ143" s="25" t="s">
        <v>25</v>
      </c>
      <c r="BK143" s="205">
        <f>ROUND(I143*H143,2)</f>
        <v>27164.8</v>
      </c>
      <c r="BL143" s="25" t="s">
        <v>197</v>
      </c>
      <c r="BM143" s="25" t="s">
        <v>1915</v>
      </c>
    </row>
    <row r="144" spans="2:47" s="1" customFormat="1" ht="168">
      <c r="B144" s="42"/>
      <c r="C144" s="64"/>
      <c r="D144" s="208" t="s">
        <v>237</v>
      </c>
      <c r="E144" s="64"/>
      <c r="F144" s="228" t="s">
        <v>1916</v>
      </c>
      <c r="G144" s="64"/>
      <c r="H144" s="64"/>
      <c r="I144" s="165"/>
      <c r="J144" s="64"/>
      <c r="K144" s="64"/>
      <c r="L144" s="62"/>
      <c r="M144" s="229"/>
      <c r="N144" s="43"/>
      <c r="O144" s="43"/>
      <c r="P144" s="43"/>
      <c r="Q144" s="43"/>
      <c r="R144" s="43"/>
      <c r="S144" s="43"/>
      <c r="T144" s="79"/>
      <c r="AT144" s="25" t="s">
        <v>237</v>
      </c>
      <c r="AU144" s="25" t="s">
        <v>92</v>
      </c>
    </row>
    <row r="145" spans="2:51" s="11" customFormat="1" ht="13.5">
      <c r="B145" s="206"/>
      <c r="C145" s="207"/>
      <c r="D145" s="208" t="s">
        <v>192</v>
      </c>
      <c r="E145" s="209" t="s">
        <v>22</v>
      </c>
      <c r="F145" s="210" t="s">
        <v>1917</v>
      </c>
      <c r="G145" s="207"/>
      <c r="H145" s="211">
        <v>260</v>
      </c>
      <c r="I145" s="212"/>
      <c r="J145" s="207"/>
      <c r="K145" s="207"/>
      <c r="L145" s="213"/>
      <c r="M145" s="214"/>
      <c r="N145" s="215"/>
      <c r="O145" s="215"/>
      <c r="P145" s="215"/>
      <c r="Q145" s="215"/>
      <c r="R145" s="215"/>
      <c r="S145" s="215"/>
      <c r="T145" s="216"/>
      <c r="AT145" s="217" t="s">
        <v>192</v>
      </c>
      <c r="AU145" s="217" t="s">
        <v>92</v>
      </c>
      <c r="AV145" s="11" t="s">
        <v>92</v>
      </c>
      <c r="AW145" s="11" t="s">
        <v>194</v>
      </c>
      <c r="AX145" s="11" t="s">
        <v>25</v>
      </c>
      <c r="AY145" s="217" t="s">
        <v>182</v>
      </c>
    </row>
    <row r="146" spans="2:65" s="1" customFormat="1" ht="34.2" customHeight="1">
      <c r="B146" s="42"/>
      <c r="C146" s="194" t="s">
        <v>338</v>
      </c>
      <c r="D146" s="194" t="s">
        <v>185</v>
      </c>
      <c r="E146" s="195" t="s">
        <v>1343</v>
      </c>
      <c r="F146" s="196" t="s">
        <v>1344</v>
      </c>
      <c r="G146" s="197" t="s">
        <v>561</v>
      </c>
      <c r="H146" s="198">
        <v>1680.738</v>
      </c>
      <c r="I146" s="199">
        <v>28.48</v>
      </c>
      <c r="J146" s="200">
        <f>ROUND(I146*H146,2)</f>
        <v>47867.42</v>
      </c>
      <c r="K146" s="196" t="s">
        <v>235</v>
      </c>
      <c r="L146" s="62"/>
      <c r="M146" s="201" t="s">
        <v>22</v>
      </c>
      <c r="N146" s="202" t="s">
        <v>53</v>
      </c>
      <c r="O146" s="43"/>
      <c r="P146" s="203">
        <f>O146*H146</f>
        <v>0</v>
      </c>
      <c r="Q146" s="203">
        <v>0</v>
      </c>
      <c r="R146" s="203">
        <f>Q146*H146</f>
        <v>0</v>
      </c>
      <c r="S146" s="203">
        <v>0</v>
      </c>
      <c r="T146" s="204">
        <f>S146*H146</f>
        <v>0</v>
      </c>
      <c r="AR146" s="25" t="s">
        <v>197</v>
      </c>
      <c r="AT146" s="25" t="s">
        <v>185</v>
      </c>
      <c r="AU146" s="25" t="s">
        <v>92</v>
      </c>
      <c r="AY146" s="25" t="s">
        <v>182</v>
      </c>
      <c r="BE146" s="205">
        <f>IF(N146="základní",J146,0)</f>
        <v>47867.42</v>
      </c>
      <c r="BF146" s="205">
        <f>IF(N146="snížená",J146,0)</f>
        <v>0</v>
      </c>
      <c r="BG146" s="205">
        <f>IF(N146="zákl. přenesená",J146,0)</f>
        <v>0</v>
      </c>
      <c r="BH146" s="205">
        <f>IF(N146="sníž. přenesená",J146,0)</f>
        <v>0</v>
      </c>
      <c r="BI146" s="205">
        <f>IF(N146="nulová",J146,0)</f>
        <v>0</v>
      </c>
      <c r="BJ146" s="25" t="s">
        <v>25</v>
      </c>
      <c r="BK146" s="205">
        <f>ROUND(I146*H146,2)</f>
        <v>47867.42</v>
      </c>
      <c r="BL146" s="25" t="s">
        <v>197</v>
      </c>
      <c r="BM146" s="25" t="s">
        <v>1918</v>
      </c>
    </row>
    <row r="147" spans="2:47" s="1" customFormat="1" ht="48">
      <c r="B147" s="42"/>
      <c r="C147" s="64"/>
      <c r="D147" s="208" t="s">
        <v>237</v>
      </c>
      <c r="E147" s="64"/>
      <c r="F147" s="228" t="s">
        <v>1346</v>
      </c>
      <c r="G147" s="64"/>
      <c r="H147" s="64"/>
      <c r="I147" s="165"/>
      <c r="J147" s="64"/>
      <c r="K147" s="64"/>
      <c r="L147" s="62"/>
      <c r="M147" s="272"/>
      <c r="N147" s="256"/>
      <c r="O147" s="256"/>
      <c r="P147" s="256"/>
      <c r="Q147" s="256"/>
      <c r="R147" s="256"/>
      <c r="S147" s="256"/>
      <c r="T147" s="273"/>
      <c r="AT147" s="25" t="s">
        <v>237</v>
      </c>
      <c r="AU147" s="25" t="s">
        <v>92</v>
      </c>
    </row>
    <row r="148" spans="2:12" s="1" customFormat="1" ht="6.9" customHeight="1">
      <c r="B148" s="57"/>
      <c r="C148" s="58"/>
      <c r="D148" s="58"/>
      <c r="E148" s="58"/>
      <c r="F148" s="58"/>
      <c r="G148" s="58"/>
      <c r="H148" s="58"/>
      <c r="I148" s="141"/>
      <c r="J148" s="58"/>
      <c r="K148" s="58"/>
      <c r="L148" s="62"/>
    </row>
  </sheetData>
  <sheetProtection algorithmName="SHA-512" hashValue="9OabpFOFZL1Za4E2CgRRNH9/1Y0RJEvRsKKa5oAM8XPq0IQhS2OeN90MBeGHIjyJ53MNVafgpEgCKbdXv37Wcw==" saltValue="hFJHYZ+7yS2VUuct5KZsEpfFratbsAaB6QReCGAj24Ql6PFbfrpwjO5ScJzHs8AK0whBtSyELTEix50HMaazQQ==" spinCount="100000" sheet="1" objects="1" scenarios="1" formatColumns="0" formatRows="0" autoFilter="0"/>
  <autoFilter ref="C77:K147"/>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6"/>
  <sheetViews>
    <sheetView showGridLines="0" workbookViewId="0" topLeftCell="A1">
      <pane ySplit="1" topLeftCell="A14"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2"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2"/>
      <c r="B1" s="113"/>
      <c r="C1" s="113"/>
      <c r="D1" s="114" t="s">
        <v>1</v>
      </c>
      <c r="E1" s="113"/>
      <c r="F1" s="115" t="s">
        <v>146</v>
      </c>
      <c r="G1" s="405" t="s">
        <v>147</v>
      </c>
      <c r="H1" s="405"/>
      <c r="I1" s="116"/>
      <c r="J1" s="115" t="s">
        <v>148</v>
      </c>
      <c r="K1" s="114" t="s">
        <v>149</v>
      </c>
      <c r="L1" s="115" t="s">
        <v>150</v>
      </c>
      <c r="M1" s="115"/>
      <c r="N1" s="115"/>
      <c r="O1" s="115"/>
      <c r="P1" s="115"/>
      <c r="Q1" s="115"/>
      <c r="R1" s="115"/>
      <c r="S1" s="115"/>
      <c r="T1" s="11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 customHeight="1">
      <c r="L2" s="392"/>
      <c r="M2" s="392"/>
      <c r="N2" s="392"/>
      <c r="O2" s="392"/>
      <c r="P2" s="392"/>
      <c r="Q2" s="392"/>
      <c r="R2" s="392"/>
      <c r="S2" s="392"/>
      <c r="T2" s="392"/>
      <c r="U2" s="392"/>
      <c r="V2" s="392"/>
      <c r="AT2" s="25" t="s">
        <v>131</v>
      </c>
    </row>
    <row r="3" spans="2:46" ht="6.9" customHeight="1">
      <c r="B3" s="26"/>
      <c r="C3" s="27"/>
      <c r="D3" s="27"/>
      <c r="E3" s="27"/>
      <c r="F3" s="27"/>
      <c r="G3" s="27"/>
      <c r="H3" s="27"/>
      <c r="I3" s="117"/>
      <c r="J3" s="27"/>
      <c r="K3" s="28"/>
      <c r="AT3" s="25" t="s">
        <v>92</v>
      </c>
    </row>
    <row r="4" spans="2:46" ht="36.9" customHeight="1">
      <c r="B4" s="29"/>
      <c r="C4" s="30"/>
      <c r="D4" s="31" t="s">
        <v>151</v>
      </c>
      <c r="E4" s="30"/>
      <c r="F4" s="30"/>
      <c r="G4" s="30"/>
      <c r="H4" s="30"/>
      <c r="I4" s="118"/>
      <c r="J4" s="30"/>
      <c r="K4" s="32"/>
      <c r="M4" s="33" t="s">
        <v>12</v>
      </c>
      <c r="AT4" s="25" t="s">
        <v>6</v>
      </c>
    </row>
    <row r="5" spans="2:11" ht="6.9" customHeight="1">
      <c r="B5" s="29"/>
      <c r="C5" s="30"/>
      <c r="D5" s="30"/>
      <c r="E5" s="30"/>
      <c r="F5" s="30"/>
      <c r="G5" s="30"/>
      <c r="H5" s="30"/>
      <c r="I5" s="118"/>
      <c r="J5" s="30"/>
      <c r="K5" s="32"/>
    </row>
    <row r="6" spans="2:11" ht="13.2">
      <c r="B6" s="29"/>
      <c r="C6" s="30"/>
      <c r="D6" s="38" t="s">
        <v>18</v>
      </c>
      <c r="E6" s="30"/>
      <c r="F6" s="30"/>
      <c r="G6" s="30"/>
      <c r="H6" s="30"/>
      <c r="I6" s="118"/>
      <c r="J6" s="30"/>
      <c r="K6" s="32"/>
    </row>
    <row r="7" spans="2:11" ht="14.4" customHeight="1">
      <c r="B7" s="29"/>
      <c r="C7" s="30"/>
      <c r="D7" s="30"/>
      <c r="E7" s="406" t="str">
        <f>'Rekapitulace stavby'!K6</f>
        <v>II/169 a II/145 Dlouhá ves-Radešov, úsek C</v>
      </c>
      <c r="F7" s="407"/>
      <c r="G7" s="407"/>
      <c r="H7" s="407"/>
      <c r="I7" s="118"/>
      <c r="J7" s="30"/>
      <c r="K7" s="32"/>
    </row>
    <row r="8" spans="2:11" s="1" customFormat="1" ht="13.2">
      <c r="B8" s="42"/>
      <c r="C8" s="43"/>
      <c r="D8" s="38" t="s">
        <v>152</v>
      </c>
      <c r="E8" s="43"/>
      <c r="F8" s="43"/>
      <c r="G8" s="43"/>
      <c r="H8" s="43"/>
      <c r="I8" s="119"/>
      <c r="J8" s="43"/>
      <c r="K8" s="46"/>
    </row>
    <row r="9" spans="2:11" s="1" customFormat="1" ht="36.9" customHeight="1">
      <c r="B9" s="42"/>
      <c r="C9" s="43"/>
      <c r="D9" s="43"/>
      <c r="E9" s="408" t="s">
        <v>1919</v>
      </c>
      <c r="F9" s="409"/>
      <c r="G9" s="409"/>
      <c r="H9" s="409"/>
      <c r="I9" s="119"/>
      <c r="J9" s="43"/>
      <c r="K9" s="46"/>
    </row>
    <row r="10" spans="2:11" s="1" customFormat="1" ht="13.5">
      <c r="B10" s="42"/>
      <c r="C10" s="43"/>
      <c r="D10" s="43"/>
      <c r="E10" s="43"/>
      <c r="F10" s="43"/>
      <c r="G10" s="43"/>
      <c r="H10" s="43"/>
      <c r="I10" s="119"/>
      <c r="J10" s="43"/>
      <c r="K10" s="46"/>
    </row>
    <row r="11" spans="2:11" s="1" customFormat="1" ht="14.4" customHeight="1">
      <c r="B11" s="42"/>
      <c r="C11" s="43"/>
      <c r="D11" s="38" t="s">
        <v>21</v>
      </c>
      <c r="E11" s="43"/>
      <c r="F11" s="36" t="s">
        <v>104</v>
      </c>
      <c r="G11" s="43"/>
      <c r="H11" s="43"/>
      <c r="I11" s="120" t="s">
        <v>23</v>
      </c>
      <c r="J11" s="36" t="s">
        <v>24</v>
      </c>
      <c r="K11" s="46"/>
    </row>
    <row r="12" spans="2:11" s="1" customFormat="1" ht="14.4" customHeight="1">
      <c r="B12" s="42"/>
      <c r="C12" s="43"/>
      <c r="D12" s="38" t="s">
        <v>26</v>
      </c>
      <c r="E12" s="43"/>
      <c r="F12" s="36" t="s">
        <v>27</v>
      </c>
      <c r="G12" s="43"/>
      <c r="H12" s="43"/>
      <c r="I12" s="120" t="s">
        <v>28</v>
      </c>
      <c r="J12" s="121">
        <f>'Rekapitulace stavby'!AN8</f>
        <v>43424</v>
      </c>
      <c r="K12" s="46"/>
    </row>
    <row r="13" spans="2:11" s="1" customFormat="1" ht="21.75" customHeight="1">
      <c r="B13" s="42"/>
      <c r="C13" s="43"/>
      <c r="D13" s="35" t="s">
        <v>30</v>
      </c>
      <c r="E13" s="43"/>
      <c r="F13" s="39" t="s">
        <v>1803</v>
      </c>
      <c r="G13" s="43"/>
      <c r="H13" s="43"/>
      <c r="I13" s="122" t="s">
        <v>32</v>
      </c>
      <c r="J13" s="39" t="s">
        <v>33</v>
      </c>
      <c r="K13" s="46"/>
    </row>
    <row r="14" spans="2:11" s="1" customFormat="1" ht="14.4" customHeight="1">
      <c r="B14" s="42"/>
      <c r="C14" s="43"/>
      <c r="D14" s="38" t="s">
        <v>35</v>
      </c>
      <c r="E14" s="43"/>
      <c r="F14" s="43"/>
      <c r="G14" s="43"/>
      <c r="H14" s="43"/>
      <c r="I14" s="120" t="s">
        <v>36</v>
      </c>
      <c r="J14" s="36" t="s">
        <v>37</v>
      </c>
      <c r="K14" s="46"/>
    </row>
    <row r="15" spans="2:11" s="1" customFormat="1" ht="18" customHeight="1">
      <c r="B15" s="42"/>
      <c r="C15" s="43"/>
      <c r="D15" s="43"/>
      <c r="E15" s="36" t="s">
        <v>156</v>
      </c>
      <c r="F15" s="43"/>
      <c r="G15" s="43"/>
      <c r="H15" s="43"/>
      <c r="I15" s="120" t="s">
        <v>39</v>
      </c>
      <c r="J15" s="36" t="s">
        <v>40</v>
      </c>
      <c r="K15" s="46"/>
    </row>
    <row r="16" spans="2:11" s="1" customFormat="1" ht="6.9" customHeight="1">
      <c r="B16" s="42"/>
      <c r="C16" s="43"/>
      <c r="D16" s="43"/>
      <c r="E16" s="43"/>
      <c r="F16" s="43"/>
      <c r="G16" s="43"/>
      <c r="H16" s="43"/>
      <c r="I16" s="119"/>
      <c r="J16" s="43"/>
      <c r="K16" s="46"/>
    </row>
    <row r="17" spans="2:11" s="1" customFormat="1" ht="14.4" customHeight="1">
      <c r="B17" s="42"/>
      <c r="C17" s="43"/>
      <c r="D17" s="38" t="s">
        <v>41</v>
      </c>
      <c r="E17" s="43"/>
      <c r="F17" s="43"/>
      <c r="G17" s="43"/>
      <c r="H17" s="43"/>
      <c r="I17" s="120" t="s">
        <v>36</v>
      </c>
      <c r="J17" s="36" t="str">
        <f>IF('Rekapitulace stavby'!AN13="Vyplň údaj","",IF('Rekapitulace stavby'!AN13="","",'Rekapitulace stavby'!AN13))</f>
        <v>48035599</v>
      </c>
      <c r="K17" s="46"/>
    </row>
    <row r="18" spans="2:11" s="1" customFormat="1" ht="18" customHeight="1">
      <c r="B18" s="42"/>
      <c r="C18" s="43"/>
      <c r="D18" s="43"/>
      <c r="E18" s="36" t="str">
        <f>IF('Rekapitulace stavby'!E14="Vyplň údaj","",IF('Rekapitulace stavby'!E14="","",'Rekapitulace stavby'!E14))</f>
        <v>Společnost Dlouhá Ves - Radešov</v>
      </c>
      <c r="F18" s="43"/>
      <c r="G18" s="43"/>
      <c r="H18" s="43"/>
      <c r="I18" s="120" t="s">
        <v>39</v>
      </c>
      <c r="J18" s="36" t="str">
        <f>IF('Rekapitulace stavby'!AN14="Vyplň údaj","",IF('Rekapitulace stavby'!AN14="","",'Rekapitulace stavby'!AN14))</f>
        <v>CZ48035599</v>
      </c>
      <c r="K18" s="46"/>
    </row>
    <row r="19" spans="2:11" s="1" customFormat="1" ht="6.9" customHeight="1">
      <c r="B19" s="42"/>
      <c r="C19" s="43"/>
      <c r="D19" s="43"/>
      <c r="E19" s="43"/>
      <c r="F19" s="43"/>
      <c r="G19" s="43"/>
      <c r="H19" s="43"/>
      <c r="I19" s="119"/>
      <c r="J19" s="43"/>
      <c r="K19" s="46"/>
    </row>
    <row r="20" spans="2:11" s="1" customFormat="1" ht="14.4" customHeight="1">
      <c r="B20" s="42"/>
      <c r="C20" s="43"/>
      <c r="D20" s="38" t="s">
        <v>42</v>
      </c>
      <c r="E20" s="43"/>
      <c r="F20" s="43"/>
      <c r="G20" s="43"/>
      <c r="H20" s="43"/>
      <c r="I20" s="120" t="s">
        <v>36</v>
      </c>
      <c r="J20" s="36" t="s">
        <v>43</v>
      </c>
      <c r="K20" s="46"/>
    </row>
    <row r="21" spans="2:11" s="1" customFormat="1" ht="18" customHeight="1">
      <c r="B21" s="42"/>
      <c r="C21" s="43"/>
      <c r="D21" s="43"/>
      <c r="E21" s="36" t="s">
        <v>44</v>
      </c>
      <c r="F21" s="43"/>
      <c r="G21" s="43"/>
      <c r="H21" s="43"/>
      <c r="I21" s="120" t="s">
        <v>39</v>
      </c>
      <c r="J21" s="36" t="s">
        <v>45</v>
      </c>
      <c r="K21" s="46"/>
    </row>
    <row r="22" spans="2:11" s="1" customFormat="1" ht="6.9" customHeight="1">
      <c r="B22" s="42"/>
      <c r="C22" s="43"/>
      <c r="D22" s="43"/>
      <c r="E22" s="43"/>
      <c r="F22" s="43"/>
      <c r="G22" s="43"/>
      <c r="H22" s="43"/>
      <c r="I22" s="119"/>
      <c r="J22" s="43"/>
      <c r="K22" s="46"/>
    </row>
    <row r="23" spans="2:11" s="1" customFormat="1" ht="14.4" customHeight="1">
      <c r="B23" s="42"/>
      <c r="C23" s="43"/>
      <c r="D23" s="38" t="s">
        <v>46</v>
      </c>
      <c r="E23" s="43"/>
      <c r="F23" s="43"/>
      <c r="G23" s="43"/>
      <c r="H23" s="43"/>
      <c r="I23" s="119"/>
      <c r="J23" s="43"/>
      <c r="K23" s="46"/>
    </row>
    <row r="24" spans="2:11" s="6" customFormat="1" ht="14.4" customHeight="1">
      <c r="B24" s="123"/>
      <c r="C24" s="124"/>
      <c r="D24" s="124"/>
      <c r="E24" s="397" t="s">
        <v>22</v>
      </c>
      <c r="F24" s="397"/>
      <c r="G24" s="397"/>
      <c r="H24" s="397"/>
      <c r="I24" s="125"/>
      <c r="J24" s="124"/>
      <c r="K24" s="126"/>
    </row>
    <row r="25" spans="2:11" s="1" customFormat="1" ht="6.9" customHeight="1">
      <c r="B25" s="42"/>
      <c r="C25" s="43"/>
      <c r="D25" s="43"/>
      <c r="E25" s="43"/>
      <c r="F25" s="43"/>
      <c r="G25" s="43"/>
      <c r="H25" s="43"/>
      <c r="I25" s="119"/>
      <c r="J25" s="43"/>
      <c r="K25" s="46"/>
    </row>
    <row r="26" spans="2:11" s="1" customFormat="1" ht="6.9" customHeight="1">
      <c r="B26" s="42"/>
      <c r="C26" s="43"/>
      <c r="D26" s="86"/>
      <c r="E26" s="86"/>
      <c r="F26" s="86"/>
      <c r="G26" s="86"/>
      <c r="H26" s="86"/>
      <c r="I26" s="127"/>
      <c r="J26" s="86"/>
      <c r="K26" s="128"/>
    </row>
    <row r="27" spans="2:11" s="1" customFormat="1" ht="25.35" customHeight="1">
      <c r="B27" s="42"/>
      <c r="C27" s="43"/>
      <c r="D27" s="129" t="s">
        <v>48</v>
      </c>
      <c r="E27" s="43"/>
      <c r="F27" s="43"/>
      <c r="G27" s="43"/>
      <c r="H27" s="43"/>
      <c r="I27" s="119"/>
      <c r="J27" s="130">
        <f>ROUND(J78,2)</f>
        <v>136075.4</v>
      </c>
      <c r="K27" s="46"/>
    </row>
    <row r="28" spans="2:11" s="1" customFormat="1" ht="6.9" customHeight="1">
      <c r="B28" s="42"/>
      <c r="C28" s="43"/>
      <c r="D28" s="86"/>
      <c r="E28" s="86"/>
      <c r="F28" s="86"/>
      <c r="G28" s="86"/>
      <c r="H28" s="86"/>
      <c r="I28" s="127"/>
      <c r="J28" s="86"/>
      <c r="K28" s="128"/>
    </row>
    <row r="29" spans="2:11" s="1" customFormat="1" ht="14.4" customHeight="1">
      <c r="B29" s="42"/>
      <c r="C29" s="43"/>
      <c r="D29" s="43"/>
      <c r="E29" s="43"/>
      <c r="F29" s="47" t="s">
        <v>50</v>
      </c>
      <c r="G29" s="43"/>
      <c r="H29" s="43"/>
      <c r="I29" s="131" t="s">
        <v>49</v>
      </c>
      <c r="J29" s="47" t="s">
        <v>51</v>
      </c>
      <c r="K29" s="46"/>
    </row>
    <row r="30" spans="2:11" s="1" customFormat="1" ht="14.4" customHeight="1">
      <c r="B30" s="42"/>
      <c r="C30" s="43"/>
      <c r="D30" s="50" t="s">
        <v>52</v>
      </c>
      <c r="E30" s="50" t="s">
        <v>53</v>
      </c>
      <c r="F30" s="132">
        <f>ROUND(SUM(BE78:BE105),2)</f>
        <v>136075.4</v>
      </c>
      <c r="G30" s="43"/>
      <c r="H30" s="43"/>
      <c r="I30" s="133">
        <v>0.21</v>
      </c>
      <c r="J30" s="132">
        <f>ROUND(ROUND((SUM(BE78:BE105)),2)*I30,2)</f>
        <v>28575.83</v>
      </c>
      <c r="K30" s="46"/>
    </row>
    <row r="31" spans="2:11" s="1" customFormat="1" ht="14.4" customHeight="1">
      <c r="B31" s="42"/>
      <c r="C31" s="43"/>
      <c r="D31" s="43"/>
      <c r="E31" s="50" t="s">
        <v>54</v>
      </c>
      <c r="F31" s="132">
        <f>ROUND(SUM(BF78:BF105),2)</f>
        <v>0</v>
      </c>
      <c r="G31" s="43"/>
      <c r="H31" s="43"/>
      <c r="I31" s="133">
        <v>0.15</v>
      </c>
      <c r="J31" s="132">
        <f>ROUND(ROUND((SUM(BF78:BF105)),2)*I31,2)</f>
        <v>0</v>
      </c>
      <c r="K31" s="46"/>
    </row>
    <row r="32" spans="2:11" s="1" customFormat="1" ht="14.4" customHeight="1" hidden="1">
      <c r="B32" s="42"/>
      <c r="C32" s="43"/>
      <c r="D32" s="43"/>
      <c r="E32" s="50" t="s">
        <v>55</v>
      </c>
      <c r="F32" s="132">
        <f>ROUND(SUM(BG78:BG105),2)</f>
        <v>0</v>
      </c>
      <c r="G32" s="43"/>
      <c r="H32" s="43"/>
      <c r="I32" s="133">
        <v>0.21</v>
      </c>
      <c r="J32" s="132">
        <v>0</v>
      </c>
      <c r="K32" s="46"/>
    </row>
    <row r="33" spans="2:11" s="1" customFormat="1" ht="14.4" customHeight="1" hidden="1">
      <c r="B33" s="42"/>
      <c r="C33" s="43"/>
      <c r="D33" s="43"/>
      <c r="E33" s="50" t="s">
        <v>56</v>
      </c>
      <c r="F33" s="132">
        <f>ROUND(SUM(BH78:BH105),2)</f>
        <v>0</v>
      </c>
      <c r="G33" s="43"/>
      <c r="H33" s="43"/>
      <c r="I33" s="133">
        <v>0.15</v>
      </c>
      <c r="J33" s="132">
        <v>0</v>
      </c>
      <c r="K33" s="46"/>
    </row>
    <row r="34" spans="2:11" s="1" customFormat="1" ht="14.4" customHeight="1" hidden="1">
      <c r="B34" s="42"/>
      <c r="C34" s="43"/>
      <c r="D34" s="43"/>
      <c r="E34" s="50" t="s">
        <v>57</v>
      </c>
      <c r="F34" s="132">
        <f>ROUND(SUM(BI78:BI105),2)</f>
        <v>0</v>
      </c>
      <c r="G34" s="43"/>
      <c r="H34" s="43"/>
      <c r="I34" s="133">
        <v>0</v>
      </c>
      <c r="J34" s="132">
        <v>0</v>
      </c>
      <c r="K34" s="46"/>
    </row>
    <row r="35" spans="2:11" s="1" customFormat="1" ht="6.9" customHeight="1">
      <c r="B35" s="42"/>
      <c r="C35" s="43"/>
      <c r="D35" s="43"/>
      <c r="E35" s="43"/>
      <c r="F35" s="43"/>
      <c r="G35" s="43"/>
      <c r="H35" s="43"/>
      <c r="I35" s="119"/>
      <c r="J35" s="43"/>
      <c r="K35" s="46"/>
    </row>
    <row r="36" spans="2:11" s="1" customFormat="1" ht="25.35" customHeight="1">
      <c r="B36" s="42"/>
      <c r="C36" s="134"/>
      <c r="D36" s="135" t="s">
        <v>58</v>
      </c>
      <c r="E36" s="80"/>
      <c r="F36" s="80"/>
      <c r="G36" s="136" t="s">
        <v>59</v>
      </c>
      <c r="H36" s="137" t="s">
        <v>60</v>
      </c>
      <c r="I36" s="138"/>
      <c r="J36" s="139">
        <f>SUM(J27:J34)</f>
        <v>164651.22999999998</v>
      </c>
      <c r="K36" s="140"/>
    </row>
    <row r="37" spans="2:11" s="1" customFormat="1" ht="14.4" customHeight="1">
      <c r="B37" s="57"/>
      <c r="C37" s="58"/>
      <c r="D37" s="58"/>
      <c r="E37" s="58"/>
      <c r="F37" s="58"/>
      <c r="G37" s="58"/>
      <c r="H37" s="58"/>
      <c r="I37" s="141"/>
      <c r="J37" s="58"/>
      <c r="K37" s="59"/>
    </row>
    <row r="41" spans="2:11" s="1" customFormat="1" ht="6.9" customHeight="1">
      <c r="B41" s="142"/>
      <c r="C41" s="143"/>
      <c r="D41" s="143"/>
      <c r="E41" s="143"/>
      <c r="F41" s="143"/>
      <c r="G41" s="143"/>
      <c r="H41" s="143"/>
      <c r="I41" s="144"/>
      <c r="J41" s="143"/>
      <c r="K41" s="145"/>
    </row>
    <row r="42" spans="2:11" s="1" customFormat="1" ht="36.9" customHeight="1">
      <c r="B42" s="42"/>
      <c r="C42" s="31" t="s">
        <v>157</v>
      </c>
      <c r="D42" s="43"/>
      <c r="E42" s="43"/>
      <c r="F42" s="43"/>
      <c r="G42" s="43"/>
      <c r="H42" s="43"/>
      <c r="I42" s="119"/>
      <c r="J42" s="43"/>
      <c r="K42" s="46"/>
    </row>
    <row r="43" spans="2:11" s="1" customFormat="1" ht="6.9" customHeight="1">
      <c r="B43" s="42"/>
      <c r="C43" s="43"/>
      <c r="D43" s="43"/>
      <c r="E43" s="43"/>
      <c r="F43" s="43"/>
      <c r="G43" s="43"/>
      <c r="H43" s="43"/>
      <c r="I43" s="119"/>
      <c r="J43" s="43"/>
      <c r="K43" s="46"/>
    </row>
    <row r="44" spans="2:11" s="1" customFormat="1" ht="14.4" customHeight="1">
      <c r="B44" s="42"/>
      <c r="C44" s="38" t="s">
        <v>18</v>
      </c>
      <c r="D44" s="43"/>
      <c r="E44" s="43"/>
      <c r="F44" s="43"/>
      <c r="G44" s="43"/>
      <c r="H44" s="43"/>
      <c r="I44" s="119"/>
      <c r="J44" s="43"/>
      <c r="K44" s="46"/>
    </row>
    <row r="45" spans="2:11" s="1" customFormat="1" ht="14.4" customHeight="1">
      <c r="B45" s="42"/>
      <c r="C45" s="43"/>
      <c r="D45" s="43"/>
      <c r="E45" s="406" t="str">
        <f>E7</f>
        <v>II/169 a II/145 Dlouhá ves-Radešov, úsek C</v>
      </c>
      <c r="F45" s="407"/>
      <c r="G45" s="407"/>
      <c r="H45" s="407"/>
      <c r="I45" s="119"/>
      <c r="J45" s="43"/>
      <c r="K45" s="46"/>
    </row>
    <row r="46" spans="2:11" s="1" customFormat="1" ht="14.4" customHeight="1">
      <c r="B46" s="42"/>
      <c r="C46" s="38" t="s">
        <v>152</v>
      </c>
      <c r="D46" s="43"/>
      <c r="E46" s="43"/>
      <c r="F46" s="43"/>
      <c r="G46" s="43"/>
      <c r="H46" s="43"/>
      <c r="I46" s="119"/>
      <c r="J46" s="43"/>
      <c r="K46" s="46"/>
    </row>
    <row r="47" spans="2:11" s="1" customFormat="1" ht="16.2" customHeight="1">
      <c r="B47" s="42"/>
      <c r="C47" s="43"/>
      <c r="D47" s="43"/>
      <c r="E47" s="408" t="str">
        <f>E9</f>
        <v>110B - Dopravně inženýrské opatření-VÝSTAVBA PROPUSTKŮ</v>
      </c>
      <c r="F47" s="409"/>
      <c r="G47" s="409"/>
      <c r="H47" s="409"/>
      <c r="I47" s="119"/>
      <c r="J47" s="43"/>
      <c r="K47" s="46"/>
    </row>
    <row r="48" spans="2:11" s="1" customFormat="1" ht="6.9" customHeight="1">
      <c r="B48" s="42"/>
      <c r="C48" s="43"/>
      <c r="D48" s="43"/>
      <c r="E48" s="43"/>
      <c r="F48" s="43"/>
      <c r="G48" s="43"/>
      <c r="H48" s="43"/>
      <c r="I48" s="119"/>
      <c r="J48" s="43"/>
      <c r="K48" s="46"/>
    </row>
    <row r="49" spans="2:11" s="1" customFormat="1" ht="18" customHeight="1">
      <c r="B49" s="42"/>
      <c r="C49" s="38" t="s">
        <v>26</v>
      </c>
      <c r="D49" s="43"/>
      <c r="E49" s="43"/>
      <c r="F49" s="36" t="str">
        <f>F12</f>
        <v>Kraj Plzeňský, k.ú. Opolenec</v>
      </c>
      <c r="G49" s="43"/>
      <c r="H49" s="43"/>
      <c r="I49" s="120" t="s">
        <v>28</v>
      </c>
      <c r="J49" s="121">
        <f>IF(J12="","",J12)</f>
        <v>43424</v>
      </c>
      <c r="K49" s="46"/>
    </row>
    <row r="50" spans="2:11" s="1" customFormat="1" ht="6.9" customHeight="1">
      <c r="B50" s="42"/>
      <c r="C50" s="43"/>
      <c r="D50" s="43"/>
      <c r="E50" s="43"/>
      <c r="F50" s="43"/>
      <c r="G50" s="43"/>
      <c r="H50" s="43"/>
      <c r="I50" s="119"/>
      <c r="J50" s="43"/>
      <c r="K50" s="46"/>
    </row>
    <row r="51" spans="2:11" s="1" customFormat="1" ht="13.2">
      <c r="B51" s="42"/>
      <c r="C51" s="38" t="s">
        <v>35</v>
      </c>
      <c r="D51" s="43"/>
      <c r="E51" s="43"/>
      <c r="F51" s="36" t="str">
        <f>E15</f>
        <v>Správa a údržba silnic Lzeňského kraje, p.o.</v>
      </c>
      <c r="G51" s="43"/>
      <c r="H51" s="43"/>
      <c r="I51" s="120" t="s">
        <v>42</v>
      </c>
      <c r="J51" s="397" t="str">
        <f>E21</f>
        <v>Pontex spol. s r.o.</v>
      </c>
      <c r="K51" s="46"/>
    </row>
    <row r="52" spans="2:11" s="1" customFormat="1" ht="14.4" customHeight="1">
      <c r="B52" s="42"/>
      <c r="C52" s="38" t="s">
        <v>41</v>
      </c>
      <c r="D52" s="43"/>
      <c r="E52" s="43"/>
      <c r="F52" s="36" t="str">
        <f>IF(E18="","",E18)</f>
        <v>Společnost Dlouhá Ves - Radešov</v>
      </c>
      <c r="G52" s="43"/>
      <c r="H52" s="43"/>
      <c r="I52" s="119"/>
      <c r="J52" s="401"/>
      <c r="K52" s="46"/>
    </row>
    <row r="53" spans="2:11" s="1" customFormat="1" ht="10.35" customHeight="1">
      <c r="B53" s="42"/>
      <c r="C53" s="43"/>
      <c r="D53" s="43"/>
      <c r="E53" s="43"/>
      <c r="F53" s="43"/>
      <c r="G53" s="43"/>
      <c r="H53" s="43"/>
      <c r="I53" s="119"/>
      <c r="J53" s="43"/>
      <c r="K53" s="46"/>
    </row>
    <row r="54" spans="2:11" s="1" customFormat="1" ht="29.25" customHeight="1">
      <c r="B54" s="42"/>
      <c r="C54" s="146" t="s">
        <v>158</v>
      </c>
      <c r="D54" s="134"/>
      <c r="E54" s="134"/>
      <c r="F54" s="134"/>
      <c r="G54" s="134"/>
      <c r="H54" s="134"/>
      <c r="I54" s="147"/>
      <c r="J54" s="148" t="s">
        <v>159</v>
      </c>
      <c r="K54" s="149"/>
    </row>
    <row r="55" spans="2:11" s="1" customFormat="1" ht="10.35" customHeight="1">
      <c r="B55" s="42"/>
      <c r="C55" s="43"/>
      <c r="D55" s="43"/>
      <c r="E55" s="43"/>
      <c r="F55" s="43"/>
      <c r="G55" s="43"/>
      <c r="H55" s="43"/>
      <c r="I55" s="119"/>
      <c r="J55" s="43"/>
      <c r="K55" s="46"/>
    </row>
    <row r="56" spans="2:47" s="1" customFormat="1" ht="29.25" customHeight="1">
      <c r="B56" s="42"/>
      <c r="C56" s="150" t="s">
        <v>160</v>
      </c>
      <c r="D56" s="43"/>
      <c r="E56" s="43"/>
      <c r="F56" s="43"/>
      <c r="G56" s="43"/>
      <c r="H56" s="43"/>
      <c r="I56" s="119"/>
      <c r="J56" s="130">
        <f>J78</f>
        <v>136075.4</v>
      </c>
      <c r="K56" s="46"/>
      <c r="AU56" s="25" t="s">
        <v>161</v>
      </c>
    </row>
    <row r="57" spans="2:11" s="7" customFormat="1" ht="24.9" customHeight="1">
      <c r="B57" s="151"/>
      <c r="C57" s="152"/>
      <c r="D57" s="153" t="s">
        <v>219</v>
      </c>
      <c r="E57" s="154"/>
      <c r="F57" s="154"/>
      <c r="G57" s="154"/>
      <c r="H57" s="154"/>
      <c r="I57" s="155"/>
      <c r="J57" s="156">
        <f>J79</f>
        <v>136075.4</v>
      </c>
      <c r="K57" s="157"/>
    </row>
    <row r="58" spans="2:11" s="8" customFormat="1" ht="19.95" customHeight="1">
      <c r="B58" s="158"/>
      <c r="C58" s="159"/>
      <c r="D58" s="160" t="s">
        <v>1356</v>
      </c>
      <c r="E58" s="161"/>
      <c r="F58" s="161"/>
      <c r="G58" s="161"/>
      <c r="H58" s="161"/>
      <c r="I58" s="162"/>
      <c r="J58" s="163">
        <f>J80</f>
        <v>136075.4</v>
      </c>
      <c r="K58" s="164"/>
    </row>
    <row r="59" spans="2:11" s="1" customFormat="1" ht="21.75" customHeight="1">
      <c r="B59" s="42"/>
      <c r="C59" s="43"/>
      <c r="D59" s="43"/>
      <c r="E59" s="43"/>
      <c r="F59" s="43"/>
      <c r="G59" s="43"/>
      <c r="H59" s="43"/>
      <c r="I59" s="119"/>
      <c r="J59" s="43"/>
      <c r="K59" s="46"/>
    </row>
    <row r="60" spans="2:11" s="1" customFormat="1" ht="6.9" customHeight="1">
      <c r="B60" s="57"/>
      <c r="C60" s="58"/>
      <c r="D60" s="58"/>
      <c r="E60" s="58"/>
      <c r="F60" s="58"/>
      <c r="G60" s="58"/>
      <c r="H60" s="58"/>
      <c r="I60" s="141"/>
      <c r="J60" s="58"/>
      <c r="K60" s="59"/>
    </row>
    <row r="64" spans="2:12" s="1" customFormat="1" ht="6.9" customHeight="1">
      <c r="B64" s="60"/>
      <c r="C64" s="61"/>
      <c r="D64" s="61"/>
      <c r="E64" s="61"/>
      <c r="F64" s="61"/>
      <c r="G64" s="61"/>
      <c r="H64" s="61"/>
      <c r="I64" s="144"/>
      <c r="J64" s="61"/>
      <c r="K64" s="61"/>
      <c r="L64" s="62"/>
    </row>
    <row r="65" spans="2:12" s="1" customFormat="1" ht="36.9" customHeight="1">
      <c r="B65" s="42"/>
      <c r="C65" s="63" t="s">
        <v>165</v>
      </c>
      <c r="D65" s="64"/>
      <c r="E65" s="64"/>
      <c r="F65" s="64"/>
      <c r="G65" s="64"/>
      <c r="H65" s="64"/>
      <c r="I65" s="165"/>
      <c r="J65" s="64"/>
      <c r="K65" s="64"/>
      <c r="L65" s="62"/>
    </row>
    <row r="66" spans="2:12" s="1" customFormat="1" ht="6.9" customHeight="1">
      <c r="B66" s="42"/>
      <c r="C66" s="64"/>
      <c r="D66" s="64"/>
      <c r="E66" s="64"/>
      <c r="F66" s="64"/>
      <c r="G66" s="64"/>
      <c r="H66" s="64"/>
      <c r="I66" s="165"/>
      <c r="J66" s="64"/>
      <c r="K66" s="64"/>
      <c r="L66" s="62"/>
    </row>
    <row r="67" spans="2:12" s="1" customFormat="1" ht="14.4" customHeight="1">
      <c r="B67" s="42"/>
      <c r="C67" s="66" t="s">
        <v>18</v>
      </c>
      <c r="D67" s="64"/>
      <c r="E67" s="64"/>
      <c r="F67" s="64"/>
      <c r="G67" s="64"/>
      <c r="H67" s="64"/>
      <c r="I67" s="165"/>
      <c r="J67" s="64"/>
      <c r="K67" s="64"/>
      <c r="L67" s="62"/>
    </row>
    <row r="68" spans="2:12" s="1" customFormat="1" ht="14.4" customHeight="1">
      <c r="B68" s="42"/>
      <c r="C68" s="64"/>
      <c r="D68" s="64"/>
      <c r="E68" s="402" t="str">
        <f>E7</f>
        <v>II/169 a II/145 Dlouhá ves-Radešov, úsek C</v>
      </c>
      <c r="F68" s="403"/>
      <c r="G68" s="403"/>
      <c r="H68" s="403"/>
      <c r="I68" s="165"/>
      <c r="J68" s="64"/>
      <c r="K68" s="64"/>
      <c r="L68" s="62"/>
    </row>
    <row r="69" spans="2:12" s="1" customFormat="1" ht="14.4" customHeight="1">
      <c r="B69" s="42"/>
      <c r="C69" s="66" t="s">
        <v>152</v>
      </c>
      <c r="D69" s="64"/>
      <c r="E69" s="64"/>
      <c r="F69" s="64"/>
      <c r="G69" s="64"/>
      <c r="H69" s="64"/>
      <c r="I69" s="165"/>
      <c r="J69" s="64"/>
      <c r="K69" s="64"/>
      <c r="L69" s="62"/>
    </row>
    <row r="70" spans="2:12" s="1" customFormat="1" ht="16.2" customHeight="1">
      <c r="B70" s="42"/>
      <c r="C70" s="64"/>
      <c r="D70" s="64"/>
      <c r="E70" s="382" t="str">
        <f>E9</f>
        <v>110B - Dopravně inženýrské opatření-VÝSTAVBA PROPUSTKŮ</v>
      </c>
      <c r="F70" s="404"/>
      <c r="G70" s="404"/>
      <c r="H70" s="404"/>
      <c r="I70" s="165"/>
      <c r="J70" s="64"/>
      <c r="K70" s="64"/>
      <c r="L70" s="62"/>
    </row>
    <row r="71" spans="2:12" s="1" customFormat="1" ht="6.9" customHeight="1">
      <c r="B71" s="42"/>
      <c r="C71" s="64"/>
      <c r="D71" s="64"/>
      <c r="E71" s="64"/>
      <c r="F71" s="64"/>
      <c r="G71" s="64"/>
      <c r="H71" s="64"/>
      <c r="I71" s="165"/>
      <c r="J71" s="64"/>
      <c r="K71" s="64"/>
      <c r="L71" s="62"/>
    </row>
    <row r="72" spans="2:12" s="1" customFormat="1" ht="18" customHeight="1">
      <c r="B72" s="42"/>
      <c r="C72" s="66" t="s">
        <v>26</v>
      </c>
      <c r="D72" s="64"/>
      <c r="E72" s="64"/>
      <c r="F72" s="166" t="str">
        <f>F12</f>
        <v>Kraj Plzeňský, k.ú. Opolenec</v>
      </c>
      <c r="G72" s="64"/>
      <c r="H72" s="64"/>
      <c r="I72" s="167" t="s">
        <v>28</v>
      </c>
      <c r="J72" s="74">
        <f>IF(J12="","",J12)</f>
        <v>43424</v>
      </c>
      <c r="K72" s="64"/>
      <c r="L72" s="62"/>
    </row>
    <row r="73" spans="2:12" s="1" customFormat="1" ht="6.9" customHeight="1">
      <c r="B73" s="42"/>
      <c r="C73" s="64"/>
      <c r="D73" s="64"/>
      <c r="E73" s="64"/>
      <c r="F73" s="64"/>
      <c r="G73" s="64"/>
      <c r="H73" s="64"/>
      <c r="I73" s="165"/>
      <c r="J73" s="64"/>
      <c r="K73" s="64"/>
      <c r="L73" s="62"/>
    </row>
    <row r="74" spans="2:12" s="1" customFormat="1" ht="13.2">
      <c r="B74" s="42"/>
      <c r="C74" s="66" t="s">
        <v>35</v>
      </c>
      <c r="D74" s="64"/>
      <c r="E74" s="64"/>
      <c r="F74" s="166" t="str">
        <f>E15</f>
        <v>Správa a údržba silnic Lzeňského kraje, p.o.</v>
      </c>
      <c r="G74" s="64"/>
      <c r="H74" s="64"/>
      <c r="I74" s="167" t="s">
        <v>42</v>
      </c>
      <c r="J74" s="166" t="str">
        <f>E21</f>
        <v>Pontex spol. s r.o.</v>
      </c>
      <c r="K74" s="64"/>
      <c r="L74" s="62"/>
    </row>
    <row r="75" spans="2:12" s="1" customFormat="1" ht="14.4" customHeight="1">
      <c r="B75" s="42"/>
      <c r="C75" s="66" t="s">
        <v>41</v>
      </c>
      <c r="D75" s="64"/>
      <c r="E75" s="64"/>
      <c r="F75" s="166" t="str">
        <f>IF(E18="","",E18)</f>
        <v>Společnost Dlouhá Ves - Radešov</v>
      </c>
      <c r="G75" s="64"/>
      <c r="H75" s="64"/>
      <c r="I75" s="165"/>
      <c r="J75" s="64"/>
      <c r="K75" s="64"/>
      <c r="L75" s="62"/>
    </row>
    <row r="76" spans="2:12" s="1" customFormat="1" ht="10.35" customHeight="1">
      <c r="B76" s="42"/>
      <c r="C76" s="64"/>
      <c r="D76" s="64"/>
      <c r="E76" s="64"/>
      <c r="F76" s="64"/>
      <c r="G76" s="64"/>
      <c r="H76" s="64"/>
      <c r="I76" s="165"/>
      <c r="J76" s="64"/>
      <c r="K76" s="64"/>
      <c r="L76" s="62"/>
    </row>
    <row r="77" spans="2:20" s="9" customFormat="1" ht="29.25" customHeight="1">
      <c r="B77" s="168"/>
      <c r="C77" s="169" t="s">
        <v>166</v>
      </c>
      <c r="D77" s="170" t="s">
        <v>67</v>
      </c>
      <c r="E77" s="170" t="s">
        <v>63</v>
      </c>
      <c r="F77" s="170" t="s">
        <v>167</v>
      </c>
      <c r="G77" s="170" t="s">
        <v>168</v>
      </c>
      <c r="H77" s="170" t="s">
        <v>169</v>
      </c>
      <c r="I77" s="171" t="s">
        <v>170</v>
      </c>
      <c r="J77" s="170" t="s">
        <v>159</v>
      </c>
      <c r="K77" s="172" t="s">
        <v>171</v>
      </c>
      <c r="L77" s="173"/>
      <c r="M77" s="82" t="s">
        <v>172</v>
      </c>
      <c r="N77" s="83" t="s">
        <v>52</v>
      </c>
      <c r="O77" s="83" t="s">
        <v>173</v>
      </c>
      <c r="P77" s="83" t="s">
        <v>174</v>
      </c>
      <c r="Q77" s="83" t="s">
        <v>175</v>
      </c>
      <c r="R77" s="83" t="s">
        <v>176</v>
      </c>
      <c r="S77" s="83" t="s">
        <v>177</v>
      </c>
      <c r="T77" s="84" t="s">
        <v>178</v>
      </c>
    </row>
    <row r="78" spans="2:63" s="1" customFormat="1" ht="29.25" customHeight="1">
      <c r="B78" s="42"/>
      <c r="C78" s="88" t="s">
        <v>160</v>
      </c>
      <c r="D78" s="64"/>
      <c r="E78" s="64"/>
      <c r="F78" s="64"/>
      <c r="G78" s="64"/>
      <c r="H78" s="64"/>
      <c r="I78" s="165"/>
      <c r="J78" s="174">
        <f>BK78</f>
        <v>136075.4</v>
      </c>
      <c r="K78" s="64"/>
      <c r="L78" s="62"/>
      <c r="M78" s="85"/>
      <c r="N78" s="86"/>
      <c r="O78" s="86"/>
      <c r="P78" s="175">
        <f>P79</f>
        <v>0</v>
      </c>
      <c r="Q78" s="86"/>
      <c r="R78" s="175">
        <f>R79</f>
        <v>0</v>
      </c>
      <c r="S78" s="86"/>
      <c r="T78" s="176">
        <f>T79</f>
        <v>0</v>
      </c>
      <c r="AT78" s="25" t="s">
        <v>81</v>
      </c>
      <c r="AU78" s="25" t="s">
        <v>161</v>
      </c>
      <c r="BK78" s="177">
        <f>BK79</f>
        <v>136075.4</v>
      </c>
    </row>
    <row r="79" spans="2:63" s="10" customFormat="1" ht="37.35" customHeight="1">
      <c r="B79" s="178"/>
      <c r="C79" s="179"/>
      <c r="D79" s="180" t="s">
        <v>81</v>
      </c>
      <c r="E79" s="181" t="s">
        <v>229</v>
      </c>
      <c r="F79" s="181" t="s">
        <v>230</v>
      </c>
      <c r="G79" s="179"/>
      <c r="H79" s="179"/>
      <c r="I79" s="182"/>
      <c r="J79" s="183">
        <f>BK79</f>
        <v>136075.4</v>
      </c>
      <c r="K79" s="179"/>
      <c r="L79" s="184"/>
      <c r="M79" s="185"/>
      <c r="N79" s="186"/>
      <c r="O79" s="186"/>
      <c r="P79" s="187">
        <f>P80</f>
        <v>0</v>
      </c>
      <c r="Q79" s="186"/>
      <c r="R79" s="187">
        <f>R80</f>
        <v>0</v>
      </c>
      <c r="S79" s="186"/>
      <c r="T79" s="188">
        <f>T80</f>
        <v>0</v>
      </c>
      <c r="AR79" s="189" t="s">
        <v>25</v>
      </c>
      <c r="AT79" s="190" t="s">
        <v>81</v>
      </c>
      <c r="AU79" s="190" t="s">
        <v>82</v>
      </c>
      <c r="AY79" s="189" t="s">
        <v>182</v>
      </c>
      <c r="BK79" s="191">
        <f>BK80</f>
        <v>136075.4</v>
      </c>
    </row>
    <row r="80" spans="2:63" s="10" customFormat="1" ht="19.95" customHeight="1">
      <c r="B80" s="178"/>
      <c r="C80" s="179"/>
      <c r="D80" s="180" t="s">
        <v>81</v>
      </c>
      <c r="E80" s="192" t="s">
        <v>277</v>
      </c>
      <c r="F80" s="192" t="s">
        <v>1475</v>
      </c>
      <c r="G80" s="179"/>
      <c r="H80" s="179"/>
      <c r="I80" s="182"/>
      <c r="J80" s="193">
        <f>BK80</f>
        <v>136075.4</v>
      </c>
      <c r="K80" s="179"/>
      <c r="L80" s="184"/>
      <c r="M80" s="185"/>
      <c r="N80" s="186"/>
      <c r="O80" s="186"/>
      <c r="P80" s="187">
        <f>SUM(P81:P105)</f>
        <v>0</v>
      </c>
      <c r="Q80" s="186"/>
      <c r="R80" s="187">
        <f>SUM(R81:R105)</f>
        <v>0</v>
      </c>
      <c r="S80" s="186"/>
      <c r="T80" s="188">
        <f>SUM(T81:T105)</f>
        <v>0</v>
      </c>
      <c r="AR80" s="189" t="s">
        <v>25</v>
      </c>
      <c r="AT80" s="190" t="s">
        <v>81</v>
      </c>
      <c r="AU80" s="190" t="s">
        <v>25</v>
      </c>
      <c r="AY80" s="189" t="s">
        <v>182</v>
      </c>
      <c r="BK80" s="191">
        <f>SUM(BK81:BK105)</f>
        <v>136075.4</v>
      </c>
    </row>
    <row r="81" spans="2:65" s="1" customFormat="1" ht="22.8" customHeight="1">
      <c r="B81" s="42"/>
      <c r="C81" s="194" t="s">
        <v>25</v>
      </c>
      <c r="D81" s="194" t="s">
        <v>185</v>
      </c>
      <c r="E81" s="195" t="s">
        <v>1849</v>
      </c>
      <c r="F81" s="196" t="s">
        <v>1850</v>
      </c>
      <c r="G81" s="197" t="s">
        <v>249</v>
      </c>
      <c r="H81" s="198">
        <v>140</v>
      </c>
      <c r="I81" s="199">
        <v>159.79</v>
      </c>
      <c r="J81" s="200">
        <f>ROUND(I81*H81,2)</f>
        <v>22370.6</v>
      </c>
      <c r="K81" s="196" t="s">
        <v>235</v>
      </c>
      <c r="L81" s="62"/>
      <c r="M81" s="201" t="s">
        <v>22</v>
      </c>
      <c r="N81" s="202" t="s">
        <v>53</v>
      </c>
      <c r="O81" s="43"/>
      <c r="P81" s="203">
        <f>O81*H81</f>
        <v>0</v>
      </c>
      <c r="Q81" s="203">
        <v>0</v>
      </c>
      <c r="R81" s="203">
        <f>Q81*H81</f>
        <v>0</v>
      </c>
      <c r="S81" s="203">
        <v>0</v>
      </c>
      <c r="T81" s="204">
        <f>S81*H81</f>
        <v>0</v>
      </c>
      <c r="AR81" s="25" t="s">
        <v>197</v>
      </c>
      <c r="AT81" s="25" t="s">
        <v>185</v>
      </c>
      <c r="AU81" s="25" t="s">
        <v>92</v>
      </c>
      <c r="AY81" s="25" t="s">
        <v>182</v>
      </c>
      <c r="BE81" s="205">
        <f>IF(N81="základní",J81,0)</f>
        <v>22370.6</v>
      </c>
      <c r="BF81" s="205">
        <f>IF(N81="snížená",J81,0)</f>
        <v>0</v>
      </c>
      <c r="BG81" s="205">
        <f>IF(N81="zákl. přenesená",J81,0)</f>
        <v>0</v>
      </c>
      <c r="BH81" s="205">
        <f>IF(N81="sníž. přenesená",J81,0)</f>
        <v>0</v>
      </c>
      <c r="BI81" s="205">
        <f>IF(N81="nulová",J81,0)</f>
        <v>0</v>
      </c>
      <c r="BJ81" s="25" t="s">
        <v>25</v>
      </c>
      <c r="BK81" s="205">
        <f>ROUND(I81*H81,2)</f>
        <v>22370.6</v>
      </c>
      <c r="BL81" s="25" t="s">
        <v>197</v>
      </c>
      <c r="BM81" s="25" t="s">
        <v>1920</v>
      </c>
    </row>
    <row r="82" spans="2:47" s="1" customFormat="1" ht="48">
      <c r="B82" s="42"/>
      <c r="C82" s="64"/>
      <c r="D82" s="208" t="s">
        <v>237</v>
      </c>
      <c r="E82" s="64"/>
      <c r="F82" s="228" t="s">
        <v>1852</v>
      </c>
      <c r="G82" s="64"/>
      <c r="H82" s="64"/>
      <c r="I82" s="165"/>
      <c r="J82" s="64"/>
      <c r="K82" s="64"/>
      <c r="L82" s="62"/>
      <c r="M82" s="229"/>
      <c r="N82" s="43"/>
      <c r="O82" s="43"/>
      <c r="P82" s="43"/>
      <c r="Q82" s="43"/>
      <c r="R82" s="43"/>
      <c r="S82" s="43"/>
      <c r="T82" s="79"/>
      <c r="AT82" s="25" t="s">
        <v>237</v>
      </c>
      <c r="AU82" s="25" t="s">
        <v>92</v>
      </c>
    </row>
    <row r="83" spans="2:51" s="11" customFormat="1" ht="24">
      <c r="B83" s="206"/>
      <c r="C83" s="207"/>
      <c r="D83" s="208" t="s">
        <v>192</v>
      </c>
      <c r="E83" s="209" t="s">
        <v>22</v>
      </c>
      <c r="F83" s="210" t="s">
        <v>1921</v>
      </c>
      <c r="G83" s="207"/>
      <c r="H83" s="211">
        <v>140</v>
      </c>
      <c r="I83" s="212"/>
      <c r="J83" s="207"/>
      <c r="K83" s="207"/>
      <c r="L83" s="213"/>
      <c r="M83" s="214"/>
      <c r="N83" s="215"/>
      <c r="O83" s="215"/>
      <c r="P83" s="215"/>
      <c r="Q83" s="215"/>
      <c r="R83" s="215"/>
      <c r="S83" s="215"/>
      <c r="T83" s="216"/>
      <c r="AT83" s="217" t="s">
        <v>192</v>
      </c>
      <c r="AU83" s="217" t="s">
        <v>92</v>
      </c>
      <c r="AV83" s="11" t="s">
        <v>92</v>
      </c>
      <c r="AW83" s="11" t="s">
        <v>194</v>
      </c>
      <c r="AX83" s="11" t="s">
        <v>25</v>
      </c>
      <c r="AY83" s="217" t="s">
        <v>182</v>
      </c>
    </row>
    <row r="84" spans="2:65" s="1" customFormat="1" ht="34.2" customHeight="1">
      <c r="B84" s="42"/>
      <c r="C84" s="194" t="s">
        <v>92</v>
      </c>
      <c r="D84" s="194" t="s">
        <v>185</v>
      </c>
      <c r="E84" s="195" t="s">
        <v>1855</v>
      </c>
      <c r="F84" s="196" t="s">
        <v>1856</v>
      </c>
      <c r="G84" s="197" t="s">
        <v>249</v>
      </c>
      <c r="H84" s="198">
        <v>4200</v>
      </c>
      <c r="I84" s="199">
        <v>6.76</v>
      </c>
      <c r="J84" s="200">
        <f>ROUND(I84*H84,2)</f>
        <v>28392</v>
      </c>
      <c r="K84" s="196" t="s">
        <v>235</v>
      </c>
      <c r="L84" s="62"/>
      <c r="M84" s="201" t="s">
        <v>22</v>
      </c>
      <c r="N84" s="202" t="s">
        <v>53</v>
      </c>
      <c r="O84" s="43"/>
      <c r="P84" s="203">
        <f>O84*H84</f>
        <v>0</v>
      </c>
      <c r="Q84" s="203">
        <v>0</v>
      </c>
      <c r="R84" s="203">
        <f>Q84*H84</f>
        <v>0</v>
      </c>
      <c r="S84" s="203">
        <v>0</v>
      </c>
      <c r="T84" s="204">
        <f>S84*H84</f>
        <v>0</v>
      </c>
      <c r="AR84" s="25" t="s">
        <v>197</v>
      </c>
      <c r="AT84" s="25" t="s">
        <v>185</v>
      </c>
      <c r="AU84" s="25" t="s">
        <v>92</v>
      </c>
      <c r="AY84" s="25" t="s">
        <v>182</v>
      </c>
      <c r="BE84" s="205">
        <f>IF(N84="základní",J84,0)</f>
        <v>28392</v>
      </c>
      <c r="BF84" s="205">
        <f>IF(N84="snížená",J84,0)</f>
        <v>0</v>
      </c>
      <c r="BG84" s="205">
        <f>IF(N84="zákl. přenesená",J84,0)</f>
        <v>0</v>
      </c>
      <c r="BH84" s="205">
        <f>IF(N84="sníž. přenesená",J84,0)</f>
        <v>0</v>
      </c>
      <c r="BI84" s="205">
        <f>IF(N84="nulová",J84,0)</f>
        <v>0</v>
      </c>
      <c r="BJ84" s="25" t="s">
        <v>25</v>
      </c>
      <c r="BK84" s="205">
        <f>ROUND(I84*H84,2)</f>
        <v>28392</v>
      </c>
      <c r="BL84" s="25" t="s">
        <v>197</v>
      </c>
      <c r="BM84" s="25" t="s">
        <v>1922</v>
      </c>
    </row>
    <row r="85" spans="2:47" s="1" customFormat="1" ht="48">
      <c r="B85" s="42"/>
      <c r="C85" s="64"/>
      <c r="D85" s="208" t="s">
        <v>237</v>
      </c>
      <c r="E85" s="64"/>
      <c r="F85" s="228" t="s">
        <v>1852</v>
      </c>
      <c r="G85" s="64"/>
      <c r="H85" s="64"/>
      <c r="I85" s="165"/>
      <c r="J85" s="64"/>
      <c r="K85" s="64"/>
      <c r="L85" s="62"/>
      <c r="M85" s="229"/>
      <c r="N85" s="43"/>
      <c r="O85" s="43"/>
      <c r="P85" s="43"/>
      <c r="Q85" s="43"/>
      <c r="R85" s="43"/>
      <c r="S85" s="43"/>
      <c r="T85" s="79"/>
      <c r="AT85" s="25" t="s">
        <v>237</v>
      </c>
      <c r="AU85" s="25" t="s">
        <v>92</v>
      </c>
    </row>
    <row r="86" spans="2:51" s="11" customFormat="1" ht="13.5">
      <c r="B86" s="206"/>
      <c r="C86" s="207"/>
      <c r="D86" s="208" t="s">
        <v>192</v>
      </c>
      <c r="E86" s="209" t="s">
        <v>22</v>
      </c>
      <c r="F86" s="210" t="s">
        <v>1923</v>
      </c>
      <c r="G86" s="207"/>
      <c r="H86" s="211">
        <v>4200</v>
      </c>
      <c r="I86" s="212"/>
      <c r="J86" s="207"/>
      <c r="K86" s="207"/>
      <c r="L86" s="213"/>
      <c r="M86" s="214"/>
      <c r="N86" s="215"/>
      <c r="O86" s="215"/>
      <c r="P86" s="215"/>
      <c r="Q86" s="215"/>
      <c r="R86" s="215"/>
      <c r="S86" s="215"/>
      <c r="T86" s="216"/>
      <c r="AT86" s="217" t="s">
        <v>192</v>
      </c>
      <c r="AU86" s="217" t="s">
        <v>92</v>
      </c>
      <c r="AV86" s="11" t="s">
        <v>92</v>
      </c>
      <c r="AW86" s="11" t="s">
        <v>194</v>
      </c>
      <c r="AX86" s="11" t="s">
        <v>25</v>
      </c>
      <c r="AY86" s="217" t="s">
        <v>182</v>
      </c>
    </row>
    <row r="87" spans="2:65" s="1" customFormat="1" ht="22.8" customHeight="1">
      <c r="B87" s="42"/>
      <c r="C87" s="194" t="s">
        <v>201</v>
      </c>
      <c r="D87" s="194" t="s">
        <v>185</v>
      </c>
      <c r="E87" s="195" t="s">
        <v>1869</v>
      </c>
      <c r="F87" s="196" t="s">
        <v>1870</v>
      </c>
      <c r="G87" s="197" t="s">
        <v>249</v>
      </c>
      <c r="H87" s="198">
        <v>80</v>
      </c>
      <c r="I87" s="199">
        <v>159.79</v>
      </c>
      <c r="J87" s="200">
        <f>ROUND(I87*H87,2)</f>
        <v>12783.2</v>
      </c>
      <c r="K87" s="196" t="s">
        <v>235</v>
      </c>
      <c r="L87" s="62"/>
      <c r="M87" s="201" t="s">
        <v>22</v>
      </c>
      <c r="N87" s="202" t="s">
        <v>53</v>
      </c>
      <c r="O87" s="43"/>
      <c r="P87" s="203">
        <f>O87*H87</f>
        <v>0</v>
      </c>
      <c r="Q87" s="203">
        <v>0</v>
      </c>
      <c r="R87" s="203">
        <f>Q87*H87</f>
        <v>0</v>
      </c>
      <c r="S87" s="203">
        <v>0</v>
      </c>
      <c r="T87" s="204">
        <f>S87*H87</f>
        <v>0</v>
      </c>
      <c r="AR87" s="25" t="s">
        <v>197</v>
      </c>
      <c r="AT87" s="25" t="s">
        <v>185</v>
      </c>
      <c r="AU87" s="25" t="s">
        <v>92</v>
      </c>
      <c r="AY87" s="25" t="s">
        <v>182</v>
      </c>
      <c r="BE87" s="205">
        <f>IF(N87="základní",J87,0)</f>
        <v>12783.2</v>
      </c>
      <c r="BF87" s="205">
        <f>IF(N87="snížená",J87,0)</f>
        <v>0</v>
      </c>
      <c r="BG87" s="205">
        <f>IF(N87="zákl. přenesená",J87,0)</f>
        <v>0</v>
      </c>
      <c r="BH87" s="205">
        <f>IF(N87="sníž. přenesená",J87,0)</f>
        <v>0</v>
      </c>
      <c r="BI87" s="205">
        <f>IF(N87="nulová",J87,0)</f>
        <v>0</v>
      </c>
      <c r="BJ87" s="25" t="s">
        <v>25</v>
      </c>
      <c r="BK87" s="205">
        <f>ROUND(I87*H87,2)</f>
        <v>12783.2</v>
      </c>
      <c r="BL87" s="25" t="s">
        <v>197</v>
      </c>
      <c r="BM87" s="25" t="s">
        <v>1924</v>
      </c>
    </row>
    <row r="88" spans="2:47" s="1" customFormat="1" ht="48">
      <c r="B88" s="42"/>
      <c r="C88" s="64"/>
      <c r="D88" s="208" t="s">
        <v>237</v>
      </c>
      <c r="E88" s="64"/>
      <c r="F88" s="228" t="s">
        <v>1872</v>
      </c>
      <c r="G88" s="64"/>
      <c r="H88" s="64"/>
      <c r="I88" s="165"/>
      <c r="J88" s="64"/>
      <c r="K88" s="64"/>
      <c r="L88" s="62"/>
      <c r="M88" s="229"/>
      <c r="N88" s="43"/>
      <c r="O88" s="43"/>
      <c r="P88" s="43"/>
      <c r="Q88" s="43"/>
      <c r="R88" s="43"/>
      <c r="S88" s="43"/>
      <c r="T88" s="79"/>
      <c r="AT88" s="25" t="s">
        <v>237</v>
      </c>
      <c r="AU88" s="25" t="s">
        <v>92</v>
      </c>
    </row>
    <row r="89" spans="2:51" s="11" customFormat="1" ht="13.5">
      <c r="B89" s="206"/>
      <c r="C89" s="207"/>
      <c r="D89" s="208" t="s">
        <v>192</v>
      </c>
      <c r="E89" s="209" t="s">
        <v>22</v>
      </c>
      <c r="F89" s="210" t="s">
        <v>1925</v>
      </c>
      <c r="G89" s="207"/>
      <c r="H89" s="211">
        <v>80</v>
      </c>
      <c r="I89" s="212"/>
      <c r="J89" s="207"/>
      <c r="K89" s="207"/>
      <c r="L89" s="213"/>
      <c r="M89" s="214"/>
      <c r="N89" s="215"/>
      <c r="O89" s="215"/>
      <c r="P89" s="215"/>
      <c r="Q89" s="215"/>
      <c r="R89" s="215"/>
      <c r="S89" s="215"/>
      <c r="T89" s="216"/>
      <c r="AT89" s="217" t="s">
        <v>192</v>
      </c>
      <c r="AU89" s="217" t="s">
        <v>92</v>
      </c>
      <c r="AV89" s="11" t="s">
        <v>92</v>
      </c>
      <c r="AW89" s="11" t="s">
        <v>194</v>
      </c>
      <c r="AX89" s="11" t="s">
        <v>25</v>
      </c>
      <c r="AY89" s="217" t="s">
        <v>182</v>
      </c>
    </row>
    <row r="90" spans="2:65" s="1" customFormat="1" ht="34.2" customHeight="1">
      <c r="B90" s="42"/>
      <c r="C90" s="194" t="s">
        <v>197</v>
      </c>
      <c r="D90" s="194" t="s">
        <v>185</v>
      </c>
      <c r="E90" s="195" t="s">
        <v>1874</v>
      </c>
      <c r="F90" s="196" t="s">
        <v>1875</v>
      </c>
      <c r="G90" s="197" t="s">
        <v>249</v>
      </c>
      <c r="H90" s="198">
        <v>2400</v>
      </c>
      <c r="I90" s="199">
        <v>6.76</v>
      </c>
      <c r="J90" s="200">
        <f>ROUND(I90*H90,2)</f>
        <v>16224</v>
      </c>
      <c r="K90" s="196" t="s">
        <v>235</v>
      </c>
      <c r="L90" s="62"/>
      <c r="M90" s="201" t="s">
        <v>22</v>
      </c>
      <c r="N90" s="202" t="s">
        <v>53</v>
      </c>
      <c r="O90" s="43"/>
      <c r="P90" s="203">
        <f>O90*H90</f>
        <v>0</v>
      </c>
      <c r="Q90" s="203">
        <v>0</v>
      </c>
      <c r="R90" s="203">
        <f>Q90*H90</f>
        <v>0</v>
      </c>
      <c r="S90" s="203">
        <v>0</v>
      </c>
      <c r="T90" s="204">
        <f>S90*H90</f>
        <v>0</v>
      </c>
      <c r="AR90" s="25" t="s">
        <v>197</v>
      </c>
      <c r="AT90" s="25" t="s">
        <v>185</v>
      </c>
      <c r="AU90" s="25" t="s">
        <v>92</v>
      </c>
      <c r="AY90" s="25" t="s">
        <v>182</v>
      </c>
      <c r="BE90" s="205">
        <f>IF(N90="základní",J90,0)</f>
        <v>16224</v>
      </c>
      <c r="BF90" s="205">
        <f>IF(N90="snížená",J90,0)</f>
        <v>0</v>
      </c>
      <c r="BG90" s="205">
        <f>IF(N90="zákl. přenesená",J90,0)</f>
        <v>0</v>
      </c>
      <c r="BH90" s="205">
        <f>IF(N90="sníž. přenesená",J90,0)</f>
        <v>0</v>
      </c>
      <c r="BI90" s="205">
        <f>IF(N90="nulová",J90,0)</f>
        <v>0</v>
      </c>
      <c r="BJ90" s="25" t="s">
        <v>25</v>
      </c>
      <c r="BK90" s="205">
        <f>ROUND(I90*H90,2)</f>
        <v>16224</v>
      </c>
      <c r="BL90" s="25" t="s">
        <v>197</v>
      </c>
      <c r="BM90" s="25" t="s">
        <v>1926</v>
      </c>
    </row>
    <row r="91" spans="2:47" s="1" customFormat="1" ht="48">
      <c r="B91" s="42"/>
      <c r="C91" s="64"/>
      <c r="D91" s="208" t="s">
        <v>237</v>
      </c>
      <c r="E91" s="64"/>
      <c r="F91" s="228" t="s">
        <v>1872</v>
      </c>
      <c r="G91" s="64"/>
      <c r="H91" s="64"/>
      <c r="I91" s="165"/>
      <c r="J91" s="64"/>
      <c r="K91" s="64"/>
      <c r="L91" s="62"/>
      <c r="M91" s="229"/>
      <c r="N91" s="43"/>
      <c r="O91" s="43"/>
      <c r="P91" s="43"/>
      <c r="Q91" s="43"/>
      <c r="R91" s="43"/>
      <c r="S91" s="43"/>
      <c r="T91" s="79"/>
      <c r="AT91" s="25" t="s">
        <v>237</v>
      </c>
      <c r="AU91" s="25" t="s">
        <v>92</v>
      </c>
    </row>
    <row r="92" spans="2:51" s="11" customFormat="1" ht="13.5">
      <c r="B92" s="206"/>
      <c r="C92" s="207"/>
      <c r="D92" s="208" t="s">
        <v>192</v>
      </c>
      <c r="E92" s="209" t="s">
        <v>22</v>
      </c>
      <c r="F92" s="210" t="s">
        <v>1927</v>
      </c>
      <c r="G92" s="207"/>
      <c r="H92" s="211">
        <v>2400</v>
      </c>
      <c r="I92" s="212"/>
      <c r="J92" s="207"/>
      <c r="K92" s="207"/>
      <c r="L92" s="213"/>
      <c r="M92" s="214"/>
      <c r="N92" s="215"/>
      <c r="O92" s="215"/>
      <c r="P92" s="215"/>
      <c r="Q92" s="215"/>
      <c r="R92" s="215"/>
      <c r="S92" s="215"/>
      <c r="T92" s="216"/>
      <c r="AT92" s="217" t="s">
        <v>192</v>
      </c>
      <c r="AU92" s="217" t="s">
        <v>92</v>
      </c>
      <c r="AV92" s="11" t="s">
        <v>92</v>
      </c>
      <c r="AW92" s="11" t="s">
        <v>194</v>
      </c>
      <c r="AX92" s="11" t="s">
        <v>25</v>
      </c>
      <c r="AY92" s="217" t="s">
        <v>182</v>
      </c>
    </row>
    <row r="93" spans="2:65" s="1" customFormat="1" ht="34.2" customHeight="1">
      <c r="B93" s="42"/>
      <c r="C93" s="194" t="s">
        <v>181</v>
      </c>
      <c r="D93" s="194" t="s">
        <v>185</v>
      </c>
      <c r="E93" s="195" t="s">
        <v>1928</v>
      </c>
      <c r="F93" s="196" t="s">
        <v>1929</v>
      </c>
      <c r="G93" s="197" t="s">
        <v>295</v>
      </c>
      <c r="H93" s="198">
        <v>480</v>
      </c>
      <c r="I93" s="199">
        <v>31.96</v>
      </c>
      <c r="J93" s="200">
        <f>ROUND(I93*H93,2)</f>
        <v>15340.8</v>
      </c>
      <c r="K93" s="196" t="s">
        <v>235</v>
      </c>
      <c r="L93" s="62"/>
      <c r="M93" s="201" t="s">
        <v>22</v>
      </c>
      <c r="N93" s="202" t="s">
        <v>53</v>
      </c>
      <c r="O93" s="43"/>
      <c r="P93" s="203">
        <f>O93*H93</f>
        <v>0</v>
      </c>
      <c r="Q93" s="203">
        <v>0</v>
      </c>
      <c r="R93" s="203">
        <f>Q93*H93</f>
        <v>0</v>
      </c>
      <c r="S93" s="203">
        <v>0</v>
      </c>
      <c r="T93" s="204">
        <f>S93*H93</f>
        <v>0</v>
      </c>
      <c r="AR93" s="25" t="s">
        <v>197</v>
      </c>
      <c r="AT93" s="25" t="s">
        <v>185</v>
      </c>
      <c r="AU93" s="25" t="s">
        <v>92</v>
      </c>
      <c r="AY93" s="25" t="s">
        <v>182</v>
      </c>
      <c r="BE93" s="205">
        <f>IF(N93="základní",J93,0)</f>
        <v>15340.8</v>
      </c>
      <c r="BF93" s="205">
        <f>IF(N93="snížená",J93,0)</f>
        <v>0</v>
      </c>
      <c r="BG93" s="205">
        <f>IF(N93="zákl. přenesená",J93,0)</f>
        <v>0</v>
      </c>
      <c r="BH93" s="205">
        <f>IF(N93="sníž. přenesená",J93,0)</f>
        <v>0</v>
      </c>
      <c r="BI93" s="205">
        <f>IF(N93="nulová",J93,0)</f>
        <v>0</v>
      </c>
      <c r="BJ93" s="25" t="s">
        <v>25</v>
      </c>
      <c r="BK93" s="205">
        <f>ROUND(I93*H93,2)</f>
        <v>15340.8</v>
      </c>
      <c r="BL93" s="25" t="s">
        <v>197</v>
      </c>
      <c r="BM93" s="25" t="s">
        <v>1930</v>
      </c>
    </row>
    <row r="94" spans="2:47" s="1" customFormat="1" ht="72">
      <c r="B94" s="42"/>
      <c r="C94" s="64"/>
      <c r="D94" s="208" t="s">
        <v>237</v>
      </c>
      <c r="E94" s="64"/>
      <c r="F94" s="228" t="s">
        <v>1931</v>
      </c>
      <c r="G94" s="64"/>
      <c r="H94" s="64"/>
      <c r="I94" s="165"/>
      <c r="J94" s="64"/>
      <c r="K94" s="64"/>
      <c r="L94" s="62"/>
      <c r="M94" s="229"/>
      <c r="N94" s="43"/>
      <c r="O94" s="43"/>
      <c r="P94" s="43"/>
      <c r="Q94" s="43"/>
      <c r="R94" s="43"/>
      <c r="S94" s="43"/>
      <c r="T94" s="79"/>
      <c r="AT94" s="25" t="s">
        <v>237</v>
      </c>
      <c r="AU94" s="25" t="s">
        <v>92</v>
      </c>
    </row>
    <row r="95" spans="2:51" s="11" customFormat="1" ht="13.5">
      <c r="B95" s="206"/>
      <c r="C95" s="207"/>
      <c r="D95" s="208" t="s">
        <v>192</v>
      </c>
      <c r="E95" s="209" t="s">
        <v>22</v>
      </c>
      <c r="F95" s="210" t="s">
        <v>1932</v>
      </c>
      <c r="G95" s="207"/>
      <c r="H95" s="211">
        <v>480</v>
      </c>
      <c r="I95" s="212"/>
      <c r="J95" s="207"/>
      <c r="K95" s="207"/>
      <c r="L95" s="213"/>
      <c r="M95" s="214"/>
      <c r="N95" s="215"/>
      <c r="O95" s="215"/>
      <c r="P95" s="215"/>
      <c r="Q95" s="215"/>
      <c r="R95" s="215"/>
      <c r="S95" s="215"/>
      <c r="T95" s="216"/>
      <c r="AT95" s="217" t="s">
        <v>192</v>
      </c>
      <c r="AU95" s="217" t="s">
        <v>92</v>
      </c>
      <c r="AV95" s="11" t="s">
        <v>92</v>
      </c>
      <c r="AW95" s="11" t="s">
        <v>194</v>
      </c>
      <c r="AX95" s="11" t="s">
        <v>25</v>
      </c>
      <c r="AY95" s="217" t="s">
        <v>182</v>
      </c>
    </row>
    <row r="96" spans="2:65" s="1" customFormat="1" ht="34.2" customHeight="1">
      <c r="B96" s="42"/>
      <c r="C96" s="194" t="s">
        <v>261</v>
      </c>
      <c r="D96" s="194" t="s">
        <v>185</v>
      </c>
      <c r="E96" s="195" t="s">
        <v>1933</v>
      </c>
      <c r="F96" s="196" t="s">
        <v>1934</v>
      </c>
      <c r="G96" s="197" t="s">
        <v>295</v>
      </c>
      <c r="H96" s="198">
        <v>14400</v>
      </c>
      <c r="I96" s="199">
        <v>0.84</v>
      </c>
      <c r="J96" s="200">
        <f>ROUND(I96*H96,2)</f>
        <v>12096</v>
      </c>
      <c r="K96" s="196" t="s">
        <v>235</v>
      </c>
      <c r="L96" s="62"/>
      <c r="M96" s="201" t="s">
        <v>22</v>
      </c>
      <c r="N96" s="202" t="s">
        <v>53</v>
      </c>
      <c r="O96" s="43"/>
      <c r="P96" s="203">
        <f>O96*H96</f>
        <v>0</v>
      </c>
      <c r="Q96" s="203">
        <v>0</v>
      </c>
      <c r="R96" s="203">
        <f>Q96*H96</f>
        <v>0</v>
      </c>
      <c r="S96" s="203">
        <v>0</v>
      </c>
      <c r="T96" s="204">
        <f>S96*H96</f>
        <v>0</v>
      </c>
      <c r="AR96" s="25" t="s">
        <v>197</v>
      </c>
      <c r="AT96" s="25" t="s">
        <v>185</v>
      </c>
      <c r="AU96" s="25" t="s">
        <v>92</v>
      </c>
      <c r="AY96" s="25" t="s">
        <v>182</v>
      </c>
      <c r="BE96" s="205">
        <f>IF(N96="základní",J96,0)</f>
        <v>12096</v>
      </c>
      <c r="BF96" s="205">
        <f>IF(N96="snížená",J96,0)</f>
        <v>0</v>
      </c>
      <c r="BG96" s="205">
        <f>IF(N96="zákl. přenesená",J96,0)</f>
        <v>0</v>
      </c>
      <c r="BH96" s="205">
        <f>IF(N96="sníž. přenesená",J96,0)</f>
        <v>0</v>
      </c>
      <c r="BI96" s="205">
        <f>IF(N96="nulová",J96,0)</f>
        <v>0</v>
      </c>
      <c r="BJ96" s="25" t="s">
        <v>25</v>
      </c>
      <c r="BK96" s="205">
        <f>ROUND(I96*H96,2)</f>
        <v>12096</v>
      </c>
      <c r="BL96" s="25" t="s">
        <v>197</v>
      </c>
      <c r="BM96" s="25" t="s">
        <v>1935</v>
      </c>
    </row>
    <row r="97" spans="2:47" s="1" customFormat="1" ht="72">
      <c r="B97" s="42"/>
      <c r="C97" s="64"/>
      <c r="D97" s="208" t="s">
        <v>237</v>
      </c>
      <c r="E97" s="64"/>
      <c r="F97" s="228" t="s">
        <v>1931</v>
      </c>
      <c r="G97" s="64"/>
      <c r="H97" s="64"/>
      <c r="I97" s="165"/>
      <c r="J97" s="64"/>
      <c r="K97" s="64"/>
      <c r="L97" s="62"/>
      <c r="M97" s="229"/>
      <c r="N97" s="43"/>
      <c r="O97" s="43"/>
      <c r="P97" s="43"/>
      <c r="Q97" s="43"/>
      <c r="R97" s="43"/>
      <c r="S97" s="43"/>
      <c r="T97" s="79"/>
      <c r="AT97" s="25" t="s">
        <v>237</v>
      </c>
      <c r="AU97" s="25" t="s">
        <v>92</v>
      </c>
    </row>
    <row r="98" spans="2:51" s="11" customFormat="1" ht="13.5">
      <c r="B98" s="206"/>
      <c r="C98" s="207"/>
      <c r="D98" s="208" t="s">
        <v>192</v>
      </c>
      <c r="E98" s="209" t="s">
        <v>22</v>
      </c>
      <c r="F98" s="210" t="s">
        <v>1936</v>
      </c>
      <c r="G98" s="207"/>
      <c r="H98" s="211">
        <v>14400</v>
      </c>
      <c r="I98" s="212"/>
      <c r="J98" s="207"/>
      <c r="K98" s="207"/>
      <c r="L98" s="213"/>
      <c r="M98" s="214"/>
      <c r="N98" s="215"/>
      <c r="O98" s="215"/>
      <c r="P98" s="215"/>
      <c r="Q98" s="215"/>
      <c r="R98" s="215"/>
      <c r="S98" s="215"/>
      <c r="T98" s="216"/>
      <c r="AT98" s="217" t="s">
        <v>192</v>
      </c>
      <c r="AU98" s="217" t="s">
        <v>92</v>
      </c>
      <c r="AV98" s="11" t="s">
        <v>92</v>
      </c>
      <c r="AW98" s="11" t="s">
        <v>194</v>
      </c>
      <c r="AX98" s="11" t="s">
        <v>25</v>
      </c>
      <c r="AY98" s="217" t="s">
        <v>182</v>
      </c>
    </row>
    <row r="99" spans="2:65" s="1" customFormat="1" ht="34.2" customHeight="1">
      <c r="B99" s="42"/>
      <c r="C99" s="194" t="s">
        <v>265</v>
      </c>
      <c r="D99" s="194" t="s">
        <v>185</v>
      </c>
      <c r="E99" s="195" t="s">
        <v>1937</v>
      </c>
      <c r="F99" s="196" t="s">
        <v>1938</v>
      </c>
      <c r="G99" s="197" t="s">
        <v>295</v>
      </c>
      <c r="H99" s="198">
        <v>480</v>
      </c>
      <c r="I99" s="199">
        <v>23.23</v>
      </c>
      <c r="J99" s="200">
        <f>ROUND(I99*H99,2)</f>
        <v>11150.4</v>
      </c>
      <c r="K99" s="196" t="s">
        <v>235</v>
      </c>
      <c r="L99" s="62"/>
      <c r="M99" s="201" t="s">
        <v>22</v>
      </c>
      <c r="N99" s="202" t="s">
        <v>53</v>
      </c>
      <c r="O99" s="43"/>
      <c r="P99" s="203">
        <f>O99*H99</f>
        <v>0</v>
      </c>
      <c r="Q99" s="203">
        <v>0</v>
      </c>
      <c r="R99" s="203">
        <f>Q99*H99</f>
        <v>0</v>
      </c>
      <c r="S99" s="203">
        <v>0</v>
      </c>
      <c r="T99" s="204">
        <f>S99*H99</f>
        <v>0</v>
      </c>
      <c r="AR99" s="25" t="s">
        <v>197</v>
      </c>
      <c r="AT99" s="25" t="s">
        <v>185</v>
      </c>
      <c r="AU99" s="25" t="s">
        <v>92</v>
      </c>
      <c r="AY99" s="25" t="s">
        <v>182</v>
      </c>
      <c r="BE99" s="205">
        <f>IF(N99="základní",J99,0)</f>
        <v>11150.4</v>
      </c>
      <c r="BF99" s="205">
        <f>IF(N99="snížená",J99,0)</f>
        <v>0</v>
      </c>
      <c r="BG99" s="205">
        <f>IF(N99="zákl. přenesená",J99,0)</f>
        <v>0</v>
      </c>
      <c r="BH99" s="205">
        <f>IF(N99="sníž. přenesená",J99,0)</f>
        <v>0</v>
      </c>
      <c r="BI99" s="205">
        <f>IF(N99="nulová",J99,0)</f>
        <v>0</v>
      </c>
      <c r="BJ99" s="25" t="s">
        <v>25</v>
      </c>
      <c r="BK99" s="205">
        <f>ROUND(I99*H99,2)</f>
        <v>11150.4</v>
      </c>
      <c r="BL99" s="25" t="s">
        <v>197</v>
      </c>
      <c r="BM99" s="25" t="s">
        <v>1939</v>
      </c>
    </row>
    <row r="100" spans="2:47" s="1" customFormat="1" ht="72">
      <c r="B100" s="42"/>
      <c r="C100" s="64"/>
      <c r="D100" s="208" t="s">
        <v>237</v>
      </c>
      <c r="E100" s="64"/>
      <c r="F100" s="228" t="s">
        <v>1940</v>
      </c>
      <c r="G100" s="64"/>
      <c r="H100" s="64"/>
      <c r="I100" s="165"/>
      <c r="J100" s="64"/>
      <c r="K100" s="64"/>
      <c r="L100" s="62"/>
      <c r="M100" s="229"/>
      <c r="N100" s="43"/>
      <c r="O100" s="43"/>
      <c r="P100" s="43"/>
      <c r="Q100" s="43"/>
      <c r="R100" s="43"/>
      <c r="S100" s="43"/>
      <c r="T100" s="79"/>
      <c r="AT100" s="25" t="s">
        <v>237</v>
      </c>
      <c r="AU100" s="25" t="s">
        <v>92</v>
      </c>
    </row>
    <row r="101" spans="2:65" s="1" customFormat="1" ht="34.2" customHeight="1">
      <c r="B101" s="42"/>
      <c r="C101" s="194" t="s">
        <v>271</v>
      </c>
      <c r="D101" s="194" t="s">
        <v>185</v>
      </c>
      <c r="E101" s="195" t="s">
        <v>1941</v>
      </c>
      <c r="F101" s="196" t="s">
        <v>1942</v>
      </c>
      <c r="G101" s="197" t="s">
        <v>234</v>
      </c>
      <c r="H101" s="198">
        <v>320</v>
      </c>
      <c r="I101" s="199">
        <v>30.79</v>
      </c>
      <c r="J101" s="200">
        <f>ROUND(I101*H101,2)</f>
        <v>9852.8</v>
      </c>
      <c r="K101" s="196" t="s">
        <v>235</v>
      </c>
      <c r="L101" s="62"/>
      <c r="M101" s="201" t="s">
        <v>22</v>
      </c>
      <c r="N101" s="202" t="s">
        <v>53</v>
      </c>
      <c r="O101" s="43"/>
      <c r="P101" s="203">
        <f>O101*H101</f>
        <v>0</v>
      </c>
      <c r="Q101" s="203">
        <v>0</v>
      </c>
      <c r="R101" s="203">
        <f>Q101*H101</f>
        <v>0</v>
      </c>
      <c r="S101" s="203">
        <v>0</v>
      </c>
      <c r="T101" s="204">
        <f>S101*H101</f>
        <v>0</v>
      </c>
      <c r="AR101" s="25" t="s">
        <v>197</v>
      </c>
      <c r="AT101" s="25" t="s">
        <v>185</v>
      </c>
      <c r="AU101" s="25" t="s">
        <v>92</v>
      </c>
      <c r="AY101" s="25" t="s">
        <v>182</v>
      </c>
      <c r="BE101" s="205">
        <f>IF(N101="základní",J101,0)</f>
        <v>9852.8</v>
      </c>
      <c r="BF101" s="205">
        <f>IF(N101="snížená",J101,0)</f>
        <v>0</v>
      </c>
      <c r="BG101" s="205">
        <f>IF(N101="zákl. přenesená",J101,0)</f>
        <v>0</v>
      </c>
      <c r="BH101" s="205">
        <f>IF(N101="sníž. přenesená",J101,0)</f>
        <v>0</v>
      </c>
      <c r="BI101" s="205">
        <f>IF(N101="nulová",J101,0)</f>
        <v>0</v>
      </c>
      <c r="BJ101" s="25" t="s">
        <v>25</v>
      </c>
      <c r="BK101" s="205">
        <f>ROUND(I101*H101,2)</f>
        <v>9852.8</v>
      </c>
      <c r="BL101" s="25" t="s">
        <v>197</v>
      </c>
      <c r="BM101" s="25" t="s">
        <v>1943</v>
      </c>
    </row>
    <row r="102" spans="2:47" s="1" customFormat="1" ht="120">
      <c r="B102" s="42"/>
      <c r="C102" s="64"/>
      <c r="D102" s="208" t="s">
        <v>237</v>
      </c>
      <c r="E102" s="64"/>
      <c r="F102" s="228" t="s">
        <v>1944</v>
      </c>
      <c r="G102" s="64"/>
      <c r="H102" s="64"/>
      <c r="I102" s="165"/>
      <c r="J102" s="64"/>
      <c r="K102" s="64"/>
      <c r="L102" s="62"/>
      <c r="M102" s="229"/>
      <c r="N102" s="43"/>
      <c r="O102" s="43"/>
      <c r="P102" s="43"/>
      <c r="Q102" s="43"/>
      <c r="R102" s="43"/>
      <c r="S102" s="43"/>
      <c r="T102" s="79"/>
      <c r="AT102" s="25" t="s">
        <v>237</v>
      </c>
      <c r="AU102" s="25" t="s">
        <v>92</v>
      </c>
    </row>
    <row r="103" spans="2:51" s="11" customFormat="1" ht="13.5">
      <c r="B103" s="206"/>
      <c r="C103" s="207"/>
      <c r="D103" s="208" t="s">
        <v>192</v>
      </c>
      <c r="E103" s="209" t="s">
        <v>22</v>
      </c>
      <c r="F103" s="210" t="s">
        <v>1945</v>
      </c>
      <c r="G103" s="207"/>
      <c r="H103" s="211">
        <v>320</v>
      </c>
      <c r="I103" s="212"/>
      <c r="J103" s="207"/>
      <c r="K103" s="207"/>
      <c r="L103" s="213"/>
      <c r="M103" s="214"/>
      <c r="N103" s="215"/>
      <c r="O103" s="215"/>
      <c r="P103" s="215"/>
      <c r="Q103" s="215"/>
      <c r="R103" s="215"/>
      <c r="S103" s="215"/>
      <c r="T103" s="216"/>
      <c r="AT103" s="217" t="s">
        <v>192</v>
      </c>
      <c r="AU103" s="217" t="s">
        <v>92</v>
      </c>
      <c r="AV103" s="11" t="s">
        <v>92</v>
      </c>
      <c r="AW103" s="11" t="s">
        <v>194</v>
      </c>
      <c r="AX103" s="11" t="s">
        <v>25</v>
      </c>
      <c r="AY103" s="217" t="s">
        <v>182</v>
      </c>
    </row>
    <row r="104" spans="2:65" s="1" customFormat="1" ht="34.2" customHeight="1">
      <c r="B104" s="42"/>
      <c r="C104" s="194" t="s">
        <v>277</v>
      </c>
      <c r="D104" s="194" t="s">
        <v>185</v>
      </c>
      <c r="E104" s="195" t="s">
        <v>1946</v>
      </c>
      <c r="F104" s="196" t="s">
        <v>1947</v>
      </c>
      <c r="G104" s="197" t="s">
        <v>234</v>
      </c>
      <c r="H104" s="198">
        <v>320</v>
      </c>
      <c r="I104" s="199">
        <v>24.58</v>
      </c>
      <c r="J104" s="200">
        <f>ROUND(I104*H104,2)</f>
        <v>7865.6</v>
      </c>
      <c r="K104" s="196" t="s">
        <v>235</v>
      </c>
      <c r="L104" s="62"/>
      <c r="M104" s="201" t="s">
        <v>22</v>
      </c>
      <c r="N104" s="202" t="s">
        <v>53</v>
      </c>
      <c r="O104" s="43"/>
      <c r="P104" s="203">
        <f>O104*H104</f>
        <v>0</v>
      </c>
      <c r="Q104" s="203">
        <v>0</v>
      </c>
      <c r="R104" s="203">
        <f>Q104*H104</f>
        <v>0</v>
      </c>
      <c r="S104" s="203">
        <v>0</v>
      </c>
      <c r="T104" s="204">
        <f>S104*H104</f>
        <v>0</v>
      </c>
      <c r="AR104" s="25" t="s">
        <v>197</v>
      </c>
      <c r="AT104" s="25" t="s">
        <v>185</v>
      </c>
      <c r="AU104" s="25" t="s">
        <v>92</v>
      </c>
      <c r="AY104" s="25" t="s">
        <v>182</v>
      </c>
      <c r="BE104" s="205">
        <f>IF(N104="základní",J104,0)</f>
        <v>7865.6</v>
      </c>
      <c r="BF104" s="205">
        <f>IF(N104="snížená",J104,0)</f>
        <v>0</v>
      </c>
      <c r="BG104" s="205">
        <f>IF(N104="zákl. přenesená",J104,0)</f>
        <v>0</v>
      </c>
      <c r="BH104" s="205">
        <f>IF(N104="sníž. přenesená",J104,0)</f>
        <v>0</v>
      </c>
      <c r="BI104" s="205">
        <f>IF(N104="nulová",J104,0)</f>
        <v>0</v>
      </c>
      <c r="BJ104" s="25" t="s">
        <v>25</v>
      </c>
      <c r="BK104" s="205">
        <f>ROUND(I104*H104,2)</f>
        <v>7865.6</v>
      </c>
      <c r="BL104" s="25" t="s">
        <v>197</v>
      </c>
      <c r="BM104" s="25" t="s">
        <v>1948</v>
      </c>
    </row>
    <row r="105" spans="2:47" s="1" customFormat="1" ht="60">
      <c r="B105" s="42"/>
      <c r="C105" s="64"/>
      <c r="D105" s="208" t="s">
        <v>237</v>
      </c>
      <c r="E105" s="64"/>
      <c r="F105" s="228" t="s">
        <v>1949</v>
      </c>
      <c r="G105" s="64"/>
      <c r="H105" s="64"/>
      <c r="I105" s="165"/>
      <c r="J105" s="64"/>
      <c r="K105" s="64"/>
      <c r="L105" s="62"/>
      <c r="M105" s="272"/>
      <c r="N105" s="256"/>
      <c r="O105" s="256"/>
      <c r="P105" s="256"/>
      <c r="Q105" s="256"/>
      <c r="R105" s="256"/>
      <c r="S105" s="256"/>
      <c r="T105" s="273"/>
      <c r="AT105" s="25" t="s">
        <v>237</v>
      </c>
      <c r="AU105" s="25" t="s">
        <v>92</v>
      </c>
    </row>
    <row r="106" spans="2:12" s="1" customFormat="1" ht="6.9" customHeight="1">
      <c r="B106" s="57"/>
      <c r="C106" s="58"/>
      <c r="D106" s="58"/>
      <c r="E106" s="58"/>
      <c r="F106" s="58"/>
      <c r="G106" s="58"/>
      <c r="H106" s="58"/>
      <c r="I106" s="141"/>
      <c r="J106" s="58"/>
      <c r="K106" s="58"/>
      <c r="L106" s="62"/>
    </row>
  </sheetData>
  <sheetProtection algorithmName="SHA-512" hashValue="wYIS0zOH/ExK+zBJMrVuN3/i2RKyTQN4u74OBKfqHOu+gAFtSi4IQIK83JowZVAw6vBNSdTKPkZq43TqQrHT6Q==" saltValue="y5BKKnCrGtkkCySneqvVNMDATFN40v+ocKZ6fJl3lpf8vSXBNLuL+C3Qlu0q6HfM9OAbuwFGHSs4ir/3u/8hsA==" spinCount="100000" sheet="1" objects="1" scenarios="1" formatColumns="0" formatRows="0" autoFilter="0"/>
  <autoFilter ref="C77:K105"/>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5"/>
  <sheetViews>
    <sheetView showGridLines="0" workbookViewId="0" topLeftCell="A1">
      <pane ySplit="1" topLeftCell="A11"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2"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2"/>
      <c r="B1" s="113"/>
      <c r="C1" s="113"/>
      <c r="D1" s="114" t="s">
        <v>1</v>
      </c>
      <c r="E1" s="113"/>
      <c r="F1" s="115" t="s">
        <v>146</v>
      </c>
      <c r="G1" s="405" t="s">
        <v>147</v>
      </c>
      <c r="H1" s="405"/>
      <c r="I1" s="116"/>
      <c r="J1" s="115" t="s">
        <v>148</v>
      </c>
      <c r="K1" s="114" t="s">
        <v>149</v>
      </c>
      <c r="L1" s="115" t="s">
        <v>150</v>
      </c>
      <c r="M1" s="115"/>
      <c r="N1" s="115"/>
      <c r="O1" s="115"/>
      <c r="P1" s="115"/>
      <c r="Q1" s="115"/>
      <c r="R1" s="115"/>
      <c r="S1" s="115"/>
      <c r="T1" s="11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 customHeight="1">
      <c r="L2" s="392"/>
      <c r="M2" s="392"/>
      <c r="N2" s="392"/>
      <c r="O2" s="392"/>
      <c r="P2" s="392"/>
      <c r="Q2" s="392"/>
      <c r="R2" s="392"/>
      <c r="S2" s="392"/>
      <c r="T2" s="392"/>
      <c r="U2" s="392"/>
      <c r="V2" s="392"/>
      <c r="AT2" s="25" t="s">
        <v>134</v>
      </c>
    </row>
    <row r="3" spans="2:46" ht="6.9" customHeight="1">
      <c r="B3" s="26"/>
      <c r="C3" s="27"/>
      <c r="D3" s="27"/>
      <c r="E3" s="27"/>
      <c r="F3" s="27"/>
      <c r="G3" s="27"/>
      <c r="H3" s="27"/>
      <c r="I3" s="117"/>
      <c r="J3" s="27"/>
      <c r="K3" s="28"/>
      <c r="AT3" s="25" t="s">
        <v>92</v>
      </c>
    </row>
    <row r="4" spans="2:46" ht="36.9" customHeight="1">
      <c r="B4" s="29"/>
      <c r="C4" s="30"/>
      <c r="D4" s="31" t="s">
        <v>151</v>
      </c>
      <c r="E4" s="30"/>
      <c r="F4" s="30"/>
      <c r="G4" s="30"/>
      <c r="H4" s="30"/>
      <c r="I4" s="118"/>
      <c r="J4" s="30"/>
      <c r="K4" s="32"/>
      <c r="M4" s="33" t="s">
        <v>12</v>
      </c>
      <c r="AT4" s="25" t="s">
        <v>6</v>
      </c>
    </row>
    <row r="5" spans="2:11" ht="6.9" customHeight="1">
      <c r="B5" s="29"/>
      <c r="C5" s="30"/>
      <c r="D5" s="30"/>
      <c r="E5" s="30"/>
      <c r="F5" s="30"/>
      <c r="G5" s="30"/>
      <c r="H5" s="30"/>
      <c r="I5" s="118"/>
      <c r="J5" s="30"/>
      <c r="K5" s="32"/>
    </row>
    <row r="6" spans="2:11" ht="13.2">
      <c r="B6" s="29"/>
      <c r="C6" s="30"/>
      <c r="D6" s="38" t="s">
        <v>18</v>
      </c>
      <c r="E6" s="30"/>
      <c r="F6" s="30"/>
      <c r="G6" s="30"/>
      <c r="H6" s="30"/>
      <c r="I6" s="118"/>
      <c r="J6" s="30"/>
      <c r="K6" s="32"/>
    </row>
    <row r="7" spans="2:11" ht="14.4" customHeight="1">
      <c r="B7" s="29"/>
      <c r="C7" s="30"/>
      <c r="D7" s="30"/>
      <c r="E7" s="406" t="str">
        <f>'Rekapitulace stavby'!K6</f>
        <v>II/169 a II/145 Dlouhá ves-Radešov, úsek C</v>
      </c>
      <c r="F7" s="407"/>
      <c r="G7" s="407"/>
      <c r="H7" s="407"/>
      <c r="I7" s="118"/>
      <c r="J7" s="30"/>
      <c r="K7" s="32"/>
    </row>
    <row r="8" spans="2:11" s="1" customFormat="1" ht="13.2">
      <c r="B8" s="42"/>
      <c r="C8" s="43"/>
      <c r="D8" s="38" t="s">
        <v>152</v>
      </c>
      <c r="E8" s="43"/>
      <c r="F8" s="43"/>
      <c r="G8" s="43"/>
      <c r="H8" s="43"/>
      <c r="I8" s="119"/>
      <c r="J8" s="43"/>
      <c r="K8" s="46"/>
    </row>
    <row r="9" spans="2:11" s="1" customFormat="1" ht="36.9" customHeight="1">
      <c r="B9" s="42"/>
      <c r="C9" s="43"/>
      <c r="D9" s="43"/>
      <c r="E9" s="408" t="s">
        <v>1950</v>
      </c>
      <c r="F9" s="409"/>
      <c r="G9" s="409"/>
      <c r="H9" s="409"/>
      <c r="I9" s="119"/>
      <c r="J9" s="43"/>
      <c r="K9" s="46"/>
    </row>
    <row r="10" spans="2:11" s="1" customFormat="1" ht="13.5">
      <c r="B10" s="42"/>
      <c r="C10" s="43"/>
      <c r="D10" s="43"/>
      <c r="E10" s="43"/>
      <c r="F10" s="43"/>
      <c r="G10" s="43"/>
      <c r="H10" s="43"/>
      <c r="I10" s="119"/>
      <c r="J10" s="43"/>
      <c r="K10" s="46"/>
    </row>
    <row r="11" spans="2:11" s="1" customFormat="1" ht="14.4" customHeight="1">
      <c r="B11" s="42"/>
      <c r="C11" s="43"/>
      <c r="D11" s="38" t="s">
        <v>21</v>
      </c>
      <c r="E11" s="43"/>
      <c r="F11" s="36" t="s">
        <v>104</v>
      </c>
      <c r="G11" s="43"/>
      <c r="H11" s="43"/>
      <c r="I11" s="120" t="s">
        <v>23</v>
      </c>
      <c r="J11" s="36" t="s">
        <v>24</v>
      </c>
      <c r="K11" s="46"/>
    </row>
    <row r="12" spans="2:11" s="1" customFormat="1" ht="14.4" customHeight="1">
      <c r="B12" s="42"/>
      <c r="C12" s="43"/>
      <c r="D12" s="38" t="s">
        <v>26</v>
      </c>
      <c r="E12" s="43"/>
      <c r="F12" s="36" t="s">
        <v>27</v>
      </c>
      <c r="G12" s="43"/>
      <c r="H12" s="43"/>
      <c r="I12" s="120" t="s">
        <v>28</v>
      </c>
      <c r="J12" s="121">
        <f>'Rekapitulace stavby'!AN8</f>
        <v>43424</v>
      </c>
      <c r="K12" s="46"/>
    </row>
    <row r="13" spans="2:11" s="1" customFormat="1" ht="21.75" customHeight="1">
      <c r="B13" s="42"/>
      <c r="C13" s="43"/>
      <c r="D13" s="35" t="s">
        <v>30</v>
      </c>
      <c r="E13" s="43"/>
      <c r="F13" s="39" t="s">
        <v>1803</v>
      </c>
      <c r="G13" s="43"/>
      <c r="H13" s="43"/>
      <c r="I13" s="122" t="s">
        <v>32</v>
      </c>
      <c r="J13" s="39" t="s">
        <v>33</v>
      </c>
      <c r="K13" s="46"/>
    </row>
    <row r="14" spans="2:11" s="1" customFormat="1" ht="14.4" customHeight="1">
      <c r="B14" s="42"/>
      <c r="C14" s="43"/>
      <c r="D14" s="38" t="s">
        <v>35</v>
      </c>
      <c r="E14" s="43"/>
      <c r="F14" s="43"/>
      <c r="G14" s="43"/>
      <c r="H14" s="43"/>
      <c r="I14" s="120" t="s">
        <v>36</v>
      </c>
      <c r="J14" s="36" t="s">
        <v>37</v>
      </c>
      <c r="K14" s="46"/>
    </row>
    <row r="15" spans="2:11" s="1" customFormat="1" ht="18" customHeight="1">
      <c r="B15" s="42"/>
      <c r="C15" s="43"/>
      <c r="D15" s="43"/>
      <c r="E15" s="36" t="s">
        <v>156</v>
      </c>
      <c r="F15" s="43"/>
      <c r="G15" s="43"/>
      <c r="H15" s="43"/>
      <c r="I15" s="120" t="s">
        <v>39</v>
      </c>
      <c r="J15" s="36" t="s">
        <v>40</v>
      </c>
      <c r="K15" s="46"/>
    </row>
    <row r="16" spans="2:11" s="1" customFormat="1" ht="6.9" customHeight="1">
      <c r="B16" s="42"/>
      <c r="C16" s="43"/>
      <c r="D16" s="43"/>
      <c r="E16" s="43"/>
      <c r="F16" s="43"/>
      <c r="G16" s="43"/>
      <c r="H16" s="43"/>
      <c r="I16" s="119"/>
      <c r="J16" s="43"/>
      <c r="K16" s="46"/>
    </row>
    <row r="17" spans="2:11" s="1" customFormat="1" ht="14.4" customHeight="1">
      <c r="B17" s="42"/>
      <c r="C17" s="43"/>
      <c r="D17" s="38" t="s">
        <v>41</v>
      </c>
      <c r="E17" s="43"/>
      <c r="F17" s="43"/>
      <c r="G17" s="43"/>
      <c r="H17" s="43"/>
      <c r="I17" s="120" t="s">
        <v>36</v>
      </c>
      <c r="J17" s="36" t="str">
        <f>IF('Rekapitulace stavby'!AN13="Vyplň údaj","",IF('Rekapitulace stavby'!AN13="","",'Rekapitulace stavby'!AN13))</f>
        <v>48035599</v>
      </c>
      <c r="K17" s="46"/>
    </row>
    <row r="18" spans="2:11" s="1" customFormat="1" ht="18" customHeight="1">
      <c r="B18" s="42"/>
      <c r="C18" s="43"/>
      <c r="D18" s="43"/>
      <c r="E18" s="36" t="str">
        <f>IF('Rekapitulace stavby'!E14="Vyplň údaj","",IF('Rekapitulace stavby'!E14="","",'Rekapitulace stavby'!E14))</f>
        <v>Společnost Dlouhá Ves - Radešov</v>
      </c>
      <c r="F18" s="43"/>
      <c r="G18" s="43"/>
      <c r="H18" s="43"/>
      <c r="I18" s="120" t="s">
        <v>39</v>
      </c>
      <c r="J18" s="36" t="str">
        <f>IF('Rekapitulace stavby'!AN14="Vyplň údaj","",IF('Rekapitulace stavby'!AN14="","",'Rekapitulace stavby'!AN14))</f>
        <v>CZ48035599</v>
      </c>
      <c r="K18" s="46"/>
    </row>
    <row r="19" spans="2:11" s="1" customFormat="1" ht="6.9" customHeight="1">
      <c r="B19" s="42"/>
      <c r="C19" s="43"/>
      <c r="D19" s="43"/>
      <c r="E19" s="43"/>
      <c r="F19" s="43"/>
      <c r="G19" s="43"/>
      <c r="H19" s="43"/>
      <c r="I19" s="119"/>
      <c r="J19" s="43"/>
      <c r="K19" s="46"/>
    </row>
    <row r="20" spans="2:11" s="1" customFormat="1" ht="14.4" customHeight="1">
      <c r="B20" s="42"/>
      <c r="C20" s="43"/>
      <c r="D20" s="38" t="s">
        <v>42</v>
      </c>
      <c r="E20" s="43"/>
      <c r="F20" s="43"/>
      <c r="G20" s="43"/>
      <c r="H20" s="43"/>
      <c r="I20" s="120" t="s">
        <v>36</v>
      </c>
      <c r="J20" s="36" t="s">
        <v>43</v>
      </c>
      <c r="K20" s="46"/>
    </row>
    <row r="21" spans="2:11" s="1" customFormat="1" ht="18" customHeight="1">
      <c r="B21" s="42"/>
      <c r="C21" s="43"/>
      <c r="D21" s="43"/>
      <c r="E21" s="36" t="s">
        <v>44</v>
      </c>
      <c r="F21" s="43"/>
      <c r="G21" s="43"/>
      <c r="H21" s="43"/>
      <c r="I21" s="120" t="s">
        <v>39</v>
      </c>
      <c r="J21" s="36" t="s">
        <v>45</v>
      </c>
      <c r="K21" s="46"/>
    </row>
    <row r="22" spans="2:11" s="1" customFormat="1" ht="6.9" customHeight="1">
      <c r="B22" s="42"/>
      <c r="C22" s="43"/>
      <c r="D22" s="43"/>
      <c r="E22" s="43"/>
      <c r="F22" s="43"/>
      <c r="G22" s="43"/>
      <c r="H22" s="43"/>
      <c r="I22" s="119"/>
      <c r="J22" s="43"/>
      <c r="K22" s="46"/>
    </row>
    <row r="23" spans="2:11" s="1" customFormat="1" ht="14.4" customHeight="1">
      <c r="B23" s="42"/>
      <c r="C23" s="43"/>
      <c r="D23" s="38" t="s">
        <v>46</v>
      </c>
      <c r="E23" s="43"/>
      <c r="F23" s="43"/>
      <c r="G23" s="43"/>
      <c r="H23" s="43"/>
      <c r="I23" s="119"/>
      <c r="J23" s="43"/>
      <c r="K23" s="46"/>
    </row>
    <row r="24" spans="2:11" s="6" customFormat="1" ht="14.4" customHeight="1">
      <c r="B24" s="123"/>
      <c r="C24" s="124"/>
      <c r="D24" s="124"/>
      <c r="E24" s="397" t="s">
        <v>22</v>
      </c>
      <c r="F24" s="397"/>
      <c r="G24" s="397"/>
      <c r="H24" s="397"/>
      <c r="I24" s="125"/>
      <c r="J24" s="124"/>
      <c r="K24" s="126"/>
    </row>
    <row r="25" spans="2:11" s="1" customFormat="1" ht="6.9" customHeight="1">
      <c r="B25" s="42"/>
      <c r="C25" s="43"/>
      <c r="D25" s="43"/>
      <c r="E25" s="43"/>
      <c r="F25" s="43"/>
      <c r="G25" s="43"/>
      <c r="H25" s="43"/>
      <c r="I25" s="119"/>
      <c r="J25" s="43"/>
      <c r="K25" s="46"/>
    </row>
    <row r="26" spans="2:11" s="1" customFormat="1" ht="6.9" customHeight="1">
      <c r="B26" s="42"/>
      <c r="C26" s="43"/>
      <c r="D26" s="86"/>
      <c r="E26" s="86"/>
      <c r="F26" s="86"/>
      <c r="G26" s="86"/>
      <c r="H26" s="86"/>
      <c r="I26" s="127"/>
      <c r="J26" s="86"/>
      <c r="K26" s="128"/>
    </row>
    <row r="27" spans="2:11" s="1" customFormat="1" ht="25.35" customHeight="1">
      <c r="B27" s="42"/>
      <c r="C27" s="43"/>
      <c r="D27" s="129" t="s">
        <v>48</v>
      </c>
      <c r="E27" s="43"/>
      <c r="F27" s="43"/>
      <c r="G27" s="43"/>
      <c r="H27" s="43"/>
      <c r="I27" s="119"/>
      <c r="J27" s="130">
        <f>ROUND(J78,2)</f>
        <v>2074825.84</v>
      </c>
      <c r="K27" s="46"/>
    </row>
    <row r="28" spans="2:11" s="1" customFormat="1" ht="6.9" customHeight="1">
      <c r="B28" s="42"/>
      <c r="C28" s="43"/>
      <c r="D28" s="86"/>
      <c r="E28" s="86"/>
      <c r="F28" s="86"/>
      <c r="G28" s="86"/>
      <c r="H28" s="86"/>
      <c r="I28" s="127"/>
      <c r="J28" s="86"/>
      <c r="K28" s="128"/>
    </row>
    <row r="29" spans="2:11" s="1" customFormat="1" ht="14.4" customHeight="1">
      <c r="B29" s="42"/>
      <c r="C29" s="43"/>
      <c r="D29" s="43"/>
      <c r="E29" s="43"/>
      <c r="F29" s="47" t="s">
        <v>50</v>
      </c>
      <c r="G29" s="43"/>
      <c r="H29" s="43"/>
      <c r="I29" s="131" t="s">
        <v>49</v>
      </c>
      <c r="J29" s="47" t="s">
        <v>51</v>
      </c>
      <c r="K29" s="46"/>
    </row>
    <row r="30" spans="2:11" s="1" customFormat="1" ht="14.4" customHeight="1">
      <c r="B30" s="42"/>
      <c r="C30" s="43"/>
      <c r="D30" s="50" t="s">
        <v>52</v>
      </c>
      <c r="E30" s="50" t="s">
        <v>53</v>
      </c>
      <c r="F30" s="132">
        <f>ROUND(SUM(BE78:BE124),2)</f>
        <v>2074825.84</v>
      </c>
      <c r="G30" s="43"/>
      <c r="H30" s="43"/>
      <c r="I30" s="133">
        <v>0.21</v>
      </c>
      <c r="J30" s="132">
        <f>ROUND(ROUND((SUM(BE78:BE124)),2)*I30,2)</f>
        <v>435713.43</v>
      </c>
      <c r="K30" s="46"/>
    </row>
    <row r="31" spans="2:11" s="1" customFormat="1" ht="14.4" customHeight="1">
      <c r="B31" s="42"/>
      <c r="C31" s="43"/>
      <c r="D31" s="43"/>
      <c r="E31" s="50" t="s">
        <v>54</v>
      </c>
      <c r="F31" s="132">
        <f>ROUND(SUM(BF78:BF124),2)</f>
        <v>0</v>
      </c>
      <c r="G31" s="43"/>
      <c r="H31" s="43"/>
      <c r="I31" s="133">
        <v>0.15</v>
      </c>
      <c r="J31" s="132">
        <f>ROUND(ROUND((SUM(BF78:BF124)),2)*I31,2)</f>
        <v>0</v>
      </c>
      <c r="K31" s="46"/>
    </row>
    <row r="32" spans="2:11" s="1" customFormat="1" ht="14.4" customHeight="1" hidden="1">
      <c r="B32" s="42"/>
      <c r="C32" s="43"/>
      <c r="D32" s="43"/>
      <c r="E32" s="50" t="s">
        <v>55</v>
      </c>
      <c r="F32" s="132">
        <f>ROUND(SUM(BG78:BG124),2)</f>
        <v>0</v>
      </c>
      <c r="G32" s="43"/>
      <c r="H32" s="43"/>
      <c r="I32" s="133">
        <v>0.21</v>
      </c>
      <c r="J32" s="132">
        <v>0</v>
      </c>
      <c r="K32" s="46"/>
    </row>
    <row r="33" spans="2:11" s="1" customFormat="1" ht="14.4" customHeight="1" hidden="1">
      <c r="B33" s="42"/>
      <c r="C33" s="43"/>
      <c r="D33" s="43"/>
      <c r="E33" s="50" t="s">
        <v>56</v>
      </c>
      <c r="F33" s="132">
        <f>ROUND(SUM(BH78:BH124),2)</f>
        <v>0</v>
      </c>
      <c r="G33" s="43"/>
      <c r="H33" s="43"/>
      <c r="I33" s="133">
        <v>0.15</v>
      </c>
      <c r="J33" s="132">
        <v>0</v>
      </c>
      <c r="K33" s="46"/>
    </row>
    <row r="34" spans="2:11" s="1" customFormat="1" ht="14.4" customHeight="1" hidden="1">
      <c r="B34" s="42"/>
      <c r="C34" s="43"/>
      <c r="D34" s="43"/>
      <c r="E34" s="50" t="s">
        <v>57</v>
      </c>
      <c r="F34" s="132">
        <f>ROUND(SUM(BI78:BI124),2)</f>
        <v>0</v>
      </c>
      <c r="G34" s="43"/>
      <c r="H34" s="43"/>
      <c r="I34" s="133">
        <v>0</v>
      </c>
      <c r="J34" s="132">
        <v>0</v>
      </c>
      <c r="K34" s="46"/>
    </row>
    <row r="35" spans="2:11" s="1" customFormat="1" ht="6.9" customHeight="1">
      <c r="B35" s="42"/>
      <c r="C35" s="43"/>
      <c r="D35" s="43"/>
      <c r="E35" s="43"/>
      <c r="F35" s="43"/>
      <c r="G35" s="43"/>
      <c r="H35" s="43"/>
      <c r="I35" s="119"/>
      <c r="J35" s="43"/>
      <c r="K35" s="46"/>
    </row>
    <row r="36" spans="2:11" s="1" customFormat="1" ht="25.35" customHeight="1">
      <c r="B36" s="42"/>
      <c r="C36" s="134"/>
      <c r="D36" s="135" t="s">
        <v>58</v>
      </c>
      <c r="E36" s="80"/>
      <c r="F36" s="80"/>
      <c r="G36" s="136" t="s">
        <v>59</v>
      </c>
      <c r="H36" s="137" t="s">
        <v>60</v>
      </c>
      <c r="I36" s="138"/>
      <c r="J36" s="139">
        <f>SUM(J27:J34)</f>
        <v>2510539.27</v>
      </c>
      <c r="K36" s="140"/>
    </row>
    <row r="37" spans="2:11" s="1" customFormat="1" ht="14.4" customHeight="1">
      <c r="B37" s="57"/>
      <c r="C37" s="58"/>
      <c r="D37" s="58"/>
      <c r="E37" s="58"/>
      <c r="F37" s="58"/>
      <c r="G37" s="58"/>
      <c r="H37" s="58"/>
      <c r="I37" s="141"/>
      <c r="J37" s="58"/>
      <c r="K37" s="59"/>
    </row>
    <row r="41" spans="2:11" s="1" customFormat="1" ht="6.9" customHeight="1">
      <c r="B41" s="142"/>
      <c r="C41" s="143"/>
      <c r="D41" s="143"/>
      <c r="E41" s="143"/>
      <c r="F41" s="143"/>
      <c r="G41" s="143"/>
      <c r="H41" s="143"/>
      <c r="I41" s="144"/>
      <c r="J41" s="143"/>
      <c r="K41" s="145"/>
    </row>
    <row r="42" spans="2:11" s="1" customFormat="1" ht="36.9" customHeight="1">
      <c r="B42" s="42"/>
      <c r="C42" s="31" t="s">
        <v>157</v>
      </c>
      <c r="D42" s="43"/>
      <c r="E42" s="43"/>
      <c r="F42" s="43"/>
      <c r="G42" s="43"/>
      <c r="H42" s="43"/>
      <c r="I42" s="119"/>
      <c r="J42" s="43"/>
      <c r="K42" s="46"/>
    </row>
    <row r="43" spans="2:11" s="1" customFormat="1" ht="6.9" customHeight="1">
      <c r="B43" s="42"/>
      <c r="C43" s="43"/>
      <c r="D43" s="43"/>
      <c r="E43" s="43"/>
      <c r="F43" s="43"/>
      <c r="G43" s="43"/>
      <c r="H43" s="43"/>
      <c r="I43" s="119"/>
      <c r="J43" s="43"/>
      <c r="K43" s="46"/>
    </row>
    <row r="44" spans="2:11" s="1" customFormat="1" ht="14.4" customHeight="1">
      <c r="B44" s="42"/>
      <c r="C44" s="38" t="s">
        <v>18</v>
      </c>
      <c r="D44" s="43"/>
      <c r="E44" s="43"/>
      <c r="F44" s="43"/>
      <c r="G44" s="43"/>
      <c r="H44" s="43"/>
      <c r="I44" s="119"/>
      <c r="J44" s="43"/>
      <c r="K44" s="46"/>
    </row>
    <row r="45" spans="2:11" s="1" customFormat="1" ht="14.4" customHeight="1">
      <c r="B45" s="42"/>
      <c r="C45" s="43"/>
      <c r="D45" s="43"/>
      <c r="E45" s="406" t="str">
        <f>E7</f>
        <v>II/169 a II/145 Dlouhá ves-Radešov, úsek C</v>
      </c>
      <c r="F45" s="407"/>
      <c r="G45" s="407"/>
      <c r="H45" s="407"/>
      <c r="I45" s="119"/>
      <c r="J45" s="43"/>
      <c r="K45" s="46"/>
    </row>
    <row r="46" spans="2:11" s="1" customFormat="1" ht="14.4" customHeight="1">
      <c r="B46" s="42"/>
      <c r="C46" s="38" t="s">
        <v>152</v>
      </c>
      <c r="D46" s="43"/>
      <c r="E46" s="43"/>
      <c r="F46" s="43"/>
      <c r="G46" s="43"/>
      <c r="H46" s="43"/>
      <c r="I46" s="119"/>
      <c r="J46" s="43"/>
      <c r="K46" s="46"/>
    </row>
    <row r="47" spans="2:11" s="1" customFormat="1" ht="16.2" customHeight="1">
      <c r="B47" s="42"/>
      <c r="C47" s="43"/>
      <c r="D47" s="43"/>
      <c r="E47" s="408" t="str">
        <f>E9</f>
        <v>110C - Dopravně inženýrské opatření pro SO.103 a 104</v>
      </c>
      <c r="F47" s="409"/>
      <c r="G47" s="409"/>
      <c r="H47" s="409"/>
      <c r="I47" s="119"/>
      <c r="J47" s="43"/>
      <c r="K47" s="46"/>
    </row>
    <row r="48" spans="2:11" s="1" customFormat="1" ht="6.9" customHeight="1">
      <c r="B48" s="42"/>
      <c r="C48" s="43"/>
      <c r="D48" s="43"/>
      <c r="E48" s="43"/>
      <c r="F48" s="43"/>
      <c r="G48" s="43"/>
      <c r="H48" s="43"/>
      <c r="I48" s="119"/>
      <c r="J48" s="43"/>
      <c r="K48" s="46"/>
    </row>
    <row r="49" spans="2:11" s="1" customFormat="1" ht="18" customHeight="1">
      <c r="B49" s="42"/>
      <c r="C49" s="38" t="s">
        <v>26</v>
      </c>
      <c r="D49" s="43"/>
      <c r="E49" s="43"/>
      <c r="F49" s="36" t="str">
        <f>F12</f>
        <v>Kraj Plzeňský, k.ú. Opolenec</v>
      </c>
      <c r="G49" s="43"/>
      <c r="H49" s="43"/>
      <c r="I49" s="120" t="s">
        <v>28</v>
      </c>
      <c r="J49" s="121">
        <f>IF(J12="","",J12)</f>
        <v>43424</v>
      </c>
      <c r="K49" s="46"/>
    </row>
    <row r="50" spans="2:11" s="1" customFormat="1" ht="6.9" customHeight="1">
      <c r="B50" s="42"/>
      <c r="C50" s="43"/>
      <c r="D50" s="43"/>
      <c r="E50" s="43"/>
      <c r="F50" s="43"/>
      <c r="G50" s="43"/>
      <c r="H50" s="43"/>
      <c r="I50" s="119"/>
      <c r="J50" s="43"/>
      <c r="K50" s="46"/>
    </row>
    <row r="51" spans="2:11" s="1" customFormat="1" ht="13.2">
      <c r="B51" s="42"/>
      <c r="C51" s="38" t="s">
        <v>35</v>
      </c>
      <c r="D51" s="43"/>
      <c r="E51" s="43"/>
      <c r="F51" s="36" t="str">
        <f>E15</f>
        <v>Správa a údržba silnic Lzeňského kraje, p.o.</v>
      </c>
      <c r="G51" s="43"/>
      <c r="H51" s="43"/>
      <c r="I51" s="120" t="s">
        <v>42</v>
      </c>
      <c r="J51" s="397" t="str">
        <f>E21</f>
        <v>Pontex spol. s r.o.</v>
      </c>
      <c r="K51" s="46"/>
    </row>
    <row r="52" spans="2:11" s="1" customFormat="1" ht="14.4" customHeight="1">
      <c r="B52" s="42"/>
      <c r="C52" s="38" t="s">
        <v>41</v>
      </c>
      <c r="D52" s="43"/>
      <c r="E52" s="43"/>
      <c r="F52" s="36" t="str">
        <f>IF(E18="","",E18)</f>
        <v>Společnost Dlouhá Ves - Radešov</v>
      </c>
      <c r="G52" s="43"/>
      <c r="H52" s="43"/>
      <c r="I52" s="119"/>
      <c r="J52" s="401"/>
      <c r="K52" s="46"/>
    </row>
    <row r="53" spans="2:11" s="1" customFormat="1" ht="10.35" customHeight="1">
      <c r="B53" s="42"/>
      <c r="C53" s="43"/>
      <c r="D53" s="43"/>
      <c r="E53" s="43"/>
      <c r="F53" s="43"/>
      <c r="G53" s="43"/>
      <c r="H53" s="43"/>
      <c r="I53" s="119"/>
      <c r="J53" s="43"/>
      <c r="K53" s="46"/>
    </row>
    <row r="54" spans="2:11" s="1" customFormat="1" ht="29.25" customHeight="1">
      <c r="B54" s="42"/>
      <c r="C54" s="146" t="s">
        <v>158</v>
      </c>
      <c r="D54" s="134"/>
      <c r="E54" s="134"/>
      <c r="F54" s="134"/>
      <c r="G54" s="134"/>
      <c r="H54" s="134"/>
      <c r="I54" s="147"/>
      <c r="J54" s="148" t="s">
        <v>159</v>
      </c>
      <c r="K54" s="149"/>
    </row>
    <row r="55" spans="2:11" s="1" customFormat="1" ht="10.35" customHeight="1">
      <c r="B55" s="42"/>
      <c r="C55" s="43"/>
      <c r="D55" s="43"/>
      <c r="E55" s="43"/>
      <c r="F55" s="43"/>
      <c r="G55" s="43"/>
      <c r="H55" s="43"/>
      <c r="I55" s="119"/>
      <c r="J55" s="43"/>
      <c r="K55" s="46"/>
    </row>
    <row r="56" spans="2:47" s="1" customFormat="1" ht="29.25" customHeight="1">
      <c r="B56" s="42"/>
      <c r="C56" s="150" t="s">
        <v>160</v>
      </c>
      <c r="D56" s="43"/>
      <c r="E56" s="43"/>
      <c r="F56" s="43"/>
      <c r="G56" s="43"/>
      <c r="H56" s="43"/>
      <c r="I56" s="119"/>
      <c r="J56" s="130">
        <f>J78</f>
        <v>2074825.8400000003</v>
      </c>
      <c r="K56" s="46"/>
      <c r="AU56" s="25" t="s">
        <v>161</v>
      </c>
    </row>
    <row r="57" spans="2:11" s="7" customFormat="1" ht="24.9" customHeight="1">
      <c r="B57" s="151"/>
      <c r="C57" s="152"/>
      <c r="D57" s="153" t="s">
        <v>219</v>
      </c>
      <c r="E57" s="154"/>
      <c r="F57" s="154"/>
      <c r="G57" s="154"/>
      <c r="H57" s="154"/>
      <c r="I57" s="155"/>
      <c r="J57" s="156">
        <f>J79</f>
        <v>2074825.8400000003</v>
      </c>
      <c r="K57" s="157"/>
    </row>
    <row r="58" spans="2:11" s="8" customFormat="1" ht="19.95" customHeight="1">
      <c r="B58" s="158"/>
      <c r="C58" s="159"/>
      <c r="D58" s="160" t="s">
        <v>1356</v>
      </c>
      <c r="E58" s="161"/>
      <c r="F58" s="161"/>
      <c r="G58" s="161"/>
      <c r="H58" s="161"/>
      <c r="I58" s="162"/>
      <c r="J58" s="163">
        <f>J80</f>
        <v>2074825.8400000003</v>
      </c>
      <c r="K58" s="164"/>
    </row>
    <row r="59" spans="2:11" s="1" customFormat="1" ht="21.75" customHeight="1">
      <c r="B59" s="42"/>
      <c r="C59" s="43"/>
      <c r="D59" s="43"/>
      <c r="E59" s="43"/>
      <c r="F59" s="43"/>
      <c r="G59" s="43"/>
      <c r="H59" s="43"/>
      <c r="I59" s="119"/>
      <c r="J59" s="43"/>
      <c r="K59" s="46"/>
    </row>
    <row r="60" spans="2:11" s="1" customFormat="1" ht="6.9" customHeight="1">
      <c r="B60" s="57"/>
      <c r="C60" s="58"/>
      <c r="D60" s="58"/>
      <c r="E60" s="58"/>
      <c r="F60" s="58"/>
      <c r="G60" s="58"/>
      <c r="H60" s="58"/>
      <c r="I60" s="141"/>
      <c r="J60" s="58"/>
      <c r="K60" s="59"/>
    </row>
    <row r="64" spans="2:12" s="1" customFormat="1" ht="6.9" customHeight="1">
      <c r="B64" s="60"/>
      <c r="C64" s="61"/>
      <c r="D64" s="61"/>
      <c r="E64" s="61"/>
      <c r="F64" s="61"/>
      <c r="G64" s="61"/>
      <c r="H64" s="61"/>
      <c r="I64" s="144"/>
      <c r="J64" s="61"/>
      <c r="K64" s="61"/>
      <c r="L64" s="62"/>
    </row>
    <row r="65" spans="2:12" s="1" customFormat="1" ht="36.9" customHeight="1">
      <c r="B65" s="42"/>
      <c r="C65" s="63" t="s">
        <v>165</v>
      </c>
      <c r="D65" s="64"/>
      <c r="E65" s="64"/>
      <c r="F65" s="64"/>
      <c r="G65" s="64"/>
      <c r="H65" s="64"/>
      <c r="I65" s="165"/>
      <c r="J65" s="64"/>
      <c r="K65" s="64"/>
      <c r="L65" s="62"/>
    </row>
    <row r="66" spans="2:12" s="1" customFormat="1" ht="6.9" customHeight="1">
      <c r="B66" s="42"/>
      <c r="C66" s="64"/>
      <c r="D66" s="64"/>
      <c r="E66" s="64"/>
      <c r="F66" s="64"/>
      <c r="G66" s="64"/>
      <c r="H66" s="64"/>
      <c r="I66" s="165"/>
      <c r="J66" s="64"/>
      <c r="K66" s="64"/>
      <c r="L66" s="62"/>
    </row>
    <row r="67" spans="2:12" s="1" customFormat="1" ht="14.4" customHeight="1">
      <c r="B67" s="42"/>
      <c r="C67" s="66" t="s">
        <v>18</v>
      </c>
      <c r="D67" s="64"/>
      <c r="E67" s="64"/>
      <c r="F67" s="64"/>
      <c r="G67" s="64"/>
      <c r="H67" s="64"/>
      <c r="I67" s="165"/>
      <c r="J67" s="64"/>
      <c r="K67" s="64"/>
      <c r="L67" s="62"/>
    </row>
    <row r="68" spans="2:12" s="1" customFormat="1" ht="14.4" customHeight="1">
      <c r="B68" s="42"/>
      <c r="C68" s="64"/>
      <c r="D68" s="64"/>
      <c r="E68" s="402" t="str">
        <f>E7</f>
        <v>II/169 a II/145 Dlouhá ves-Radešov, úsek C</v>
      </c>
      <c r="F68" s="403"/>
      <c r="G68" s="403"/>
      <c r="H68" s="403"/>
      <c r="I68" s="165"/>
      <c r="J68" s="64"/>
      <c r="K68" s="64"/>
      <c r="L68" s="62"/>
    </row>
    <row r="69" spans="2:12" s="1" customFormat="1" ht="14.4" customHeight="1">
      <c r="B69" s="42"/>
      <c r="C69" s="66" t="s">
        <v>152</v>
      </c>
      <c r="D69" s="64"/>
      <c r="E69" s="64"/>
      <c r="F69" s="64"/>
      <c r="G69" s="64"/>
      <c r="H69" s="64"/>
      <c r="I69" s="165"/>
      <c r="J69" s="64"/>
      <c r="K69" s="64"/>
      <c r="L69" s="62"/>
    </row>
    <row r="70" spans="2:12" s="1" customFormat="1" ht="16.2" customHeight="1">
      <c r="B70" s="42"/>
      <c r="C70" s="64"/>
      <c r="D70" s="64"/>
      <c r="E70" s="382" t="str">
        <f>E9</f>
        <v>110C - Dopravně inženýrské opatření pro SO.103 a 104</v>
      </c>
      <c r="F70" s="404"/>
      <c r="G70" s="404"/>
      <c r="H70" s="404"/>
      <c r="I70" s="165"/>
      <c r="J70" s="64"/>
      <c r="K70" s="64"/>
      <c r="L70" s="62"/>
    </row>
    <row r="71" spans="2:12" s="1" customFormat="1" ht="6.9" customHeight="1">
      <c r="B71" s="42"/>
      <c r="C71" s="64"/>
      <c r="D71" s="64"/>
      <c r="E71" s="64"/>
      <c r="F71" s="64"/>
      <c r="G71" s="64"/>
      <c r="H71" s="64"/>
      <c r="I71" s="165"/>
      <c r="J71" s="64"/>
      <c r="K71" s="64"/>
      <c r="L71" s="62"/>
    </row>
    <row r="72" spans="2:12" s="1" customFormat="1" ht="18" customHeight="1">
      <c r="B72" s="42"/>
      <c r="C72" s="66" t="s">
        <v>26</v>
      </c>
      <c r="D72" s="64"/>
      <c r="E72" s="64"/>
      <c r="F72" s="166" t="str">
        <f>F12</f>
        <v>Kraj Plzeňský, k.ú. Opolenec</v>
      </c>
      <c r="G72" s="64"/>
      <c r="H72" s="64"/>
      <c r="I72" s="167" t="s">
        <v>28</v>
      </c>
      <c r="J72" s="74">
        <f>IF(J12="","",J12)</f>
        <v>43424</v>
      </c>
      <c r="K72" s="64"/>
      <c r="L72" s="62"/>
    </row>
    <row r="73" spans="2:12" s="1" customFormat="1" ht="6.9" customHeight="1">
      <c r="B73" s="42"/>
      <c r="C73" s="64"/>
      <c r="D73" s="64"/>
      <c r="E73" s="64"/>
      <c r="F73" s="64"/>
      <c r="G73" s="64"/>
      <c r="H73" s="64"/>
      <c r="I73" s="165"/>
      <c r="J73" s="64"/>
      <c r="K73" s="64"/>
      <c r="L73" s="62"/>
    </row>
    <row r="74" spans="2:12" s="1" customFormat="1" ht="13.2">
      <c r="B74" s="42"/>
      <c r="C74" s="66" t="s">
        <v>35</v>
      </c>
      <c r="D74" s="64"/>
      <c r="E74" s="64"/>
      <c r="F74" s="166" t="str">
        <f>E15</f>
        <v>Správa a údržba silnic Lzeňského kraje, p.o.</v>
      </c>
      <c r="G74" s="64"/>
      <c r="H74" s="64"/>
      <c r="I74" s="167" t="s">
        <v>42</v>
      </c>
      <c r="J74" s="166" t="str">
        <f>E21</f>
        <v>Pontex spol. s r.o.</v>
      </c>
      <c r="K74" s="64"/>
      <c r="L74" s="62"/>
    </row>
    <row r="75" spans="2:12" s="1" customFormat="1" ht="14.4" customHeight="1">
      <c r="B75" s="42"/>
      <c r="C75" s="66" t="s">
        <v>41</v>
      </c>
      <c r="D75" s="64"/>
      <c r="E75" s="64"/>
      <c r="F75" s="166" t="str">
        <f>IF(E18="","",E18)</f>
        <v>Společnost Dlouhá Ves - Radešov</v>
      </c>
      <c r="G75" s="64"/>
      <c r="H75" s="64"/>
      <c r="I75" s="165"/>
      <c r="J75" s="64"/>
      <c r="K75" s="64"/>
      <c r="L75" s="62"/>
    </row>
    <row r="76" spans="2:12" s="1" customFormat="1" ht="10.35" customHeight="1">
      <c r="B76" s="42"/>
      <c r="C76" s="64"/>
      <c r="D76" s="64"/>
      <c r="E76" s="64"/>
      <c r="F76" s="64"/>
      <c r="G76" s="64"/>
      <c r="H76" s="64"/>
      <c r="I76" s="165"/>
      <c r="J76" s="64"/>
      <c r="K76" s="64"/>
      <c r="L76" s="62"/>
    </row>
    <row r="77" spans="2:20" s="9" customFormat="1" ht="29.25" customHeight="1">
      <c r="B77" s="168"/>
      <c r="C77" s="169" t="s">
        <v>166</v>
      </c>
      <c r="D77" s="170" t="s">
        <v>67</v>
      </c>
      <c r="E77" s="170" t="s">
        <v>63</v>
      </c>
      <c r="F77" s="170" t="s">
        <v>167</v>
      </c>
      <c r="G77" s="170" t="s">
        <v>168</v>
      </c>
      <c r="H77" s="170" t="s">
        <v>169</v>
      </c>
      <c r="I77" s="171" t="s">
        <v>170</v>
      </c>
      <c r="J77" s="170" t="s">
        <v>159</v>
      </c>
      <c r="K77" s="172" t="s">
        <v>171</v>
      </c>
      <c r="L77" s="173"/>
      <c r="M77" s="82" t="s">
        <v>172</v>
      </c>
      <c r="N77" s="83" t="s">
        <v>52</v>
      </c>
      <c r="O77" s="83" t="s">
        <v>173</v>
      </c>
      <c r="P77" s="83" t="s">
        <v>174</v>
      </c>
      <c r="Q77" s="83" t="s">
        <v>175</v>
      </c>
      <c r="R77" s="83" t="s">
        <v>176</v>
      </c>
      <c r="S77" s="83" t="s">
        <v>177</v>
      </c>
      <c r="T77" s="84" t="s">
        <v>178</v>
      </c>
    </row>
    <row r="78" spans="2:63" s="1" customFormat="1" ht="29.25" customHeight="1">
      <c r="B78" s="42"/>
      <c r="C78" s="88" t="s">
        <v>160</v>
      </c>
      <c r="D78" s="64"/>
      <c r="E78" s="64"/>
      <c r="F78" s="64"/>
      <c r="G78" s="64"/>
      <c r="H78" s="64"/>
      <c r="I78" s="165"/>
      <c r="J78" s="174">
        <f>BK78</f>
        <v>2074825.8400000003</v>
      </c>
      <c r="K78" s="64"/>
      <c r="L78" s="62"/>
      <c r="M78" s="85"/>
      <c r="N78" s="86"/>
      <c r="O78" s="86"/>
      <c r="P78" s="175">
        <f>P79</f>
        <v>0</v>
      </c>
      <c r="Q78" s="86"/>
      <c r="R78" s="175">
        <f>R79</f>
        <v>927.2693999999999</v>
      </c>
      <c r="S78" s="86"/>
      <c r="T78" s="176">
        <f>T79</f>
        <v>0</v>
      </c>
      <c r="AT78" s="25" t="s">
        <v>81</v>
      </c>
      <c r="AU78" s="25" t="s">
        <v>161</v>
      </c>
      <c r="BK78" s="177">
        <f>BK79</f>
        <v>2074825.8400000003</v>
      </c>
    </row>
    <row r="79" spans="2:63" s="10" customFormat="1" ht="37.35" customHeight="1">
      <c r="B79" s="178"/>
      <c r="C79" s="179"/>
      <c r="D79" s="180" t="s">
        <v>81</v>
      </c>
      <c r="E79" s="181" t="s">
        <v>229</v>
      </c>
      <c r="F79" s="181" t="s">
        <v>230</v>
      </c>
      <c r="G79" s="179"/>
      <c r="H79" s="179"/>
      <c r="I79" s="182"/>
      <c r="J79" s="183">
        <f>BK79</f>
        <v>2074825.8400000003</v>
      </c>
      <c r="K79" s="179"/>
      <c r="L79" s="184"/>
      <c r="M79" s="185"/>
      <c r="N79" s="186"/>
      <c r="O79" s="186"/>
      <c r="P79" s="187">
        <f>P80</f>
        <v>0</v>
      </c>
      <c r="Q79" s="186"/>
      <c r="R79" s="187">
        <f>R80</f>
        <v>927.2693999999999</v>
      </c>
      <c r="S79" s="186"/>
      <c r="T79" s="188">
        <f>T80</f>
        <v>0</v>
      </c>
      <c r="AR79" s="189" t="s">
        <v>25</v>
      </c>
      <c r="AT79" s="190" t="s">
        <v>81</v>
      </c>
      <c r="AU79" s="190" t="s">
        <v>82</v>
      </c>
      <c r="AY79" s="189" t="s">
        <v>182</v>
      </c>
      <c r="BK79" s="191">
        <f>BK80</f>
        <v>2074825.8400000003</v>
      </c>
    </row>
    <row r="80" spans="2:63" s="10" customFormat="1" ht="19.95" customHeight="1">
      <c r="B80" s="178"/>
      <c r="C80" s="179"/>
      <c r="D80" s="180" t="s">
        <v>81</v>
      </c>
      <c r="E80" s="192" t="s">
        <v>277</v>
      </c>
      <c r="F80" s="192" t="s">
        <v>1475</v>
      </c>
      <c r="G80" s="179"/>
      <c r="H80" s="179"/>
      <c r="I80" s="182"/>
      <c r="J80" s="193">
        <f>BK80</f>
        <v>2074825.8400000003</v>
      </c>
      <c r="K80" s="179"/>
      <c r="L80" s="184"/>
      <c r="M80" s="185"/>
      <c r="N80" s="186"/>
      <c r="O80" s="186"/>
      <c r="P80" s="187">
        <f>SUM(P81:P124)</f>
        <v>0</v>
      </c>
      <c r="Q80" s="186"/>
      <c r="R80" s="187">
        <f>SUM(R81:R124)</f>
        <v>927.2693999999999</v>
      </c>
      <c r="S80" s="186"/>
      <c r="T80" s="188">
        <f>SUM(T81:T124)</f>
        <v>0</v>
      </c>
      <c r="AR80" s="189" t="s">
        <v>25</v>
      </c>
      <c r="AT80" s="190" t="s">
        <v>81</v>
      </c>
      <c r="AU80" s="190" t="s">
        <v>25</v>
      </c>
      <c r="AY80" s="189" t="s">
        <v>182</v>
      </c>
      <c r="BK80" s="191">
        <f>SUM(BK81:BK124)</f>
        <v>2074825.8400000003</v>
      </c>
    </row>
    <row r="81" spans="2:65" s="1" customFormat="1" ht="22.8" customHeight="1">
      <c r="B81" s="42"/>
      <c r="C81" s="194" t="s">
        <v>25</v>
      </c>
      <c r="D81" s="194" t="s">
        <v>185</v>
      </c>
      <c r="E81" s="195" t="s">
        <v>1951</v>
      </c>
      <c r="F81" s="196" t="s">
        <v>1952</v>
      </c>
      <c r="G81" s="197" t="s">
        <v>430</v>
      </c>
      <c r="H81" s="198">
        <v>1175</v>
      </c>
      <c r="I81" s="199">
        <v>117.13</v>
      </c>
      <c r="J81" s="200">
        <f>ROUND(I81*H81,2)</f>
        <v>137627.75</v>
      </c>
      <c r="K81" s="196" t="s">
        <v>22</v>
      </c>
      <c r="L81" s="62"/>
      <c r="M81" s="201" t="s">
        <v>22</v>
      </c>
      <c r="N81" s="202" t="s">
        <v>53</v>
      </c>
      <c r="O81" s="43"/>
      <c r="P81" s="203">
        <f>O81*H81</f>
        <v>0</v>
      </c>
      <c r="Q81" s="203">
        <v>0.26253</v>
      </c>
      <c r="R81" s="203">
        <f>Q81*H81</f>
        <v>308.47274999999996</v>
      </c>
      <c r="S81" s="203">
        <v>0</v>
      </c>
      <c r="T81" s="204">
        <f>S81*H81</f>
        <v>0</v>
      </c>
      <c r="AR81" s="25" t="s">
        <v>197</v>
      </c>
      <c r="AT81" s="25" t="s">
        <v>185</v>
      </c>
      <c r="AU81" s="25" t="s">
        <v>92</v>
      </c>
      <c r="AY81" s="25" t="s">
        <v>182</v>
      </c>
      <c r="BE81" s="205">
        <f>IF(N81="základní",J81,0)</f>
        <v>137627.75</v>
      </c>
      <c r="BF81" s="205">
        <f>IF(N81="snížená",J81,0)</f>
        <v>0</v>
      </c>
      <c r="BG81" s="205">
        <f>IF(N81="zákl. přenesená",J81,0)</f>
        <v>0</v>
      </c>
      <c r="BH81" s="205">
        <f>IF(N81="sníž. přenesená",J81,0)</f>
        <v>0</v>
      </c>
      <c r="BI81" s="205">
        <f>IF(N81="nulová",J81,0)</f>
        <v>0</v>
      </c>
      <c r="BJ81" s="25" t="s">
        <v>25</v>
      </c>
      <c r="BK81" s="205">
        <f>ROUND(I81*H81,2)</f>
        <v>137627.75</v>
      </c>
      <c r="BL81" s="25" t="s">
        <v>197</v>
      </c>
      <c r="BM81" s="25" t="s">
        <v>1953</v>
      </c>
    </row>
    <row r="82" spans="2:47" s="1" customFormat="1" ht="96">
      <c r="B82" s="42"/>
      <c r="C82" s="64"/>
      <c r="D82" s="208" t="s">
        <v>205</v>
      </c>
      <c r="E82" s="64"/>
      <c r="F82" s="228" t="s">
        <v>1833</v>
      </c>
      <c r="G82" s="64"/>
      <c r="H82" s="64"/>
      <c r="I82" s="165"/>
      <c r="J82" s="64"/>
      <c r="K82" s="64"/>
      <c r="L82" s="62"/>
      <c r="M82" s="229"/>
      <c r="N82" s="43"/>
      <c r="O82" s="43"/>
      <c r="P82" s="43"/>
      <c r="Q82" s="43"/>
      <c r="R82" s="43"/>
      <c r="S82" s="43"/>
      <c r="T82" s="79"/>
      <c r="AT82" s="25" t="s">
        <v>205</v>
      </c>
      <c r="AU82" s="25" t="s">
        <v>92</v>
      </c>
    </row>
    <row r="83" spans="2:51" s="11" customFormat="1" ht="13.5">
      <c r="B83" s="206"/>
      <c r="C83" s="207"/>
      <c r="D83" s="208" t="s">
        <v>192</v>
      </c>
      <c r="E83" s="209" t="s">
        <v>22</v>
      </c>
      <c r="F83" s="210" t="s">
        <v>1954</v>
      </c>
      <c r="G83" s="207"/>
      <c r="H83" s="211">
        <v>1175</v>
      </c>
      <c r="I83" s="212"/>
      <c r="J83" s="207"/>
      <c r="K83" s="207"/>
      <c r="L83" s="213"/>
      <c r="M83" s="214"/>
      <c r="N83" s="215"/>
      <c r="O83" s="215"/>
      <c r="P83" s="215"/>
      <c r="Q83" s="215"/>
      <c r="R83" s="215"/>
      <c r="S83" s="215"/>
      <c r="T83" s="216"/>
      <c r="AT83" s="217" t="s">
        <v>192</v>
      </c>
      <c r="AU83" s="217" t="s">
        <v>92</v>
      </c>
      <c r="AV83" s="11" t="s">
        <v>92</v>
      </c>
      <c r="AW83" s="11" t="s">
        <v>194</v>
      </c>
      <c r="AX83" s="11" t="s">
        <v>25</v>
      </c>
      <c r="AY83" s="217" t="s">
        <v>182</v>
      </c>
    </row>
    <row r="84" spans="2:65" s="1" customFormat="1" ht="22.8" customHeight="1">
      <c r="B84" s="42"/>
      <c r="C84" s="194" t="s">
        <v>92</v>
      </c>
      <c r="D84" s="194" t="s">
        <v>185</v>
      </c>
      <c r="E84" s="195" t="s">
        <v>1955</v>
      </c>
      <c r="F84" s="196" t="s">
        <v>1956</v>
      </c>
      <c r="G84" s="197" t="s">
        <v>430</v>
      </c>
      <c r="H84" s="198">
        <v>1175</v>
      </c>
      <c r="I84" s="199">
        <v>83.12</v>
      </c>
      <c r="J84" s="200">
        <f>ROUND(I84*H84,2)</f>
        <v>97666</v>
      </c>
      <c r="K84" s="196" t="s">
        <v>22</v>
      </c>
      <c r="L84" s="62"/>
      <c r="M84" s="201" t="s">
        <v>22</v>
      </c>
      <c r="N84" s="202" t="s">
        <v>53</v>
      </c>
      <c r="O84" s="43"/>
      <c r="P84" s="203">
        <f>O84*H84</f>
        <v>0</v>
      </c>
      <c r="Q84" s="203">
        <v>0.26253</v>
      </c>
      <c r="R84" s="203">
        <f>Q84*H84</f>
        <v>308.47274999999996</v>
      </c>
      <c r="S84" s="203">
        <v>0</v>
      </c>
      <c r="T84" s="204">
        <f>S84*H84</f>
        <v>0</v>
      </c>
      <c r="AR84" s="25" t="s">
        <v>197</v>
      </c>
      <c r="AT84" s="25" t="s">
        <v>185</v>
      </c>
      <c r="AU84" s="25" t="s">
        <v>92</v>
      </c>
      <c r="AY84" s="25" t="s">
        <v>182</v>
      </c>
      <c r="BE84" s="205">
        <f>IF(N84="základní",J84,0)</f>
        <v>97666</v>
      </c>
      <c r="BF84" s="205">
        <f>IF(N84="snížená",J84,0)</f>
        <v>0</v>
      </c>
      <c r="BG84" s="205">
        <f>IF(N84="zákl. přenesená",J84,0)</f>
        <v>0</v>
      </c>
      <c r="BH84" s="205">
        <f>IF(N84="sníž. přenesená",J84,0)</f>
        <v>0</v>
      </c>
      <c r="BI84" s="205">
        <f>IF(N84="nulová",J84,0)</f>
        <v>0</v>
      </c>
      <c r="BJ84" s="25" t="s">
        <v>25</v>
      </c>
      <c r="BK84" s="205">
        <f>ROUND(I84*H84,2)</f>
        <v>97666</v>
      </c>
      <c r="BL84" s="25" t="s">
        <v>197</v>
      </c>
      <c r="BM84" s="25" t="s">
        <v>1957</v>
      </c>
    </row>
    <row r="85" spans="2:47" s="1" customFormat="1" ht="60">
      <c r="B85" s="42"/>
      <c r="C85" s="64"/>
      <c r="D85" s="208" t="s">
        <v>205</v>
      </c>
      <c r="E85" s="64"/>
      <c r="F85" s="228" t="s">
        <v>1838</v>
      </c>
      <c r="G85" s="64"/>
      <c r="H85" s="64"/>
      <c r="I85" s="165"/>
      <c r="J85" s="64"/>
      <c r="K85" s="64"/>
      <c r="L85" s="62"/>
      <c r="M85" s="229"/>
      <c r="N85" s="43"/>
      <c r="O85" s="43"/>
      <c r="P85" s="43"/>
      <c r="Q85" s="43"/>
      <c r="R85" s="43"/>
      <c r="S85" s="43"/>
      <c r="T85" s="79"/>
      <c r="AT85" s="25" t="s">
        <v>205</v>
      </c>
      <c r="AU85" s="25" t="s">
        <v>92</v>
      </c>
    </row>
    <row r="86" spans="2:65" s="1" customFormat="1" ht="22.8" customHeight="1">
      <c r="B86" s="42"/>
      <c r="C86" s="194" t="s">
        <v>201</v>
      </c>
      <c r="D86" s="194" t="s">
        <v>185</v>
      </c>
      <c r="E86" s="195" t="s">
        <v>1958</v>
      </c>
      <c r="F86" s="196" t="s">
        <v>1959</v>
      </c>
      <c r="G86" s="197" t="s">
        <v>430</v>
      </c>
      <c r="H86" s="198">
        <v>1175</v>
      </c>
      <c r="I86" s="199">
        <v>15.07</v>
      </c>
      <c r="J86" s="200">
        <f>ROUND(I86*H86,2)</f>
        <v>17707.25</v>
      </c>
      <c r="K86" s="196" t="s">
        <v>22</v>
      </c>
      <c r="L86" s="62"/>
      <c r="M86" s="201" t="s">
        <v>22</v>
      </c>
      <c r="N86" s="202" t="s">
        <v>53</v>
      </c>
      <c r="O86" s="43"/>
      <c r="P86" s="203">
        <f>O86*H86</f>
        <v>0</v>
      </c>
      <c r="Q86" s="203">
        <v>0.26253</v>
      </c>
      <c r="R86" s="203">
        <f>Q86*H86</f>
        <v>308.47274999999996</v>
      </c>
      <c r="S86" s="203">
        <v>0</v>
      </c>
      <c r="T86" s="204">
        <f>S86*H86</f>
        <v>0</v>
      </c>
      <c r="AR86" s="25" t="s">
        <v>197</v>
      </c>
      <c r="AT86" s="25" t="s">
        <v>185</v>
      </c>
      <c r="AU86" s="25" t="s">
        <v>92</v>
      </c>
      <c r="AY86" s="25" t="s">
        <v>182</v>
      </c>
      <c r="BE86" s="205">
        <f>IF(N86="základní",J86,0)</f>
        <v>17707.25</v>
      </c>
      <c r="BF86" s="205">
        <f>IF(N86="snížená",J86,0)</f>
        <v>0</v>
      </c>
      <c r="BG86" s="205">
        <f>IF(N86="zákl. přenesená",J86,0)</f>
        <v>0</v>
      </c>
      <c r="BH86" s="205">
        <f>IF(N86="sníž. přenesená",J86,0)</f>
        <v>0</v>
      </c>
      <c r="BI86" s="205">
        <f>IF(N86="nulová",J86,0)</f>
        <v>0</v>
      </c>
      <c r="BJ86" s="25" t="s">
        <v>25</v>
      </c>
      <c r="BK86" s="205">
        <f>ROUND(I86*H86,2)</f>
        <v>17707.25</v>
      </c>
      <c r="BL86" s="25" t="s">
        <v>197</v>
      </c>
      <c r="BM86" s="25" t="s">
        <v>1960</v>
      </c>
    </row>
    <row r="87" spans="2:47" s="1" customFormat="1" ht="84">
      <c r="B87" s="42"/>
      <c r="C87" s="64"/>
      <c r="D87" s="208" t="s">
        <v>205</v>
      </c>
      <c r="E87" s="64"/>
      <c r="F87" s="228" t="s">
        <v>1843</v>
      </c>
      <c r="G87" s="64"/>
      <c r="H87" s="64"/>
      <c r="I87" s="165"/>
      <c r="J87" s="64"/>
      <c r="K87" s="64"/>
      <c r="L87" s="62"/>
      <c r="M87" s="229"/>
      <c r="N87" s="43"/>
      <c r="O87" s="43"/>
      <c r="P87" s="43"/>
      <c r="Q87" s="43"/>
      <c r="R87" s="43"/>
      <c r="S87" s="43"/>
      <c r="T87" s="79"/>
      <c r="AT87" s="25" t="s">
        <v>205</v>
      </c>
      <c r="AU87" s="25" t="s">
        <v>92</v>
      </c>
    </row>
    <row r="88" spans="2:65" s="1" customFormat="1" ht="14.4" customHeight="1">
      <c r="B88" s="42"/>
      <c r="C88" s="194" t="s">
        <v>197</v>
      </c>
      <c r="D88" s="194" t="s">
        <v>185</v>
      </c>
      <c r="E88" s="195" t="s">
        <v>1961</v>
      </c>
      <c r="F88" s="196" t="s">
        <v>1845</v>
      </c>
      <c r="G88" s="197" t="s">
        <v>1846</v>
      </c>
      <c r="H88" s="198">
        <v>7</v>
      </c>
      <c r="I88" s="199">
        <v>219726.76</v>
      </c>
      <c r="J88" s="200">
        <f>ROUND(I88*H88,2)</f>
        <v>1538087.32</v>
      </c>
      <c r="K88" s="196" t="s">
        <v>22</v>
      </c>
      <c r="L88" s="62"/>
      <c r="M88" s="201" t="s">
        <v>22</v>
      </c>
      <c r="N88" s="202" t="s">
        <v>53</v>
      </c>
      <c r="O88" s="43"/>
      <c r="P88" s="203">
        <f>O88*H88</f>
        <v>0</v>
      </c>
      <c r="Q88" s="203">
        <v>0.26253</v>
      </c>
      <c r="R88" s="203">
        <f>Q88*H88</f>
        <v>1.83771</v>
      </c>
      <c r="S88" s="203">
        <v>0</v>
      </c>
      <c r="T88" s="204">
        <f>S88*H88</f>
        <v>0</v>
      </c>
      <c r="AR88" s="25" t="s">
        <v>197</v>
      </c>
      <c r="AT88" s="25" t="s">
        <v>185</v>
      </c>
      <c r="AU88" s="25" t="s">
        <v>92</v>
      </c>
      <c r="AY88" s="25" t="s">
        <v>182</v>
      </c>
      <c r="BE88" s="205">
        <f>IF(N88="základní",J88,0)</f>
        <v>1538087.32</v>
      </c>
      <c r="BF88" s="205">
        <f>IF(N88="snížená",J88,0)</f>
        <v>0</v>
      </c>
      <c r="BG88" s="205">
        <f>IF(N88="zákl. přenesená",J88,0)</f>
        <v>0</v>
      </c>
      <c r="BH88" s="205">
        <f>IF(N88="sníž. přenesená",J88,0)</f>
        <v>0</v>
      </c>
      <c r="BI88" s="205">
        <f>IF(N88="nulová",J88,0)</f>
        <v>0</v>
      </c>
      <c r="BJ88" s="25" t="s">
        <v>25</v>
      </c>
      <c r="BK88" s="205">
        <f>ROUND(I88*H88,2)</f>
        <v>1538087.32</v>
      </c>
      <c r="BL88" s="25" t="s">
        <v>197</v>
      </c>
      <c r="BM88" s="25" t="s">
        <v>1962</v>
      </c>
    </row>
    <row r="89" spans="2:47" s="1" customFormat="1" ht="72">
      <c r="B89" s="42"/>
      <c r="C89" s="64"/>
      <c r="D89" s="208" t="s">
        <v>205</v>
      </c>
      <c r="E89" s="64"/>
      <c r="F89" s="228" t="s">
        <v>1848</v>
      </c>
      <c r="G89" s="64"/>
      <c r="H89" s="64"/>
      <c r="I89" s="165"/>
      <c r="J89" s="64"/>
      <c r="K89" s="64"/>
      <c r="L89" s="62"/>
      <c r="M89" s="229"/>
      <c r="N89" s="43"/>
      <c r="O89" s="43"/>
      <c r="P89" s="43"/>
      <c r="Q89" s="43"/>
      <c r="R89" s="43"/>
      <c r="S89" s="43"/>
      <c r="T89" s="79"/>
      <c r="AT89" s="25" t="s">
        <v>205</v>
      </c>
      <c r="AU89" s="25" t="s">
        <v>92</v>
      </c>
    </row>
    <row r="90" spans="2:65" s="1" customFormat="1" ht="22.8" customHeight="1">
      <c r="B90" s="42"/>
      <c r="C90" s="194" t="s">
        <v>181</v>
      </c>
      <c r="D90" s="194" t="s">
        <v>185</v>
      </c>
      <c r="E90" s="195" t="s">
        <v>1849</v>
      </c>
      <c r="F90" s="196" t="s">
        <v>1850</v>
      </c>
      <c r="G90" s="197" t="s">
        <v>249</v>
      </c>
      <c r="H90" s="198">
        <v>108</v>
      </c>
      <c r="I90" s="199">
        <v>159.79</v>
      </c>
      <c r="J90" s="200">
        <f>ROUND(I90*H90,2)</f>
        <v>17257.32</v>
      </c>
      <c r="K90" s="196" t="s">
        <v>235</v>
      </c>
      <c r="L90" s="62"/>
      <c r="M90" s="201" t="s">
        <v>22</v>
      </c>
      <c r="N90" s="202" t="s">
        <v>53</v>
      </c>
      <c r="O90" s="43"/>
      <c r="P90" s="203">
        <f>O90*H90</f>
        <v>0</v>
      </c>
      <c r="Q90" s="203">
        <v>0</v>
      </c>
      <c r="R90" s="203">
        <f>Q90*H90</f>
        <v>0</v>
      </c>
      <c r="S90" s="203">
        <v>0</v>
      </c>
      <c r="T90" s="204">
        <f>S90*H90</f>
        <v>0</v>
      </c>
      <c r="AR90" s="25" t="s">
        <v>197</v>
      </c>
      <c r="AT90" s="25" t="s">
        <v>185</v>
      </c>
      <c r="AU90" s="25" t="s">
        <v>92</v>
      </c>
      <c r="AY90" s="25" t="s">
        <v>182</v>
      </c>
      <c r="BE90" s="205">
        <f>IF(N90="základní",J90,0)</f>
        <v>17257.32</v>
      </c>
      <c r="BF90" s="205">
        <f>IF(N90="snížená",J90,0)</f>
        <v>0</v>
      </c>
      <c r="BG90" s="205">
        <f>IF(N90="zákl. přenesená",J90,0)</f>
        <v>0</v>
      </c>
      <c r="BH90" s="205">
        <f>IF(N90="sníž. přenesená",J90,0)</f>
        <v>0</v>
      </c>
      <c r="BI90" s="205">
        <f>IF(N90="nulová",J90,0)</f>
        <v>0</v>
      </c>
      <c r="BJ90" s="25" t="s">
        <v>25</v>
      </c>
      <c r="BK90" s="205">
        <f>ROUND(I90*H90,2)</f>
        <v>17257.32</v>
      </c>
      <c r="BL90" s="25" t="s">
        <v>197</v>
      </c>
      <c r="BM90" s="25" t="s">
        <v>1851</v>
      </c>
    </row>
    <row r="91" spans="2:47" s="1" customFormat="1" ht="48">
      <c r="B91" s="42"/>
      <c r="C91" s="64"/>
      <c r="D91" s="208" t="s">
        <v>237</v>
      </c>
      <c r="E91" s="64"/>
      <c r="F91" s="228" t="s">
        <v>1852</v>
      </c>
      <c r="G91" s="64"/>
      <c r="H91" s="64"/>
      <c r="I91" s="165"/>
      <c r="J91" s="64"/>
      <c r="K91" s="64"/>
      <c r="L91" s="62"/>
      <c r="M91" s="229"/>
      <c r="N91" s="43"/>
      <c r="O91" s="43"/>
      <c r="P91" s="43"/>
      <c r="Q91" s="43"/>
      <c r="R91" s="43"/>
      <c r="S91" s="43"/>
      <c r="T91" s="79"/>
      <c r="AT91" s="25" t="s">
        <v>237</v>
      </c>
      <c r="AU91" s="25" t="s">
        <v>92</v>
      </c>
    </row>
    <row r="92" spans="2:51" s="11" customFormat="1" ht="13.5">
      <c r="B92" s="206"/>
      <c r="C92" s="207"/>
      <c r="D92" s="208" t="s">
        <v>192</v>
      </c>
      <c r="E92" s="209" t="s">
        <v>22</v>
      </c>
      <c r="F92" s="210" t="s">
        <v>1963</v>
      </c>
      <c r="G92" s="207"/>
      <c r="H92" s="211">
        <v>108</v>
      </c>
      <c r="I92" s="212"/>
      <c r="J92" s="207"/>
      <c r="K92" s="207"/>
      <c r="L92" s="213"/>
      <c r="M92" s="214"/>
      <c r="N92" s="215"/>
      <c r="O92" s="215"/>
      <c r="P92" s="215"/>
      <c r="Q92" s="215"/>
      <c r="R92" s="215"/>
      <c r="S92" s="215"/>
      <c r="T92" s="216"/>
      <c r="AT92" s="217" t="s">
        <v>192</v>
      </c>
      <c r="AU92" s="217" t="s">
        <v>92</v>
      </c>
      <c r="AV92" s="11" t="s">
        <v>92</v>
      </c>
      <c r="AW92" s="11" t="s">
        <v>194</v>
      </c>
      <c r="AX92" s="11" t="s">
        <v>25</v>
      </c>
      <c r="AY92" s="217" t="s">
        <v>182</v>
      </c>
    </row>
    <row r="93" spans="2:65" s="1" customFormat="1" ht="34.2" customHeight="1">
      <c r="B93" s="42"/>
      <c r="C93" s="194" t="s">
        <v>261</v>
      </c>
      <c r="D93" s="194" t="s">
        <v>185</v>
      </c>
      <c r="E93" s="195" t="s">
        <v>1855</v>
      </c>
      <c r="F93" s="196" t="s">
        <v>1856</v>
      </c>
      <c r="G93" s="197" t="s">
        <v>249</v>
      </c>
      <c r="H93" s="198">
        <v>3780</v>
      </c>
      <c r="I93" s="199">
        <v>6.76</v>
      </c>
      <c r="J93" s="200">
        <f>ROUND(I93*H93,2)</f>
        <v>25552.8</v>
      </c>
      <c r="K93" s="196" t="s">
        <v>235</v>
      </c>
      <c r="L93" s="62"/>
      <c r="M93" s="201" t="s">
        <v>22</v>
      </c>
      <c r="N93" s="202" t="s">
        <v>53</v>
      </c>
      <c r="O93" s="43"/>
      <c r="P93" s="203">
        <f>O93*H93</f>
        <v>0</v>
      </c>
      <c r="Q93" s="203">
        <v>0</v>
      </c>
      <c r="R93" s="203">
        <f>Q93*H93</f>
        <v>0</v>
      </c>
      <c r="S93" s="203">
        <v>0</v>
      </c>
      <c r="T93" s="204">
        <f>S93*H93</f>
        <v>0</v>
      </c>
      <c r="AR93" s="25" t="s">
        <v>197</v>
      </c>
      <c r="AT93" s="25" t="s">
        <v>185</v>
      </c>
      <c r="AU93" s="25" t="s">
        <v>92</v>
      </c>
      <c r="AY93" s="25" t="s">
        <v>182</v>
      </c>
      <c r="BE93" s="205">
        <f>IF(N93="základní",J93,0)</f>
        <v>25552.8</v>
      </c>
      <c r="BF93" s="205">
        <f>IF(N93="snížená",J93,0)</f>
        <v>0</v>
      </c>
      <c r="BG93" s="205">
        <f>IF(N93="zákl. přenesená",J93,0)</f>
        <v>0</v>
      </c>
      <c r="BH93" s="205">
        <f>IF(N93="sníž. přenesená",J93,0)</f>
        <v>0</v>
      </c>
      <c r="BI93" s="205">
        <f>IF(N93="nulová",J93,0)</f>
        <v>0</v>
      </c>
      <c r="BJ93" s="25" t="s">
        <v>25</v>
      </c>
      <c r="BK93" s="205">
        <f>ROUND(I93*H93,2)</f>
        <v>25552.8</v>
      </c>
      <c r="BL93" s="25" t="s">
        <v>197</v>
      </c>
      <c r="BM93" s="25" t="s">
        <v>1857</v>
      </c>
    </row>
    <row r="94" spans="2:47" s="1" customFormat="1" ht="48">
      <c r="B94" s="42"/>
      <c r="C94" s="64"/>
      <c r="D94" s="208" t="s">
        <v>237</v>
      </c>
      <c r="E94" s="64"/>
      <c r="F94" s="228" t="s">
        <v>1852</v>
      </c>
      <c r="G94" s="64"/>
      <c r="H94" s="64"/>
      <c r="I94" s="165"/>
      <c r="J94" s="64"/>
      <c r="K94" s="64"/>
      <c r="L94" s="62"/>
      <c r="M94" s="229"/>
      <c r="N94" s="43"/>
      <c r="O94" s="43"/>
      <c r="P94" s="43"/>
      <c r="Q94" s="43"/>
      <c r="R94" s="43"/>
      <c r="S94" s="43"/>
      <c r="T94" s="79"/>
      <c r="AT94" s="25" t="s">
        <v>237</v>
      </c>
      <c r="AU94" s="25" t="s">
        <v>92</v>
      </c>
    </row>
    <row r="95" spans="2:51" s="11" customFormat="1" ht="13.5">
      <c r="B95" s="206"/>
      <c r="C95" s="207"/>
      <c r="D95" s="208" t="s">
        <v>192</v>
      </c>
      <c r="E95" s="209" t="s">
        <v>22</v>
      </c>
      <c r="F95" s="210" t="s">
        <v>1964</v>
      </c>
      <c r="G95" s="207"/>
      <c r="H95" s="211">
        <v>3780</v>
      </c>
      <c r="I95" s="212"/>
      <c r="J95" s="207"/>
      <c r="K95" s="207"/>
      <c r="L95" s="213"/>
      <c r="M95" s="214"/>
      <c r="N95" s="215"/>
      <c r="O95" s="215"/>
      <c r="P95" s="215"/>
      <c r="Q95" s="215"/>
      <c r="R95" s="215"/>
      <c r="S95" s="215"/>
      <c r="T95" s="216"/>
      <c r="AT95" s="217" t="s">
        <v>192</v>
      </c>
      <c r="AU95" s="217" t="s">
        <v>92</v>
      </c>
      <c r="AV95" s="11" t="s">
        <v>92</v>
      </c>
      <c r="AW95" s="11" t="s">
        <v>194</v>
      </c>
      <c r="AX95" s="11" t="s">
        <v>25</v>
      </c>
      <c r="AY95" s="217" t="s">
        <v>182</v>
      </c>
    </row>
    <row r="96" spans="2:65" s="1" customFormat="1" ht="22.8" customHeight="1">
      <c r="B96" s="42"/>
      <c r="C96" s="194" t="s">
        <v>265</v>
      </c>
      <c r="D96" s="194" t="s">
        <v>185</v>
      </c>
      <c r="E96" s="195" t="s">
        <v>1965</v>
      </c>
      <c r="F96" s="196" t="s">
        <v>1966</v>
      </c>
      <c r="G96" s="197" t="s">
        <v>249</v>
      </c>
      <c r="H96" s="198">
        <v>12</v>
      </c>
      <c r="I96" s="199">
        <v>405.63</v>
      </c>
      <c r="J96" s="200">
        <f>ROUND(I96*H96,2)</f>
        <v>4867.56</v>
      </c>
      <c r="K96" s="196" t="s">
        <v>235</v>
      </c>
      <c r="L96" s="62"/>
      <c r="M96" s="201" t="s">
        <v>22</v>
      </c>
      <c r="N96" s="202" t="s">
        <v>53</v>
      </c>
      <c r="O96" s="43"/>
      <c r="P96" s="203">
        <f>O96*H96</f>
        <v>0</v>
      </c>
      <c r="Q96" s="203">
        <v>0</v>
      </c>
      <c r="R96" s="203">
        <f>Q96*H96</f>
        <v>0</v>
      </c>
      <c r="S96" s="203">
        <v>0</v>
      </c>
      <c r="T96" s="204">
        <f>S96*H96</f>
        <v>0</v>
      </c>
      <c r="AR96" s="25" t="s">
        <v>197</v>
      </c>
      <c r="AT96" s="25" t="s">
        <v>185</v>
      </c>
      <c r="AU96" s="25" t="s">
        <v>92</v>
      </c>
      <c r="AY96" s="25" t="s">
        <v>182</v>
      </c>
      <c r="BE96" s="205">
        <f>IF(N96="základní",J96,0)</f>
        <v>4867.56</v>
      </c>
      <c r="BF96" s="205">
        <f>IF(N96="snížená",J96,0)</f>
        <v>0</v>
      </c>
      <c r="BG96" s="205">
        <f>IF(N96="zákl. přenesená",J96,0)</f>
        <v>0</v>
      </c>
      <c r="BH96" s="205">
        <f>IF(N96="sníž. přenesená",J96,0)</f>
        <v>0</v>
      </c>
      <c r="BI96" s="205">
        <f>IF(N96="nulová",J96,0)</f>
        <v>0</v>
      </c>
      <c r="BJ96" s="25" t="s">
        <v>25</v>
      </c>
      <c r="BK96" s="205">
        <f>ROUND(I96*H96,2)</f>
        <v>4867.56</v>
      </c>
      <c r="BL96" s="25" t="s">
        <v>197</v>
      </c>
      <c r="BM96" s="25" t="s">
        <v>1967</v>
      </c>
    </row>
    <row r="97" spans="2:47" s="1" customFormat="1" ht="72">
      <c r="B97" s="42"/>
      <c r="C97" s="64"/>
      <c r="D97" s="208" t="s">
        <v>237</v>
      </c>
      <c r="E97" s="64"/>
      <c r="F97" s="228" t="s">
        <v>1863</v>
      </c>
      <c r="G97" s="64"/>
      <c r="H97" s="64"/>
      <c r="I97" s="165"/>
      <c r="J97" s="64"/>
      <c r="K97" s="64"/>
      <c r="L97" s="62"/>
      <c r="M97" s="229"/>
      <c r="N97" s="43"/>
      <c r="O97" s="43"/>
      <c r="P97" s="43"/>
      <c r="Q97" s="43"/>
      <c r="R97" s="43"/>
      <c r="S97" s="43"/>
      <c r="T97" s="79"/>
      <c r="AT97" s="25" t="s">
        <v>237</v>
      </c>
      <c r="AU97" s="25" t="s">
        <v>92</v>
      </c>
    </row>
    <row r="98" spans="2:51" s="11" customFormat="1" ht="13.5">
      <c r="B98" s="206"/>
      <c r="C98" s="207"/>
      <c r="D98" s="208" t="s">
        <v>192</v>
      </c>
      <c r="E98" s="209" t="s">
        <v>22</v>
      </c>
      <c r="F98" s="210" t="s">
        <v>1968</v>
      </c>
      <c r="G98" s="207"/>
      <c r="H98" s="211">
        <v>12</v>
      </c>
      <c r="I98" s="212"/>
      <c r="J98" s="207"/>
      <c r="K98" s="207"/>
      <c r="L98" s="213"/>
      <c r="M98" s="214"/>
      <c r="N98" s="215"/>
      <c r="O98" s="215"/>
      <c r="P98" s="215"/>
      <c r="Q98" s="215"/>
      <c r="R98" s="215"/>
      <c r="S98" s="215"/>
      <c r="T98" s="216"/>
      <c r="AT98" s="217" t="s">
        <v>192</v>
      </c>
      <c r="AU98" s="217" t="s">
        <v>92</v>
      </c>
      <c r="AV98" s="11" t="s">
        <v>92</v>
      </c>
      <c r="AW98" s="11" t="s">
        <v>194</v>
      </c>
      <c r="AX98" s="11" t="s">
        <v>25</v>
      </c>
      <c r="AY98" s="217" t="s">
        <v>182</v>
      </c>
    </row>
    <row r="99" spans="2:65" s="1" customFormat="1" ht="34.2" customHeight="1">
      <c r="B99" s="42"/>
      <c r="C99" s="194" t="s">
        <v>271</v>
      </c>
      <c r="D99" s="194" t="s">
        <v>185</v>
      </c>
      <c r="E99" s="195" t="s">
        <v>1969</v>
      </c>
      <c r="F99" s="196" t="s">
        <v>1970</v>
      </c>
      <c r="G99" s="197" t="s">
        <v>249</v>
      </c>
      <c r="H99" s="198">
        <v>420</v>
      </c>
      <c r="I99" s="199">
        <v>102.02</v>
      </c>
      <c r="J99" s="200">
        <f>ROUND(I99*H99,2)</f>
        <v>42848.4</v>
      </c>
      <c r="K99" s="196" t="s">
        <v>235</v>
      </c>
      <c r="L99" s="62"/>
      <c r="M99" s="201" t="s">
        <v>22</v>
      </c>
      <c r="N99" s="202" t="s">
        <v>53</v>
      </c>
      <c r="O99" s="43"/>
      <c r="P99" s="203">
        <f>O99*H99</f>
        <v>0</v>
      </c>
      <c r="Q99" s="203">
        <v>0</v>
      </c>
      <c r="R99" s="203">
        <f>Q99*H99</f>
        <v>0</v>
      </c>
      <c r="S99" s="203">
        <v>0</v>
      </c>
      <c r="T99" s="204">
        <f>S99*H99</f>
        <v>0</v>
      </c>
      <c r="AR99" s="25" t="s">
        <v>197</v>
      </c>
      <c r="AT99" s="25" t="s">
        <v>185</v>
      </c>
      <c r="AU99" s="25" t="s">
        <v>92</v>
      </c>
      <c r="AY99" s="25" t="s">
        <v>182</v>
      </c>
      <c r="BE99" s="205">
        <f>IF(N99="základní",J99,0)</f>
        <v>42848.4</v>
      </c>
      <c r="BF99" s="205">
        <f>IF(N99="snížená",J99,0)</f>
        <v>0</v>
      </c>
      <c r="BG99" s="205">
        <f>IF(N99="zákl. přenesená",J99,0)</f>
        <v>0</v>
      </c>
      <c r="BH99" s="205">
        <f>IF(N99="sníž. přenesená",J99,0)</f>
        <v>0</v>
      </c>
      <c r="BI99" s="205">
        <f>IF(N99="nulová",J99,0)</f>
        <v>0</v>
      </c>
      <c r="BJ99" s="25" t="s">
        <v>25</v>
      </c>
      <c r="BK99" s="205">
        <f>ROUND(I99*H99,2)</f>
        <v>42848.4</v>
      </c>
      <c r="BL99" s="25" t="s">
        <v>197</v>
      </c>
      <c r="BM99" s="25" t="s">
        <v>1971</v>
      </c>
    </row>
    <row r="100" spans="2:47" s="1" customFormat="1" ht="72">
      <c r="B100" s="42"/>
      <c r="C100" s="64"/>
      <c r="D100" s="208" t="s">
        <v>237</v>
      </c>
      <c r="E100" s="64"/>
      <c r="F100" s="228" t="s">
        <v>1863</v>
      </c>
      <c r="G100" s="64"/>
      <c r="H100" s="64"/>
      <c r="I100" s="165"/>
      <c r="J100" s="64"/>
      <c r="K100" s="64"/>
      <c r="L100" s="62"/>
      <c r="M100" s="229"/>
      <c r="N100" s="43"/>
      <c r="O100" s="43"/>
      <c r="P100" s="43"/>
      <c r="Q100" s="43"/>
      <c r="R100" s="43"/>
      <c r="S100" s="43"/>
      <c r="T100" s="79"/>
      <c r="AT100" s="25" t="s">
        <v>237</v>
      </c>
      <c r="AU100" s="25" t="s">
        <v>92</v>
      </c>
    </row>
    <row r="101" spans="2:51" s="11" customFormat="1" ht="13.5">
      <c r="B101" s="206"/>
      <c r="C101" s="207"/>
      <c r="D101" s="208" t="s">
        <v>192</v>
      </c>
      <c r="E101" s="209" t="s">
        <v>22</v>
      </c>
      <c r="F101" s="210" t="s">
        <v>1972</v>
      </c>
      <c r="G101" s="207"/>
      <c r="H101" s="211">
        <v>420</v>
      </c>
      <c r="I101" s="212"/>
      <c r="J101" s="207"/>
      <c r="K101" s="207"/>
      <c r="L101" s="213"/>
      <c r="M101" s="214"/>
      <c r="N101" s="215"/>
      <c r="O101" s="215"/>
      <c r="P101" s="215"/>
      <c r="Q101" s="215"/>
      <c r="R101" s="215"/>
      <c r="S101" s="215"/>
      <c r="T101" s="216"/>
      <c r="AT101" s="217" t="s">
        <v>192</v>
      </c>
      <c r="AU101" s="217" t="s">
        <v>92</v>
      </c>
      <c r="AV101" s="11" t="s">
        <v>92</v>
      </c>
      <c r="AW101" s="11" t="s">
        <v>194</v>
      </c>
      <c r="AX101" s="11" t="s">
        <v>25</v>
      </c>
      <c r="AY101" s="217" t="s">
        <v>182</v>
      </c>
    </row>
    <row r="102" spans="2:65" s="1" customFormat="1" ht="22.8" customHeight="1">
      <c r="B102" s="42"/>
      <c r="C102" s="194" t="s">
        <v>277</v>
      </c>
      <c r="D102" s="194" t="s">
        <v>185</v>
      </c>
      <c r="E102" s="195" t="s">
        <v>1869</v>
      </c>
      <c r="F102" s="196" t="s">
        <v>1870</v>
      </c>
      <c r="G102" s="197" t="s">
        <v>249</v>
      </c>
      <c r="H102" s="198">
        <v>90</v>
      </c>
      <c r="I102" s="199">
        <v>159.79</v>
      </c>
      <c r="J102" s="200">
        <f>ROUND(I102*H102,2)</f>
        <v>14381.1</v>
      </c>
      <c r="K102" s="196" t="s">
        <v>235</v>
      </c>
      <c r="L102" s="62"/>
      <c r="M102" s="201" t="s">
        <v>22</v>
      </c>
      <c r="N102" s="202" t="s">
        <v>53</v>
      </c>
      <c r="O102" s="43"/>
      <c r="P102" s="203">
        <f>O102*H102</f>
        <v>0</v>
      </c>
      <c r="Q102" s="203">
        <v>0</v>
      </c>
      <c r="R102" s="203">
        <f>Q102*H102</f>
        <v>0</v>
      </c>
      <c r="S102" s="203">
        <v>0</v>
      </c>
      <c r="T102" s="204">
        <f>S102*H102</f>
        <v>0</v>
      </c>
      <c r="AR102" s="25" t="s">
        <v>197</v>
      </c>
      <c r="AT102" s="25" t="s">
        <v>185</v>
      </c>
      <c r="AU102" s="25" t="s">
        <v>92</v>
      </c>
      <c r="AY102" s="25" t="s">
        <v>182</v>
      </c>
      <c r="BE102" s="205">
        <f>IF(N102="základní",J102,0)</f>
        <v>14381.1</v>
      </c>
      <c r="BF102" s="205">
        <f>IF(N102="snížená",J102,0)</f>
        <v>0</v>
      </c>
      <c r="BG102" s="205">
        <f>IF(N102="zákl. přenesená",J102,0)</f>
        <v>0</v>
      </c>
      <c r="BH102" s="205">
        <f>IF(N102="sníž. přenesená",J102,0)</f>
        <v>0</v>
      </c>
      <c r="BI102" s="205">
        <f>IF(N102="nulová",J102,0)</f>
        <v>0</v>
      </c>
      <c r="BJ102" s="25" t="s">
        <v>25</v>
      </c>
      <c r="BK102" s="205">
        <f>ROUND(I102*H102,2)</f>
        <v>14381.1</v>
      </c>
      <c r="BL102" s="25" t="s">
        <v>197</v>
      </c>
      <c r="BM102" s="25" t="s">
        <v>1871</v>
      </c>
    </row>
    <row r="103" spans="2:47" s="1" customFormat="1" ht="48">
      <c r="B103" s="42"/>
      <c r="C103" s="64"/>
      <c r="D103" s="208" t="s">
        <v>237</v>
      </c>
      <c r="E103" s="64"/>
      <c r="F103" s="228" t="s">
        <v>1872</v>
      </c>
      <c r="G103" s="64"/>
      <c r="H103" s="64"/>
      <c r="I103" s="165"/>
      <c r="J103" s="64"/>
      <c r="K103" s="64"/>
      <c r="L103" s="62"/>
      <c r="M103" s="229"/>
      <c r="N103" s="43"/>
      <c r="O103" s="43"/>
      <c r="P103" s="43"/>
      <c r="Q103" s="43"/>
      <c r="R103" s="43"/>
      <c r="S103" s="43"/>
      <c r="T103" s="79"/>
      <c r="AT103" s="25" t="s">
        <v>237</v>
      </c>
      <c r="AU103" s="25" t="s">
        <v>92</v>
      </c>
    </row>
    <row r="104" spans="2:51" s="11" customFormat="1" ht="13.5">
      <c r="B104" s="206"/>
      <c r="C104" s="207"/>
      <c r="D104" s="208" t="s">
        <v>192</v>
      </c>
      <c r="E104" s="209" t="s">
        <v>22</v>
      </c>
      <c r="F104" s="210" t="s">
        <v>1973</v>
      </c>
      <c r="G104" s="207"/>
      <c r="H104" s="211">
        <v>90</v>
      </c>
      <c r="I104" s="212"/>
      <c r="J104" s="207"/>
      <c r="K104" s="207"/>
      <c r="L104" s="213"/>
      <c r="M104" s="214"/>
      <c r="N104" s="215"/>
      <c r="O104" s="215"/>
      <c r="P104" s="215"/>
      <c r="Q104" s="215"/>
      <c r="R104" s="215"/>
      <c r="S104" s="215"/>
      <c r="T104" s="216"/>
      <c r="AT104" s="217" t="s">
        <v>192</v>
      </c>
      <c r="AU104" s="217" t="s">
        <v>92</v>
      </c>
      <c r="AV104" s="11" t="s">
        <v>92</v>
      </c>
      <c r="AW104" s="11" t="s">
        <v>194</v>
      </c>
      <c r="AX104" s="11" t="s">
        <v>25</v>
      </c>
      <c r="AY104" s="217" t="s">
        <v>182</v>
      </c>
    </row>
    <row r="105" spans="2:65" s="1" customFormat="1" ht="34.2" customHeight="1">
      <c r="B105" s="42"/>
      <c r="C105" s="194" t="s">
        <v>29</v>
      </c>
      <c r="D105" s="194" t="s">
        <v>185</v>
      </c>
      <c r="E105" s="195" t="s">
        <v>1874</v>
      </c>
      <c r="F105" s="196" t="s">
        <v>1875</v>
      </c>
      <c r="G105" s="197" t="s">
        <v>249</v>
      </c>
      <c r="H105" s="198">
        <v>3150</v>
      </c>
      <c r="I105" s="199">
        <v>6.76</v>
      </c>
      <c r="J105" s="200">
        <f>ROUND(I105*H105,2)</f>
        <v>21294</v>
      </c>
      <c r="K105" s="196" t="s">
        <v>235</v>
      </c>
      <c r="L105" s="62"/>
      <c r="M105" s="201" t="s">
        <v>22</v>
      </c>
      <c r="N105" s="202" t="s">
        <v>53</v>
      </c>
      <c r="O105" s="43"/>
      <c r="P105" s="203">
        <f>O105*H105</f>
        <v>0</v>
      </c>
      <c r="Q105" s="203">
        <v>0</v>
      </c>
      <c r="R105" s="203">
        <f>Q105*H105</f>
        <v>0</v>
      </c>
      <c r="S105" s="203">
        <v>0</v>
      </c>
      <c r="T105" s="204">
        <f>S105*H105</f>
        <v>0</v>
      </c>
      <c r="AR105" s="25" t="s">
        <v>197</v>
      </c>
      <c r="AT105" s="25" t="s">
        <v>185</v>
      </c>
      <c r="AU105" s="25" t="s">
        <v>92</v>
      </c>
      <c r="AY105" s="25" t="s">
        <v>182</v>
      </c>
      <c r="BE105" s="205">
        <f>IF(N105="základní",J105,0)</f>
        <v>21294</v>
      </c>
      <c r="BF105" s="205">
        <f>IF(N105="snížená",J105,0)</f>
        <v>0</v>
      </c>
      <c r="BG105" s="205">
        <f>IF(N105="zákl. přenesená",J105,0)</f>
        <v>0</v>
      </c>
      <c r="BH105" s="205">
        <f>IF(N105="sníž. přenesená",J105,0)</f>
        <v>0</v>
      </c>
      <c r="BI105" s="205">
        <f>IF(N105="nulová",J105,0)</f>
        <v>0</v>
      </c>
      <c r="BJ105" s="25" t="s">
        <v>25</v>
      </c>
      <c r="BK105" s="205">
        <f>ROUND(I105*H105,2)</f>
        <v>21294</v>
      </c>
      <c r="BL105" s="25" t="s">
        <v>197</v>
      </c>
      <c r="BM105" s="25" t="s">
        <v>1974</v>
      </c>
    </row>
    <row r="106" spans="2:47" s="1" customFormat="1" ht="48">
      <c r="B106" s="42"/>
      <c r="C106" s="64"/>
      <c r="D106" s="208" t="s">
        <v>237</v>
      </c>
      <c r="E106" s="64"/>
      <c r="F106" s="228" t="s">
        <v>1872</v>
      </c>
      <c r="G106" s="64"/>
      <c r="H106" s="64"/>
      <c r="I106" s="165"/>
      <c r="J106" s="64"/>
      <c r="K106" s="64"/>
      <c r="L106" s="62"/>
      <c r="M106" s="229"/>
      <c r="N106" s="43"/>
      <c r="O106" s="43"/>
      <c r="P106" s="43"/>
      <c r="Q106" s="43"/>
      <c r="R106" s="43"/>
      <c r="S106" s="43"/>
      <c r="T106" s="79"/>
      <c r="AT106" s="25" t="s">
        <v>237</v>
      </c>
      <c r="AU106" s="25" t="s">
        <v>92</v>
      </c>
    </row>
    <row r="107" spans="2:51" s="11" customFormat="1" ht="13.5">
      <c r="B107" s="206"/>
      <c r="C107" s="207"/>
      <c r="D107" s="208" t="s">
        <v>192</v>
      </c>
      <c r="E107" s="209" t="s">
        <v>22</v>
      </c>
      <c r="F107" s="210" t="s">
        <v>1975</v>
      </c>
      <c r="G107" s="207"/>
      <c r="H107" s="211">
        <v>3150</v>
      </c>
      <c r="I107" s="212"/>
      <c r="J107" s="207"/>
      <c r="K107" s="207"/>
      <c r="L107" s="213"/>
      <c r="M107" s="214"/>
      <c r="N107" s="215"/>
      <c r="O107" s="215"/>
      <c r="P107" s="215"/>
      <c r="Q107" s="215"/>
      <c r="R107" s="215"/>
      <c r="S107" s="215"/>
      <c r="T107" s="216"/>
      <c r="AT107" s="217" t="s">
        <v>192</v>
      </c>
      <c r="AU107" s="217" t="s">
        <v>92</v>
      </c>
      <c r="AV107" s="11" t="s">
        <v>92</v>
      </c>
      <c r="AW107" s="11" t="s">
        <v>194</v>
      </c>
      <c r="AX107" s="11" t="s">
        <v>25</v>
      </c>
      <c r="AY107" s="217" t="s">
        <v>182</v>
      </c>
    </row>
    <row r="108" spans="2:65" s="1" customFormat="1" ht="14.4" customHeight="1">
      <c r="B108" s="42"/>
      <c r="C108" s="194" t="s">
        <v>287</v>
      </c>
      <c r="D108" s="194" t="s">
        <v>185</v>
      </c>
      <c r="E108" s="195" t="s">
        <v>1887</v>
      </c>
      <c r="F108" s="196" t="s">
        <v>1888</v>
      </c>
      <c r="G108" s="197" t="s">
        <v>249</v>
      </c>
      <c r="H108" s="198">
        <v>6</v>
      </c>
      <c r="I108" s="199">
        <v>614.59</v>
      </c>
      <c r="J108" s="200">
        <f>ROUND(I108*H108,2)</f>
        <v>3687.54</v>
      </c>
      <c r="K108" s="196" t="s">
        <v>235</v>
      </c>
      <c r="L108" s="62"/>
      <c r="M108" s="201" t="s">
        <v>22</v>
      </c>
      <c r="N108" s="202" t="s">
        <v>53</v>
      </c>
      <c r="O108" s="43"/>
      <c r="P108" s="203">
        <f>O108*H108</f>
        <v>0</v>
      </c>
      <c r="Q108" s="203">
        <v>0</v>
      </c>
      <c r="R108" s="203">
        <f>Q108*H108</f>
        <v>0</v>
      </c>
      <c r="S108" s="203">
        <v>0</v>
      </c>
      <c r="T108" s="204">
        <f>S108*H108</f>
        <v>0</v>
      </c>
      <c r="AR108" s="25" t="s">
        <v>197</v>
      </c>
      <c r="AT108" s="25" t="s">
        <v>185</v>
      </c>
      <c r="AU108" s="25" t="s">
        <v>92</v>
      </c>
      <c r="AY108" s="25" t="s">
        <v>182</v>
      </c>
      <c r="BE108" s="205">
        <f>IF(N108="základní",J108,0)</f>
        <v>3687.54</v>
      </c>
      <c r="BF108" s="205">
        <f>IF(N108="snížená",J108,0)</f>
        <v>0</v>
      </c>
      <c r="BG108" s="205">
        <f>IF(N108="zákl. přenesená",J108,0)</f>
        <v>0</v>
      </c>
      <c r="BH108" s="205">
        <f>IF(N108="sníž. přenesená",J108,0)</f>
        <v>0</v>
      </c>
      <c r="BI108" s="205">
        <f>IF(N108="nulová",J108,0)</f>
        <v>0</v>
      </c>
      <c r="BJ108" s="25" t="s">
        <v>25</v>
      </c>
      <c r="BK108" s="205">
        <f>ROUND(I108*H108,2)</f>
        <v>3687.54</v>
      </c>
      <c r="BL108" s="25" t="s">
        <v>197</v>
      </c>
      <c r="BM108" s="25" t="s">
        <v>1889</v>
      </c>
    </row>
    <row r="109" spans="2:47" s="1" customFormat="1" ht="72">
      <c r="B109" s="42"/>
      <c r="C109" s="64"/>
      <c r="D109" s="208" t="s">
        <v>237</v>
      </c>
      <c r="E109" s="64"/>
      <c r="F109" s="228" t="s">
        <v>1890</v>
      </c>
      <c r="G109" s="64"/>
      <c r="H109" s="64"/>
      <c r="I109" s="165"/>
      <c r="J109" s="64"/>
      <c r="K109" s="64"/>
      <c r="L109" s="62"/>
      <c r="M109" s="229"/>
      <c r="N109" s="43"/>
      <c r="O109" s="43"/>
      <c r="P109" s="43"/>
      <c r="Q109" s="43"/>
      <c r="R109" s="43"/>
      <c r="S109" s="43"/>
      <c r="T109" s="79"/>
      <c r="AT109" s="25" t="s">
        <v>237</v>
      </c>
      <c r="AU109" s="25" t="s">
        <v>92</v>
      </c>
    </row>
    <row r="110" spans="2:51" s="11" customFormat="1" ht="13.5">
      <c r="B110" s="206"/>
      <c r="C110" s="207"/>
      <c r="D110" s="208" t="s">
        <v>192</v>
      </c>
      <c r="E110" s="209" t="s">
        <v>22</v>
      </c>
      <c r="F110" s="210" t="s">
        <v>1976</v>
      </c>
      <c r="G110" s="207"/>
      <c r="H110" s="211">
        <v>6</v>
      </c>
      <c r="I110" s="212"/>
      <c r="J110" s="207"/>
      <c r="K110" s="207"/>
      <c r="L110" s="213"/>
      <c r="M110" s="214"/>
      <c r="N110" s="215"/>
      <c r="O110" s="215"/>
      <c r="P110" s="215"/>
      <c r="Q110" s="215"/>
      <c r="R110" s="215"/>
      <c r="S110" s="215"/>
      <c r="T110" s="216"/>
      <c r="AT110" s="217" t="s">
        <v>192</v>
      </c>
      <c r="AU110" s="217" t="s">
        <v>92</v>
      </c>
      <c r="AV110" s="11" t="s">
        <v>92</v>
      </c>
      <c r="AW110" s="11" t="s">
        <v>194</v>
      </c>
      <c r="AX110" s="11" t="s">
        <v>25</v>
      </c>
      <c r="AY110" s="217" t="s">
        <v>182</v>
      </c>
    </row>
    <row r="111" spans="2:65" s="1" customFormat="1" ht="34.2" customHeight="1">
      <c r="B111" s="42"/>
      <c r="C111" s="194" t="s">
        <v>292</v>
      </c>
      <c r="D111" s="194" t="s">
        <v>185</v>
      </c>
      <c r="E111" s="195" t="s">
        <v>1896</v>
      </c>
      <c r="F111" s="196" t="s">
        <v>1897</v>
      </c>
      <c r="G111" s="197" t="s">
        <v>249</v>
      </c>
      <c r="H111" s="198">
        <v>210</v>
      </c>
      <c r="I111" s="199">
        <v>368.75</v>
      </c>
      <c r="J111" s="200">
        <f>ROUND(I111*H111,2)</f>
        <v>77437.5</v>
      </c>
      <c r="K111" s="196" t="s">
        <v>235</v>
      </c>
      <c r="L111" s="62"/>
      <c r="M111" s="201" t="s">
        <v>22</v>
      </c>
      <c r="N111" s="202" t="s">
        <v>53</v>
      </c>
      <c r="O111" s="43"/>
      <c r="P111" s="203">
        <f>O111*H111</f>
        <v>0</v>
      </c>
      <c r="Q111" s="203">
        <v>0</v>
      </c>
      <c r="R111" s="203">
        <f>Q111*H111</f>
        <v>0</v>
      </c>
      <c r="S111" s="203">
        <v>0</v>
      </c>
      <c r="T111" s="204">
        <f>S111*H111</f>
        <v>0</v>
      </c>
      <c r="AR111" s="25" t="s">
        <v>197</v>
      </c>
      <c r="AT111" s="25" t="s">
        <v>185</v>
      </c>
      <c r="AU111" s="25" t="s">
        <v>92</v>
      </c>
      <c r="AY111" s="25" t="s">
        <v>182</v>
      </c>
      <c r="BE111" s="205">
        <f>IF(N111="základní",J111,0)</f>
        <v>77437.5</v>
      </c>
      <c r="BF111" s="205">
        <f>IF(N111="snížená",J111,0)</f>
        <v>0</v>
      </c>
      <c r="BG111" s="205">
        <f>IF(N111="zákl. přenesená",J111,0)</f>
        <v>0</v>
      </c>
      <c r="BH111" s="205">
        <f>IF(N111="sníž. přenesená",J111,0)</f>
        <v>0</v>
      </c>
      <c r="BI111" s="205">
        <f>IF(N111="nulová",J111,0)</f>
        <v>0</v>
      </c>
      <c r="BJ111" s="25" t="s">
        <v>25</v>
      </c>
      <c r="BK111" s="205">
        <f>ROUND(I111*H111,2)</f>
        <v>77437.5</v>
      </c>
      <c r="BL111" s="25" t="s">
        <v>197</v>
      </c>
      <c r="BM111" s="25" t="s">
        <v>1898</v>
      </c>
    </row>
    <row r="112" spans="2:47" s="1" customFormat="1" ht="72">
      <c r="B112" s="42"/>
      <c r="C112" s="64"/>
      <c r="D112" s="208" t="s">
        <v>237</v>
      </c>
      <c r="E112" s="64"/>
      <c r="F112" s="228" t="s">
        <v>1890</v>
      </c>
      <c r="G112" s="64"/>
      <c r="H112" s="64"/>
      <c r="I112" s="165"/>
      <c r="J112" s="64"/>
      <c r="K112" s="64"/>
      <c r="L112" s="62"/>
      <c r="M112" s="229"/>
      <c r="N112" s="43"/>
      <c r="O112" s="43"/>
      <c r="P112" s="43"/>
      <c r="Q112" s="43"/>
      <c r="R112" s="43"/>
      <c r="S112" s="43"/>
      <c r="T112" s="79"/>
      <c r="AT112" s="25" t="s">
        <v>237</v>
      </c>
      <c r="AU112" s="25" t="s">
        <v>92</v>
      </c>
    </row>
    <row r="113" spans="2:51" s="11" customFormat="1" ht="13.5">
      <c r="B113" s="206"/>
      <c r="C113" s="207"/>
      <c r="D113" s="208" t="s">
        <v>192</v>
      </c>
      <c r="E113" s="209" t="s">
        <v>22</v>
      </c>
      <c r="F113" s="210" t="s">
        <v>1977</v>
      </c>
      <c r="G113" s="207"/>
      <c r="H113" s="211">
        <v>210</v>
      </c>
      <c r="I113" s="212"/>
      <c r="J113" s="207"/>
      <c r="K113" s="207"/>
      <c r="L113" s="213"/>
      <c r="M113" s="214"/>
      <c r="N113" s="215"/>
      <c r="O113" s="215"/>
      <c r="P113" s="215"/>
      <c r="Q113" s="215"/>
      <c r="R113" s="215"/>
      <c r="S113" s="215"/>
      <c r="T113" s="216"/>
      <c r="AT113" s="217" t="s">
        <v>192</v>
      </c>
      <c r="AU113" s="217" t="s">
        <v>92</v>
      </c>
      <c r="AV113" s="11" t="s">
        <v>92</v>
      </c>
      <c r="AW113" s="11" t="s">
        <v>194</v>
      </c>
      <c r="AX113" s="11" t="s">
        <v>25</v>
      </c>
      <c r="AY113" s="217" t="s">
        <v>182</v>
      </c>
    </row>
    <row r="114" spans="2:65" s="1" customFormat="1" ht="22.8" customHeight="1">
      <c r="B114" s="42"/>
      <c r="C114" s="194" t="s">
        <v>299</v>
      </c>
      <c r="D114" s="194" t="s">
        <v>185</v>
      </c>
      <c r="E114" s="195" t="s">
        <v>1903</v>
      </c>
      <c r="F114" s="196" t="s">
        <v>1904</v>
      </c>
      <c r="G114" s="197" t="s">
        <v>249</v>
      </c>
      <c r="H114" s="198">
        <v>12</v>
      </c>
      <c r="I114" s="199">
        <v>122.92</v>
      </c>
      <c r="J114" s="200">
        <f>ROUND(I114*H114,2)</f>
        <v>1475.04</v>
      </c>
      <c r="K114" s="196" t="s">
        <v>235</v>
      </c>
      <c r="L114" s="62"/>
      <c r="M114" s="201" t="s">
        <v>22</v>
      </c>
      <c r="N114" s="202" t="s">
        <v>53</v>
      </c>
      <c r="O114" s="43"/>
      <c r="P114" s="203">
        <f>O114*H114</f>
        <v>0</v>
      </c>
      <c r="Q114" s="203">
        <v>0</v>
      </c>
      <c r="R114" s="203">
        <f>Q114*H114</f>
        <v>0</v>
      </c>
      <c r="S114" s="203">
        <v>0</v>
      </c>
      <c r="T114" s="204">
        <f>S114*H114</f>
        <v>0</v>
      </c>
      <c r="AR114" s="25" t="s">
        <v>197</v>
      </c>
      <c r="AT114" s="25" t="s">
        <v>185</v>
      </c>
      <c r="AU114" s="25" t="s">
        <v>92</v>
      </c>
      <c r="AY114" s="25" t="s">
        <v>182</v>
      </c>
      <c r="BE114" s="205">
        <f>IF(N114="základní",J114,0)</f>
        <v>1475.04</v>
      </c>
      <c r="BF114" s="205">
        <f>IF(N114="snížená",J114,0)</f>
        <v>0</v>
      </c>
      <c r="BG114" s="205">
        <f>IF(N114="zákl. přenesená",J114,0)</f>
        <v>0</v>
      </c>
      <c r="BH114" s="205">
        <f>IF(N114="sníž. přenesená",J114,0)</f>
        <v>0</v>
      </c>
      <c r="BI114" s="205">
        <f>IF(N114="nulová",J114,0)</f>
        <v>0</v>
      </c>
      <c r="BJ114" s="25" t="s">
        <v>25</v>
      </c>
      <c r="BK114" s="205">
        <f>ROUND(I114*H114,2)</f>
        <v>1475.04</v>
      </c>
      <c r="BL114" s="25" t="s">
        <v>197</v>
      </c>
      <c r="BM114" s="25" t="s">
        <v>1905</v>
      </c>
    </row>
    <row r="115" spans="2:47" s="1" customFormat="1" ht="48">
      <c r="B115" s="42"/>
      <c r="C115" s="64"/>
      <c r="D115" s="208" t="s">
        <v>237</v>
      </c>
      <c r="E115" s="64"/>
      <c r="F115" s="228" t="s">
        <v>1906</v>
      </c>
      <c r="G115" s="64"/>
      <c r="H115" s="64"/>
      <c r="I115" s="165"/>
      <c r="J115" s="64"/>
      <c r="K115" s="64"/>
      <c r="L115" s="62"/>
      <c r="M115" s="229"/>
      <c r="N115" s="43"/>
      <c r="O115" s="43"/>
      <c r="P115" s="43"/>
      <c r="Q115" s="43"/>
      <c r="R115" s="43"/>
      <c r="S115" s="43"/>
      <c r="T115" s="79"/>
      <c r="AT115" s="25" t="s">
        <v>237</v>
      </c>
      <c r="AU115" s="25" t="s">
        <v>92</v>
      </c>
    </row>
    <row r="116" spans="2:51" s="11" customFormat="1" ht="13.5">
      <c r="B116" s="206"/>
      <c r="C116" s="207"/>
      <c r="D116" s="208" t="s">
        <v>192</v>
      </c>
      <c r="E116" s="209" t="s">
        <v>22</v>
      </c>
      <c r="F116" s="210" t="s">
        <v>1968</v>
      </c>
      <c r="G116" s="207"/>
      <c r="H116" s="211">
        <v>12</v>
      </c>
      <c r="I116" s="212"/>
      <c r="J116" s="207"/>
      <c r="K116" s="207"/>
      <c r="L116" s="213"/>
      <c r="M116" s="214"/>
      <c r="N116" s="215"/>
      <c r="O116" s="215"/>
      <c r="P116" s="215"/>
      <c r="Q116" s="215"/>
      <c r="R116" s="215"/>
      <c r="S116" s="215"/>
      <c r="T116" s="216"/>
      <c r="AT116" s="217" t="s">
        <v>192</v>
      </c>
      <c r="AU116" s="217" t="s">
        <v>92</v>
      </c>
      <c r="AV116" s="11" t="s">
        <v>92</v>
      </c>
      <c r="AW116" s="11" t="s">
        <v>194</v>
      </c>
      <c r="AX116" s="11" t="s">
        <v>25</v>
      </c>
      <c r="AY116" s="217" t="s">
        <v>182</v>
      </c>
    </row>
    <row r="117" spans="2:65" s="1" customFormat="1" ht="45.6" customHeight="1">
      <c r="B117" s="42"/>
      <c r="C117" s="194" t="s">
        <v>307</v>
      </c>
      <c r="D117" s="194" t="s">
        <v>185</v>
      </c>
      <c r="E117" s="195" t="s">
        <v>1909</v>
      </c>
      <c r="F117" s="196" t="s">
        <v>1910</v>
      </c>
      <c r="G117" s="197" t="s">
        <v>249</v>
      </c>
      <c r="H117" s="198">
        <v>420</v>
      </c>
      <c r="I117" s="199">
        <v>73.75</v>
      </c>
      <c r="J117" s="200">
        <f>ROUND(I117*H117,2)</f>
        <v>30975</v>
      </c>
      <c r="K117" s="196" t="s">
        <v>235</v>
      </c>
      <c r="L117" s="62"/>
      <c r="M117" s="201" t="s">
        <v>22</v>
      </c>
      <c r="N117" s="202" t="s">
        <v>53</v>
      </c>
      <c r="O117" s="43"/>
      <c r="P117" s="203">
        <f>O117*H117</f>
        <v>0</v>
      </c>
      <c r="Q117" s="203">
        <v>0</v>
      </c>
      <c r="R117" s="203">
        <f>Q117*H117</f>
        <v>0</v>
      </c>
      <c r="S117" s="203">
        <v>0</v>
      </c>
      <c r="T117" s="204">
        <f>S117*H117</f>
        <v>0</v>
      </c>
      <c r="AR117" s="25" t="s">
        <v>197</v>
      </c>
      <c r="AT117" s="25" t="s">
        <v>185</v>
      </c>
      <c r="AU117" s="25" t="s">
        <v>92</v>
      </c>
      <c r="AY117" s="25" t="s">
        <v>182</v>
      </c>
      <c r="BE117" s="205">
        <f>IF(N117="základní",J117,0)</f>
        <v>30975</v>
      </c>
      <c r="BF117" s="205">
        <f>IF(N117="snížená",J117,0)</f>
        <v>0</v>
      </c>
      <c r="BG117" s="205">
        <f>IF(N117="zákl. přenesená",J117,0)</f>
        <v>0</v>
      </c>
      <c r="BH117" s="205">
        <f>IF(N117="sníž. přenesená",J117,0)</f>
        <v>0</v>
      </c>
      <c r="BI117" s="205">
        <f>IF(N117="nulová",J117,0)</f>
        <v>0</v>
      </c>
      <c r="BJ117" s="25" t="s">
        <v>25</v>
      </c>
      <c r="BK117" s="205">
        <f>ROUND(I117*H117,2)</f>
        <v>30975</v>
      </c>
      <c r="BL117" s="25" t="s">
        <v>197</v>
      </c>
      <c r="BM117" s="25" t="s">
        <v>1911</v>
      </c>
    </row>
    <row r="118" spans="2:47" s="1" customFormat="1" ht="48">
      <c r="B118" s="42"/>
      <c r="C118" s="64"/>
      <c r="D118" s="208" t="s">
        <v>237</v>
      </c>
      <c r="E118" s="64"/>
      <c r="F118" s="228" t="s">
        <v>1906</v>
      </c>
      <c r="G118" s="64"/>
      <c r="H118" s="64"/>
      <c r="I118" s="165"/>
      <c r="J118" s="64"/>
      <c r="K118" s="64"/>
      <c r="L118" s="62"/>
      <c r="M118" s="229"/>
      <c r="N118" s="43"/>
      <c r="O118" s="43"/>
      <c r="P118" s="43"/>
      <c r="Q118" s="43"/>
      <c r="R118" s="43"/>
      <c r="S118" s="43"/>
      <c r="T118" s="79"/>
      <c r="AT118" s="25" t="s">
        <v>237</v>
      </c>
      <c r="AU118" s="25" t="s">
        <v>92</v>
      </c>
    </row>
    <row r="119" spans="2:51" s="11" customFormat="1" ht="13.5">
      <c r="B119" s="206"/>
      <c r="C119" s="207"/>
      <c r="D119" s="208" t="s">
        <v>192</v>
      </c>
      <c r="E119" s="209" t="s">
        <v>22</v>
      </c>
      <c r="F119" s="210" t="s">
        <v>1972</v>
      </c>
      <c r="G119" s="207"/>
      <c r="H119" s="211">
        <v>420</v>
      </c>
      <c r="I119" s="212"/>
      <c r="J119" s="207"/>
      <c r="K119" s="207"/>
      <c r="L119" s="213"/>
      <c r="M119" s="214"/>
      <c r="N119" s="215"/>
      <c r="O119" s="215"/>
      <c r="P119" s="215"/>
      <c r="Q119" s="215"/>
      <c r="R119" s="215"/>
      <c r="S119" s="215"/>
      <c r="T119" s="216"/>
      <c r="AT119" s="217" t="s">
        <v>192</v>
      </c>
      <c r="AU119" s="217" t="s">
        <v>92</v>
      </c>
      <c r="AV119" s="11" t="s">
        <v>92</v>
      </c>
      <c r="AW119" s="11" t="s">
        <v>194</v>
      </c>
      <c r="AX119" s="11" t="s">
        <v>25</v>
      </c>
      <c r="AY119" s="217" t="s">
        <v>182</v>
      </c>
    </row>
    <row r="120" spans="2:65" s="1" customFormat="1" ht="22.8" customHeight="1">
      <c r="B120" s="42"/>
      <c r="C120" s="194" t="s">
        <v>10</v>
      </c>
      <c r="D120" s="194" t="s">
        <v>185</v>
      </c>
      <c r="E120" s="195" t="s">
        <v>1913</v>
      </c>
      <c r="F120" s="196" t="s">
        <v>1914</v>
      </c>
      <c r="G120" s="197" t="s">
        <v>430</v>
      </c>
      <c r="H120" s="198">
        <v>168</v>
      </c>
      <c r="I120" s="199">
        <v>104.48</v>
      </c>
      <c r="J120" s="200">
        <f>ROUND(I120*H120,2)</f>
        <v>17552.64</v>
      </c>
      <c r="K120" s="196" t="s">
        <v>235</v>
      </c>
      <c r="L120" s="62"/>
      <c r="M120" s="201" t="s">
        <v>22</v>
      </c>
      <c r="N120" s="202" t="s">
        <v>53</v>
      </c>
      <c r="O120" s="43"/>
      <c r="P120" s="203">
        <f>O120*H120</f>
        <v>0</v>
      </c>
      <c r="Q120" s="203">
        <v>8E-05</v>
      </c>
      <c r="R120" s="203">
        <f>Q120*H120</f>
        <v>0.01344</v>
      </c>
      <c r="S120" s="203">
        <v>0</v>
      </c>
      <c r="T120" s="204">
        <f>S120*H120</f>
        <v>0</v>
      </c>
      <c r="AR120" s="25" t="s">
        <v>197</v>
      </c>
      <c r="AT120" s="25" t="s">
        <v>185</v>
      </c>
      <c r="AU120" s="25" t="s">
        <v>92</v>
      </c>
      <c r="AY120" s="25" t="s">
        <v>182</v>
      </c>
      <c r="BE120" s="205">
        <f>IF(N120="základní",J120,0)</f>
        <v>17552.64</v>
      </c>
      <c r="BF120" s="205">
        <f>IF(N120="snížená",J120,0)</f>
        <v>0</v>
      </c>
      <c r="BG120" s="205">
        <f>IF(N120="zákl. přenesená",J120,0)</f>
        <v>0</v>
      </c>
      <c r="BH120" s="205">
        <f>IF(N120="sníž. přenesená",J120,0)</f>
        <v>0</v>
      </c>
      <c r="BI120" s="205">
        <f>IF(N120="nulová",J120,0)</f>
        <v>0</v>
      </c>
      <c r="BJ120" s="25" t="s">
        <v>25</v>
      </c>
      <c r="BK120" s="205">
        <f>ROUND(I120*H120,2)</f>
        <v>17552.64</v>
      </c>
      <c r="BL120" s="25" t="s">
        <v>197</v>
      </c>
      <c r="BM120" s="25" t="s">
        <v>1915</v>
      </c>
    </row>
    <row r="121" spans="2:47" s="1" customFormat="1" ht="168">
      <c r="B121" s="42"/>
      <c r="C121" s="64"/>
      <c r="D121" s="208" t="s">
        <v>237</v>
      </c>
      <c r="E121" s="64"/>
      <c r="F121" s="228" t="s">
        <v>1916</v>
      </c>
      <c r="G121" s="64"/>
      <c r="H121" s="64"/>
      <c r="I121" s="165"/>
      <c r="J121" s="64"/>
      <c r="K121" s="64"/>
      <c r="L121" s="62"/>
      <c r="M121" s="229"/>
      <c r="N121" s="43"/>
      <c r="O121" s="43"/>
      <c r="P121" s="43"/>
      <c r="Q121" s="43"/>
      <c r="R121" s="43"/>
      <c r="S121" s="43"/>
      <c r="T121" s="79"/>
      <c r="AT121" s="25" t="s">
        <v>237</v>
      </c>
      <c r="AU121" s="25" t="s">
        <v>92</v>
      </c>
    </row>
    <row r="122" spans="2:51" s="11" customFormat="1" ht="13.5">
      <c r="B122" s="206"/>
      <c r="C122" s="207"/>
      <c r="D122" s="208" t="s">
        <v>192</v>
      </c>
      <c r="E122" s="209" t="s">
        <v>22</v>
      </c>
      <c r="F122" s="210" t="s">
        <v>1978</v>
      </c>
      <c r="G122" s="207"/>
      <c r="H122" s="211">
        <v>168</v>
      </c>
      <c r="I122" s="212"/>
      <c r="J122" s="207"/>
      <c r="K122" s="207"/>
      <c r="L122" s="213"/>
      <c r="M122" s="214"/>
      <c r="N122" s="215"/>
      <c r="O122" s="215"/>
      <c r="P122" s="215"/>
      <c r="Q122" s="215"/>
      <c r="R122" s="215"/>
      <c r="S122" s="215"/>
      <c r="T122" s="216"/>
      <c r="AT122" s="217" t="s">
        <v>192</v>
      </c>
      <c r="AU122" s="217" t="s">
        <v>92</v>
      </c>
      <c r="AV122" s="11" t="s">
        <v>92</v>
      </c>
      <c r="AW122" s="11" t="s">
        <v>194</v>
      </c>
      <c r="AX122" s="11" t="s">
        <v>25</v>
      </c>
      <c r="AY122" s="217" t="s">
        <v>182</v>
      </c>
    </row>
    <row r="123" spans="2:65" s="1" customFormat="1" ht="34.2" customHeight="1">
      <c r="B123" s="42"/>
      <c r="C123" s="194" t="s">
        <v>317</v>
      </c>
      <c r="D123" s="194" t="s">
        <v>185</v>
      </c>
      <c r="E123" s="195" t="s">
        <v>1343</v>
      </c>
      <c r="F123" s="196" t="s">
        <v>1344</v>
      </c>
      <c r="G123" s="197" t="s">
        <v>561</v>
      </c>
      <c r="H123" s="198">
        <v>927.269</v>
      </c>
      <c r="I123" s="199">
        <v>28.48</v>
      </c>
      <c r="J123" s="200">
        <f>ROUND(I123*H123,2)</f>
        <v>26408.62</v>
      </c>
      <c r="K123" s="196" t="s">
        <v>235</v>
      </c>
      <c r="L123" s="62"/>
      <c r="M123" s="201" t="s">
        <v>22</v>
      </c>
      <c r="N123" s="202" t="s">
        <v>53</v>
      </c>
      <c r="O123" s="43"/>
      <c r="P123" s="203">
        <f>O123*H123</f>
        <v>0</v>
      </c>
      <c r="Q123" s="203">
        <v>0</v>
      </c>
      <c r="R123" s="203">
        <f>Q123*H123</f>
        <v>0</v>
      </c>
      <c r="S123" s="203">
        <v>0</v>
      </c>
      <c r="T123" s="204">
        <f>S123*H123</f>
        <v>0</v>
      </c>
      <c r="AR123" s="25" t="s">
        <v>197</v>
      </c>
      <c r="AT123" s="25" t="s">
        <v>185</v>
      </c>
      <c r="AU123" s="25" t="s">
        <v>92</v>
      </c>
      <c r="AY123" s="25" t="s">
        <v>182</v>
      </c>
      <c r="BE123" s="205">
        <f>IF(N123="základní",J123,0)</f>
        <v>26408.62</v>
      </c>
      <c r="BF123" s="205">
        <f>IF(N123="snížená",J123,0)</f>
        <v>0</v>
      </c>
      <c r="BG123" s="205">
        <f>IF(N123="zákl. přenesená",J123,0)</f>
        <v>0</v>
      </c>
      <c r="BH123" s="205">
        <f>IF(N123="sníž. přenesená",J123,0)</f>
        <v>0</v>
      </c>
      <c r="BI123" s="205">
        <f>IF(N123="nulová",J123,0)</f>
        <v>0</v>
      </c>
      <c r="BJ123" s="25" t="s">
        <v>25</v>
      </c>
      <c r="BK123" s="205">
        <f>ROUND(I123*H123,2)</f>
        <v>26408.62</v>
      </c>
      <c r="BL123" s="25" t="s">
        <v>197</v>
      </c>
      <c r="BM123" s="25" t="s">
        <v>1918</v>
      </c>
    </row>
    <row r="124" spans="2:47" s="1" customFormat="1" ht="48">
      <c r="B124" s="42"/>
      <c r="C124" s="64"/>
      <c r="D124" s="208" t="s">
        <v>237</v>
      </c>
      <c r="E124" s="64"/>
      <c r="F124" s="228" t="s">
        <v>1346</v>
      </c>
      <c r="G124" s="64"/>
      <c r="H124" s="64"/>
      <c r="I124" s="165"/>
      <c r="J124" s="64"/>
      <c r="K124" s="64"/>
      <c r="L124" s="62"/>
      <c r="M124" s="272"/>
      <c r="N124" s="256"/>
      <c r="O124" s="256"/>
      <c r="P124" s="256"/>
      <c r="Q124" s="256"/>
      <c r="R124" s="256"/>
      <c r="S124" s="256"/>
      <c r="T124" s="273"/>
      <c r="AT124" s="25" t="s">
        <v>237</v>
      </c>
      <c r="AU124" s="25" t="s">
        <v>92</v>
      </c>
    </row>
    <row r="125" spans="2:12" s="1" customFormat="1" ht="6.9" customHeight="1">
      <c r="B125" s="57"/>
      <c r="C125" s="58"/>
      <c r="D125" s="58"/>
      <c r="E125" s="58"/>
      <c r="F125" s="58"/>
      <c r="G125" s="58"/>
      <c r="H125" s="58"/>
      <c r="I125" s="141"/>
      <c r="J125" s="58"/>
      <c r="K125" s="58"/>
      <c r="L125" s="62"/>
    </row>
  </sheetData>
  <sheetProtection algorithmName="SHA-512" hashValue="q5V+lslCUaoKGD6fRz0z+RW55nBLRJa/APLFncLcXfFCi0JILEUVXVOmfVeGynfOAKGLpYOTG8MTb2+UL2zGAg==" saltValue="iMKHgEFCKmsZ5TxpZy0HK9oCyOv4BGIuTw1gUy0JDKND483tgx077wytLJMjw9fVotvB1ioSFQmf/FGbBaRckw==" spinCount="100000" sheet="1" objects="1" scenarios="1" formatColumns="0" formatRows="0" autoFilter="0"/>
  <autoFilter ref="C77:K124"/>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3"/>
  <sheetViews>
    <sheetView showGridLines="0" workbookViewId="0" topLeftCell="A1">
      <pane ySplit="1" topLeftCell="A11"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2"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2"/>
      <c r="B1" s="113"/>
      <c r="C1" s="113"/>
      <c r="D1" s="114" t="s">
        <v>1</v>
      </c>
      <c r="E1" s="113"/>
      <c r="F1" s="115" t="s">
        <v>146</v>
      </c>
      <c r="G1" s="405" t="s">
        <v>147</v>
      </c>
      <c r="H1" s="405"/>
      <c r="I1" s="116"/>
      <c r="J1" s="115" t="s">
        <v>148</v>
      </c>
      <c r="K1" s="114" t="s">
        <v>149</v>
      </c>
      <c r="L1" s="115" t="s">
        <v>150</v>
      </c>
      <c r="M1" s="115"/>
      <c r="N1" s="115"/>
      <c r="O1" s="115"/>
      <c r="P1" s="115"/>
      <c r="Q1" s="115"/>
      <c r="R1" s="115"/>
      <c r="S1" s="115"/>
      <c r="T1" s="11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 customHeight="1">
      <c r="L2" s="392"/>
      <c r="M2" s="392"/>
      <c r="N2" s="392"/>
      <c r="O2" s="392"/>
      <c r="P2" s="392"/>
      <c r="Q2" s="392"/>
      <c r="R2" s="392"/>
      <c r="S2" s="392"/>
      <c r="T2" s="392"/>
      <c r="U2" s="392"/>
      <c r="V2" s="392"/>
      <c r="AT2" s="25" t="s">
        <v>137</v>
      </c>
    </row>
    <row r="3" spans="2:46" ht="6.9" customHeight="1">
      <c r="B3" s="26"/>
      <c r="C3" s="27"/>
      <c r="D3" s="27"/>
      <c r="E3" s="27"/>
      <c r="F3" s="27"/>
      <c r="G3" s="27"/>
      <c r="H3" s="27"/>
      <c r="I3" s="117"/>
      <c r="J3" s="27"/>
      <c r="K3" s="28"/>
      <c r="AT3" s="25" t="s">
        <v>92</v>
      </c>
    </row>
    <row r="4" spans="2:46" ht="36.9" customHeight="1">
      <c r="B4" s="29"/>
      <c r="C4" s="30"/>
      <c r="D4" s="31" t="s">
        <v>151</v>
      </c>
      <c r="E4" s="30"/>
      <c r="F4" s="30"/>
      <c r="G4" s="30"/>
      <c r="H4" s="30"/>
      <c r="I4" s="118"/>
      <c r="J4" s="30"/>
      <c r="K4" s="32"/>
      <c r="M4" s="33" t="s">
        <v>12</v>
      </c>
      <c r="AT4" s="25" t="s">
        <v>6</v>
      </c>
    </row>
    <row r="5" spans="2:11" ht="6.9" customHeight="1">
      <c r="B5" s="29"/>
      <c r="C5" s="30"/>
      <c r="D5" s="30"/>
      <c r="E5" s="30"/>
      <c r="F5" s="30"/>
      <c r="G5" s="30"/>
      <c r="H5" s="30"/>
      <c r="I5" s="118"/>
      <c r="J5" s="30"/>
      <c r="K5" s="32"/>
    </row>
    <row r="6" spans="2:11" ht="13.2">
      <c r="B6" s="29"/>
      <c r="C6" s="30"/>
      <c r="D6" s="38" t="s">
        <v>18</v>
      </c>
      <c r="E6" s="30"/>
      <c r="F6" s="30"/>
      <c r="G6" s="30"/>
      <c r="H6" s="30"/>
      <c r="I6" s="118"/>
      <c r="J6" s="30"/>
      <c r="K6" s="32"/>
    </row>
    <row r="7" spans="2:11" ht="14.4" customHeight="1">
      <c r="B7" s="29"/>
      <c r="C7" s="30"/>
      <c r="D7" s="30"/>
      <c r="E7" s="406" t="str">
        <f>'Rekapitulace stavby'!K6</f>
        <v>II/169 a II/145 Dlouhá ves-Radešov, úsek C</v>
      </c>
      <c r="F7" s="407"/>
      <c r="G7" s="407"/>
      <c r="H7" s="407"/>
      <c r="I7" s="118"/>
      <c r="J7" s="30"/>
      <c r="K7" s="32"/>
    </row>
    <row r="8" spans="2:11" s="1" customFormat="1" ht="13.2">
      <c r="B8" s="42"/>
      <c r="C8" s="43"/>
      <c r="D8" s="38" t="s">
        <v>152</v>
      </c>
      <c r="E8" s="43"/>
      <c r="F8" s="43"/>
      <c r="G8" s="43"/>
      <c r="H8" s="43"/>
      <c r="I8" s="119"/>
      <c r="J8" s="43"/>
      <c r="K8" s="46"/>
    </row>
    <row r="9" spans="2:11" s="1" customFormat="1" ht="36.9" customHeight="1">
      <c r="B9" s="42"/>
      <c r="C9" s="43"/>
      <c r="D9" s="43"/>
      <c r="E9" s="408" t="s">
        <v>1979</v>
      </c>
      <c r="F9" s="409"/>
      <c r="G9" s="409"/>
      <c r="H9" s="409"/>
      <c r="I9" s="119"/>
      <c r="J9" s="43"/>
      <c r="K9" s="46"/>
    </row>
    <row r="10" spans="2:11" s="1" customFormat="1" ht="13.5">
      <c r="B10" s="42"/>
      <c r="C10" s="43"/>
      <c r="D10" s="43"/>
      <c r="E10" s="43"/>
      <c r="F10" s="43"/>
      <c r="G10" s="43"/>
      <c r="H10" s="43"/>
      <c r="I10" s="119"/>
      <c r="J10" s="43"/>
      <c r="K10" s="46"/>
    </row>
    <row r="11" spans="2:11" s="1" customFormat="1" ht="14.4" customHeight="1">
      <c r="B11" s="42"/>
      <c r="C11" s="43"/>
      <c r="D11" s="38" t="s">
        <v>21</v>
      </c>
      <c r="E11" s="43"/>
      <c r="F11" s="36" t="s">
        <v>104</v>
      </c>
      <c r="G11" s="43"/>
      <c r="H11" s="43"/>
      <c r="I11" s="120" t="s">
        <v>23</v>
      </c>
      <c r="J11" s="36" t="s">
        <v>24</v>
      </c>
      <c r="K11" s="46"/>
    </row>
    <row r="12" spans="2:11" s="1" customFormat="1" ht="14.4" customHeight="1">
      <c r="B12" s="42"/>
      <c r="C12" s="43"/>
      <c r="D12" s="38" t="s">
        <v>26</v>
      </c>
      <c r="E12" s="43"/>
      <c r="F12" s="36" t="s">
        <v>27</v>
      </c>
      <c r="G12" s="43"/>
      <c r="H12" s="43"/>
      <c r="I12" s="120" t="s">
        <v>28</v>
      </c>
      <c r="J12" s="121">
        <f>'Rekapitulace stavby'!AN8</f>
        <v>43424</v>
      </c>
      <c r="K12" s="46"/>
    </row>
    <row r="13" spans="2:11" s="1" customFormat="1" ht="21.75" customHeight="1">
      <c r="B13" s="42"/>
      <c r="C13" s="43"/>
      <c r="D13" s="35" t="s">
        <v>30</v>
      </c>
      <c r="E13" s="43"/>
      <c r="F13" s="39" t="s">
        <v>1803</v>
      </c>
      <c r="G13" s="43"/>
      <c r="H13" s="43"/>
      <c r="I13" s="122" t="s">
        <v>32</v>
      </c>
      <c r="J13" s="39" t="s">
        <v>33</v>
      </c>
      <c r="K13" s="46"/>
    </row>
    <row r="14" spans="2:11" s="1" customFormat="1" ht="14.4" customHeight="1">
      <c r="B14" s="42"/>
      <c r="C14" s="43"/>
      <c r="D14" s="38" t="s">
        <v>35</v>
      </c>
      <c r="E14" s="43"/>
      <c r="F14" s="43"/>
      <c r="G14" s="43"/>
      <c r="H14" s="43"/>
      <c r="I14" s="120" t="s">
        <v>36</v>
      </c>
      <c r="J14" s="36" t="s">
        <v>37</v>
      </c>
      <c r="K14" s="46"/>
    </row>
    <row r="15" spans="2:11" s="1" customFormat="1" ht="18" customHeight="1">
      <c r="B15" s="42"/>
      <c r="C15" s="43"/>
      <c r="D15" s="43"/>
      <c r="E15" s="36" t="s">
        <v>156</v>
      </c>
      <c r="F15" s="43"/>
      <c r="G15" s="43"/>
      <c r="H15" s="43"/>
      <c r="I15" s="120" t="s">
        <v>39</v>
      </c>
      <c r="J15" s="36" t="s">
        <v>40</v>
      </c>
      <c r="K15" s="46"/>
    </row>
    <row r="16" spans="2:11" s="1" customFormat="1" ht="6.9" customHeight="1">
      <c r="B16" s="42"/>
      <c r="C16" s="43"/>
      <c r="D16" s="43"/>
      <c r="E16" s="43"/>
      <c r="F16" s="43"/>
      <c r="G16" s="43"/>
      <c r="H16" s="43"/>
      <c r="I16" s="119"/>
      <c r="J16" s="43"/>
      <c r="K16" s="46"/>
    </row>
    <row r="17" spans="2:11" s="1" customFormat="1" ht="14.4" customHeight="1">
      <c r="B17" s="42"/>
      <c r="C17" s="43"/>
      <c r="D17" s="38" t="s">
        <v>41</v>
      </c>
      <c r="E17" s="43"/>
      <c r="F17" s="43"/>
      <c r="G17" s="43"/>
      <c r="H17" s="43"/>
      <c r="I17" s="120" t="s">
        <v>36</v>
      </c>
      <c r="J17" s="36" t="str">
        <f>IF('Rekapitulace stavby'!AN13="Vyplň údaj","",IF('Rekapitulace stavby'!AN13="","",'Rekapitulace stavby'!AN13))</f>
        <v>48035599</v>
      </c>
      <c r="K17" s="46"/>
    </row>
    <row r="18" spans="2:11" s="1" customFormat="1" ht="18" customHeight="1">
      <c r="B18" s="42"/>
      <c r="C18" s="43"/>
      <c r="D18" s="43"/>
      <c r="E18" s="36" t="str">
        <f>IF('Rekapitulace stavby'!E14="Vyplň údaj","",IF('Rekapitulace stavby'!E14="","",'Rekapitulace stavby'!E14))</f>
        <v>Společnost Dlouhá Ves - Radešov</v>
      </c>
      <c r="F18" s="43"/>
      <c r="G18" s="43"/>
      <c r="H18" s="43"/>
      <c r="I18" s="120" t="s">
        <v>39</v>
      </c>
      <c r="J18" s="36" t="str">
        <f>IF('Rekapitulace stavby'!AN14="Vyplň údaj","",IF('Rekapitulace stavby'!AN14="","",'Rekapitulace stavby'!AN14))</f>
        <v>CZ48035599</v>
      </c>
      <c r="K18" s="46"/>
    </row>
    <row r="19" spans="2:11" s="1" customFormat="1" ht="6.9" customHeight="1">
      <c r="B19" s="42"/>
      <c r="C19" s="43"/>
      <c r="D19" s="43"/>
      <c r="E19" s="43"/>
      <c r="F19" s="43"/>
      <c r="G19" s="43"/>
      <c r="H19" s="43"/>
      <c r="I19" s="119"/>
      <c r="J19" s="43"/>
      <c r="K19" s="46"/>
    </row>
    <row r="20" spans="2:11" s="1" customFormat="1" ht="14.4" customHeight="1">
      <c r="B20" s="42"/>
      <c r="C20" s="43"/>
      <c r="D20" s="38" t="s">
        <v>42</v>
      </c>
      <c r="E20" s="43"/>
      <c r="F20" s="43"/>
      <c r="G20" s="43"/>
      <c r="H20" s="43"/>
      <c r="I20" s="120" t="s">
        <v>36</v>
      </c>
      <c r="J20" s="36" t="s">
        <v>43</v>
      </c>
      <c r="K20" s="46"/>
    </row>
    <row r="21" spans="2:11" s="1" customFormat="1" ht="18" customHeight="1">
      <c r="B21" s="42"/>
      <c r="C21" s="43"/>
      <c r="D21" s="43"/>
      <c r="E21" s="36" t="s">
        <v>44</v>
      </c>
      <c r="F21" s="43"/>
      <c r="G21" s="43"/>
      <c r="H21" s="43"/>
      <c r="I21" s="120" t="s">
        <v>39</v>
      </c>
      <c r="J21" s="36" t="s">
        <v>45</v>
      </c>
      <c r="K21" s="46"/>
    </row>
    <row r="22" spans="2:11" s="1" customFormat="1" ht="6.9" customHeight="1">
      <c r="B22" s="42"/>
      <c r="C22" s="43"/>
      <c r="D22" s="43"/>
      <c r="E22" s="43"/>
      <c r="F22" s="43"/>
      <c r="G22" s="43"/>
      <c r="H22" s="43"/>
      <c r="I22" s="119"/>
      <c r="J22" s="43"/>
      <c r="K22" s="46"/>
    </row>
    <row r="23" spans="2:11" s="1" customFormat="1" ht="14.4" customHeight="1">
      <c r="B23" s="42"/>
      <c r="C23" s="43"/>
      <c r="D23" s="38" t="s">
        <v>46</v>
      </c>
      <c r="E23" s="43"/>
      <c r="F23" s="43"/>
      <c r="G23" s="43"/>
      <c r="H23" s="43"/>
      <c r="I23" s="119"/>
      <c r="J23" s="43"/>
      <c r="K23" s="46"/>
    </row>
    <row r="24" spans="2:11" s="6" customFormat="1" ht="14.4" customHeight="1">
      <c r="B24" s="123"/>
      <c r="C24" s="124"/>
      <c r="D24" s="124"/>
      <c r="E24" s="397" t="s">
        <v>22</v>
      </c>
      <c r="F24" s="397"/>
      <c r="G24" s="397"/>
      <c r="H24" s="397"/>
      <c r="I24" s="125"/>
      <c r="J24" s="124"/>
      <c r="K24" s="126"/>
    </row>
    <row r="25" spans="2:11" s="1" customFormat="1" ht="6.9" customHeight="1">
      <c r="B25" s="42"/>
      <c r="C25" s="43"/>
      <c r="D25" s="43"/>
      <c r="E25" s="43"/>
      <c r="F25" s="43"/>
      <c r="G25" s="43"/>
      <c r="H25" s="43"/>
      <c r="I25" s="119"/>
      <c r="J25" s="43"/>
      <c r="K25" s="46"/>
    </row>
    <row r="26" spans="2:11" s="1" customFormat="1" ht="6.9" customHeight="1">
      <c r="B26" s="42"/>
      <c r="C26" s="43"/>
      <c r="D26" s="86"/>
      <c r="E26" s="86"/>
      <c r="F26" s="86"/>
      <c r="G26" s="86"/>
      <c r="H26" s="86"/>
      <c r="I26" s="127"/>
      <c r="J26" s="86"/>
      <c r="K26" s="128"/>
    </row>
    <row r="27" spans="2:11" s="1" customFormat="1" ht="25.35" customHeight="1">
      <c r="B27" s="42"/>
      <c r="C27" s="43"/>
      <c r="D27" s="129" t="s">
        <v>48</v>
      </c>
      <c r="E27" s="43"/>
      <c r="F27" s="43"/>
      <c r="G27" s="43"/>
      <c r="H27" s="43"/>
      <c r="I27" s="119"/>
      <c r="J27" s="130">
        <f>ROUND(J84,2)</f>
        <v>2171985.16</v>
      </c>
      <c r="K27" s="46"/>
    </row>
    <row r="28" spans="2:11" s="1" customFormat="1" ht="6.9" customHeight="1">
      <c r="B28" s="42"/>
      <c r="C28" s="43"/>
      <c r="D28" s="86"/>
      <c r="E28" s="86"/>
      <c r="F28" s="86"/>
      <c r="G28" s="86"/>
      <c r="H28" s="86"/>
      <c r="I28" s="127"/>
      <c r="J28" s="86"/>
      <c r="K28" s="128"/>
    </row>
    <row r="29" spans="2:11" s="1" customFormat="1" ht="14.4" customHeight="1">
      <c r="B29" s="42"/>
      <c r="C29" s="43"/>
      <c r="D29" s="43"/>
      <c r="E29" s="43"/>
      <c r="F29" s="47" t="s">
        <v>50</v>
      </c>
      <c r="G29" s="43"/>
      <c r="H29" s="43"/>
      <c r="I29" s="131" t="s">
        <v>49</v>
      </c>
      <c r="J29" s="47" t="s">
        <v>51</v>
      </c>
      <c r="K29" s="46"/>
    </row>
    <row r="30" spans="2:11" s="1" customFormat="1" ht="14.4" customHeight="1">
      <c r="B30" s="42"/>
      <c r="C30" s="43"/>
      <c r="D30" s="50" t="s">
        <v>52</v>
      </c>
      <c r="E30" s="50" t="s">
        <v>53</v>
      </c>
      <c r="F30" s="132">
        <f>ROUND(SUM(BE84:BE232),2)</f>
        <v>2171985.16</v>
      </c>
      <c r="G30" s="43"/>
      <c r="H30" s="43"/>
      <c r="I30" s="133">
        <v>0.21</v>
      </c>
      <c r="J30" s="132">
        <f>ROUND(ROUND((SUM(BE84:BE232)),2)*I30,2)</f>
        <v>456116.88</v>
      </c>
      <c r="K30" s="46"/>
    </row>
    <row r="31" spans="2:11" s="1" customFormat="1" ht="14.4" customHeight="1">
      <c r="B31" s="42"/>
      <c r="C31" s="43"/>
      <c r="D31" s="43"/>
      <c r="E31" s="50" t="s">
        <v>54</v>
      </c>
      <c r="F31" s="132">
        <f>ROUND(SUM(BF84:BF232),2)</f>
        <v>0</v>
      </c>
      <c r="G31" s="43"/>
      <c r="H31" s="43"/>
      <c r="I31" s="133">
        <v>0.15</v>
      </c>
      <c r="J31" s="132">
        <f>ROUND(ROUND((SUM(BF84:BF232)),2)*I31,2)</f>
        <v>0</v>
      </c>
      <c r="K31" s="46"/>
    </row>
    <row r="32" spans="2:11" s="1" customFormat="1" ht="14.4" customHeight="1" hidden="1">
      <c r="B32" s="42"/>
      <c r="C32" s="43"/>
      <c r="D32" s="43"/>
      <c r="E32" s="50" t="s">
        <v>55</v>
      </c>
      <c r="F32" s="132">
        <f>ROUND(SUM(BG84:BG232),2)</f>
        <v>0</v>
      </c>
      <c r="G32" s="43"/>
      <c r="H32" s="43"/>
      <c r="I32" s="133">
        <v>0.21</v>
      </c>
      <c r="J32" s="132">
        <v>0</v>
      </c>
      <c r="K32" s="46"/>
    </row>
    <row r="33" spans="2:11" s="1" customFormat="1" ht="14.4" customHeight="1" hidden="1">
      <c r="B33" s="42"/>
      <c r="C33" s="43"/>
      <c r="D33" s="43"/>
      <c r="E33" s="50" t="s">
        <v>56</v>
      </c>
      <c r="F33" s="132">
        <f>ROUND(SUM(BH84:BH232),2)</f>
        <v>0</v>
      </c>
      <c r="G33" s="43"/>
      <c r="H33" s="43"/>
      <c r="I33" s="133">
        <v>0.15</v>
      </c>
      <c r="J33" s="132">
        <v>0</v>
      </c>
      <c r="K33" s="46"/>
    </row>
    <row r="34" spans="2:11" s="1" customFormat="1" ht="14.4" customHeight="1" hidden="1">
      <c r="B34" s="42"/>
      <c r="C34" s="43"/>
      <c r="D34" s="43"/>
      <c r="E34" s="50" t="s">
        <v>57</v>
      </c>
      <c r="F34" s="132">
        <f>ROUND(SUM(BI84:BI232),2)</f>
        <v>0</v>
      </c>
      <c r="G34" s="43"/>
      <c r="H34" s="43"/>
      <c r="I34" s="133">
        <v>0</v>
      </c>
      <c r="J34" s="132">
        <v>0</v>
      </c>
      <c r="K34" s="46"/>
    </row>
    <row r="35" spans="2:11" s="1" customFormat="1" ht="6.9" customHeight="1">
      <c r="B35" s="42"/>
      <c r="C35" s="43"/>
      <c r="D35" s="43"/>
      <c r="E35" s="43"/>
      <c r="F35" s="43"/>
      <c r="G35" s="43"/>
      <c r="H35" s="43"/>
      <c r="I35" s="119"/>
      <c r="J35" s="43"/>
      <c r="K35" s="46"/>
    </row>
    <row r="36" spans="2:11" s="1" customFormat="1" ht="25.35" customHeight="1">
      <c r="B36" s="42"/>
      <c r="C36" s="134"/>
      <c r="D36" s="135" t="s">
        <v>58</v>
      </c>
      <c r="E36" s="80"/>
      <c r="F36" s="80"/>
      <c r="G36" s="136" t="s">
        <v>59</v>
      </c>
      <c r="H36" s="137" t="s">
        <v>60</v>
      </c>
      <c r="I36" s="138"/>
      <c r="J36" s="139">
        <f>SUM(J27:J34)</f>
        <v>2628102.04</v>
      </c>
      <c r="K36" s="140"/>
    </row>
    <row r="37" spans="2:11" s="1" customFormat="1" ht="14.4" customHeight="1">
      <c r="B37" s="57"/>
      <c r="C37" s="58"/>
      <c r="D37" s="58"/>
      <c r="E37" s="58"/>
      <c r="F37" s="58"/>
      <c r="G37" s="58"/>
      <c r="H37" s="58"/>
      <c r="I37" s="141"/>
      <c r="J37" s="58"/>
      <c r="K37" s="59"/>
    </row>
    <row r="41" spans="2:11" s="1" customFormat="1" ht="6.9" customHeight="1">
      <c r="B41" s="142"/>
      <c r="C41" s="143"/>
      <c r="D41" s="143"/>
      <c r="E41" s="143"/>
      <c r="F41" s="143"/>
      <c r="G41" s="143"/>
      <c r="H41" s="143"/>
      <c r="I41" s="144"/>
      <c r="J41" s="143"/>
      <c r="K41" s="145"/>
    </row>
    <row r="42" spans="2:11" s="1" customFormat="1" ht="36.9" customHeight="1">
      <c r="B42" s="42"/>
      <c r="C42" s="31" t="s">
        <v>157</v>
      </c>
      <c r="D42" s="43"/>
      <c r="E42" s="43"/>
      <c r="F42" s="43"/>
      <c r="G42" s="43"/>
      <c r="H42" s="43"/>
      <c r="I42" s="119"/>
      <c r="J42" s="43"/>
      <c r="K42" s="46"/>
    </row>
    <row r="43" spans="2:11" s="1" customFormat="1" ht="6.9" customHeight="1">
      <c r="B43" s="42"/>
      <c r="C43" s="43"/>
      <c r="D43" s="43"/>
      <c r="E43" s="43"/>
      <c r="F43" s="43"/>
      <c r="G43" s="43"/>
      <c r="H43" s="43"/>
      <c r="I43" s="119"/>
      <c r="J43" s="43"/>
      <c r="K43" s="46"/>
    </row>
    <row r="44" spans="2:11" s="1" customFormat="1" ht="14.4" customHeight="1">
      <c r="B44" s="42"/>
      <c r="C44" s="38" t="s">
        <v>18</v>
      </c>
      <c r="D44" s="43"/>
      <c r="E44" s="43"/>
      <c r="F44" s="43"/>
      <c r="G44" s="43"/>
      <c r="H44" s="43"/>
      <c r="I44" s="119"/>
      <c r="J44" s="43"/>
      <c r="K44" s="46"/>
    </row>
    <row r="45" spans="2:11" s="1" customFormat="1" ht="14.4" customHeight="1">
      <c r="B45" s="42"/>
      <c r="C45" s="43"/>
      <c r="D45" s="43"/>
      <c r="E45" s="406" t="str">
        <f>E7</f>
        <v>II/169 a II/145 Dlouhá ves-Radešov, úsek C</v>
      </c>
      <c r="F45" s="407"/>
      <c r="G45" s="407"/>
      <c r="H45" s="407"/>
      <c r="I45" s="119"/>
      <c r="J45" s="43"/>
      <c r="K45" s="46"/>
    </row>
    <row r="46" spans="2:11" s="1" customFormat="1" ht="14.4" customHeight="1">
      <c r="B46" s="42"/>
      <c r="C46" s="38" t="s">
        <v>152</v>
      </c>
      <c r="D46" s="43"/>
      <c r="E46" s="43"/>
      <c r="F46" s="43"/>
      <c r="G46" s="43"/>
      <c r="H46" s="43"/>
      <c r="I46" s="119"/>
      <c r="J46" s="43"/>
      <c r="K46" s="46"/>
    </row>
    <row r="47" spans="2:11" s="1" customFormat="1" ht="16.2" customHeight="1">
      <c r="B47" s="42"/>
      <c r="C47" s="43"/>
      <c r="D47" s="43"/>
      <c r="E47" s="408" t="str">
        <f>E9</f>
        <v>110D - DO-Objíždka</v>
      </c>
      <c r="F47" s="409"/>
      <c r="G47" s="409"/>
      <c r="H47" s="409"/>
      <c r="I47" s="119"/>
      <c r="J47" s="43"/>
      <c r="K47" s="46"/>
    </row>
    <row r="48" spans="2:11" s="1" customFormat="1" ht="6.9" customHeight="1">
      <c r="B48" s="42"/>
      <c r="C48" s="43"/>
      <c r="D48" s="43"/>
      <c r="E48" s="43"/>
      <c r="F48" s="43"/>
      <c r="G48" s="43"/>
      <c r="H48" s="43"/>
      <c r="I48" s="119"/>
      <c r="J48" s="43"/>
      <c r="K48" s="46"/>
    </row>
    <row r="49" spans="2:11" s="1" customFormat="1" ht="18" customHeight="1">
      <c r="B49" s="42"/>
      <c r="C49" s="38" t="s">
        <v>26</v>
      </c>
      <c r="D49" s="43"/>
      <c r="E49" s="43"/>
      <c r="F49" s="36" t="str">
        <f>F12</f>
        <v>Kraj Plzeňský, k.ú. Opolenec</v>
      </c>
      <c r="G49" s="43"/>
      <c r="H49" s="43"/>
      <c r="I49" s="120" t="s">
        <v>28</v>
      </c>
      <c r="J49" s="121">
        <f>IF(J12="","",J12)</f>
        <v>43424</v>
      </c>
      <c r="K49" s="46"/>
    </row>
    <row r="50" spans="2:11" s="1" customFormat="1" ht="6.9" customHeight="1">
      <c r="B50" s="42"/>
      <c r="C50" s="43"/>
      <c r="D50" s="43"/>
      <c r="E50" s="43"/>
      <c r="F50" s="43"/>
      <c r="G50" s="43"/>
      <c r="H50" s="43"/>
      <c r="I50" s="119"/>
      <c r="J50" s="43"/>
      <c r="K50" s="46"/>
    </row>
    <row r="51" spans="2:11" s="1" customFormat="1" ht="13.2">
      <c r="B51" s="42"/>
      <c r="C51" s="38" t="s">
        <v>35</v>
      </c>
      <c r="D51" s="43"/>
      <c r="E51" s="43"/>
      <c r="F51" s="36" t="str">
        <f>E15</f>
        <v>Správa a údržba silnic Lzeňského kraje, p.o.</v>
      </c>
      <c r="G51" s="43"/>
      <c r="H51" s="43"/>
      <c r="I51" s="120" t="s">
        <v>42</v>
      </c>
      <c r="J51" s="397" t="str">
        <f>E21</f>
        <v>Pontex spol. s r.o.</v>
      </c>
      <c r="K51" s="46"/>
    </row>
    <row r="52" spans="2:11" s="1" customFormat="1" ht="14.4" customHeight="1">
      <c r="B52" s="42"/>
      <c r="C52" s="38" t="s">
        <v>41</v>
      </c>
      <c r="D52" s="43"/>
      <c r="E52" s="43"/>
      <c r="F52" s="36" t="str">
        <f>IF(E18="","",E18)</f>
        <v>Společnost Dlouhá Ves - Radešov</v>
      </c>
      <c r="G52" s="43"/>
      <c r="H52" s="43"/>
      <c r="I52" s="119"/>
      <c r="J52" s="401"/>
      <c r="K52" s="46"/>
    </row>
    <row r="53" spans="2:11" s="1" customFormat="1" ht="10.35" customHeight="1">
      <c r="B53" s="42"/>
      <c r="C53" s="43"/>
      <c r="D53" s="43"/>
      <c r="E53" s="43"/>
      <c r="F53" s="43"/>
      <c r="G53" s="43"/>
      <c r="H53" s="43"/>
      <c r="I53" s="119"/>
      <c r="J53" s="43"/>
      <c r="K53" s="46"/>
    </row>
    <row r="54" spans="2:11" s="1" customFormat="1" ht="29.25" customHeight="1">
      <c r="B54" s="42"/>
      <c r="C54" s="146" t="s">
        <v>158</v>
      </c>
      <c r="D54" s="134"/>
      <c r="E54" s="134"/>
      <c r="F54" s="134"/>
      <c r="G54" s="134"/>
      <c r="H54" s="134"/>
      <c r="I54" s="147"/>
      <c r="J54" s="148" t="s">
        <v>159</v>
      </c>
      <c r="K54" s="149"/>
    </row>
    <row r="55" spans="2:11" s="1" customFormat="1" ht="10.35" customHeight="1">
      <c r="B55" s="42"/>
      <c r="C55" s="43"/>
      <c r="D55" s="43"/>
      <c r="E55" s="43"/>
      <c r="F55" s="43"/>
      <c r="G55" s="43"/>
      <c r="H55" s="43"/>
      <c r="I55" s="119"/>
      <c r="J55" s="43"/>
      <c r="K55" s="46"/>
    </row>
    <row r="56" spans="2:47" s="1" customFormat="1" ht="29.25" customHeight="1">
      <c r="B56" s="42"/>
      <c r="C56" s="150" t="s">
        <v>160</v>
      </c>
      <c r="D56" s="43"/>
      <c r="E56" s="43"/>
      <c r="F56" s="43"/>
      <c r="G56" s="43"/>
      <c r="H56" s="43"/>
      <c r="I56" s="119"/>
      <c r="J56" s="130">
        <f>J84</f>
        <v>2171985.16</v>
      </c>
      <c r="K56" s="46"/>
      <c r="AU56" s="25" t="s">
        <v>161</v>
      </c>
    </row>
    <row r="57" spans="2:11" s="7" customFormat="1" ht="24.9" customHeight="1">
      <c r="B57" s="151"/>
      <c r="C57" s="152"/>
      <c r="D57" s="153" t="s">
        <v>219</v>
      </c>
      <c r="E57" s="154"/>
      <c r="F57" s="154"/>
      <c r="G57" s="154"/>
      <c r="H57" s="154"/>
      <c r="I57" s="155"/>
      <c r="J57" s="156">
        <f>J85</f>
        <v>2171985.16</v>
      </c>
      <c r="K57" s="157"/>
    </row>
    <row r="58" spans="2:11" s="8" customFormat="1" ht="19.95" customHeight="1">
      <c r="B58" s="158"/>
      <c r="C58" s="159"/>
      <c r="D58" s="160" t="s">
        <v>220</v>
      </c>
      <c r="E58" s="161"/>
      <c r="F58" s="161"/>
      <c r="G58" s="161"/>
      <c r="H58" s="161"/>
      <c r="I58" s="162"/>
      <c r="J58" s="163">
        <f>J86</f>
        <v>1022362.0599999998</v>
      </c>
      <c r="K58" s="164"/>
    </row>
    <row r="59" spans="2:11" s="8" customFormat="1" ht="19.95" customHeight="1">
      <c r="B59" s="158"/>
      <c r="C59" s="159"/>
      <c r="D59" s="160" t="s">
        <v>221</v>
      </c>
      <c r="E59" s="161"/>
      <c r="F59" s="161"/>
      <c r="G59" s="161"/>
      <c r="H59" s="161"/>
      <c r="I59" s="162"/>
      <c r="J59" s="163">
        <f>J171</f>
        <v>580599.86</v>
      </c>
      <c r="K59" s="164"/>
    </row>
    <row r="60" spans="2:11" s="8" customFormat="1" ht="19.95" customHeight="1">
      <c r="B60" s="158"/>
      <c r="C60" s="159"/>
      <c r="D60" s="160" t="s">
        <v>223</v>
      </c>
      <c r="E60" s="161"/>
      <c r="F60" s="161"/>
      <c r="G60" s="161"/>
      <c r="H60" s="161"/>
      <c r="I60" s="162"/>
      <c r="J60" s="163">
        <f>J183</f>
        <v>171180.38</v>
      </c>
      <c r="K60" s="164"/>
    </row>
    <row r="61" spans="2:11" s="8" customFormat="1" ht="19.95" customHeight="1">
      <c r="B61" s="158"/>
      <c r="C61" s="159"/>
      <c r="D61" s="160" t="s">
        <v>224</v>
      </c>
      <c r="E61" s="161"/>
      <c r="F61" s="161"/>
      <c r="G61" s="161"/>
      <c r="H61" s="161"/>
      <c r="I61" s="162"/>
      <c r="J61" s="163">
        <f>J197</f>
        <v>108561.87000000001</v>
      </c>
      <c r="K61" s="164"/>
    </row>
    <row r="62" spans="2:11" s="8" customFormat="1" ht="19.95" customHeight="1">
      <c r="B62" s="158"/>
      <c r="C62" s="159"/>
      <c r="D62" s="160" t="s">
        <v>1356</v>
      </c>
      <c r="E62" s="161"/>
      <c r="F62" s="161"/>
      <c r="G62" s="161"/>
      <c r="H62" s="161"/>
      <c r="I62" s="162"/>
      <c r="J62" s="163">
        <f>J204</f>
        <v>219963.93000000002</v>
      </c>
      <c r="K62" s="164"/>
    </row>
    <row r="63" spans="2:11" s="8" customFormat="1" ht="19.95" customHeight="1">
      <c r="B63" s="158"/>
      <c r="C63" s="159"/>
      <c r="D63" s="160" t="s">
        <v>1357</v>
      </c>
      <c r="E63" s="161"/>
      <c r="F63" s="161"/>
      <c r="G63" s="161"/>
      <c r="H63" s="161"/>
      <c r="I63" s="162"/>
      <c r="J63" s="163">
        <f>J215</f>
        <v>65557.17</v>
      </c>
      <c r="K63" s="164"/>
    </row>
    <row r="64" spans="2:11" s="8" customFormat="1" ht="19.95" customHeight="1">
      <c r="B64" s="158"/>
      <c r="C64" s="159"/>
      <c r="D64" s="160" t="s">
        <v>1358</v>
      </c>
      <c r="E64" s="161"/>
      <c r="F64" s="161"/>
      <c r="G64" s="161"/>
      <c r="H64" s="161"/>
      <c r="I64" s="162"/>
      <c r="J64" s="163">
        <f>J230</f>
        <v>3759.89</v>
      </c>
      <c r="K64" s="164"/>
    </row>
    <row r="65" spans="2:11" s="1" customFormat="1" ht="21.75" customHeight="1">
      <c r="B65" s="42"/>
      <c r="C65" s="43"/>
      <c r="D65" s="43"/>
      <c r="E65" s="43"/>
      <c r="F65" s="43"/>
      <c r="G65" s="43"/>
      <c r="H65" s="43"/>
      <c r="I65" s="119"/>
      <c r="J65" s="43"/>
      <c r="K65" s="46"/>
    </row>
    <row r="66" spans="2:11" s="1" customFormat="1" ht="6.9" customHeight="1">
      <c r="B66" s="57"/>
      <c r="C66" s="58"/>
      <c r="D66" s="58"/>
      <c r="E66" s="58"/>
      <c r="F66" s="58"/>
      <c r="G66" s="58"/>
      <c r="H66" s="58"/>
      <c r="I66" s="141"/>
      <c r="J66" s="58"/>
      <c r="K66" s="59"/>
    </row>
    <row r="70" spans="2:12" s="1" customFormat="1" ht="6.9" customHeight="1">
      <c r="B70" s="60"/>
      <c r="C70" s="61"/>
      <c r="D70" s="61"/>
      <c r="E70" s="61"/>
      <c r="F70" s="61"/>
      <c r="G70" s="61"/>
      <c r="H70" s="61"/>
      <c r="I70" s="144"/>
      <c r="J70" s="61"/>
      <c r="K70" s="61"/>
      <c r="L70" s="62"/>
    </row>
    <row r="71" spans="2:12" s="1" customFormat="1" ht="36.9" customHeight="1">
      <c r="B71" s="42"/>
      <c r="C71" s="63" t="s">
        <v>165</v>
      </c>
      <c r="D71" s="64"/>
      <c r="E71" s="64"/>
      <c r="F71" s="64"/>
      <c r="G71" s="64"/>
      <c r="H71" s="64"/>
      <c r="I71" s="165"/>
      <c r="J71" s="64"/>
      <c r="K71" s="64"/>
      <c r="L71" s="62"/>
    </row>
    <row r="72" spans="2:12" s="1" customFormat="1" ht="6.9" customHeight="1">
      <c r="B72" s="42"/>
      <c r="C72" s="64"/>
      <c r="D72" s="64"/>
      <c r="E72" s="64"/>
      <c r="F72" s="64"/>
      <c r="G72" s="64"/>
      <c r="H72" s="64"/>
      <c r="I72" s="165"/>
      <c r="J72" s="64"/>
      <c r="K72" s="64"/>
      <c r="L72" s="62"/>
    </row>
    <row r="73" spans="2:12" s="1" customFormat="1" ht="14.4" customHeight="1">
      <c r="B73" s="42"/>
      <c r="C73" s="66" t="s">
        <v>18</v>
      </c>
      <c r="D73" s="64"/>
      <c r="E73" s="64"/>
      <c r="F73" s="64"/>
      <c r="G73" s="64"/>
      <c r="H73" s="64"/>
      <c r="I73" s="165"/>
      <c r="J73" s="64"/>
      <c r="K73" s="64"/>
      <c r="L73" s="62"/>
    </row>
    <row r="74" spans="2:12" s="1" customFormat="1" ht="14.4" customHeight="1">
      <c r="B74" s="42"/>
      <c r="C74" s="64"/>
      <c r="D74" s="64"/>
      <c r="E74" s="402" t="str">
        <f>E7</f>
        <v>II/169 a II/145 Dlouhá ves-Radešov, úsek C</v>
      </c>
      <c r="F74" s="403"/>
      <c r="G74" s="403"/>
      <c r="H74" s="403"/>
      <c r="I74" s="165"/>
      <c r="J74" s="64"/>
      <c r="K74" s="64"/>
      <c r="L74" s="62"/>
    </row>
    <row r="75" spans="2:12" s="1" customFormat="1" ht="14.4" customHeight="1">
      <c r="B75" s="42"/>
      <c r="C75" s="66" t="s">
        <v>152</v>
      </c>
      <c r="D75" s="64"/>
      <c r="E75" s="64"/>
      <c r="F75" s="64"/>
      <c r="G75" s="64"/>
      <c r="H75" s="64"/>
      <c r="I75" s="165"/>
      <c r="J75" s="64"/>
      <c r="K75" s="64"/>
      <c r="L75" s="62"/>
    </row>
    <row r="76" spans="2:12" s="1" customFormat="1" ht="16.2" customHeight="1">
      <c r="B76" s="42"/>
      <c r="C76" s="64"/>
      <c r="D76" s="64"/>
      <c r="E76" s="382" t="str">
        <f>E9</f>
        <v>110D - DO-Objíždka</v>
      </c>
      <c r="F76" s="404"/>
      <c r="G76" s="404"/>
      <c r="H76" s="404"/>
      <c r="I76" s="165"/>
      <c r="J76" s="64"/>
      <c r="K76" s="64"/>
      <c r="L76" s="62"/>
    </row>
    <row r="77" spans="2:12" s="1" customFormat="1" ht="6.9" customHeight="1">
      <c r="B77" s="42"/>
      <c r="C77" s="64"/>
      <c r="D77" s="64"/>
      <c r="E77" s="64"/>
      <c r="F77" s="64"/>
      <c r="G77" s="64"/>
      <c r="H77" s="64"/>
      <c r="I77" s="165"/>
      <c r="J77" s="64"/>
      <c r="K77" s="64"/>
      <c r="L77" s="62"/>
    </row>
    <row r="78" spans="2:12" s="1" customFormat="1" ht="18" customHeight="1">
      <c r="B78" s="42"/>
      <c r="C78" s="66" t="s">
        <v>26</v>
      </c>
      <c r="D78" s="64"/>
      <c r="E78" s="64"/>
      <c r="F78" s="166" t="str">
        <f>F12</f>
        <v>Kraj Plzeňský, k.ú. Opolenec</v>
      </c>
      <c r="G78" s="64"/>
      <c r="H78" s="64"/>
      <c r="I78" s="167" t="s">
        <v>28</v>
      </c>
      <c r="J78" s="74">
        <f>IF(J12="","",J12)</f>
        <v>43424</v>
      </c>
      <c r="K78" s="64"/>
      <c r="L78" s="62"/>
    </row>
    <row r="79" spans="2:12" s="1" customFormat="1" ht="6.9" customHeight="1">
      <c r="B79" s="42"/>
      <c r="C79" s="64"/>
      <c r="D79" s="64"/>
      <c r="E79" s="64"/>
      <c r="F79" s="64"/>
      <c r="G79" s="64"/>
      <c r="H79" s="64"/>
      <c r="I79" s="165"/>
      <c r="J79" s="64"/>
      <c r="K79" s="64"/>
      <c r="L79" s="62"/>
    </row>
    <row r="80" spans="2:12" s="1" customFormat="1" ht="13.2">
      <c r="B80" s="42"/>
      <c r="C80" s="66" t="s">
        <v>35</v>
      </c>
      <c r="D80" s="64"/>
      <c r="E80" s="64"/>
      <c r="F80" s="166" t="str">
        <f>E15</f>
        <v>Správa a údržba silnic Lzeňského kraje, p.o.</v>
      </c>
      <c r="G80" s="64"/>
      <c r="H80" s="64"/>
      <c r="I80" s="167" t="s">
        <v>42</v>
      </c>
      <c r="J80" s="166" t="str">
        <f>E21</f>
        <v>Pontex spol. s r.o.</v>
      </c>
      <c r="K80" s="64"/>
      <c r="L80" s="62"/>
    </row>
    <row r="81" spans="2:12" s="1" customFormat="1" ht="14.4" customHeight="1">
      <c r="B81" s="42"/>
      <c r="C81" s="66" t="s">
        <v>41</v>
      </c>
      <c r="D81" s="64"/>
      <c r="E81" s="64"/>
      <c r="F81" s="166" t="str">
        <f>IF(E18="","",E18)</f>
        <v>Společnost Dlouhá Ves - Radešov</v>
      </c>
      <c r="G81" s="64"/>
      <c r="H81" s="64"/>
      <c r="I81" s="165"/>
      <c r="J81" s="64"/>
      <c r="K81" s="64"/>
      <c r="L81" s="62"/>
    </row>
    <row r="82" spans="2:12" s="1" customFormat="1" ht="10.35" customHeight="1">
      <c r="B82" s="42"/>
      <c r="C82" s="64"/>
      <c r="D82" s="64"/>
      <c r="E82" s="64"/>
      <c r="F82" s="64"/>
      <c r="G82" s="64"/>
      <c r="H82" s="64"/>
      <c r="I82" s="165"/>
      <c r="J82" s="64"/>
      <c r="K82" s="64"/>
      <c r="L82" s="62"/>
    </row>
    <row r="83" spans="2:20" s="9" customFormat="1" ht="29.25" customHeight="1">
      <c r="B83" s="168"/>
      <c r="C83" s="169" t="s">
        <v>166</v>
      </c>
      <c r="D83" s="170" t="s">
        <v>67</v>
      </c>
      <c r="E83" s="170" t="s">
        <v>63</v>
      </c>
      <c r="F83" s="170" t="s">
        <v>167</v>
      </c>
      <c r="G83" s="170" t="s">
        <v>168</v>
      </c>
      <c r="H83" s="170" t="s">
        <v>169</v>
      </c>
      <c r="I83" s="171" t="s">
        <v>170</v>
      </c>
      <c r="J83" s="170" t="s">
        <v>159</v>
      </c>
      <c r="K83" s="172" t="s">
        <v>171</v>
      </c>
      <c r="L83" s="173"/>
      <c r="M83" s="82" t="s">
        <v>172</v>
      </c>
      <c r="N83" s="83" t="s">
        <v>52</v>
      </c>
      <c r="O83" s="83" t="s">
        <v>173</v>
      </c>
      <c r="P83" s="83" t="s">
        <v>174</v>
      </c>
      <c r="Q83" s="83" t="s">
        <v>175</v>
      </c>
      <c r="R83" s="83" t="s">
        <v>176</v>
      </c>
      <c r="S83" s="83" t="s">
        <v>177</v>
      </c>
      <c r="T83" s="84" t="s">
        <v>178</v>
      </c>
    </row>
    <row r="84" spans="2:63" s="1" customFormat="1" ht="29.25" customHeight="1">
      <c r="B84" s="42"/>
      <c r="C84" s="88" t="s">
        <v>160</v>
      </c>
      <c r="D84" s="64"/>
      <c r="E84" s="64"/>
      <c r="F84" s="64"/>
      <c r="G84" s="64"/>
      <c r="H84" s="64"/>
      <c r="I84" s="165"/>
      <c r="J84" s="174">
        <f>BK84</f>
        <v>2171985.16</v>
      </c>
      <c r="K84" s="64"/>
      <c r="L84" s="62"/>
      <c r="M84" s="85"/>
      <c r="N84" s="86"/>
      <c r="O84" s="86"/>
      <c r="P84" s="175">
        <f>P85</f>
        <v>0</v>
      </c>
      <c r="Q84" s="86"/>
      <c r="R84" s="175">
        <f>R85</f>
        <v>585.4451602</v>
      </c>
      <c r="S84" s="86"/>
      <c r="T84" s="176">
        <f>T85</f>
        <v>452.133</v>
      </c>
      <c r="AT84" s="25" t="s">
        <v>81</v>
      </c>
      <c r="AU84" s="25" t="s">
        <v>161</v>
      </c>
      <c r="BK84" s="177">
        <f>BK85</f>
        <v>2171985.16</v>
      </c>
    </row>
    <row r="85" spans="2:63" s="10" customFormat="1" ht="37.35" customHeight="1">
      <c r="B85" s="178"/>
      <c r="C85" s="179"/>
      <c r="D85" s="180" t="s">
        <v>81</v>
      </c>
      <c r="E85" s="181" t="s">
        <v>229</v>
      </c>
      <c r="F85" s="181" t="s">
        <v>230</v>
      </c>
      <c r="G85" s="179"/>
      <c r="H85" s="179"/>
      <c r="I85" s="182"/>
      <c r="J85" s="183">
        <f>BK85</f>
        <v>2171985.16</v>
      </c>
      <c r="K85" s="179"/>
      <c r="L85" s="184"/>
      <c r="M85" s="185"/>
      <c r="N85" s="186"/>
      <c r="O85" s="186"/>
      <c r="P85" s="187">
        <f>P86+P171+P183+P197+P204+P215+P230</f>
        <v>0</v>
      </c>
      <c r="Q85" s="186"/>
      <c r="R85" s="187">
        <f>R86+R171+R183+R197+R204+R215+R230</f>
        <v>585.4451602</v>
      </c>
      <c r="S85" s="186"/>
      <c r="T85" s="188">
        <f>T86+T171+T183+T197+T204+T215+T230</f>
        <v>452.133</v>
      </c>
      <c r="AR85" s="189" t="s">
        <v>25</v>
      </c>
      <c r="AT85" s="190" t="s">
        <v>81</v>
      </c>
      <c r="AU85" s="190" t="s">
        <v>82</v>
      </c>
      <c r="AY85" s="189" t="s">
        <v>182</v>
      </c>
      <c r="BK85" s="191">
        <f>BK86+BK171+BK183+BK197+BK204+BK215+BK230</f>
        <v>2171985.16</v>
      </c>
    </row>
    <row r="86" spans="2:63" s="10" customFormat="1" ht="19.95" customHeight="1">
      <c r="B86" s="178"/>
      <c r="C86" s="179"/>
      <c r="D86" s="180" t="s">
        <v>81</v>
      </c>
      <c r="E86" s="192" t="s">
        <v>25</v>
      </c>
      <c r="F86" s="192" t="s">
        <v>231</v>
      </c>
      <c r="G86" s="179"/>
      <c r="H86" s="179"/>
      <c r="I86" s="182"/>
      <c r="J86" s="193">
        <f>BK86</f>
        <v>1022362.0599999998</v>
      </c>
      <c r="K86" s="179"/>
      <c r="L86" s="184"/>
      <c r="M86" s="185"/>
      <c r="N86" s="186"/>
      <c r="O86" s="186"/>
      <c r="P86" s="187">
        <f>SUM(P87:P170)</f>
        <v>0</v>
      </c>
      <c r="Q86" s="186"/>
      <c r="R86" s="187">
        <f>SUM(R87:R170)</f>
        <v>0.01668</v>
      </c>
      <c r="S86" s="186"/>
      <c r="T86" s="188">
        <f>SUM(T87:T170)</f>
        <v>354.21299999999997</v>
      </c>
      <c r="AR86" s="189" t="s">
        <v>25</v>
      </c>
      <c r="AT86" s="190" t="s">
        <v>81</v>
      </c>
      <c r="AU86" s="190" t="s">
        <v>25</v>
      </c>
      <c r="AY86" s="189" t="s">
        <v>182</v>
      </c>
      <c r="BK86" s="191">
        <f>SUM(BK87:BK170)</f>
        <v>1022362.0599999998</v>
      </c>
    </row>
    <row r="87" spans="2:65" s="1" customFormat="1" ht="34.2" customHeight="1">
      <c r="B87" s="42"/>
      <c r="C87" s="194" t="s">
        <v>25</v>
      </c>
      <c r="D87" s="194" t="s">
        <v>185</v>
      </c>
      <c r="E87" s="195" t="s">
        <v>232</v>
      </c>
      <c r="F87" s="196" t="s">
        <v>233</v>
      </c>
      <c r="G87" s="197" t="s">
        <v>234</v>
      </c>
      <c r="H87" s="198">
        <v>37</v>
      </c>
      <c r="I87" s="199">
        <v>58.26</v>
      </c>
      <c r="J87" s="200">
        <f>ROUND(I87*H87,2)</f>
        <v>2155.62</v>
      </c>
      <c r="K87" s="196" t="s">
        <v>235</v>
      </c>
      <c r="L87" s="62"/>
      <c r="M87" s="201" t="s">
        <v>22</v>
      </c>
      <c r="N87" s="202" t="s">
        <v>53</v>
      </c>
      <c r="O87" s="43"/>
      <c r="P87" s="203">
        <f>O87*H87</f>
        <v>0</v>
      </c>
      <c r="Q87" s="203">
        <v>0</v>
      </c>
      <c r="R87" s="203">
        <f>Q87*H87</f>
        <v>0</v>
      </c>
      <c r="S87" s="203">
        <v>0</v>
      </c>
      <c r="T87" s="204">
        <f>S87*H87</f>
        <v>0</v>
      </c>
      <c r="AR87" s="25" t="s">
        <v>197</v>
      </c>
      <c r="AT87" s="25" t="s">
        <v>185</v>
      </c>
      <c r="AU87" s="25" t="s">
        <v>92</v>
      </c>
      <c r="AY87" s="25" t="s">
        <v>182</v>
      </c>
      <c r="BE87" s="205">
        <f>IF(N87="základní",J87,0)</f>
        <v>2155.62</v>
      </c>
      <c r="BF87" s="205">
        <f>IF(N87="snížená",J87,0)</f>
        <v>0</v>
      </c>
      <c r="BG87" s="205">
        <f>IF(N87="zákl. přenesená",J87,0)</f>
        <v>0</v>
      </c>
      <c r="BH87" s="205">
        <f>IF(N87="sníž. přenesená",J87,0)</f>
        <v>0</v>
      </c>
      <c r="BI87" s="205">
        <f>IF(N87="nulová",J87,0)</f>
        <v>0</v>
      </c>
      <c r="BJ87" s="25" t="s">
        <v>25</v>
      </c>
      <c r="BK87" s="205">
        <f>ROUND(I87*H87,2)</f>
        <v>2155.62</v>
      </c>
      <c r="BL87" s="25" t="s">
        <v>197</v>
      </c>
      <c r="BM87" s="25" t="s">
        <v>1980</v>
      </c>
    </row>
    <row r="88" spans="2:47" s="1" customFormat="1" ht="216">
      <c r="B88" s="42"/>
      <c r="C88" s="64"/>
      <c r="D88" s="208" t="s">
        <v>237</v>
      </c>
      <c r="E88" s="64"/>
      <c r="F88" s="228" t="s">
        <v>238</v>
      </c>
      <c r="G88" s="64"/>
      <c r="H88" s="64"/>
      <c r="I88" s="165"/>
      <c r="J88" s="64"/>
      <c r="K88" s="64"/>
      <c r="L88" s="62"/>
      <c r="M88" s="229"/>
      <c r="N88" s="43"/>
      <c r="O88" s="43"/>
      <c r="P88" s="43"/>
      <c r="Q88" s="43"/>
      <c r="R88" s="43"/>
      <c r="S88" s="43"/>
      <c r="T88" s="79"/>
      <c r="AT88" s="25" t="s">
        <v>237</v>
      </c>
      <c r="AU88" s="25" t="s">
        <v>92</v>
      </c>
    </row>
    <row r="89" spans="2:51" s="11" customFormat="1" ht="13.5">
      <c r="B89" s="206"/>
      <c r="C89" s="207"/>
      <c r="D89" s="208" t="s">
        <v>192</v>
      </c>
      <c r="E89" s="209" t="s">
        <v>22</v>
      </c>
      <c r="F89" s="210" t="s">
        <v>1981</v>
      </c>
      <c r="G89" s="207"/>
      <c r="H89" s="211">
        <v>37</v>
      </c>
      <c r="I89" s="212"/>
      <c r="J89" s="207"/>
      <c r="K89" s="207"/>
      <c r="L89" s="213"/>
      <c r="M89" s="214"/>
      <c r="N89" s="215"/>
      <c r="O89" s="215"/>
      <c r="P89" s="215"/>
      <c r="Q89" s="215"/>
      <c r="R89" s="215"/>
      <c r="S89" s="215"/>
      <c r="T89" s="216"/>
      <c r="AT89" s="217" t="s">
        <v>192</v>
      </c>
      <c r="AU89" s="217" t="s">
        <v>92</v>
      </c>
      <c r="AV89" s="11" t="s">
        <v>92</v>
      </c>
      <c r="AW89" s="11" t="s">
        <v>194</v>
      </c>
      <c r="AX89" s="11" t="s">
        <v>25</v>
      </c>
      <c r="AY89" s="217" t="s">
        <v>182</v>
      </c>
    </row>
    <row r="90" spans="2:65" s="1" customFormat="1" ht="22.8" customHeight="1">
      <c r="B90" s="42"/>
      <c r="C90" s="194" t="s">
        <v>92</v>
      </c>
      <c r="D90" s="194" t="s">
        <v>185</v>
      </c>
      <c r="E90" s="195" t="s">
        <v>242</v>
      </c>
      <c r="F90" s="196" t="s">
        <v>243</v>
      </c>
      <c r="G90" s="197" t="s">
        <v>234</v>
      </c>
      <c r="H90" s="198">
        <v>37</v>
      </c>
      <c r="I90" s="199">
        <v>31.71</v>
      </c>
      <c r="J90" s="200">
        <f>ROUND(I90*H90,2)</f>
        <v>1173.27</v>
      </c>
      <c r="K90" s="196" t="s">
        <v>235</v>
      </c>
      <c r="L90" s="62"/>
      <c r="M90" s="201" t="s">
        <v>22</v>
      </c>
      <c r="N90" s="202" t="s">
        <v>53</v>
      </c>
      <c r="O90" s="43"/>
      <c r="P90" s="203">
        <f>O90*H90</f>
        <v>0</v>
      </c>
      <c r="Q90" s="203">
        <v>0.00018</v>
      </c>
      <c r="R90" s="203">
        <f>Q90*H90</f>
        <v>0.00666</v>
      </c>
      <c r="S90" s="203">
        <v>0</v>
      </c>
      <c r="T90" s="204">
        <f>S90*H90</f>
        <v>0</v>
      </c>
      <c r="AR90" s="25" t="s">
        <v>197</v>
      </c>
      <c r="AT90" s="25" t="s">
        <v>185</v>
      </c>
      <c r="AU90" s="25" t="s">
        <v>92</v>
      </c>
      <c r="AY90" s="25" t="s">
        <v>182</v>
      </c>
      <c r="BE90" s="205">
        <f>IF(N90="základní",J90,0)</f>
        <v>1173.27</v>
      </c>
      <c r="BF90" s="205">
        <f>IF(N90="snížená",J90,0)</f>
        <v>0</v>
      </c>
      <c r="BG90" s="205">
        <f>IF(N90="zákl. přenesená",J90,0)</f>
        <v>0</v>
      </c>
      <c r="BH90" s="205">
        <f>IF(N90="sníž. přenesená",J90,0)</f>
        <v>0</v>
      </c>
      <c r="BI90" s="205">
        <f>IF(N90="nulová",J90,0)</f>
        <v>0</v>
      </c>
      <c r="BJ90" s="25" t="s">
        <v>25</v>
      </c>
      <c r="BK90" s="205">
        <f>ROUND(I90*H90,2)</f>
        <v>1173.27</v>
      </c>
      <c r="BL90" s="25" t="s">
        <v>197</v>
      </c>
      <c r="BM90" s="25" t="s">
        <v>1982</v>
      </c>
    </row>
    <row r="91" spans="2:47" s="1" customFormat="1" ht="96">
      <c r="B91" s="42"/>
      <c r="C91" s="64"/>
      <c r="D91" s="208" t="s">
        <v>237</v>
      </c>
      <c r="E91" s="64"/>
      <c r="F91" s="228" t="s">
        <v>245</v>
      </c>
      <c r="G91" s="64"/>
      <c r="H91" s="64"/>
      <c r="I91" s="165"/>
      <c r="J91" s="64"/>
      <c r="K91" s="64"/>
      <c r="L91" s="62"/>
      <c r="M91" s="229"/>
      <c r="N91" s="43"/>
      <c r="O91" s="43"/>
      <c r="P91" s="43"/>
      <c r="Q91" s="43"/>
      <c r="R91" s="43"/>
      <c r="S91" s="43"/>
      <c r="T91" s="79"/>
      <c r="AT91" s="25" t="s">
        <v>237</v>
      </c>
      <c r="AU91" s="25" t="s">
        <v>92</v>
      </c>
    </row>
    <row r="92" spans="2:51" s="11" customFormat="1" ht="13.5">
      <c r="B92" s="206"/>
      <c r="C92" s="207"/>
      <c r="D92" s="208" t="s">
        <v>192</v>
      </c>
      <c r="E92" s="209" t="s">
        <v>22</v>
      </c>
      <c r="F92" s="210" t="s">
        <v>434</v>
      </c>
      <c r="G92" s="207"/>
      <c r="H92" s="211">
        <v>37</v>
      </c>
      <c r="I92" s="212"/>
      <c r="J92" s="207"/>
      <c r="K92" s="207"/>
      <c r="L92" s="213"/>
      <c r="M92" s="214"/>
      <c r="N92" s="215"/>
      <c r="O92" s="215"/>
      <c r="P92" s="215"/>
      <c r="Q92" s="215"/>
      <c r="R92" s="215"/>
      <c r="S92" s="215"/>
      <c r="T92" s="216"/>
      <c r="AT92" s="217" t="s">
        <v>192</v>
      </c>
      <c r="AU92" s="217" t="s">
        <v>92</v>
      </c>
      <c r="AV92" s="11" t="s">
        <v>92</v>
      </c>
      <c r="AW92" s="11" t="s">
        <v>194</v>
      </c>
      <c r="AX92" s="11" t="s">
        <v>25</v>
      </c>
      <c r="AY92" s="217" t="s">
        <v>182</v>
      </c>
    </row>
    <row r="93" spans="2:65" s="1" customFormat="1" ht="22.8" customHeight="1">
      <c r="B93" s="42"/>
      <c r="C93" s="194" t="s">
        <v>201</v>
      </c>
      <c r="D93" s="194" t="s">
        <v>185</v>
      </c>
      <c r="E93" s="195" t="s">
        <v>1983</v>
      </c>
      <c r="F93" s="196" t="s">
        <v>1984</v>
      </c>
      <c r="G93" s="197" t="s">
        <v>249</v>
      </c>
      <c r="H93" s="198">
        <v>11</v>
      </c>
      <c r="I93" s="199">
        <v>165.94</v>
      </c>
      <c r="J93" s="200">
        <f>ROUND(I93*H93,2)</f>
        <v>1825.34</v>
      </c>
      <c r="K93" s="196" t="s">
        <v>235</v>
      </c>
      <c r="L93" s="62"/>
      <c r="M93" s="201" t="s">
        <v>22</v>
      </c>
      <c r="N93" s="202" t="s">
        <v>53</v>
      </c>
      <c r="O93" s="43"/>
      <c r="P93" s="203">
        <f>O93*H93</f>
        <v>0</v>
      </c>
      <c r="Q93" s="203">
        <v>0</v>
      </c>
      <c r="R93" s="203">
        <f>Q93*H93</f>
        <v>0</v>
      </c>
      <c r="S93" s="203">
        <v>0</v>
      </c>
      <c r="T93" s="204">
        <f>S93*H93</f>
        <v>0</v>
      </c>
      <c r="AR93" s="25" t="s">
        <v>197</v>
      </c>
      <c r="AT93" s="25" t="s">
        <v>185</v>
      </c>
      <c r="AU93" s="25" t="s">
        <v>92</v>
      </c>
      <c r="AY93" s="25" t="s">
        <v>182</v>
      </c>
      <c r="BE93" s="205">
        <f>IF(N93="základní",J93,0)</f>
        <v>1825.34</v>
      </c>
      <c r="BF93" s="205">
        <f>IF(N93="snížená",J93,0)</f>
        <v>0</v>
      </c>
      <c r="BG93" s="205">
        <f>IF(N93="zákl. přenesená",J93,0)</f>
        <v>0</v>
      </c>
      <c r="BH93" s="205">
        <f>IF(N93="sníž. přenesená",J93,0)</f>
        <v>0</v>
      </c>
      <c r="BI93" s="205">
        <f>IF(N93="nulová",J93,0)</f>
        <v>0</v>
      </c>
      <c r="BJ93" s="25" t="s">
        <v>25</v>
      </c>
      <c r="BK93" s="205">
        <f>ROUND(I93*H93,2)</f>
        <v>1825.34</v>
      </c>
      <c r="BL93" s="25" t="s">
        <v>197</v>
      </c>
      <c r="BM93" s="25" t="s">
        <v>1985</v>
      </c>
    </row>
    <row r="94" spans="2:47" s="1" customFormat="1" ht="192">
      <c r="B94" s="42"/>
      <c r="C94" s="64"/>
      <c r="D94" s="208" t="s">
        <v>237</v>
      </c>
      <c r="E94" s="64"/>
      <c r="F94" s="228" t="s">
        <v>251</v>
      </c>
      <c r="G94" s="64"/>
      <c r="H94" s="64"/>
      <c r="I94" s="165"/>
      <c r="J94" s="64"/>
      <c r="K94" s="64"/>
      <c r="L94" s="62"/>
      <c r="M94" s="229"/>
      <c r="N94" s="43"/>
      <c r="O94" s="43"/>
      <c r="P94" s="43"/>
      <c r="Q94" s="43"/>
      <c r="R94" s="43"/>
      <c r="S94" s="43"/>
      <c r="T94" s="79"/>
      <c r="AT94" s="25" t="s">
        <v>237</v>
      </c>
      <c r="AU94" s="25" t="s">
        <v>92</v>
      </c>
    </row>
    <row r="95" spans="2:51" s="11" customFormat="1" ht="13.5">
      <c r="B95" s="206"/>
      <c r="C95" s="207"/>
      <c r="D95" s="208" t="s">
        <v>192</v>
      </c>
      <c r="E95" s="209" t="s">
        <v>22</v>
      </c>
      <c r="F95" s="210" t="s">
        <v>1986</v>
      </c>
      <c r="G95" s="207"/>
      <c r="H95" s="211">
        <v>11</v>
      </c>
      <c r="I95" s="212"/>
      <c r="J95" s="207"/>
      <c r="K95" s="207"/>
      <c r="L95" s="213"/>
      <c r="M95" s="214"/>
      <c r="N95" s="215"/>
      <c r="O95" s="215"/>
      <c r="P95" s="215"/>
      <c r="Q95" s="215"/>
      <c r="R95" s="215"/>
      <c r="S95" s="215"/>
      <c r="T95" s="216"/>
      <c r="AT95" s="217" t="s">
        <v>192</v>
      </c>
      <c r="AU95" s="217" t="s">
        <v>92</v>
      </c>
      <c r="AV95" s="11" t="s">
        <v>92</v>
      </c>
      <c r="AW95" s="11" t="s">
        <v>194</v>
      </c>
      <c r="AX95" s="11" t="s">
        <v>25</v>
      </c>
      <c r="AY95" s="217" t="s">
        <v>182</v>
      </c>
    </row>
    <row r="96" spans="2:65" s="1" customFormat="1" ht="34.2" customHeight="1">
      <c r="B96" s="42"/>
      <c r="C96" s="194" t="s">
        <v>197</v>
      </c>
      <c r="D96" s="194" t="s">
        <v>185</v>
      </c>
      <c r="E96" s="195" t="s">
        <v>256</v>
      </c>
      <c r="F96" s="196" t="s">
        <v>257</v>
      </c>
      <c r="G96" s="197" t="s">
        <v>249</v>
      </c>
      <c r="H96" s="198">
        <v>11</v>
      </c>
      <c r="I96" s="199">
        <v>307.3</v>
      </c>
      <c r="J96" s="200">
        <f>ROUND(I96*H96,2)</f>
        <v>3380.3</v>
      </c>
      <c r="K96" s="196" t="s">
        <v>235</v>
      </c>
      <c r="L96" s="62"/>
      <c r="M96" s="201" t="s">
        <v>22</v>
      </c>
      <c r="N96" s="202" t="s">
        <v>53</v>
      </c>
      <c r="O96" s="43"/>
      <c r="P96" s="203">
        <f>O96*H96</f>
        <v>0</v>
      </c>
      <c r="Q96" s="203">
        <v>5E-05</v>
      </c>
      <c r="R96" s="203">
        <f>Q96*H96</f>
        <v>0.00055</v>
      </c>
      <c r="S96" s="203">
        <v>0</v>
      </c>
      <c r="T96" s="204">
        <f>S96*H96</f>
        <v>0</v>
      </c>
      <c r="AR96" s="25" t="s">
        <v>197</v>
      </c>
      <c r="AT96" s="25" t="s">
        <v>185</v>
      </c>
      <c r="AU96" s="25" t="s">
        <v>92</v>
      </c>
      <c r="AY96" s="25" t="s">
        <v>182</v>
      </c>
      <c r="BE96" s="205">
        <f>IF(N96="základní",J96,0)</f>
        <v>3380.3</v>
      </c>
      <c r="BF96" s="205">
        <f>IF(N96="snížená",J96,0)</f>
        <v>0</v>
      </c>
      <c r="BG96" s="205">
        <f>IF(N96="zákl. přenesená",J96,0)</f>
        <v>0</v>
      </c>
      <c r="BH96" s="205">
        <f>IF(N96="sníž. přenesená",J96,0)</f>
        <v>0</v>
      </c>
      <c r="BI96" s="205">
        <f>IF(N96="nulová",J96,0)</f>
        <v>0</v>
      </c>
      <c r="BJ96" s="25" t="s">
        <v>25</v>
      </c>
      <c r="BK96" s="205">
        <f>ROUND(I96*H96,2)</f>
        <v>3380.3</v>
      </c>
      <c r="BL96" s="25" t="s">
        <v>197</v>
      </c>
      <c r="BM96" s="25" t="s">
        <v>1987</v>
      </c>
    </row>
    <row r="97" spans="2:47" s="1" customFormat="1" ht="144">
      <c r="B97" s="42"/>
      <c r="C97" s="64"/>
      <c r="D97" s="208" t="s">
        <v>237</v>
      </c>
      <c r="E97" s="64"/>
      <c r="F97" s="228" t="s">
        <v>259</v>
      </c>
      <c r="G97" s="64"/>
      <c r="H97" s="64"/>
      <c r="I97" s="165"/>
      <c r="J97" s="64"/>
      <c r="K97" s="64"/>
      <c r="L97" s="62"/>
      <c r="M97" s="229"/>
      <c r="N97" s="43"/>
      <c r="O97" s="43"/>
      <c r="P97" s="43"/>
      <c r="Q97" s="43"/>
      <c r="R97" s="43"/>
      <c r="S97" s="43"/>
      <c r="T97" s="79"/>
      <c r="AT97" s="25" t="s">
        <v>237</v>
      </c>
      <c r="AU97" s="25" t="s">
        <v>92</v>
      </c>
    </row>
    <row r="98" spans="2:51" s="11" customFormat="1" ht="13.5">
      <c r="B98" s="206"/>
      <c r="C98" s="207"/>
      <c r="D98" s="208" t="s">
        <v>192</v>
      </c>
      <c r="E98" s="209" t="s">
        <v>22</v>
      </c>
      <c r="F98" s="210" t="s">
        <v>1988</v>
      </c>
      <c r="G98" s="207"/>
      <c r="H98" s="211">
        <v>11</v>
      </c>
      <c r="I98" s="212"/>
      <c r="J98" s="207"/>
      <c r="K98" s="207"/>
      <c r="L98" s="213"/>
      <c r="M98" s="214"/>
      <c r="N98" s="215"/>
      <c r="O98" s="215"/>
      <c r="P98" s="215"/>
      <c r="Q98" s="215"/>
      <c r="R98" s="215"/>
      <c r="S98" s="215"/>
      <c r="T98" s="216"/>
      <c r="AT98" s="217" t="s">
        <v>192</v>
      </c>
      <c r="AU98" s="217" t="s">
        <v>92</v>
      </c>
      <c r="AV98" s="11" t="s">
        <v>92</v>
      </c>
      <c r="AW98" s="11" t="s">
        <v>194</v>
      </c>
      <c r="AX98" s="11" t="s">
        <v>25</v>
      </c>
      <c r="AY98" s="217" t="s">
        <v>182</v>
      </c>
    </row>
    <row r="99" spans="2:65" s="1" customFormat="1" ht="34.2" customHeight="1">
      <c r="B99" s="42"/>
      <c r="C99" s="194" t="s">
        <v>181</v>
      </c>
      <c r="D99" s="194" t="s">
        <v>185</v>
      </c>
      <c r="E99" s="195" t="s">
        <v>1989</v>
      </c>
      <c r="F99" s="196" t="s">
        <v>1990</v>
      </c>
      <c r="G99" s="197" t="s">
        <v>234</v>
      </c>
      <c r="H99" s="198">
        <v>314</v>
      </c>
      <c r="I99" s="199">
        <v>279.02</v>
      </c>
      <c r="J99" s="200">
        <f>ROUND(I99*H99,2)</f>
        <v>87612.28</v>
      </c>
      <c r="K99" s="196" t="s">
        <v>235</v>
      </c>
      <c r="L99" s="62"/>
      <c r="M99" s="201" t="s">
        <v>22</v>
      </c>
      <c r="N99" s="202" t="s">
        <v>53</v>
      </c>
      <c r="O99" s="43"/>
      <c r="P99" s="203">
        <f>O99*H99</f>
        <v>0</v>
      </c>
      <c r="Q99" s="203">
        <v>0</v>
      </c>
      <c r="R99" s="203">
        <f>Q99*H99</f>
        <v>0</v>
      </c>
      <c r="S99" s="203">
        <v>0.582</v>
      </c>
      <c r="T99" s="204">
        <f>S99*H99</f>
        <v>182.748</v>
      </c>
      <c r="AR99" s="25" t="s">
        <v>197</v>
      </c>
      <c r="AT99" s="25" t="s">
        <v>185</v>
      </c>
      <c r="AU99" s="25" t="s">
        <v>92</v>
      </c>
      <c r="AY99" s="25" t="s">
        <v>182</v>
      </c>
      <c r="BE99" s="205">
        <f>IF(N99="základní",J99,0)</f>
        <v>87612.28</v>
      </c>
      <c r="BF99" s="205">
        <f>IF(N99="snížená",J99,0)</f>
        <v>0</v>
      </c>
      <c r="BG99" s="205">
        <f>IF(N99="zákl. přenesená",J99,0)</f>
        <v>0</v>
      </c>
      <c r="BH99" s="205">
        <f>IF(N99="sníž. přenesená",J99,0)</f>
        <v>0</v>
      </c>
      <c r="BI99" s="205">
        <f>IF(N99="nulová",J99,0)</f>
        <v>0</v>
      </c>
      <c r="BJ99" s="25" t="s">
        <v>25</v>
      </c>
      <c r="BK99" s="205">
        <f>ROUND(I99*H99,2)</f>
        <v>87612.28</v>
      </c>
      <c r="BL99" s="25" t="s">
        <v>197</v>
      </c>
      <c r="BM99" s="25" t="s">
        <v>1991</v>
      </c>
    </row>
    <row r="100" spans="2:47" s="1" customFormat="1" ht="348">
      <c r="B100" s="42"/>
      <c r="C100" s="64"/>
      <c r="D100" s="208" t="s">
        <v>237</v>
      </c>
      <c r="E100" s="64"/>
      <c r="F100" s="228" t="s">
        <v>269</v>
      </c>
      <c r="G100" s="64"/>
      <c r="H100" s="64"/>
      <c r="I100" s="165"/>
      <c r="J100" s="64"/>
      <c r="K100" s="64"/>
      <c r="L100" s="62"/>
      <c r="M100" s="229"/>
      <c r="N100" s="43"/>
      <c r="O100" s="43"/>
      <c r="P100" s="43"/>
      <c r="Q100" s="43"/>
      <c r="R100" s="43"/>
      <c r="S100" s="43"/>
      <c r="T100" s="79"/>
      <c r="AT100" s="25" t="s">
        <v>237</v>
      </c>
      <c r="AU100" s="25" t="s">
        <v>92</v>
      </c>
    </row>
    <row r="101" spans="2:65" s="1" customFormat="1" ht="34.2" customHeight="1">
      <c r="B101" s="42"/>
      <c r="C101" s="194" t="s">
        <v>261</v>
      </c>
      <c r="D101" s="194" t="s">
        <v>185</v>
      </c>
      <c r="E101" s="195" t="s">
        <v>1992</v>
      </c>
      <c r="F101" s="196" t="s">
        <v>1993</v>
      </c>
      <c r="G101" s="197" t="s">
        <v>234</v>
      </c>
      <c r="H101" s="198">
        <v>483</v>
      </c>
      <c r="I101" s="199">
        <v>133.98</v>
      </c>
      <c r="J101" s="200">
        <f>ROUND(I101*H101,2)</f>
        <v>64712.34</v>
      </c>
      <c r="K101" s="196" t="s">
        <v>235</v>
      </c>
      <c r="L101" s="62"/>
      <c r="M101" s="201" t="s">
        <v>22</v>
      </c>
      <c r="N101" s="202" t="s">
        <v>53</v>
      </c>
      <c r="O101" s="43"/>
      <c r="P101" s="203">
        <f>O101*H101</f>
        <v>0</v>
      </c>
      <c r="Q101" s="203">
        <v>0</v>
      </c>
      <c r="R101" s="203">
        <f>Q101*H101</f>
        <v>0</v>
      </c>
      <c r="S101" s="203">
        <v>0.355</v>
      </c>
      <c r="T101" s="204">
        <f>S101*H101</f>
        <v>171.465</v>
      </c>
      <c r="AR101" s="25" t="s">
        <v>197</v>
      </c>
      <c r="AT101" s="25" t="s">
        <v>185</v>
      </c>
      <c r="AU101" s="25" t="s">
        <v>92</v>
      </c>
      <c r="AY101" s="25" t="s">
        <v>182</v>
      </c>
      <c r="BE101" s="205">
        <f>IF(N101="základní",J101,0)</f>
        <v>64712.34</v>
      </c>
      <c r="BF101" s="205">
        <f>IF(N101="snížená",J101,0)</f>
        <v>0</v>
      </c>
      <c r="BG101" s="205">
        <f>IF(N101="zákl. přenesená",J101,0)</f>
        <v>0</v>
      </c>
      <c r="BH101" s="205">
        <f>IF(N101="sníž. přenesená",J101,0)</f>
        <v>0</v>
      </c>
      <c r="BI101" s="205">
        <f>IF(N101="nulová",J101,0)</f>
        <v>0</v>
      </c>
      <c r="BJ101" s="25" t="s">
        <v>25</v>
      </c>
      <c r="BK101" s="205">
        <f>ROUND(I101*H101,2)</f>
        <v>64712.34</v>
      </c>
      <c r="BL101" s="25" t="s">
        <v>197</v>
      </c>
      <c r="BM101" s="25" t="s">
        <v>1994</v>
      </c>
    </row>
    <row r="102" spans="2:47" s="1" customFormat="1" ht="48">
      <c r="B102" s="42"/>
      <c r="C102" s="64"/>
      <c r="D102" s="208" t="s">
        <v>237</v>
      </c>
      <c r="E102" s="64"/>
      <c r="F102" s="228" t="s">
        <v>1995</v>
      </c>
      <c r="G102" s="64"/>
      <c r="H102" s="64"/>
      <c r="I102" s="165"/>
      <c r="J102" s="64"/>
      <c r="K102" s="64"/>
      <c r="L102" s="62"/>
      <c r="M102" s="229"/>
      <c r="N102" s="43"/>
      <c r="O102" s="43"/>
      <c r="P102" s="43"/>
      <c r="Q102" s="43"/>
      <c r="R102" s="43"/>
      <c r="S102" s="43"/>
      <c r="T102" s="79"/>
      <c r="AT102" s="25" t="s">
        <v>237</v>
      </c>
      <c r="AU102" s="25" t="s">
        <v>92</v>
      </c>
    </row>
    <row r="103" spans="2:51" s="11" customFormat="1" ht="13.5">
      <c r="B103" s="206"/>
      <c r="C103" s="207"/>
      <c r="D103" s="208" t="s">
        <v>192</v>
      </c>
      <c r="E103" s="209" t="s">
        <v>22</v>
      </c>
      <c r="F103" s="210" t="s">
        <v>1996</v>
      </c>
      <c r="G103" s="207"/>
      <c r="H103" s="211">
        <v>483</v>
      </c>
      <c r="I103" s="212"/>
      <c r="J103" s="207"/>
      <c r="K103" s="207"/>
      <c r="L103" s="213"/>
      <c r="M103" s="214"/>
      <c r="N103" s="215"/>
      <c r="O103" s="215"/>
      <c r="P103" s="215"/>
      <c r="Q103" s="215"/>
      <c r="R103" s="215"/>
      <c r="S103" s="215"/>
      <c r="T103" s="216"/>
      <c r="AT103" s="217" t="s">
        <v>192</v>
      </c>
      <c r="AU103" s="217" t="s">
        <v>92</v>
      </c>
      <c r="AV103" s="11" t="s">
        <v>92</v>
      </c>
      <c r="AW103" s="11" t="s">
        <v>194</v>
      </c>
      <c r="AX103" s="11" t="s">
        <v>25</v>
      </c>
      <c r="AY103" s="217" t="s">
        <v>182</v>
      </c>
    </row>
    <row r="104" spans="2:65" s="1" customFormat="1" ht="45.6" customHeight="1">
      <c r="B104" s="42"/>
      <c r="C104" s="194" t="s">
        <v>265</v>
      </c>
      <c r="D104" s="194" t="s">
        <v>185</v>
      </c>
      <c r="E104" s="195" t="s">
        <v>1997</v>
      </c>
      <c r="F104" s="196" t="s">
        <v>1998</v>
      </c>
      <c r="G104" s="197" t="s">
        <v>295</v>
      </c>
      <c r="H104" s="198">
        <v>677.4</v>
      </c>
      <c r="I104" s="199">
        <v>68.34</v>
      </c>
      <c r="J104" s="200">
        <f>ROUND(I104*H104,2)</f>
        <v>46293.52</v>
      </c>
      <c r="K104" s="196" t="s">
        <v>235</v>
      </c>
      <c r="L104" s="62"/>
      <c r="M104" s="201" t="s">
        <v>22</v>
      </c>
      <c r="N104" s="202" t="s">
        <v>53</v>
      </c>
      <c r="O104" s="43"/>
      <c r="P104" s="203">
        <f>O104*H104</f>
        <v>0</v>
      </c>
      <c r="Q104" s="203">
        <v>0</v>
      </c>
      <c r="R104" s="203">
        <f>Q104*H104</f>
        <v>0</v>
      </c>
      <c r="S104" s="203">
        <v>0</v>
      </c>
      <c r="T104" s="204">
        <f>S104*H104</f>
        <v>0</v>
      </c>
      <c r="AR104" s="25" t="s">
        <v>197</v>
      </c>
      <c r="AT104" s="25" t="s">
        <v>185</v>
      </c>
      <c r="AU104" s="25" t="s">
        <v>92</v>
      </c>
      <c r="AY104" s="25" t="s">
        <v>182</v>
      </c>
      <c r="BE104" s="205">
        <f>IF(N104="základní",J104,0)</f>
        <v>46293.52</v>
      </c>
      <c r="BF104" s="205">
        <f>IF(N104="snížená",J104,0)</f>
        <v>0</v>
      </c>
      <c r="BG104" s="205">
        <f>IF(N104="zákl. přenesená",J104,0)</f>
        <v>0</v>
      </c>
      <c r="BH104" s="205">
        <f>IF(N104="sníž. přenesená",J104,0)</f>
        <v>0</v>
      </c>
      <c r="BI104" s="205">
        <f>IF(N104="nulová",J104,0)</f>
        <v>0</v>
      </c>
      <c r="BJ104" s="25" t="s">
        <v>25</v>
      </c>
      <c r="BK104" s="205">
        <f>ROUND(I104*H104,2)</f>
        <v>46293.52</v>
      </c>
      <c r="BL104" s="25" t="s">
        <v>197</v>
      </c>
      <c r="BM104" s="25" t="s">
        <v>1999</v>
      </c>
    </row>
    <row r="105" spans="2:47" s="1" customFormat="1" ht="384">
      <c r="B105" s="42"/>
      <c r="C105" s="64"/>
      <c r="D105" s="208" t="s">
        <v>237</v>
      </c>
      <c r="E105" s="64"/>
      <c r="F105" s="228" t="s">
        <v>311</v>
      </c>
      <c r="G105" s="64"/>
      <c r="H105" s="64"/>
      <c r="I105" s="165"/>
      <c r="J105" s="64"/>
      <c r="K105" s="64"/>
      <c r="L105" s="62"/>
      <c r="M105" s="229"/>
      <c r="N105" s="43"/>
      <c r="O105" s="43"/>
      <c r="P105" s="43"/>
      <c r="Q105" s="43"/>
      <c r="R105" s="43"/>
      <c r="S105" s="43"/>
      <c r="T105" s="79"/>
      <c r="AT105" s="25" t="s">
        <v>237</v>
      </c>
      <c r="AU105" s="25" t="s">
        <v>92</v>
      </c>
    </row>
    <row r="106" spans="2:51" s="11" customFormat="1" ht="13.5">
      <c r="B106" s="206"/>
      <c r="C106" s="207"/>
      <c r="D106" s="208" t="s">
        <v>192</v>
      </c>
      <c r="E106" s="209" t="s">
        <v>22</v>
      </c>
      <c r="F106" s="210" t="s">
        <v>2000</v>
      </c>
      <c r="G106" s="207"/>
      <c r="H106" s="211">
        <v>677.4</v>
      </c>
      <c r="I106" s="212"/>
      <c r="J106" s="207"/>
      <c r="K106" s="207"/>
      <c r="L106" s="213"/>
      <c r="M106" s="214"/>
      <c r="N106" s="215"/>
      <c r="O106" s="215"/>
      <c r="P106" s="215"/>
      <c r="Q106" s="215"/>
      <c r="R106" s="215"/>
      <c r="S106" s="215"/>
      <c r="T106" s="216"/>
      <c r="AT106" s="217" t="s">
        <v>192</v>
      </c>
      <c r="AU106" s="217" t="s">
        <v>92</v>
      </c>
      <c r="AV106" s="11" t="s">
        <v>92</v>
      </c>
      <c r="AW106" s="11" t="s">
        <v>194</v>
      </c>
      <c r="AX106" s="11" t="s">
        <v>25</v>
      </c>
      <c r="AY106" s="217" t="s">
        <v>182</v>
      </c>
    </row>
    <row r="107" spans="2:65" s="1" customFormat="1" ht="45.6" customHeight="1">
      <c r="B107" s="42"/>
      <c r="C107" s="194" t="s">
        <v>271</v>
      </c>
      <c r="D107" s="194" t="s">
        <v>185</v>
      </c>
      <c r="E107" s="195" t="s">
        <v>313</v>
      </c>
      <c r="F107" s="196" t="s">
        <v>314</v>
      </c>
      <c r="G107" s="197" t="s">
        <v>295</v>
      </c>
      <c r="H107" s="198">
        <v>302.6</v>
      </c>
      <c r="I107" s="199">
        <v>6.88</v>
      </c>
      <c r="J107" s="200">
        <f>ROUND(I107*H107,2)</f>
        <v>2081.89</v>
      </c>
      <c r="K107" s="196" t="s">
        <v>235</v>
      </c>
      <c r="L107" s="62"/>
      <c r="M107" s="201" t="s">
        <v>22</v>
      </c>
      <c r="N107" s="202" t="s">
        <v>53</v>
      </c>
      <c r="O107" s="43"/>
      <c r="P107" s="203">
        <f>O107*H107</f>
        <v>0</v>
      </c>
      <c r="Q107" s="203">
        <v>0</v>
      </c>
      <c r="R107" s="203">
        <f>Q107*H107</f>
        <v>0</v>
      </c>
      <c r="S107" s="203">
        <v>0</v>
      </c>
      <c r="T107" s="204">
        <f>S107*H107</f>
        <v>0</v>
      </c>
      <c r="AR107" s="25" t="s">
        <v>197</v>
      </c>
      <c r="AT107" s="25" t="s">
        <v>185</v>
      </c>
      <c r="AU107" s="25" t="s">
        <v>92</v>
      </c>
      <c r="AY107" s="25" t="s">
        <v>182</v>
      </c>
      <c r="BE107" s="205">
        <f>IF(N107="základní",J107,0)</f>
        <v>2081.89</v>
      </c>
      <c r="BF107" s="205">
        <f>IF(N107="snížená",J107,0)</f>
        <v>0</v>
      </c>
      <c r="BG107" s="205">
        <f>IF(N107="zákl. přenesená",J107,0)</f>
        <v>0</v>
      </c>
      <c r="BH107" s="205">
        <f>IF(N107="sníž. přenesená",J107,0)</f>
        <v>0</v>
      </c>
      <c r="BI107" s="205">
        <f>IF(N107="nulová",J107,0)</f>
        <v>0</v>
      </c>
      <c r="BJ107" s="25" t="s">
        <v>25</v>
      </c>
      <c r="BK107" s="205">
        <f>ROUND(I107*H107,2)</f>
        <v>2081.89</v>
      </c>
      <c r="BL107" s="25" t="s">
        <v>197</v>
      </c>
      <c r="BM107" s="25" t="s">
        <v>2001</v>
      </c>
    </row>
    <row r="108" spans="2:47" s="1" customFormat="1" ht="384">
      <c r="B108" s="42"/>
      <c r="C108" s="64"/>
      <c r="D108" s="208" t="s">
        <v>237</v>
      </c>
      <c r="E108" s="64"/>
      <c r="F108" s="228" t="s">
        <v>311</v>
      </c>
      <c r="G108" s="64"/>
      <c r="H108" s="64"/>
      <c r="I108" s="165"/>
      <c r="J108" s="64"/>
      <c r="K108" s="64"/>
      <c r="L108" s="62"/>
      <c r="M108" s="229"/>
      <c r="N108" s="43"/>
      <c r="O108" s="43"/>
      <c r="P108" s="43"/>
      <c r="Q108" s="43"/>
      <c r="R108" s="43"/>
      <c r="S108" s="43"/>
      <c r="T108" s="79"/>
      <c r="AT108" s="25" t="s">
        <v>237</v>
      </c>
      <c r="AU108" s="25" t="s">
        <v>92</v>
      </c>
    </row>
    <row r="109" spans="2:51" s="11" customFormat="1" ht="13.5">
      <c r="B109" s="206"/>
      <c r="C109" s="207"/>
      <c r="D109" s="208" t="s">
        <v>192</v>
      </c>
      <c r="E109" s="209" t="s">
        <v>22</v>
      </c>
      <c r="F109" s="210" t="s">
        <v>2002</v>
      </c>
      <c r="G109" s="207"/>
      <c r="H109" s="211">
        <v>302.6</v>
      </c>
      <c r="I109" s="212"/>
      <c r="J109" s="207"/>
      <c r="K109" s="207"/>
      <c r="L109" s="213"/>
      <c r="M109" s="214"/>
      <c r="N109" s="215"/>
      <c r="O109" s="215"/>
      <c r="P109" s="215"/>
      <c r="Q109" s="215"/>
      <c r="R109" s="215"/>
      <c r="S109" s="215"/>
      <c r="T109" s="216"/>
      <c r="AT109" s="217" t="s">
        <v>192</v>
      </c>
      <c r="AU109" s="217" t="s">
        <v>92</v>
      </c>
      <c r="AV109" s="11" t="s">
        <v>92</v>
      </c>
      <c r="AW109" s="11" t="s">
        <v>194</v>
      </c>
      <c r="AX109" s="11" t="s">
        <v>25</v>
      </c>
      <c r="AY109" s="217" t="s">
        <v>182</v>
      </c>
    </row>
    <row r="110" spans="2:65" s="1" customFormat="1" ht="34.2" customHeight="1">
      <c r="B110" s="42"/>
      <c r="C110" s="194" t="s">
        <v>277</v>
      </c>
      <c r="D110" s="194" t="s">
        <v>185</v>
      </c>
      <c r="E110" s="195" t="s">
        <v>2003</v>
      </c>
      <c r="F110" s="196" t="s">
        <v>2004</v>
      </c>
      <c r="G110" s="197" t="s">
        <v>295</v>
      </c>
      <c r="H110" s="198">
        <v>59.4</v>
      </c>
      <c r="I110" s="199">
        <v>205.27</v>
      </c>
      <c r="J110" s="200">
        <f>ROUND(I110*H110,2)</f>
        <v>12193.04</v>
      </c>
      <c r="K110" s="196" t="s">
        <v>235</v>
      </c>
      <c r="L110" s="62"/>
      <c r="M110" s="201" t="s">
        <v>22</v>
      </c>
      <c r="N110" s="202" t="s">
        <v>53</v>
      </c>
      <c r="O110" s="43"/>
      <c r="P110" s="203">
        <f>O110*H110</f>
        <v>0</v>
      </c>
      <c r="Q110" s="203">
        <v>0</v>
      </c>
      <c r="R110" s="203">
        <f>Q110*H110</f>
        <v>0</v>
      </c>
      <c r="S110" s="203">
        <v>0</v>
      </c>
      <c r="T110" s="204">
        <f>S110*H110</f>
        <v>0</v>
      </c>
      <c r="AR110" s="25" t="s">
        <v>197</v>
      </c>
      <c r="AT110" s="25" t="s">
        <v>185</v>
      </c>
      <c r="AU110" s="25" t="s">
        <v>92</v>
      </c>
      <c r="AY110" s="25" t="s">
        <v>182</v>
      </c>
      <c r="BE110" s="205">
        <f>IF(N110="základní",J110,0)</f>
        <v>12193.04</v>
      </c>
      <c r="BF110" s="205">
        <f>IF(N110="snížená",J110,0)</f>
        <v>0</v>
      </c>
      <c r="BG110" s="205">
        <f>IF(N110="zákl. přenesená",J110,0)</f>
        <v>0</v>
      </c>
      <c r="BH110" s="205">
        <f>IF(N110="sníž. přenesená",J110,0)</f>
        <v>0</v>
      </c>
      <c r="BI110" s="205">
        <f>IF(N110="nulová",J110,0)</f>
        <v>0</v>
      </c>
      <c r="BJ110" s="25" t="s">
        <v>25</v>
      </c>
      <c r="BK110" s="205">
        <f>ROUND(I110*H110,2)</f>
        <v>12193.04</v>
      </c>
      <c r="BL110" s="25" t="s">
        <v>197</v>
      </c>
      <c r="BM110" s="25" t="s">
        <v>2005</v>
      </c>
    </row>
    <row r="111" spans="2:47" s="1" customFormat="1" ht="409.6">
      <c r="B111" s="42"/>
      <c r="C111" s="64"/>
      <c r="D111" s="208" t="s">
        <v>237</v>
      </c>
      <c r="E111" s="64"/>
      <c r="F111" s="254" t="s">
        <v>2006</v>
      </c>
      <c r="G111" s="64"/>
      <c r="H111" s="64"/>
      <c r="I111" s="165"/>
      <c r="J111" s="64"/>
      <c r="K111" s="64"/>
      <c r="L111" s="62"/>
      <c r="M111" s="229"/>
      <c r="N111" s="43"/>
      <c r="O111" s="43"/>
      <c r="P111" s="43"/>
      <c r="Q111" s="43"/>
      <c r="R111" s="43"/>
      <c r="S111" s="43"/>
      <c r="T111" s="79"/>
      <c r="AT111" s="25" t="s">
        <v>237</v>
      </c>
      <c r="AU111" s="25" t="s">
        <v>92</v>
      </c>
    </row>
    <row r="112" spans="2:51" s="11" customFormat="1" ht="13.5">
      <c r="B112" s="206"/>
      <c r="C112" s="207"/>
      <c r="D112" s="208" t="s">
        <v>192</v>
      </c>
      <c r="E112" s="209" t="s">
        <v>22</v>
      </c>
      <c r="F112" s="210" t="s">
        <v>2007</v>
      </c>
      <c r="G112" s="207"/>
      <c r="H112" s="211">
        <v>59.4</v>
      </c>
      <c r="I112" s="212"/>
      <c r="J112" s="207"/>
      <c r="K112" s="207"/>
      <c r="L112" s="213"/>
      <c r="M112" s="214"/>
      <c r="N112" s="215"/>
      <c r="O112" s="215"/>
      <c r="P112" s="215"/>
      <c r="Q112" s="215"/>
      <c r="R112" s="215"/>
      <c r="S112" s="215"/>
      <c r="T112" s="216"/>
      <c r="AT112" s="217" t="s">
        <v>192</v>
      </c>
      <c r="AU112" s="217" t="s">
        <v>92</v>
      </c>
      <c r="AV112" s="11" t="s">
        <v>92</v>
      </c>
      <c r="AW112" s="11" t="s">
        <v>194</v>
      </c>
      <c r="AX112" s="11" t="s">
        <v>25</v>
      </c>
      <c r="AY112" s="217" t="s">
        <v>182</v>
      </c>
    </row>
    <row r="113" spans="2:65" s="1" customFormat="1" ht="34.2" customHeight="1">
      <c r="B113" s="42"/>
      <c r="C113" s="194" t="s">
        <v>29</v>
      </c>
      <c r="D113" s="194" t="s">
        <v>185</v>
      </c>
      <c r="E113" s="195" t="s">
        <v>2008</v>
      </c>
      <c r="F113" s="196" t="s">
        <v>2009</v>
      </c>
      <c r="G113" s="197" t="s">
        <v>295</v>
      </c>
      <c r="H113" s="198">
        <v>59.4</v>
      </c>
      <c r="I113" s="199">
        <v>20.53</v>
      </c>
      <c r="J113" s="200">
        <f>ROUND(I113*H113,2)</f>
        <v>1219.48</v>
      </c>
      <c r="K113" s="196" t="s">
        <v>235</v>
      </c>
      <c r="L113" s="62"/>
      <c r="M113" s="201" t="s">
        <v>22</v>
      </c>
      <c r="N113" s="202" t="s">
        <v>53</v>
      </c>
      <c r="O113" s="43"/>
      <c r="P113" s="203">
        <f>O113*H113</f>
        <v>0</v>
      </c>
      <c r="Q113" s="203">
        <v>0</v>
      </c>
      <c r="R113" s="203">
        <f>Q113*H113</f>
        <v>0</v>
      </c>
      <c r="S113" s="203">
        <v>0</v>
      </c>
      <c r="T113" s="204">
        <f>S113*H113</f>
        <v>0</v>
      </c>
      <c r="AR113" s="25" t="s">
        <v>197</v>
      </c>
      <c r="AT113" s="25" t="s">
        <v>185</v>
      </c>
      <c r="AU113" s="25" t="s">
        <v>92</v>
      </c>
      <c r="AY113" s="25" t="s">
        <v>182</v>
      </c>
      <c r="BE113" s="205">
        <f>IF(N113="základní",J113,0)</f>
        <v>1219.48</v>
      </c>
      <c r="BF113" s="205">
        <f>IF(N113="snížená",J113,0)</f>
        <v>0</v>
      </c>
      <c r="BG113" s="205">
        <f>IF(N113="zákl. přenesená",J113,0)</f>
        <v>0</v>
      </c>
      <c r="BH113" s="205">
        <f>IF(N113="sníž. přenesená",J113,0)</f>
        <v>0</v>
      </c>
      <c r="BI113" s="205">
        <f>IF(N113="nulová",J113,0)</f>
        <v>0</v>
      </c>
      <c r="BJ113" s="25" t="s">
        <v>25</v>
      </c>
      <c r="BK113" s="205">
        <f>ROUND(I113*H113,2)</f>
        <v>1219.48</v>
      </c>
      <c r="BL113" s="25" t="s">
        <v>197</v>
      </c>
      <c r="BM113" s="25" t="s">
        <v>2010</v>
      </c>
    </row>
    <row r="114" spans="2:47" s="1" customFormat="1" ht="409.6">
      <c r="B114" s="42"/>
      <c r="C114" s="64"/>
      <c r="D114" s="208" t="s">
        <v>237</v>
      </c>
      <c r="E114" s="64"/>
      <c r="F114" s="254" t="s">
        <v>2006</v>
      </c>
      <c r="G114" s="64"/>
      <c r="H114" s="64"/>
      <c r="I114" s="165"/>
      <c r="J114" s="64"/>
      <c r="K114" s="64"/>
      <c r="L114" s="62"/>
      <c r="M114" s="229"/>
      <c r="N114" s="43"/>
      <c r="O114" s="43"/>
      <c r="P114" s="43"/>
      <c r="Q114" s="43"/>
      <c r="R114" s="43"/>
      <c r="S114" s="43"/>
      <c r="T114" s="79"/>
      <c r="AT114" s="25" t="s">
        <v>237</v>
      </c>
      <c r="AU114" s="25" t="s">
        <v>92</v>
      </c>
    </row>
    <row r="115" spans="2:51" s="11" customFormat="1" ht="13.5">
      <c r="B115" s="206"/>
      <c r="C115" s="207"/>
      <c r="D115" s="208" t="s">
        <v>192</v>
      </c>
      <c r="E115" s="209" t="s">
        <v>22</v>
      </c>
      <c r="F115" s="210" t="s">
        <v>2011</v>
      </c>
      <c r="G115" s="207"/>
      <c r="H115" s="211">
        <v>59.4</v>
      </c>
      <c r="I115" s="212"/>
      <c r="J115" s="207"/>
      <c r="K115" s="207"/>
      <c r="L115" s="213"/>
      <c r="M115" s="214"/>
      <c r="N115" s="215"/>
      <c r="O115" s="215"/>
      <c r="P115" s="215"/>
      <c r="Q115" s="215"/>
      <c r="R115" s="215"/>
      <c r="S115" s="215"/>
      <c r="T115" s="216"/>
      <c r="AT115" s="217" t="s">
        <v>192</v>
      </c>
      <c r="AU115" s="217" t="s">
        <v>92</v>
      </c>
      <c r="AV115" s="11" t="s">
        <v>92</v>
      </c>
      <c r="AW115" s="11" t="s">
        <v>194</v>
      </c>
      <c r="AX115" s="11" t="s">
        <v>25</v>
      </c>
      <c r="AY115" s="217" t="s">
        <v>182</v>
      </c>
    </row>
    <row r="116" spans="2:65" s="1" customFormat="1" ht="34.2" customHeight="1">
      <c r="B116" s="42"/>
      <c r="C116" s="194" t="s">
        <v>287</v>
      </c>
      <c r="D116" s="194" t="s">
        <v>185</v>
      </c>
      <c r="E116" s="195" t="s">
        <v>388</v>
      </c>
      <c r="F116" s="196" t="s">
        <v>389</v>
      </c>
      <c r="G116" s="197" t="s">
        <v>295</v>
      </c>
      <c r="H116" s="198">
        <v>2.88</v>
      </c>
      <c r="I116" s="199">
        <v>206.5</v>
      </c>
      <c r="J116" s="200">
        <f>ROUND(I116*H116,2)</f>
        <v>594.72</v>
      </c>
      <c r="K116" s="196" t="s">
        <v>235</v>
      </c>
      <c r="L116" s="62"/>
      <c r="M116" s="201" t="s">
        <v>22</v>
      </c>
      <c r="N116" s="202" t="s">
        <v>53</v>
      </c>
      <c r="O116" s="43"/>
      <c r="P116" s="203">
        <f>O116*H116</f>
        <v>0</v>
      </c>
      <c r="Q116" s="203">
        <v>0</v>
      </c>
      <c r="R116" s="203">
        <f>Q116*H116</f>
        <v>0</v>
      </c>
      <c r="S116" s="203">
        <v>0</v>
      </c>
      <c r="T116" s="204">
        <f>S116*H116</f>
        <v>0</v>
      </c>
      <c r="AR116" s="25" t="s">
        <v>197</v>
      </c>
      <c r="AT116" s="25" t="s">
        <v>185</v>
      </c>
      <c r="AU116" s="25" t="s">
        <v>92</v>
      </c>
      <c r="AY116" s="25" t="s">
        <v>182</v>
      </c>
      <c r="BE116" s="205">
        <f>IF(N116="základní",J116,0)</f>
        <v>594.72</v>
      </c>
      <c r="BF116" s="205">
        <f>IF(N116="snížená",J116,0)</f>
        <v>0</v>
      </c>
      <c r="BG116" s="205">
        <f>IF(N116="zákl. přenesená",J116,0)</f>
        <v>0</v>
      </c>
      <c r="BH116" s="205">
        <f>IF(N116="sníž. přenesená",J116,0)</f>
        <v>0</v>
      </c>
      <c r="BI116" s="205">
        <f>IF(N116="nulová",J116,0)</f>
        <v>0</v>
      </c>
      <c r="BJ116" s="25" t="s">
        <v>25</v>
      </c>
      <c r="BK116" s="205">
        <f>ROUND(I116*H116,2)</f>
        <v>594.72</v>
      </c>
      <c r="BL116" s="25" t="s">
        <v>197</v>
      </c>
      <c r="BM116" s="25" t="s">
        <v>2012</v>
      </c>
    </row>
    <row r="117" spans="2:47" s="1" customFormat="1" ht="144">
      <c r="B117" s="42"/>
      <c r="C117" s="64"/>
      <c r="D117" s="208" t="s">
        <v>237</v>
      </c>
      <c r="E117" s="64"/>
      <c r="F117" s="228" t="s">
        <v>391</v>
      </c>
      <c r="G117" s="64"/>
      <c r="H117" s="64"/>
      <c r="I117" s="165"/>
      <c r="J117" s="64"/>
      <c r="K117" s="64"/>
      <c r="L117" s="62"/>
      <c r="M117" s="229"/>
      <c r="N117" s="43"/>
      <c r="O117" s="43"/>
      <c r="P117" s="43"/>
      <c r="Q117" s="43"/>
      <c r="R117" s="43"/>
      <c r="S117" s="43"/>
      <c r="T117" s="79"/>
      <c r="AT117" s="25" t="s">
        <v>237</v>
      </c>
      <c r="AU117" s="25" t="s">
        <v>92</v>
      </c>
    </row>
    <row r="118" spans="2:51" s="11" customFormat="1" ht="13.5">
      <c r="B118" s="206"/>
      <c r="C118" s="207"/>
      <c r="D118" s="208" t="s">
        <v>192</v>
      </c>
      <c r="E118" s="209" t="s">
        <v>22</v>
      </c>
      <c r="F118" s="210" t="s">
        <v>2013</v>
      </c>
      <c r="G118" s="207"/>
      <c r="H118" s="211">
        <v>2.88</v>
      </c>
      <c r="I118" s="212"/>
      <c r="J118" s="207"/>
      <c r="K118" s="207"/>
      <c r="L118" s="213"/>
      <c r="M118" s="214"/>
      <c r="N118" s="215"/>
      <c r="O118" s="215"/>
      <c r="P118" s="215"/>
      <c r="Q118" s="215"/>
      <c r="R118" s="215"/>
      <c r="S118" s="215"/>
      <c r="T118" s="216"/>
      <c r="AT118" s="217" t="s">
        <v>192</v>
      </c>
      <c r="AU118" s="217" t="s">
        <v>92</v>
      </c>
      <c r="AV118" s="11" t="s">
        <v>92</v>
      </c>
      <c r="AW118" s="11" t="s">
        <v>194</v>
      </c>
      <c r="AX118" s="11" t="s">
        <v>25</v>
      </c>
      <c r="AY118" s="217" t="s">
        <v>182</v>
      </c>
    </row>
    <row r="119" spans="2:65" s="1" customFormat="1" ht="34.2" customHeight="1">
      <c r="B119" s="42"/>
      <c r="C119" s="194" t="s">
        <v>292</v>
      </c>
      <c r="D119" s="194" t="s">
        <v>185</v>
      </c>
      <c r="E119" s="195" t="s">
        <v>395</v>
      </c>
      <c r="F119" s="196" t="s">
        <v>396</v>
      </c>
      <c r="G119" s="197" t="s">
        <v>295</v>
      </c>
      <c r="H119" s="198">
        <v>2.88</v>
      </c>
      <c r="I119" s="199">
        <v>20.65</v>
      </c>
      <c r="J119" s="200">
        <f>ROUND(I119*H119,2)</f>
        <v>59.47</v>
      </c>
      <c r="K119" s="196" t="s">
        <v>235</v>
      </c>
      <c r="L119" s="62"/>
      <c r="M119" s="201" t="s">
        <v>22</v>
      </c>
      <c r="N119" s="202" t="s">
        <v>53</v>
      </c>
      <c r="O119" s="43"/>
      <c r="P119" s="203">
        <f>O119*H119</f>
        <v>0</v>
      </c>
      <c r="Q119" s="203">
        <v>0</v>
      </c>
      <c r="R119" s="203">
        <f>Q119*H119</f>
        <v>0</v>
      </c>
      <c r="S119" s="203">
        <v>0</v>
      </c>
      <c r="T119" s="204">
        <f>S119*H119</f>
        <v>0</v>
      </c>
      <c r="AR119" s="25" t="s">
        <v>197</v>
      </c>
      <c r="AT119" s="25" t="s">
        <v>185</v>
      </c>
      <c r="AU119" s="25" t="s">
        <v>92</v>
      </c>
      <c r="AY119" s="25" t="s">
        <v>182</v>
      </c>
      <c r="BE119" s="205">
        <f>IF(N119="základní",J119,0)</f>
        <v>59.47</v>
      </c>
      <c r="BF119" s="205">
        <f>IF(N119="snížená",J119,0)</f>
        <v>0</v>
      </c>
      <c r="BG119" s="205">
        <f>IF(N119="zákl. přenesená",J119,0)</f>
        <v>0</v>
      </c>
      <c r="BH119" s="205">
        <f>IF(N119="sníž. přenesená",J119,0)</f>
        <v>0</v>
      </c>
      <c r="BI119" s="205">
        <f>IF(N119="nulová",J119,0)</f>
        <v>0</v>
      </c>
      <c r="BJ119" s="25" t="s">
        <v>25</v>
      </c>
      <c r="BK119" s="205">
        <f>ROUND(I119*H119,2)</f>
        <v>59.47</v>
      </c>
      <c r="BL119" s="25" t="s">
        <v>197</v>
      </c>
      <c r="BM119" s="25" t="s">
        <v>2014</v>
      </c>
    </row>
    <row r="120" spans="2:47" s="1" customFormat="1" ht="144">
      <c r="B120" s="42"/>
      <c r="C120" s="64"/>
      <c r="D120" s="208" t="s">
        <v>237</v>
      </c>
      <c r="E120" s="64"/>
      <c r="F120" s="228" t="s">
        <v>391</v>
      </c>
      <c r="G120" s="64"/>
      <c r="H120" s="64"/>
      <c r="I120" s="165"/>
      <c r="J120" s="64"/>
      <c r="K120" s="64"/>
      <c r="L120" s="62"/>
      <c r="M120" s="229"/>
      <c r="N120" s="43"/>
      <c r="O120" s="43"/>
      <c r="P120" s="43"/>
      <c r="Q120" s="43"/>
      <c r="R120" s="43"/>
      <c r="S120" s="43"/>
      <c r="T120" s="79"/>
      <c r="AT120" s="25" t="s">
        <v>237</v>
      </c>
      <c r="AU120" s="25" t="s">
        <v>92</v>
      </c>
    </row>
    <row r="121" spans="2:51" s="11" customFormat="1" ht="13.5">
      <c r="B121" s="206"/>
      <c r="C121" s="207"/>
      <c r="D121" s="208" t="s">
        <v>192</v>
      </c>
      <c r="E121" s="209" t="s">
        <v>22</v>
      </c>
      <c r="F121" s="210" t="s">
        <v>2015</v>
      </c>
      <c r="G121" s="207"/>
      <c r="H121" s="211">
        <v>2.88</v>
      </c>
      <c r="I121" s="212"/>
      <c r="J121" s="207"/>
      <c r="K121" s="207"/>
      <c r="L121" s="213"/>
      <c r="M121" s="214"/>
      <c r="N121" s="215"/>
      <c r="O121" s="215"/>
      <c r="P121" s="215"/>
      <c r="Q121" s="215"/>
      <c r="R121" s="215"/>
      <c r="S121" s="215"/>
      <c r="T121" s="216"/>
      <c r="AT121" s="217" t="s">
        <v>192</v>
      </c>
      <c r="AU121" s="217" t="s">
        <v>92</v>
      </c>
      <c r="AV121" s="11" t="s">
        <v>92</v>
      </c>
      <c r="AW121" s="11" t="s">
        <v>194</v>
      </c>
      <c r="AX121" s="11" t="s">
        <v>25</v>
      </c>
      <c r="AY121" s="217" t="s">
        <v>182</v>
      </c>
    </row>
    <row r="122" spans="2:65" s="1" customFormat="1" ht="34.2" customHeight="1">
      <c r="B122" s="42"/>
      <c r="C122" s="194" t="s">
        <v>299</v>
      </c>
      <c r="D122" s="194" t="s">
        <v>185</v>
      </c>
      <c r="E122" s="195" t="s">
        <v>2016</v>
      </c>
      <c r="F122" s="196" t="s">
        <v>2017</v>
      </c>
      <c r="G122" s="197" t="s">
        <v>234</v>
      </c>
      <c r="H122" s="198">
        <v>25</v>
      </c>
      <c r="I122" s="199">
        <v>3687.54</v>
      </c>
      <c r="J122" s="200">
        <f>ROUND(I122*H122,2)</f>
        <v>92188.5</v>
      </c>
      <c r="K122" s="196" t="s">
        <v>235</v>
      </c>
      <c r="L122" s="62"/>
      <c r="M122" s="201" t="s">
        <v>22</v>
      </c>
      <c r="N122" s="202" t="s">
        <v>53</v>
      </c>
      <c r="O122" s="43"/>
      <c r="P122" s="203">
        <f>O122*H122</f>
        <v>0</v>
      </c>
      <c r="Q122" s="203">
        <v>0.00011</v>
      </c>
      <c r="R122" s="203">
        <f>Q122*H122</f>
        <v>0.0027500000000000003</v>
      </c>
      <c r="S122" s="203">
        <v>0</v>
      </c>
      <c r="T122" s="204">
        <f>S122*H122</f>
        <v>0</v>
      </c>
      <c r="AR122" s="25" t="s">
        <v>197</v>
      </c>
      <c r="AT122" s="25" t="s">
        <v>185</v>
      </c>
      <c r="AU122" s="25" t="s">
        <v>92</v>
      </c>
      <c r="AY122" s="25" t="s">
        <v>182</v>
      </c>
      <c r="BE122" s="205">
        <f>IF(N122="základní",J122,0)</f>
        <v>92188.5</v>
      </c>
      <c r="BF122" s="205">
        <f>IF(N122="snížená",J122,0)</f>
        <v>0</v>
      </c>
      <c r="BG122" s="205">
        <f>IF(N122="zákl. přenesená",J122,0)</f>
        <v>0</v>
      </c>
      <c r="BH122" s="205">
        <f>IF(N122="sníž. přenesená",J122,0)</f>
        <v>0</v>
      </c>
      <c r="BI122" s="205">
        <f>IF(N122="nulová",J122,0)</f>
        <v>0</v>
      </c>
      <c r="BJ122" s="25" t="s">
        <v>25</v>
      </c>
      <c r="BK122" s="205">
        <f>ROUND(I122*H122,2)</f>
        <v>92188.5</v>
      </c>
      <c r="BL122" s="25" t="s">
        <v>197</v>
      </c>
      <c r="BM122" s="25" t="s">
        <v>2018</v>
      </c>
    </row>
    <row r="123" spans="2:47" s="1" customFormat="1" ht="96">
      <c r="B123" s="42"/>
      <c r="C123" s="64"/>
      <c r="D123" s="208" t="s">
        <v>237</v>
      </c>
      <c r="E123" s="64"/>
      <c r="F123" s="228" t="s">
        <v>2019</v>
      </c>
      <c r="G123" s="64"/>
      <c r="H123" s="64"/>
      <c r="I123" s="165"/>
      <c r="J123" s="64"/>
      <c r="K123" s="64"/>
      <c r="L123" s="62"/>
      <c r="M123" s="229"/>
      <c r="N123" s="43"/>
      <c r="O123" s="43"/>
      <c r="P123" s="43"/>
      <c r="Q123" s="43"/>
      <c r="R123" s="43"/>
      <c r="S123" s="43"/>
      <c r="T123" s="79"/>
      <c r="AT123" s="25" t="s">
        <v>237</v>
      </c>
      <c r="AU123" s="25" t="s">
        <v>92</v>
      </c>
    </row>
    <row r="124" spans="2:51" s="11" customFormat="1" ht="13.5">
      <c r="B124" s="206"/>
      <c r="C124" s="207"/>
      <c r="D124" s="208" t="s">
        <v>192</v>
      </c>
      <c r="E124" s="209" t="s">
        <v>22</v>
      </c>
      <c r="F124" s="210" t="s">
        <v>2020</v>
      </c>
      <c r="G124" s="207"/>
      <c r="H124" s="211">
        <v>25</v>
      </c>
      <c r="I124" s="212"/>
      <c r="J124" s="207"/>
      <c r="K124" s="207"/>
      <c r="L124" s="213"/>
      <c r="M124" s="214"/>
      <c r="N124" s="215"/>
      <c r="O124" s="215"/>
      <c r="P124" s="215"/>
      <c r="Q124" s="215"/>
      <c r="R124" s="215"/>
      <c r="S124" s="215"/>
      <c r="T124" s="216"/>
      <c r="AT124" s="217" t="s">
        <v>192</v>
      </c>
      <c r="AU124" s="217" t="s">
        <v>92</v>
      </c>
      <c r="AV124" s="11" t="s">
        <v>92</v>
      </c>
      <c r="AW124" s="11" t="s">
        <v>194</v>
      </c>
      <c r="AX124" s="11" t="s">
        <v>25</v>
      </c>
      <c r="AY124" s="217" t="s">
        <v>182</v>
      </c>
    </row>
    <row r="125" spans="2:65" s="1" customFormat="1" ht="14.4" customHeight="1">
      <c r="B125" s="42"/>
      <c r="C125" s="244" t="s">
        <v>307</v>
      </c>
      <c r="D125" s="244" t="s">
        <v>435</v>
      </c>
      <c r="E125" s="245" t="s">
        <v>2021</v>
      </c>
      <c r="F125" s="246" t="s">
        <v>2022</v>
      </c>
      <c r="G125" s="247" t="s">
        <v>295</v>
      </c>
      <c r="H125" s="248">
        <v>25</v>
      </c>
      <c r="I125" s="249">
        <v>8419.89</v>
      </c>
      <c r="J125" s="250">
        <f>ROUND(I125*H125,2)</f>
        <v>210497.25</v>
      </c>
      <c r="K125" s="246" t="s">
        <v>235</v>
      </c>
      <c r="L125" s="251"/>
      <c r="M125" s="252" t="s">
        <v>22</v>
      </c>
      <c r="N125" s="253" t="s">
        <v>53</v>
      </c>
      <c r="O125" s="43"/>
      <c r="P125" s="203">
        <f>O125*H125</f>
        <v>0</v>
      </c>
      <c r="Q125" s="203">
        <v>0</v>
      </c>
      <c r="R125" s="203">
        <f>Q125*H125</f>
        <v>0</v>
      </c>
      <c r="S125" s="203">
        <v>0</v>
      </c>
      <c r="T125" s="204">
        <f>S125*H125</f>
        <v>0</v>
      </c>
      <c r="AR125" s="25" t="s">
        <v>271</v>
      </c>
      <c r="AT125" s="25" t="s">
        <v>435</v>
      </c>
      <c r="AU125" s="25" t="s">
        <v>92</v>
      </c>
      <c r="AY125" s="25" t="s">
        <v>182</v>
      </c>
      <c r="BE125" s="205">
        <f>IF(N125="základní",J125,0)</f>
        <v>210497.25</v>
      </c>
      <c r="BF125" s="205">
        <f>IF(N125="snížená",J125,0)</f>
        <v>0</v>
      </c>
      <c r="BG125" s="205">
        <f>IF(N125="zákl. přenesená",J125,0)</f>
        <v>0</v>
      </c>
      <c r="BH125" s="205">
        <f>IF(N125="sníž. přenesená",J125,0)</f>
        <v>0</v>
      </c>
      <c r="BI125" s="205">
        <f>IF(N125="nulová",J125,0)</f>
        <v>0</v>
      </c>
      <c r="BJ125" s="25" t="s">
        <v>25</v>
      </c>
      <c r="BK125" s="205">
        <f>ROUND(I125*H125,2)</f>
        <v>210497.25</v>
      </c>
      <c r="BL125" s="25" t="s">
        <v>197</v>
      </c>
      <c r="BM125" s="25" t="s">
        <v>2023</v>
      </c>
    </row>
    <row r="126" spans="2:65" s="1" customFormat="1" ht="34.2" customHeight="1">
      <c r="B126" s="42"/>
      <c r="C126" s="194" t="s">
        <v>10</v>
      </c>
      <c r="D126" s="194" t="s">
        <v>185</v>
      </c>
      <c r="E126" s="195" t="s">
        <v>2024</v>
      </c>
      <c r="F126" s="196" t="s">
        <v>2025</v>
      </c>
      <c r="G126" s="197" t="s">
        <v>234</v>
      </c>
      <c r="H126" s="198">
        <v>25</v>
      </c>
      <c r="I126" s="199">
        <v>1229.18</v>
      </c>
      <c r="J126" s="200">
        <f>ROUND(I126*H126,2)</f>
        <v>30729.5</v>
      </c>
      <c r="K126" s="196" t="s">
        <v>235</v>
      </c>
      <c r="L126" s="62"/>
      <c r="M126" s="201" t="s">
        <v>22</v>
      </c>
      <c r="N126" s="202" t="s">
        <v>53</v>
      </c>
      <c r="O126" s="43"/>
      <c r="P126" s="203">
        <f>O126*H126</f>
        <v>0</v>
      </c>
      <c r="Q126" s="203">
        <v>0</v>
      </c>
      <c r="R126" s="203">
        <f>Q126*H126</f>
        <v>0</v>
      </c>
      <c r="S126" s="203">
        <v>0</v>
      </c>
      <c r="T126" s="204">
        <f>S126*H126</f>
        <v>0</v>
      </c>
      <c r="AR126" s="25" t="s">
        <v>197</v>
      </c>
      <c r="AT126" s="25" t="s">
        <v>185</v>
      </c>
      <c r="AU126" s="25" t="s">
        <v>92</v>
      </c>
      <c r="AY126" s="25" t="s">
        <v>182</v>
      </c>
      <c r="BE126" s="205">
        <f>IF(N126="základní",J126,0)</f>
        <v>30729.5</v>
      </c>
      <c r="BF126" s="205">
        <f>IF(N126="snížená",J126,0)</f>
        <v>0</v>
      </c>
      <c r="BG126" s="205">
        <f>IF(N126="zákl. přenesená",J126,0)</f>
        <v>0</v>
      </c>
      <c r="BH126" s="205">
        <f>IF(N126="sníž. přenesená",J126,0)</f>
        <v>0</v>
      </c>
      <c r="BI126" s="205">
        <f>IF(N126="nulová",J126,0)</f>
        <v>0</v>
      </c>
      <c r="BJ126" s="25" t="s">
        <v>25</v>
      </c>
      <c r="BK126" s="205">
        <f>ROUND(I126*H126,2)</f>
        <v>30729.5</v>
      </c>
      <c r="BL126" s="25" t="s">
        <v>197</v>
      </c>
      <c r="BM126" s="25" t="s">
        <v>2026</v>
      </c>
    </row>
    <row r="127" spans="2:47" s="1" customFormat="1" ht="48">
      <c r="B127" s="42"/>
      <c r="C127" s="64"/>
      <c r="D127" s="208" t="s">
        <v>237</v>
      </c>
      <c r="E127" s="64"/>
      <c r="F127" s="228" t="s">
        <v>2027</v>
      </c>
      <c r="G127" s="64"/>
      <c r="H127" s="64"/>
      <c r="I127" s="165"/>
      <c r="J127" s="64"/>
      <c r="K127" s="64"/>
      <c r="L127" s="62"/>
      <c r="M127" s="229"/>
      <c r="N127" s="43"/>
      <c r="O127" s="43"/>
      <c r="P127" s="43"/>
      <c r="Q127" s="43"/>
      <c r="R127" s="43"/>
      <c r="S127" s="43"/>
      <c r="T127" s="79"/>
      <c r="AT127" s="25" t="s">
        <v>237</v>
      </c>
      <c r="AU127" s="25" t="s">
        <v>92</v>
      </c>
    </row>
    <row r="128" spans="2:51" s="11" customFormat="1" ht="13.5">
      <c r="B128" s="206"/>
      <c r="C128" s="207"/>
      <c r="D128" s="208" t="s">
        <v>192</v>
      </c>
      <c r="E128" s="209" t="s">
        <v>22</v>
      </c>
      <c r="F128" s="210" t="s">
        <v>364</v>
      </c>
      <c r="G128" s="207"/>
      <c r="H128" s="211">
        <v>25</v>
      </c>
      <c r="I128" s="212"/>
      <c r="J128" s="207"/>
      <c r="K128" s="207"/>
      <c r="L128" s="213"/>
      <c r="M128" s="214"/>
      <c r="N128" s="215"/>
      <c r="O128" s="215"/>
      <c r="P128" s="215"/>
      <c r="Q128" s="215"/>
      <c r="R128" s="215"/>
      <c r="S128" s="215"/>
      <c r="T128" s="216"/>
      <c r="AT128" s="217" t="s">
        <v>192</v>
      </c>
      <c r="AU128" s="217" t="s">
        <v>92</v>
      </c>
      <c r="AV128" s="11" t="s">
        <v>92</v>
      </c>
      <c r="AW128" s="11" t="s">
        <v>194</v>
      </c>
      <c r="AX128" s="11" t="s">
        <v>25</v>
      </c>
      <c r="AY128" s="217" t="s">
        <v>182</v>
      </c>
    </row>
    <row r="129" spans="2:65" s="1" customFormat="1" ht="34.2" customHeight="1">
      <c r="B129" s="42"/>
      <c r="C129" s="194" t="s">
        <v>317</v>
      </c>
      <c r="D129" s="194" t="s">
        <v>185</v>
      </c>
      <c r="E129" s="195" t="s">
        <v>2028</v>
      </c>
      <c r="F129" s="196" t="s">
        <v>2029</v>
      </c>
      <c r="G129" s="197" t="s">
        <v>295</v>
      </c>
      <c r="H129" s="198">
        <v>30</v>
      </c>
      <c r="I129" s="199">
        <v>865.34</v>
      </c>
      <c r="J129" s="200">
        <f>ROUND(I129*H129,2)</f>
        <v>25960.2</v>
      </c>
      <c r="K129" s="196" t="s">
        <v>235</v>
      </c>
      <c r="L129" s="62"/>
      <c r="M129" s="201" t="s">
        <v>22</v>
      </c>
      <c r="N129" s="202" t="s">
        <v>53</v>
      </c>
      <c r="O129" s="43"/>
      <c r="P129" s="203">
        <f>O129*H129</f>
        <v>0</v>
      </c>
      <c r="Q129" s="203">
        <v>0</v>
      </c>
      <c r="R129" s="203">
        <f>Q129*H129</f>
        <v>0</v>
      </c>
      <c r="S129" s="203">
        <v>0</v>
      </c>
      <c r="T129" s="204">
        <f>S129*H129</f>
        <v>0</v>
      </c>
      <c r="AR129" s="25" t="s">
        <v>197</v>
      </c>
      <c r="AT129" s="25" t="s">
        <v>185</v>
      </c>
      <c r="AU129" s="25" t="s">
        <v>92</v>
      </c>
      <c r="AY129" s="25" t="s">
        <v>182</v>
      </c>
      <c r="BE129" s="205">
        <f>IF(N129="základní",J129,0)</f>
        <v>25960.2</v>
      </c>
      <c r="BF129" s="205">
        <f>IF(N129="snížená",J129,0)</f>
        <v>0</v>
      </c>
      <c r="BG129" s="205">
        <f>IF(N129="zákl. přenesená",J129,0)</f>
        <v>0</v>
      </c>
      <c r="BH129" s="205">
        <f>IF(N129="sníž. přenesená",J129,0)</f>
        <v>0</v>
      </c>
      <c r="BI129" s="205">
        <f>IF(N129="nulová",J129,0)</f>
        <v>0</v>
      </c>
      <c r="BJ129" s="25" t="s">
        <v>25</v>
      </c>
      <c r="BK129" s="205">
        <f>ROUND(I129*H129,2)</f>
        <v>25960.2</v>
      </c>
      <c r="BL129" s="25" t="s">
        <v>197</v>
      </c>
      <c r="BM129" s="25" t="s">
        <v>2030</v>
      </c>
    </row>
    <row r="130" spans="2:47" s="1" customFormat="1" ht="96">
      <c r="B130" s="42"/>
      <c r="C130" s="64"/>
      <c r="D130" s="208" t="s">
        <v>237</v>
      </c>
      <c r="E130" s="64"/>
      <c r="F130" s="228" t="s">
        <v>2031</v>
      </c>
      <c r="G130" s="64"/>
      <c r="H130" s="64"/>
      <c r="I130" s="165"/>
      <c r="J130" s="64"/>
      <c r="K130" s="64"/>
      <c r="L130" s="62"/>
      <c r="M130" s="229"/>
      <c r="N130" s="43"/>
      <c r="O130" s="43"/>
      <c r="P130" s="43"/>
      <c r="Q130" s="43"/>
      <c r="R130" s="43"/>
      <c r="S130" s="43"/>
      <c r="T130" s="79"/>
      <c r="AT130" s="25" t="s">
        <v>237</v>
      </c>
      <c r="AU130" s="25" t="s">
        <v>92</v>
      </c>
    </row>
    <row r="131" spans="2:51" s="11" customFormat="1" ht="13.5">
      <c r="B131" s="206"/>
      <c r="C131" s="207"/>
      <c r="D131" s="208" t="s">
        <v>192</v>
      </c>
      <c r="E131" s="209" t="s">
        <v>22</v>
      </c>
      <c r="F131" s="210" t="s">
        <v>2032</v>
      </c>
      <c r="G131" s="207"/>
      <c r="H131" s="211">
        <v>30</v>
      </c>
      <c r="I131" s="212"/>
      <c r="J131" s="207"/>
      <c r="K131" s="207"/>
      <c r="L131" s="213"/>
      <c r="M131" s="214"/>
      <c r="N131" s="215"/>
      <c r="O131" s="215"/>
      <c r="P131" s="215"/>
      <c r="Q131" s="215"/>
      <c r="R131" s="215"/>
      <c r="S131" s="215"/>
      <c r="T131" s="216"/>
      <c r="AT131" s="217" t="s">
        <v>192</v>
      </c>
      <c r="AU131" s="217" t="s">
        <v>92</v>
      </c>
      <c r="AV131" s="11" t="s">
        <v>92</v>
      </c>
      <c r="AW131" s="11" t="s">
        <v>194</v>
      </c>
      <c r="AX131" s="11" t="s">
        <v>25</v>
      </c>
      <c r="AY131" s="217" t="s">
        <v>182</v>
      </c>
    </row>
    <row r="132" spans="2:65" s="1" customFormat="1" ht="34.2" customHeight="1">
      <c r="B132" s="42"/>
      <c r="C132" s="194" t="s">
        <v>322</v>
      </c>
      <c r="D132" s="194" t="s">
        <v>185</v>
      </c>
      <c r="E132" s="195" t="s">
        <v>2033</v>
      </c>
      <c r="F132" s="196" t="s">
        <v>2034</v>
      </c>
      <c r="G132" s="197" t="s">
        <v>295</v>
      </c>
      <c r="H132" s="198">
        <v>30</v>
      </c>
      <c r="I132" s="199">
        <v>224.94</v>
      </c>
      <c r="J132" s="200">
        <f>ROUND(I132*H132,2)</f>
        <v>6748.2</v>
      </c>
      <c r="K132" s="196" t="s">
        <v>235</v>
      </c>
      <c r="L132" s="62"/>
      <c r="M132" s="201" t="s">
        <v>22</v>
      </c>
      <c r="N132" s="202" t="s">
        <v>53</v>
      </c>
      <c r="O132" s="43"/>
      <c r="P132" s="203">
        <f>O132*H132</f>
        <v>0</v>
      </c>
      <c r="Q132" s="203">
        <v>0</v>
      </c>
      <c r="R132" s="203">
        <f>Q132*H132</f>
        <v>0</v>
      </c>
      <c r="S132" s="203">
        <v>0</v>
      </c>
      <c r="T132" s="204">
        <f>S132*H132</f>
        <v>0</v>
      </c>
      <c r="AR132" s="25" t="s">
        <v>197</v>
      </c>
      <c r="AT132" s="25" t="s">
        <v>185</v>
      </c>
      <c r="AU132" s="25" t="s">
        <v>92</v>
      </c>
      <c r="AY132" s="25" t="s">
        <v>182</v>
      </c>
      <c r="BE132" s="205">
        <f>IF(N132="základní",J132,0)</f>
        <v>6748.2</v>
      </c>
      <c r="BF132" s="205">
        <f>IF(N132="snížená",J132,0)</f>
        <v>0</v>
      </c>
      <c r="BG132" s="205">
        <f>IF(N132="zákl. přenesená",J132,0)</f>
        <v>0</v>
      </c>
      <c r="BH132" s="205">
        <f>IF(N132="sníž. přenesená",J132,0)</f>
        <v>0</v>
      </c>
      <c r="BI132" s="205">
        <f>IF(N132="nulová",J132,0)</f>
        <v>0</v>
      </c>
      <c r="BJ132" s="25" t="s">
        <v>25</v>
      </c>
      <c r="BK132" s="205">
        <f>ROUND(I132*H132,2)</f>
        <v>6748.2</v>
      </c>
      <c r="BL132" s="25" t="s">
        <v>197</v>
      </c>
      <c r="BM132" s="25" t="s">
        <v>2035</v>
      </c>
    </row>
    <row r="133" spans="2:47" s="1" customFormat="1" ht="96">
      <c r="B133" s="42"/>
      <c r="C133" s="64"/>
      <c r="D133" s="208" t="s">
        <v>237</v>
      </c>
      <c r="E133" s="64"/>
      <c r="F133" s="228" t="s">
        <v>2031</v>
      </c>
      <c r="G133" s="64"/>
      <c r="H133" s="64"/>
      <c r="I133" s="165"/>
      <c r="J133" s="64"/>
      <c r="K133" s="64"/>
      <c r="L133" s="62"/>
      <c r="M133" s="229"/>
      <c r="N133" s="43"/>
      <c r="O133" s="43"/>
      <c r="P133" s="43"/>
      <c r="Q133" s="43"/>
      <c r="R133" s="43"/>
      <c r="S133" s="43"/>
      <c r="T133" s="79"/>
      <c r="AT133" s="25" t="s">
        <v>237</v>
      </c>
      <c r="AU133" s="25" t="s">
        <v>92</v>
      </c>
    </row>
    <row r="134" spans="2:51" s="11" customFormat="1" ht="13.5">
      <c r="B134" s="206"/>
      <c r="C134" s="207"/>
      <c r="D134" s="208" t="s">
        <v>192</v>
      </c>
      <c r="E134" s="209" t="s">
        <v>22</v>
      </c>
      <c r="F134" s="210" t="s">
        <v>394</v>
      </c>
      <c r="G134" s="207"/>
      <c r="H134" s="211">
        <v>30</v>
      </c>
      <c r="I134" s="212"/>
      <c r="J134" s="207"/>
      <c r="K134" s="207"/>
      <c r="L134" s="213"/>
      <c r="M134" s="214"/>
      <c r="N134" s="215"/>
      <c r="O134" s="215"/>
      <c r="P134" s="215"/>
      <c r="Q134" s="215"/>
      <c r="R134" s="215"/>
      <c r="S134" s="215"/>
      <c r="T134" s="216"/>
      <c r="AT134" s="217" t="s">
        <v>192</v>
      </c>
      <c r="AU134" s="217" t="s">
        <v>92</v>
      </c>
      <c r="AV134" s="11" t="s">
        <v>92</v>
      </c>
      <c r="AW134" s="11" t="s">
        <v>194</v>
      </c>
      <c r="AX134" s="11" t="s">
        <v>25</v>
      </c>
      <c r="AY134" s="217" t="s">
        <v>182</v>
      </c>
    </row>
    <row r="135" spans="2:65" s="1" customFormat="1" ht="34.2" customHeight="1">
      <c r="B135" s="42"/>
      <c r="C135" s="194" t="s">
        <v>327</v>
      </c>
      <c r="D135" s="194" t="s">
        <v>185</v>
      </c>
      <c r="E135" s="195" t="s">
        <v>2036</v>
      </c>
      <c r="F135" s="196" t="s">
        <v>2037</v>
      </c>
      <c r="G135" s="197" t="s">
        <v>249</v>
      </c>
      <c r="H135" s="198">
        <v>11</v>
      </c>
      <c r="I135" s="199">
        <v>30.36</v>
      </c>
      <c r="J135" s="200">
        <f>ROUND(I135*H135,2)</f>
        <v>333.96</v>
      </c>
      <c r="K135" s="196" t="s">
        <v>235</v>
      </c>
      <c r="L135" s="62"/>
      <c r="M135" s="201" t="s">
        <v>22</v>
      </c>
      <c r="N135" s="202" t="s">
        <v>53</v>
      </c>
      <c r="O135" s="43"/>
      <c r="P135" s="203">
        <f>O135*H135</f>
        <v>0</v>
      </c>
      <c r="Q135" s="203">
        <v>0</v>
      </c>
      <c r="R135" s="203">
        <f>Q135*H135</f>
        <v>0</v>
      </c>
      <c r="S135" s="203">
        <v>0</v>
      </c>
      <c r="T135" s="204">
        <f>S135*H135</f>
        <v>0</v>
      </c>
      <c r="AR135" s="25" t="s">
        <v>197</v>
      </c>
      <c r="AT135" s="25" t="s">
        <v>185</v>
      </c>
      <c r="AU135" s="25" t="s">
        <v>92</v>
      </c>
      <c r="AY135" s="25" t="s">
        <v>182</v>
      </c>
      <c r="BE135" s="205">
        <f>IF(N135="základní",J135,0)</f>
        <v>333.96</v>
      </c>
      <c r="BF135" s="205">
        <f>IF(N135="snížená",J135,0)</f>
        <v>0</v>
      </c>
      <c r="BG135" s="205">
        <f>IF(N135="zákl. přenesená",J135,0)</f>
        <v>0</v>
      </c>
      <c r="BH135" s="205">
        <f>IF(N135="sníž. přenesená",J135,0)</f>
        <v>0</v>
      </c>
      <c r="BI135" s="205">
        <f>IF(N135="nulová",J135,0)</f>
        <v>0</v>
      </c>
      <c r="BJ135" s="25" t="s">
        <v>25</v>
      </c>
      <c r="BK135" s="205">
        <f>ROUND(I135*H135,2)</f>
        <v>333.96</v>
      </c>
      <c r="BL135" s="25" t="s">
        <v>197</v>
      </c>
      <c r="BM135" s="25" t="s">
        <v>2038</v>
      </c>
    </row>
    <row r="136" spans="2:47" s="1" customFormat="1" ht="48">
      <c r="B136" s="42"/>
      <c r="C136" s="64"/>
      <c r="D136" s="208" t="s">
        <v>237</v>
      </c>
      <c r="E136" s="64"/>
      <c r="F136" s="228" t="s">
        <v>476</v>
      </c>
      <c r="G136" s="64"/>
      <c r="H136" s="64"/>
      <c r="I136" s="165"/>
      <c r="J136" s="64"/>
      <c r="K136" s="64"/>
      <c r="L136" s="62"/>
      <c r="M136" s="229"/>
      <c r="N136" s="43"/>
      <c r="O136" s="43"/>
      <c r="P136" s="43"/>
      <c r="Q136" s="43"/>
      <c r="R136" s="43"/>
      <c r="S136" s="43"/>
      <c r="T136" s="79"/>
      <c r="AT136" s="25" t="s">
        <v>237</v>
      </c>
      <c r="AU136" s="25" t="s">
        <v>92</v>
      </c>
    </row>
    <row r="137" spans="2:65" s="1" customFormat="1" ht="34.2" customHeight="1">
      <c r="B137" s="42"/>
      <c r="C137" s="194" t="s">
        <v>332</v>
      </c>
      <c r="D137" s="194" t="s">
        <v>185</v>
      </c>
      <c r="E137" s="195" t="s">
        <v>2039</v>
      </c>
      <c r="F137" s="196" t="s">
        <v>2040</v>
      </c>
      <c r="G137" s="197" t="s">
        <v>249</v>
      </c>
      <c r="H137" s="198">
        <v>11</v>
      </c>
      <c r="I137" s="199">
        <v>438.82</v>
      </c>
      <c r="J137" s="200">
        <f>ROUND(I137*H137,2)</f>
        <v>4827.02</v>
      </c>
      <c r="K137" s="196" t="s">
        <v>235</v>
      </c>
      <c r="L137" s="62"/>
      <c r="M137" s="201" t="s">
        <v>22</v>
      </c>
      <c r="N137" s="202" t="s">
        <v>53</v>
      </c>
      <c r="O137" s="43"/>
      <c r="P137" s="203">
        <f>O137*H137</f>
        <v>0</v>
      </c>
      <c r="Q137" s="203">
        <v>0</v>
      </c>
      <c r="R137" s="203">
        <f>Q137*H137</f>
        <v>0</v>
      </c>
      <c r="S137" s="203">
        <v>0</v>
      </c>
      <c r="T137" s="204">
        <f>S137*H137</f>
        <v>0</v>
      </c>
      <c r="AR137" s="25" t="s">
        <v>197</v>
      </c>
      <c r="AT137" s="25" t="s">
        <v>185</v>
      </c>
      <c r="AU137" s="25" t="s">
        <v>92</v>
      </c>
      <c r="AY137" s="25" t="s">
        <v>182</v>
      </c>
      <c r="BE137" s="205">
        <f>IF(N137="základní",J137,0)</f>
        <v>4827.02</v>
      </c>
      <c r="BF137" s="205">
        <f>IF(N137="snížená",J137,0)</f>
        <v>0</v>
      </c>
      <c r="BG137" s="205">
        <f>IF(N137="zákl. přenesená",J137,0)</f>
        <v>0</v>
      </c>
      <c r="BH137" s="205">
        <f>IF(N137="sníž. přenesená",J137,0)</f>
        <v>0</v>
      </c>
      <c r="BI137" s="205">
        <f>IF(N137="nulová",J137,0)</f>
        <v>0</v>
      </c>
      <c r="BJ137" s="25" t="s">
        <v>25</v>
      </c>
      <c r="BK137" s="205">
        <f>ROUND(I137*H137,2)</f>
        <v>4827.02</v>
      </c>
      <c r="BL137" s="25" t="s">
        <v>197</v>
      </c>
      <c r="BM137" s="25" t="s">
        <v>2041</v>
      </c>
    </row>
    <row r="138" spans="2:47" s="1" customFormat="1" ht="48">
      <c r="B138" s="42"/>
      <c r="C138" s="64"/>
      <c r="D138" s="208" t="s">
        <v>237</v>
      </c>
      <c r="E138" s="64"/>
      <c r="F138" s="228" t="s">
        <v>476</v>
      </c>
      <c r="G138" s="64"/>
      <c r="H138" s="64"/>
      <c r="I138" s="165"/>
      <c r="J138" s="64"/>
      <c r="K138" s="64"/>
      <c r="L138" s="62"/>
      <c r="M138" s="229"/>
      <c r="N138" s="43"/>
      <c r="O138" s="43"/>
      <c r="P138" s="43"/>
      <c r="Q138" s="43"/>
      <c r="R138" s="43"/>
      <c r="S138" s="43"/>
      <c r="T138" s="79"/>
      <c r="AT138" s="25" t="s">
        <v>237</v>
      </c>
      <c r="AU138" s="25" t="s">
        <v>92</v>
      </c>
    </row>
    <row r="139" spans="2:65" s="1" customFormat="1" ht="34.2" customHeight="1">
      <c r="B139" s="42"/>
      <c r="C139" s="194" t="s">
        <v>338</v>
      </c>
      <c r="D139" s="194" t="s">
        <v>185</v>
      </c>
      <c r="E139" s="195" t="s">
        <v>490</v>
      </c>
      <c r="F139" s="196" t="s">
        <v>491</v>
      </c>
      <c r="G139" s="197" t="s">
        <v>249</v>
      </c>
      <c r="H139" s="198">
        <v>11</v>
      </c>
      <c r="I139" s="199">
        <v>103.25</v>
      </c>
      <c r="J139" s="200">
        <f>ROUND(I139*H139,2)</f>
        <v>1135.75</v>
      </c>
      <c r="K139" s="196" t="s">
        <v>235</v>
      </c>
      <c r="L139" s="62"/>
      <c r="M139" s="201" t="s">
        <v>22</v>
      </c>
      <c r="N139" s="202" t="s">
        <v>53</v>
      </c>
      <c r="O139" s="43"/>
      <c r="P139" s="203">
        <f>O139*H139</f>
        <v>0</v>
      </c>
      <c r="Q139" s="203">
        <v>0</v>
      </c>
      <c r="R139" s="203">
        <f>Q139*H139</f>
        <v>0</v>
      </c>
      <c r="S139" s="203">
        <v>0</v>
      </c>
      <c r="T139" s="204">
        <f>S139*H139</f>
        <v>0</v>
      </c>
      <c r="AR139" s="25" t="s">
        <v>197</v>
      </c>
      <c r="AT139" s="25" t="s">
        <v>185</v>
      </c>
      <c r="AU139" s="25" t="s">
        <v>92</v>
      </c>
      <c r="AY139" s="25" t="s">
        <v>182</v>
      </c>
      <c r="BE139" s="205">
        <f>IF(N139="základní",J139,0)</f>
        <v>1135.75</v>
      </c>
      <c r="BF139" s="205">
        <f>IF(N139="snížená",J139,0)</f>
        <v>0</v>
      </c>
      <c r="BG139" s="205">
        <f>IF(N139="zákl. přenesená",J139,0)</f>
        <v>0</v>
      </c>
      <c r="BH139" s="205">
        <f>IF(N139="sníž. přenesená",J139,0)</f>
        <v>0</v>
      </c>
      <c r="BI139" s="205">
        <f>IF(N139="nulová",J139,0)</f>
        <v>0</v>
      </c>
      <c r="BJ139" s="25" t="s">
        <v>25</v>
      </c>
      <c r="BK139" s="205">
        <f>ROUND(I139*H139,2)</f>
        <v>1135.75</v>
      </c>
      <c r="BL139" s="25" t="s">
        <v>197</v>
      </c>
      <c r="BM139" s="25" t="s">
        <v>2042</v>
      </c>
    </row>
    <row r="140" spans="2:47" s="1" customFormat="1" ht="48">
      <c r="B140" s="42"/>
      <c r="C140" s="64"/>
      <c r="D140" s="208" t="s">
        <v>237</v>
      </c>
      <c r="E140" s="64"/>
      <c r="F140" s="228" t="s">
        <v>476</v>
      </c>
      <c r="G140" s="64"/>
      <c r="H140" s="64"/>
      <c r="I140" s="165"/>
      <c r="J140" s="64"/>
      <c r="K140" s="64"/>
      <c r="L140" s="62"/>
      <c r="M140" s="229"/>
      <c r="N140" s="43"/>
      <c r="O140" s="43"/>
      <c r="P140" s="43"/>
      <c r="Q140" s="43"/>
      <c r="R140" s="43"/>
      <c r="S140" s="43"/>
      <c r="T140" s="79"/>
      <c r="AT140" s="25" t="s">
        <v>237</v>
      </c>
      <c r="AU140" s="25" t="s">
        <v>92</v>
      </c>
    </row>
    <row r="141" spans="2:65" s="1" customFormat="1" ht="45.6" customHeight="1">
      <c r="B141" s="42"/>
      <c r="C141" s="194" t="s">
        <v>9</v>
      </c>
      <c r="D141" s="194" t="s">
        <v>185</v>
      </c>
      <c r="E141" s="195" t="s">
        <v>1370</v>
      </c>
      <c r="F141" s="196" t="s">
        <v>1371</v>
      </c>
      <c r="G141" s="197" t="s">
        <v>295</v>
      </c>
      <c r="H141" s="198">
        <v>1114.8</v>
      </c>
      <c r="I141" s="199">
        <v>57.77</v>
      </c>
      <c r="J141" s="200">
        <f>ROUND(I141*H141,2)</f>
        <v>64402</v>
      </c>
      <c r="K141" s="196" t="s">
        <v>235</v>
      </c>
      <c r="L141" s="62"/>
      <c r="M141" s="201" t="s">
        <v>22</v>
      </c>
      <c r="N141" s="202" t="s">
        <v>53</v>
      </c>
      <c r="O141" s="43"/>
      <c r="P141" s="203">
        <f>O141*H141</f>
        <v>0</v>
      </c>
      <c r="Q141" s="203">
        <v>0</v>
      </c>
      <c r="R141" s="203">
        <f>Q141*H141</f>
        <v>0</v>
      </c>
      <c r="S141" s="203">
        <v>0</v>
      </c>
      <c r="T141" s="204">
        <f>S141*H141</f>
        <v>0</v>
      </c>
      <c r="AR141" s="25" t="s">
        <v>197</v>
      </c>
      <c r="AT141" s="25" t="s">
        <v>185</v>
      </c>
      <c r="AU141" s="25" t="s">
        <v>92</v>
      </c>
      <c r="AY141" s="25" t="s">
        <v>182</v>
      </c>
      <c r="BE141" s="205">
        <f>IF(N141="základní",J141,0)</f>
        <v>64402</v>
      </c>
      <c r="BF141" s="205">
        <f>IF(N141="snížená",J141,0)</f>
        <v>0</v>
      </c>
      <c r="BG141" s="205">
        <f>IF(N141="zákl. přenesená",J141,0)</f>
        <v>0</v>
      </c>
      <c r="BH141" s="205">
        <f>IF(N141="sníž. přenesená",J141,0)</f>
        <v>0</v>
      </c>
      <c r="BI141" s="205">
        <f>IF(N141="nulová",J141,0)</f>
        <v>0</v>
      </c>
      <c r="BJ141" s="25" t="s">
        <v>25</v>
      </c>
      <c r="BK141" s="205">
        <f>ROUND(I141*H141,2)</f>
        <v>64402</v>
      </c>
      <c r="BL141" s="25" t="s">
        <v>197</v>
      </c>
      <c r="BM141" s="25" t="s">
        <v>2043</v>
      </c>
    </row>
    <row r="142" spans="2:47" s="1" customFormat="1" ht="264">
      <c r="B142" s="42"/>
      <c r="C142" s="64"/>
      <c r="D142" s="208" t="s">
        <v>237</v>
      </c>
      <c r="E142" s="64"/>
      <c r="F142" s="228" t="s">
        <v>501</v>
      </c>
      <c r="G142" s="64"/>
      <c r="H142" s="64"/>
      <c r="I142" s="165"/>
      <c r="J142" s="64"/>
      <c r="K142" s="64"/>
      <c r="L142" s="62"/>
      <c r="M142" s="229"/>
      <c r="N142" s="43"/>
      <c r="O142" s="43"/>
      <c r="P142" s="43"/>
      <c r="Q142" s="43"/>
      <c r="R142" s="43"/>
      <c r="S142" s="43"/>
      <c r="T142" s="79"/>
      <c r="AT142" s="25" t="s">
        <v>237</v>
      </c>
      <c r="AU142" s="25" t="s">
        <v>92</v>
      </c>
    </row>
    <row r="143" spans="2:51" s="11" customFormat="1" ht="13.5">
      <c r="B143" s="206"/>
      <c r="C143" s="207"/>
      <c r="D143" s="208" t="s">
        <v>192</v>
      </c>
      <c r="E143" s="209" t="s">
        <v>22</v>
      </c>
      <c r="F143" s="210" t="s">
        <v>2044</v>
      </c>
      <c r="G143" s="207"/>
      <c r="H143" s="211">
        <v>365.2</v>
      </c>
      <c r="I143" s="212"/>
      <c r="J143" s="207"/>
      <c r="K143" s="207"/>
      <c r="L143" s="213"/>
      <c r="M143" s="214"/>
      <c r="N143" s="215"/>
      <c r="O143" s="215"/>
      <c r="P143" s="215"/>
      <c r="Q143" s="215"/>
      <c r="R143" s="215"/>
      <c r="S143" s="215"/>
      <c r="T143" s="216"/>
      <c r="AT143" s="217" t="s">
        <v>192</v>
      </c>
      <c r="AU143" s="217" t="s">
        <v>92</v>
      </c>
      <c r="AV143" s="11" t="s">
        <v>92</v>
      </c>
      <c r="AW143" s="11" t="s">
        <v>194</v>
      </c>
      <c r="AX143" s="11" t="s">
        <v>82</v>
      </c>
      <c r="AY143" s="217" t="s">
        <v>182</v>
      </c>
    </row>
    <row r="144" spans="2:51" s="11" customFormat="1" ht="13.5">
      <c r="B144" s="206"/>
      <c r="C144" s="207"/>
      <c r="D144" s="208" t="s">
        <v>192</v>
      </c>
      <c r="E144" s="209" t="s">
        <v>22</v>
      </c>
      <c r="F144" s="210" t="s">
        <v>2045</v>
      </c>
      <c r="G144" s="207"/>
      <c r="H144" s="211">
        <v>144.4</v>
      </c>
      <c r="I144" s="212"/>
      <c r="J144" s="207"/>
      <c r="K144" s="207"/>
      <c r="L144" s="213"/>
      <c r="M144" s="214"/>
      <c r="N144" s="215"/>
      <c r="O144" s="215"/>
      <c r="P144" s="215"/>
      <c r="Q144" s="215"/>
      <c r="R144" s="215"/>
      <c r="S144" s="215"/>
      <c r="T144" s="216"/>
      <c r="AT144" s="217" t="s">
        <v>192</v>
      </c>
      <c r="AU144" s="217" t="s">
        <v>92</v>
      </c>
      <c r="AV144" s="11" t="s">
        <v>92</v>
      </c>
      <c r="AW144" s="11" t="s">
        <v>194</v>
      </c>
      <c r="AX144" s="11" t="s">
        <v>82</v>
      </c>
      <c r="AY144" s="217" t="s">
        <v>182</v>
      </c>
    </row>
    <row r="145" spans="2:51" s="11" customFormat="1" ht="13.5">
      <c r="B145" s="206"/>
      <c r="C145" s="207"/>
      <c r="D145" s="208" t="s">
        <v>192</v>
      </c>
      <c r="E145" s="209" t="s">
        <v>22</v>
      </c>
      <c r="F145" s="210" t="s">
        <v>2046</v>
      </c>
      <c r="G145" s="207"/>
      <c r="H145" s="211">
        <v>605.2</v>
      </c>
      <c r="I145" s="212"/>
      <c r="J145" s="207"/>
      <c r="K145" s="207"/>
      <c r="L145" s="213"/>
      <c r="M145" s="214"/>
      <c r="N145" s="215"/>
      <c r="O145" s="215"/>
      <c r="P145" s="215"/>
      <c r="Q145" s="215"/>
      <c r="R145" s="215"/>
      <c r="S145" s="215"/>
      <c r="T145" s="216"/>
      <c r="AT145" s="217" t="s">
        <v>192</v>
      </c>
      <c r="AU145" s="217" t="s">
        <v>92</v>
      </c>
      <c r="AV145" s="11" t="s">
        <v>92</v>
      </c>
      <c r="AW145" s="11" t="s">
        <v>194</v>
      </c>
      <c r="AX145" s="11" t="s">
        <v>82</v>
      </c>
      <c r="AY145" s="217" t="s">
        <v>182</v>
      </c>
    </row>
    <row r="146" spans="2:51" s="13" customFormat="1" ht="13.5">
      <c r="B146" s="233"/>
      <c r="C146" s="234"/>
      <c r="D146" s="208" t="s">
        <v>192</v>
      </c>
      <c r="E146" s="235" t="s">
        <v>22</v>
      </c>
      <c r="F146" s="236" t="s">
        <v>241</v>
      </c>
      <c r="G146" s="234"/>
      <c r="H146" s="237">
        <v>1114.8</v>
      </c>
      <c r="I146" s="238"/>
      <c r="J146" s="234"/>
      <c r="K146" s="234"/>
      <c r="L146" s="239"/>
      <c r="M146" s="240"/>
      <c r="N146" s="241"/>
      <c r="O146" s="241"/>
      <c r="P146" s="241"/>
      <c r="Q146" s="241"/>
      <c r="R146" s="241"/>
      <c r="S146" s="241"/>
      <c r="T146" s="242"/>
      <c r="AT146" s="243" t="s">
        <v>192</v>
      </c>
      <c r="AU146" s="243" t="s">
        <v>92</v>
      </c>
      <c r="AV146" s="13" t="s">
        <v>197</v>
      </c>
      <c r="AW146" s="13" t="s">
        <v>194</v>
      </c>
      <c r="AX146" s="13" t="s">
        <v>25</v>
      </c>
      <c r="AY146" s="243" t="s">
        <v>182</v>
      </c>
    </row>
    <row r="147" spans="2:65" s="1" customFormat="1" ht="57" customHeight="1">
      <c r="B147" s="42"/>
      <c r="C147" s="194" t="s">
        <v>347</v>
      </c>
      <c r="D147" s="194" t="s">
        <v>185</v>
      </c>
      <c r="E147" s="195" t="s">
        <v>2047</v>
      </c>
      <c r="F147" s="196" t="s">
        <v>2048</v>
      </c>
      <c r="G147" s="197" t="s">
        <v>295</v>
      </c>
      <c r="H147" s="198">
        <v>365.2</v>
      </c>
      <c r="I147" s="199">
        <v>129.06</v>
      </c>
      <c r="J147" s="200">
        <f>ROUND(I147*H147,2)</f>
        <v>47132.71</v>
      </c>
      <c r="K147" s="196" t="s">
        <v>235</v>
      </c>
      <c r="L147" s="62"/>
      <c r="M147" s="201" t="s">
        <v>22</v>
      </c>
      <c r="N147" s="202" t="s">
        <v>53</v>
      </c>
      <c r="O147" s="43"/>
      <c r="P147" s="203">
        <f>O147*H147</f>
        <v>0</v>
      </c>
      <c r="Q147" s="203">
        <v>0</v>
      </c>
      <c r="R147" s="203">
        <f>Q147*H147</f>
        <v>0</v>
      </c>
      <c r="S147" s="203">
        <v>0</v>
      </c>
      <c r="T147" s="204">
        <f>S147*H147</f>
        <v>0</v>
      </c>
      <c r="AR147" s="25" t="s">
        <v>197</v>
      </c>
      <c r="AT147" s="25" t="s">
        <v>185</v>
      </c>
      <c r="AU147" s="25" t="s">
        <v>92</v>
      </c>
      <c r="AY147" s="25" t="s">
        <v>182</v>
      </c>
      <c r="BE147" s="205">
        <f>IF(N147="základní",J147,0)</f>
        <v>47132.71</v>
      </c>
      <c r="BF147" s="205">
        <f>IF(N147="snížená",J147,0)</f>
        <v>0</v>
      </c>
      <c r="BG147" s="205">
        <f>IF(N147="zákl. přenesená",J147,0)</f>
        <v>0</v>
      </c>
      <c r="BH147" s="205">
        <f>IF(N147="sníž. přenesená",J147,0)</f>
        <v>0</v>
      </c>
      <c r="BI147" s="205">
        <f>IF(N147="nulová",J147,0)</f>
        <v>0</v>
      </c>
      <c r="BJ147" s="25" t="s">
        <v>25</v>
      </c>
      <c r="BK147" s="205">
        <f>ROUND(I147*H147,2)</f>
        <v>47132.71</v>
      </c>
      <c r="BL147" s="25" t="s">
        <v>197</v>
      </c>
      <c r="BM147" s="25" t="s">
        <v>2049</v>
      </c>
    </row>
    <row r="148" spans="2:47" s="1" customFormat="1" ht="409.6">
      <c r="B148" s="42"/>
      <c r="C148" s="64"/>
      <c r="D148" s="208" t="s">
        <v>237</v>
      </c>
      <c r="E148" s="64"/>
      <c r="F148" s="254" t="s">
        <v>550</v>
      </c>
      <c r="G148" s="64"/>
      <c r="H148" s="64"/>
      <c r="I148" s="165"/>
      <c r="J148" s="64"/>
      <c r="K148" s="64"/>
      <c r="L148" s="62"/>
      <c r="M148" s="229"/>
      <c r="N148" s="43"/>
      <c r="O148" s="43"/>
      <c r="P148" s="43"/>
      <c r="Q148" s="43"/>
      <c r="R148" s="43"/>
      <c r="S148" s="43"/>
      <c r="T148" s="79"/>
      <c r="AT148" s="25" t="s">
        <v>237</v>
      </c>
      <c r="AU148" s="25" t="s">
        <v>92</v>
      </c>
    </row>
    <row r="149" spans="2:51" s="11" customFormat="1" ht="13.5">
      <c r="B149" s="206"/>
      <c r="C149" s="207"/>
      <c r="D149" s="208" t="s">
        <v>192</v>
      </c>
      <c r="E149" s="209" t="s">
        <v>22</v>
      </c>
      <c r="F149" s="210" t="s">
        <v>2050</v>
      </c>
      <c r="G149" s="207"/>
      <c r="H149" s="211">
        <v>365.2</v>
      </c>
      <c r="I149" s="212"/>
      <c r="J149" s="207"/>
      <c r="K149" s="207"/>
      <c r="L149" s="213"/>
      <c r="M149" s="214"/>
      <c r="N149" s="215"/>
      <c r="O149" s="215"/>
      <c r="P149" s="215"/>
      <c r="Q149" s="215"/>
      <c r="R149" s="215"/>
      <c r="S149" s="215"/>
      <c r="T149" s="216"/>
      <c r="AT149" s="217" t="s">
        <v>192</v>
      </c>
      <c r="AU149" s="217" t="s">
        <v>92</v>
      </c>
      <c r="AV149" s="11" t="s">
        <v>92</v>
      </c>
      <c r="AW149" s="11" t="s">
        <v>194</v>
      </c>
      <c r="AX149" s="11" t="s">
        <v>25</v>
      </c>
      <c r="AY149" s="217" t="s">
        <v>182</v>
      </c>
    </row>
    <row r="150" spans="2:65" s="1" customFormat="1" ht="14.4" customHeight="1">
      <c r="B150" s="42"/>
      <c r="C150" s="194" t="s">
        <v>354</v>
      </c>
      <c r="D150" s="194" t="s">
        <v>185</v>
      </c>
      <c r="E150" s="195" t="s">
        <v>583</v>
      </c>
      <c r="F150" s="196" t="s">
        <v>584</v>
      </c>
      <c r="G150" s="197" t="s">
        <v>295</v>
      </c>
      <c r="H150" s="198">
        <v>677.4</v>
      </c>
      <c r="I150" s="199">
        <v>27.04</v>
      </c>
      <c r="J150" s="200">
        <f>ROUND(I150*H150,2)</f>
        <v>18316.9</v>
      </c>
      <c r="K150" s="196" t="s">
        <v>235</v>
      </c>
      <c r="L150" s="62"/>
      <c r="M150" s="201" t="s">
        <v>22</v>
      </c>
      <c r="N150" s="202" t="s">
        <v>53</v>
      </c>
      <c r="O150" s="43"/>
      <c r="P150" s="203">
        <f>O150*H150</f>
        <v>0</v>
      </c>
      <c r="Q150" s="203">
        <v>0</v>
      </c>
      <c r="R150" s="203">
        <f>Q150*H150</f>
        <v>0</v>
      </c>
      <c r="S150" s="203">
        <v>0</v>
      </c>
      <c r="T150" s="204">
        <f>S150*H150</f>
        <v>0</v>
      </c>
      <c r="AR150" s="25" t="s">
        <v>197</v>
      </c>
      <c r="AT150" s="25" t="s">
        <v>185</v>
      </c>
      <c r="AU150" s="25" t="s">
        <v>92</v>
      </c>
      <c r="AY150" s="25" t="s">
        <v>182</v>
      </c>
      <c r="BE150" s="205">
        <f>IF(N150="základní",J150,0)</f>
        <v>18316.9</v>
      </c>
      <c r="BF150" s="205">
        <f>IF(N150="snížená",J150,0)</f>
        <v>0</v>
      </c>
      <c r="BG150" s="205">
        <f>IF(N150="zákl. přenesená",J150,0)</f>
        <v>0</v>
      </c>
      <c r="BH150" s="205">
        <f>IF(N150="sníž. přenesená",J150,0)</f>
        <v>0</v>
      </c>
      <c r="BI150" s="205">
        <f>IF(N150="nulová",J150,0)</f>
        <v>0</v>
      </c>
      <c r="BJ150" s="25" t="s">
        <v>25</v>
      </c>
      <c r="BK150" s="205">
        <f>ROUND(I150*H150,2)</f>
        <v>18316.9</v>
      </c>
      <c r="BL150" s="25" t="s">
        <v>197</v>
      </c>
      <c r="BM150" s="25" t="s">
        <v>2051</v>
      </c>
    </row>
    <row r="151" spans="2:47" s="1" customFormat="1" ht="396">
      <c r="B151" s="42"/>
      <c r="C151" s="64"/>
      <c r="D151" s="208" t="s">
        <v>237</v>
      </c>
      <c r="E151" s="64"/>
      <c r="F151" s="228" t="s">
        <v>586</v>
      </c>
      <c r="G151" s="64"/>
      <c r="H151" s="64"/>
      <c r="I151" s="165"/>
      <c r="J151" s="64"/>
      <c r="K151" s="64"/>
      <c r="L151" s="62"/>
      <c r="M151" s="229"/>
      <c r="N151" s="43"/>
      <c r="O151" s="43"/>
      <c r="P151" s="43"/>
      <c r="Q151" s="43"/>
      <c r="R151" s="43"/>
      <c r="S151" s="43"/>
      <c r="T151" s="79"/>
      <c r="AT151" s="25" t="s">
        <v>237</v>
      </c>
      <c r="AU151" s="25" t="s">
        <v>92</v>
      </c>
    </row>
    <row r="152" spans="2:51" s="11" customFormat="1" ht="13.5">
      <c r="B152" s="206"/>
      <c r="C152" s="207"/>
      <c r="D152" s="208" t="s">
        <v>192</v>
      </c>
      <c r="E152" s="209" t="s">
        <v>22</v>
      </c>
      <c r="F152" s="210" t="s">
        <v>2052</v>
      </c>
      <c r="G152" s="207"/>
      <c r="H152" s="211">
        <v>677.4</v>
      </c>
      <c r="I152" s="212"/>
      <c r="J152" s="207"/>
      <c r="K152" s="207"/>
      <c r="L152" s="213"/>
      <c r="M152" s="214"/>
      <c r="N152" s="215"/>
      <c r="O152" s="215"/>
      <c r="P152" s="215"/>
      <c r="Q152" s="215"/>
      <c r="R152" s="215"/>
      <c r="S152" s="215"/>
      <c r="T152" s="216"/>
      <c r="AT152" s="217" t="s">
        <v>192</v>
      </c>
      <c r="AU152" s="217" t="s">
        <v>92</v>
      </c>
      <c r="AV152" s="11" t="s">
        <v>92</v>
      </c>
      <c r="AW152" s="11" t="s">
        <v>194</v>
      </c>
      <c r="AX152" s="11" t="s">
        <v>25</v>
      </c>
      <c r="AY152" s="217" t="s">
        <v>182</v>
      </c>
    </row>
    <row r="153" spans="2:65" s="1" customFormat="1" ht="45.6" customHeight="1">
      <c r="B153" s="42"/>
      <c r="C153" s="194" t="s">
        <v>359</v>
      </c>
      <c r="D153" s="194" t="s">
        <v>185</v>
      </c>
      <c r="E153" s="195" t="s">
        <v>2053</v>
      </c>
      <c r="F153" s="196" t="s">
        <v>2054</v>
      </c>
      <c r="G153" s="197" t="s">
        <v>295</v>
      </c>
      <c r="H153" s="198">
        <v>240</v>
      </c>
      <c r="I153" s="199">
        <v>282.71</v>
      </c>
      <c r="J153" s="200">
        <f>ROUND(I153*H153,2)</f>
        <v>67850.4</v>
      </c>
      <c r="K153" s="196" t="s">
        <v>235</v>
      </c>
      <c r="L153" s="62"/>
      <c r="M153" s="201" t="s">
        <v>22</v>
      </c>
      <c r="N153" s="202" t="s">
        <v>53</v>
      </c>
      <c r="O153" s="43"/>
      <c r="P153" s="203">
        <f>O153*H153</f>
        <v>0</v>
      </c>
      <c r="Q153" s="203">
        <v>0</v>
      </c>
      <c r="R153" s="203">
        <f>Q153*H153</f>
        <v>0</v>
      </c>
      <c r="S153" s="203">
        <v>0</v>
      </c>
      <c r="T153" s="204">
        <f>S153*H153</f>
        <v>0</v>
      </c>
      <c r="AR153" s="25" t="s">
        <v>197</v>
      </c>
      <c r="AT153" s="25" t="s">
        <v>185</v>
      </c>
      <c r="AU153" s="25" t="s">
        <v>92</v>
      </c>
      <c r="AY153" s="25" t="s">
        <v>182</v>
      </c>
      <c r="BE153" s="205">
        <f>IF(N153="základní",J153,0)</f>
        <v>67850.4</v>
      </c>
      <c r="BF153" s="205">
        <f>IF(N153="snížená",J153,0)</f>
        <v>0</v>
      </c>
      <c r="BG153" s="205">
        <f>IF(N153="zákl. přenesená",J153,0)</f>
        <v>0</v>
      </c>
      <c r="BH153" s="205">
        <f>IF(N153="sníž. přenesená",J153,0)</f>
        <v>0</v>
      </c>
      <c r="BI153" s="205">
        <f>IF(N153="nulová",J153,0)</f>
        <v>0</v>
      </c>
      <c r="BJ153" s="25" t="s">
        <v>25</v>
      </c>
      <c r="BK153" s="205">
        <f>ROUND(I153*H153,2)</f>
        <v>67850.4</v>
      </c>
      <c r="BL153" s="25" t="s">
        <v>197</v>
      </c>
      <c r="BM153" s="25" t="s">
        <v>2055</v>
      </c>
    </row>
    <row r="154" spans="2:47" s="1" customFormat="1" ht="156">
      <c r="B154" s="42"/>
      <c r="C154" s="64"/>
      <c r="D154" s="208" t="s">
        <v>237</v>
      </c>
      <c r="E154" s="64"/>
      <c r="F154" s="228" t="s">
        <v>2056</v>
      </c>
      <c r="G154" s="64"/>
      <c r="H154" s="64"/>
      <c r="I154" s="165"/>
      <c r="J154" s="64"/>
      <c r="K154" s="64"/>
      <c r="L154" s="62"/>
      <c r="M154" s="229"/>
      <c r="N154" s="43"/>
      <c r="O154" s="43"/>
      <c r="P154" s="43"/>
      <c r="Q154" s="43"/>
      <c r="R154" s="43"/>
      <c r="S154" s="43"/>
      <c r="T154" s="79"/>
      <c r="AT154" s="25" t="s">
        <v>237</v>
      </c>
      <c r="AU154" s="25" t="s">
        <v>92</v>
      </c>
    </row>
    <row r="155" spans="2:51" s="11" customFormat="1" ht="13.5">
      <c r="B155" s="206"/>
      <c r="C155" s="207"/>
      <c r="D155" s="208" t="s">
        <v>192</v>
      </c>
      <c r="E155" s="209" t="s">
        <v>22</v>
      </c>
      <c r="F155" s="210" t="s">
        <v>2057</v>
      </c>
      <c r="G155" s="207"/>
      <c r="H155" s="211">
        <v>240</v>
      </c>
      <c r="I155" s="212"/>
      <c r="J155" s="207"/>
      <c r="K155" s="207"/>
      <c r="L155" s="213"/>
      <c r="M155" s="214"/>
      <c r="N155" s="215"/>
      <c r="O155" s="215"/>
      <c r="P155" s="215"/>
      <c r="Q155" s="215"/>
      <c r="R155" s="215"/>
      <c r="S155" s="215"/>
      <c r="T155" s="216"/>
      <c r="AT155" s="217" t="s">
        <v>192</v>
      </c>
      <c r="AU155" s="217" t="s">
        <v>92</v>
      </c>
      <c r="AV155" s="11" t="s">
        <v>92</v>
      </c>
      <c r="AW155" s="11" t="s">
        <v>194</v>
      </c>
      <c r="AX155" s="11" t="s">
        <v>25</v>
      </c>
      <c r="AY155" s="217" t="s">
        <v>182</v>
      </c>
    </row>
    <row r="156" spans="2:65" s="1" customFormat="1" ht="14.4" customHeight="1">
      <c r="B156" s="42"/>
      <c r="C156" s="244" t="s">
        <v>364</v>
      </c>
      <c r="D156" s="244" t="s">
        <v>435</v>
      </c>
      <c r="E156" s="245" t="s">
        <v>2058</v>
      </c>
      <c r="F156" s="246" t="s">
        <v>2059</v>
      </c>
      <c r="G156" s="247" t="s">
        <v>561</v>
      </c>
      <c r="H156" s="248">
        <v>480</v>
      </c>
      <c r="I156" s="249">
        <v>306.07</v>
      </c>
      <c r="J156" s="250">
        <f>ROUND(I156*H156,2)</f>
        <v>146913.6</v>
      </c>
      <c r="K156" s="246" t="s">
        <v>235</v>
      </c>
      <c r="L156" s="251"/>
      <c r="M156" s="252" t="s">
        <v>22</v>
      </c>
      <c r="N156" s="253" t="s">
        <v>53</v>
      </c>
      <c r="O156" s="43"/>
      <c r="P156" s="203">
        <f>O156*H156</f>
        <v>0</v>
      </c>
      <c r="Q156" s="203">
        <v>0</v>
      </c>
      <c r="R156" s="203">
        <f>Q156*H156</f>
        <v>0</v>
      </c>
      <c r="S156" s="203">
        <v>0</v>
      </c>
      <c r="T156" s="204">
        <f>S156*H156</f>
        <v>0</v>
      </c>
      <c r="AR156" s="25" t="s">
        <v>271</v>
      </c>
      <c r="AT156" s="25" t="s">
        <v>435</v>
      </c>
      <c r="AU156" s="25" t="s">
        <v>92</v>
      </c>
      <c r="AY156" s="25" t="s">
        <v>182</v>
      </c>
      <c r="BE156" s="205">
        <f>IF(N156="základní",J156,0)</f>
        <v>146913.6</v>
      </c>
      <c r="BF156" s="205">
        <f>IF(N156="snížená",J156,0)</f>
        <v>0</v>
      </c>
      <c r="BG156" s="205">
        <f>IF(N156="zákl. přenesená",J156,0)</f>
        <v>0</v>
      </c>
      <c r="BH156" s="205">
        <f>IF(N156="sníž. přenesená",J156,0)</f>
        <v>0</v>
      </c>
      <c r="BI156" s="205">
        <f>IF(N156="nulová",J156,0)</f>
        <v>0</v>
      </c>
      <c r="BJ156" s="25" t="s">
        <v>25</v>
      </c>
      <c r="BK156" s="205">
        <f>ROUND(I156*H156,2)</f>
        <v>146913.6</v>
      </c>
      <c r="BL156" s="25" t="s">
        <v>197</v>
      </c>
      <c r="BM156" s="25" t="s">
        <v>2060</v>
      </c>
    </row>
    <row r="157" spans="2:51" s="11" customFormat="1" ht="13.5">
      <c r="B157" s="206"/>
      <c r="C157" s="207"/>
      <c r="D157" s="208" t="s">
        <v>192</v>
      </c>
      <c r="E157" s="207"/>
      <c r="F157" s="210" t="s">
        <v>2061</v>
      </c>
      <c r="G157" s="207"/>
      <c r="H157" s="211">
        <v>480</v>
      </c>
      <c r="I157" s="212"/>
      <c r="J157" s="207"/>
      <c r="K157" s="207"/>
      <c r="L157" s="213"/>
      <c r="M157" s="214"/>
      <c r="N157" s="215"/>
      <c r="O157" s="215"/>
      <c r="P157" s="215"/>
      <c r="Q157" s="215"/>
      <c r="R157" s="215"/>
      <c r="S157" s="215"/>
      <c r="T157" s="216"/>
      <c r="AT157" s="217" t="s">
        <v>192</v>
      </c>
      <c r="AU157" s="217" t="s">
        <v>92</v>
      </c>
      <c r="AV157" s="11" t="s">
        <v>92</v>
      </c>
      <c r="AW157" s="11" t="s">
        <v>6</v>
      </c>
      <c r="AX157" s="11" t="s">
        <v>25</v>
      </c>
      <c r="AY157" s="217" t="s">
        <v>182</v>
      </c>
    </row>
    <row r="158" spans="2:65" s="1" customFormat="1" ht="34.2" customHeight="1">
      <c r="B158" s="42"/>
      <c r="C158" s="194" t="s">
        <v>372</v>
      </c>
      <c r="D158" s="194" t="s">
        <v>185</v>
      </c>
      <c r="E158" s="195" t="s">
        <v>2062</v>
      </c>
      <c r="F158" s="196" t="s">
        <v>2063</v>
      </c>
      <c r="G158" s="197" t="s">
        <v>234</v>
      </c>
      <c r="H158" s="198">
        <v>256</v>
      </c>
      <c r="I158" s="199">
        <v>135.21</v>
      </c>
      <c r="J158" s="200">
        <f>ROUND(I158*H158,2)</f>
        <v>34613.76</v>
      </c>
      <c r="K158" s="196" t="s">
        <v>235</v>
      </c>
      <c r="L158" s="62"/>
      <c r="M158" s="201" t="s">
        <v>22</v>
      </c>
      <c r="N158" s="202" t="s">
        <v>53</v>
      </c>
      <c r="O158" s="43"/>
      <c r="P158" s="203">
        <f>O158*H158</f>
        <v>0</v>
      </c>
      <c r="Q158" s="203">
        <v>0</v>
      </c>
      <c r="R158" s="203">
        <f>Q158*H158</f>
        <v>0</v>
      </c>
      <c r="S158" s="203">
        <v>0</v>
      </c>
      <c r="T158" s="204">
        <f>S158*H158</f>
        <v>0</v>
      </c>
      <c r="AR158" s="25" t="s">
        <v>197</v>
      </c>
      <c r="AT158" s="25" t="s">
        <v>185</v>
      </c>
      <c r="AU158" s="25" t="s">
        <v>92</v>
      </c>
      <c r="AY158" s="25" t="s">
        <v>182</v>
      </c>
      <c r="BE158" s="205">
        <f>IF(N158="základní",J158,0)</f>
        <v>34613.76</v>
      </c>
      <c r="BF158" s="205">
        <f>IF(N158="snížená",J158,0)</f>
        <v>0</v>
      </c>
      <c r="BG158" s="205">
        <f>IF(N158="zákl. přenesená",J158,0)</f>
        <v>0</v>
      </c>
      <c r="BH158" s="205">
        <f>IF(N158="sníž. přenesená",J158,0)</f>
        <v>0</v>
      </c>
      <c r="BI158" s="205">
        <f>IF(N158="nulová",J158,0)</f>
        <v>0</v>
      </c>
      <c r="BJ158" s="25" t="s">
        <v>25</v>
      </c>
      <c r="BK158" s="205">
        <f>ROUND(I158*H158,2)</f>
        <v>34613.76</v>
      </c>
      <c r="BL158" s="25" t="s">
        <v>197</v>
      </c>
      <c r="BM158" s="25" t="s">
        <v>2064</v>
      </c>
    </row>
    <row r="159" spans="2:47" s="1" customFormat="1" ht="156">
      <c r="B159" s="42"/>
      <c r="C159" s="64"/>
      <c r="D159" s="208" t="s">
        <v>237</v>
      </c>
      <c r="E159" s="64"/>
      <c r="F159" s="228" t="s">
        <v>2065</v>
      </c>
      <c r="G159" s="64"/>
      <c r="H159" s="64"/>
      <c r="I159" s="165"/>
      <c r="J159" s="64"/>
      <c r="K159" s="64"/>
      <c r="L159" s="62"/>
      <c r="M159" s="229"/>
      <c r="N159" s="43"/>
      <c r="O159" s="43"/>
      <c r="P159" s="43"/>
      <c r="Q159" s="43"/>
      <c r="R159" s="43"/>
      <c r="S159" s="43"/>
      <c r="T159" s="79"/>
      <c r="AT159" s="25" t="s">
        <v>237</v>
      </c>
      <c r="AU159" s="25" t="s">
        <v>92</v>
      </c>
    </row>
    <row r="160" spans="2:51" s="11" customFormat="1" ht="13.5">
      <c r="B160" s="206"/>
      <c r="C160" s="207"/>
      <c r="D160" s="208" t="s">
        <v>192</v>
      </c>
      <c r="E160" s="209" t="s">
        <v>22</v>
      </c>
      <c r="F160" s="210" t="s">
        <v>2066</v>
      </c>
      <c r="G160" s="207"/>
      <c r="H160" s="211">
        <v>256</v>
      </c>
      <c r="I160" s="212"/>
      <c r="J160" s="207"/>
      <c r="K160" s="207"/>
      <c r="L160" s="213"/>
      <c r="M160" s="214"/>
      <c r="N160" s="215"/>
      <c r="O160" s="215"/>
      <c r="P160" s="215"/>
      <c r="Q160" s="215"/>
      <c r="R160" s="215"/>
      <c r="S160" s="215"/>
      <c r="T160" s="216"/>
      <c r="AT160" s="217" t="s">
        <v>192</v>
      </c>
      <c r="AU160" s="217" t="s">
        <v>92</v>
      </c>
      <c r="AV160" s="11" t="s">
        <v>92</v>
      </c>
      <c r="AW160" s="11" t="s">
        <v>194</v>
      </c>
      <c r="AX160" s="11" t="s">
        <v>25</v>
      </c>
      <c r="AY160" s="217" t="s">
        <v>182</v>
      </c>
    </row>
    <row r="161" spans="2:65" s="1" customFormat="1" ht="34.2" customHeight="1">
      <c r="B161" s="42"/>
      <c r="C161" s="194" t="s">
        <v>377</v>
      </c>
      <c r="D161" s="194" t="s">
        <v>185</v>
      </c>
      <c r="E161" s="195" t="s">
        <v>2067</v>
      </c>
      <c r="F161" s="196" t="s">
        <v>2068</v>
      </c>
      <c r="G161" s="197" t="s">
        <v>234</v>
      </c>
      <c r="H161" s="198">
        <v>256</v>
      </c>
      <c r="I161" s="199">
        <v>104.85</v>
      </c>
      <c r="J161" s="200">
        <f>ROUND(I161*H161,2)</f>
        <v>26841.6</v>
      </c>
      <c r="K161" s="196" t="s">
        <v>235</v>
      </c>
      <c r="L161" s="62"/>
      <c r="M161" s="201" t="s">
        <v>22</v>
      </c>
      <c r="N161" s="202" t="s">
        <v>53</v>
      </c>
      <c r="O161" s="43"/>
      <c r="P161" s="203">
        <f>O161*H161</f>
        <v>0</v>
      </c>
      <c r="Q161" s="203">
        <v>0</v>
      </c>
      <c r="R161" s="203">
        <f>Q161*H161</f>
        <v>0</v>
      </c>
      <c r="S161" s="203">
        <v>0</v>
      </c>
      <c r="T161" s="204">
        <f>S161*H161</f>
        <v>0</v>
      </c>
      <c r="AR161" s="25" t="s">
        <v>197</v>
      </c>
      <c r="AT161" s="25" t="s">
        <v>185</v>
      </c>
      <c r="AU161" s="25" t="s">
        <v>92</v>
      </c>
      <c r="AY161" s="25" t="s">
        <v>182</v>
      </c>
      <c r="BE161" s="205">
        <f>IF(N161="základní",J161,0)</f>
        <v>26841.6</v>
      </c>
      <c r="BF161" s="205">
        <f>IF(N161="snížená",J161,0)</f>
        <v>0</v>
      </c>
      <c r="BG161" s="205">
        <f>IF(N161="zákl. přenesená",J161,0)</f>
        <v>0</v>
      </c>
      <c r="BH161" s="205">
        <f>IF(N161="sníž. přenesená",J161,0)</f>
        <v>0</v>
      </c>
      <c r="BI161" s="205">
        <f>IF(N161="nulová",J161,0)</f>
        <v>0</v>
      </c>
      <c r="BJ161" s="25" t="s">
        <v>25</v>
      </c>
      <c r="BK161" s="205">
        <f>ROUND(I161*H161,2)</f>
        <v>26841.6</v>
      </c>
      <c r="BL161" s="25" t="s">
        <v>197</v>
      </c>
      <c r="BM161" s="25" t="s">
        <v>2069</v>
      </c>
    </row>
    <row r="162" spans="2:47" s="1" customFormat="1" ht="192">
      <c r="B162" s="42"/>
      <c r="C162" s="64"/>
      <c r="D162" s="208" t="s">
        <v>237</v>
      </c>
      <c r="E162" s="64"/>
      <c r="F162" s="228" t="s">
        <v>2070</v>
      </c>
      <c r="G162" s="64"/>
      <c r="H162" s="64"/>
      <c r="I162" s="165"/>
      <c r="J162" s="64"/>
      <c r="K162" s="64"/>
      <c r="L162" s="62"/>
      <c r="M162" s="229"/>
      <c r="N162" s="43"/>
      <c r="O162" s="43"/>
      <c r="P162" s="43"/>
      <c r="Q162" s="43"/>
      <c r="R162" s="43"/>
      <c r="S162" s="43"/>
      <c r="T162" s="79"/>
      <c r="AT162" s="25" t="s">
        <v>237</v>
      </c>
      <c r="AU162" s="25" t="s">
        <v>92</v>
      </c>
    </row>
    <row r="163" spans="2:51" s="11" customFormat="1" ht="13.5">
      <c r="B163" s="206"/>
      <c r="C163" s="207"/>
      <c r="D163" s="208" t="s">
        <v>192</v>
      </c>
      <c r="E163" s="209" t="s">
        <v>22</v>
      </c>
      <c r="F163" s="210" t="s">
        <v>2071</v>
      </c>
      <c r="G163" s="207"/>
      <c r="H163" s="211">
        <v>256</v>
      </c>
      <c r="I163" s="212"/>
      <c r="J163" s="207"/>
      <c r="K163" s="207"/>
      <c r="L163" s="213"/>
      <c r="M163" s="214"/>
      <c r="N163" s="215"/>
      <c r="O163" s="215"/>
      <c r="P163" s="215"/>
      <c r="Q163" s="215"/>
      <c r="R163" s="215"/>
      <c r="S163" s="215"/>
      <c r="T163" s="216"/>
      <c r="AT163" s="217" t="s">
        <v>192</v>
      </c>
      <c r="AU163" s="217" t="s">
        <v>92</v>
      </c>
      <c r="AV163" s="11" t="s">
        <v>92</v>
      </c>
      <c r="AW163" s="11" t="s">
        <v>194</v>
      </c>
      <c r="AX163" s="11" t="s">
        <v>25</v>
      </c>
      <c r="AY163" s="217" t="s">
        <v>182</v>
      </c>
    </row>
    <row r="164" spans="2:65" s="1" customFormat="1" ht="14.4" customHeight="1">
      <c r="B164" s="42"/>
      <c r="C164" s="244" t="s">
        <v>382</v>
      </c>
      <c r="D164" s="244" t="s">
        <v>435</v>
      </c>
      <c r="E164" s="245" t="s">
        <v>2072</v>
      </c>
      <c r="F164" s="246" t="s">
        <v>2073</v>
      </c>
      <c r="G164" s="247" t="s">
        <v>1539</v>
      </c>
      <c r="H164" s="248">
        <v>6.72</v>
      </c>
      <c r="I164" s="249">
        <v>165.94</v>
      </c>
      <c r="J164" s="250">
        <f>ROUND(I164*H164,2)</f>
        <v>1115.12</v>
      </c>
      <c r="K164" s="246" t="s">
        <v>235</v>
      </c>
      <c r="L164" s="251"/>
      <c r="M164" s="252" t="s">
        <v>22</v>
      </c>
      <c r="N164" s="253" t="s">
        <v>53</v>
      </c>
      <c r="O164" s="43"/>
      <c r="P164" s="203">
        <f>O164*H164</f>
        <v>0</v>
      </c>
      <c r="Q164" s="203">
        <v>0.001</v>
      </c>
      <c r="R164" s="203">
        <f>Q164*H164</f>
        <v>0.00672</v>
      </c>
      <c r="S164" s="203">
        <v>0</v>
      </c>
      <c r="T164" s="204">
        <f>S164*H164</f>
        <v>0</v>
      </c>
      <c r="AR164" s="25" t="s">
        <v>271</v>
      </c>
      <c r="AT164" s="25" t="s">
        <v>435</v>
      </c>
      <c r="AU164" s="25" t="s">
        <v>92</v>
      </c>
      <c r="AY164" s="25" t="s">
        <v>182</v>
      </c>
      <c r="BE164" s="205">
        <f>IF(N164="základní",J164,0)</f>
        <v>1115.12</v>
      </c>
      <c r="BF164" s="205">
        <f>IF(N164="snížená",J164,0)</f>
        <v>0</v>
      </c>
      <c r="BG164" s="205">
        <f>IF(N164="zákl. přenesená",J164,0)</f>
        <v>0</v>
      </c>
      <c r="BH164" s="205">
        <f>IF(N164="sníž. přenesená",J164,0)</f>
        <v>0</v>
      </c>
      <c r="BI164" s="205">
        <f>IF(N164="nulová",J164,0)</f>
        <v>0</v>
      </c>
      <c r="BJ164" s="25" t="s">
        <v>25</v>
      </c>
      <c r="BK164" s="205">
        <f>ROUND(I164*H164,2)</f>
        <v>1115.12</v>
      </c>
      <c r="BL164" s="25" t="s">
        <v>197</v>
      </c>
      <c r="BM164" s="25" t="s">
        <v>2074</v>
      </c>
    </row>
    <row r="165" spans="2:51" s="11" customFormat="1" ht="13.5">
      <c r="B165" s="206"/>
      <c r="C165" s="207"/>
      <c r="D165" s="208" t="s">
        <v>192</v>
      </c>
      <c r="E165" s="209" t="s">
        <v>22</v>
      </c>
      <c r="F165" s="210" t="s">
        <v>2075</v>
      </c>
      <c r="G165" s="207"/>
      <c r="H165" s="211">
        <v>6.72</v>
      </c>
      <c r="I165" s="212"/>
      <c r="J165" s="207"/>
      <c r="K165" s="207"/>
      <c r="L165" s="213"/>
      <c r="M165" s="214"/>
      <c r="N165" s="215"/>
      <c r="O165" s="215"/>
      <c r="P165" s="215"/>
      <c r="Q165" s="215"/>
      <c r="R165" s="215"/>
      <c r="S165" s="215"/>
      <c r="T165" s="216"/>
      <c r="AT165" s="217" t="s">
        <v>192</v>
      </c>
      <c r="AU165" s="217" t="s">
        <v>92</v>
      </c>
      <c r="AV165" s="11" t="s">
        <v>92</v>
      </c>
      <c r="AW165" s="11" t="s">
        <v>194</v>
      </c>
      <c r="AX165" s="11" t="s">
        <v>25</v>
      </c>
      <c r="AY165" s="217" t="s">
        <v>182</v>
      </c>
    </row>
    <row r="166" spans="2:65" s="1" customFormat="1" ht="14.4" customHeight="1">
      <c r="B166" s="42"/>
      <c r="C166" s="244" t="s">
        <v>387</v>
      </c>
      <c r="D166" s="244" t="s">
        <v>435</v>
      </c>
      <c r="E166" s="245" t="s">
        <v>646</v>
      </c>
      <c r="F166" s="246" t="s">
        <v>647</v>
      </c>
      <c r="G166" s="247" t="s">
        <v>295</v>
      </c>
      <c r="H166" s="248">
        <v>3.84</v>
      </c>
      <c r="I166" s="249">
        <v>1745.44</v>
      </c>
      <c r="J166" s="250">
        <f>ROUND(I166*H166,2)</f>
        <v>6702.49</v>
      </c>
      <c r="K166" s="246" t="s">
        <v>235</v>
      </c>
      <c r="L166" s="251"/>
      <c r="M166" s="252" t="s">
        <v>22</v>
      </c>
      <c r="N166" s="253" t="s">
        <v>53</v>
      </c>
      <c r="O166" s="43"/>
      <c r="P166" s="203">
        <f>O166*H166</f>
        <v>0</v>
      </c>
      <c r="Q166" s="203">
        <v>0</v>
      </c>
      <c r="R166" s="203">
        <f>Q166*H166</f>
        <v>0</v>
      </c>
      <c r="S166" s="203">
        <v>0</v>
      </c>
      <c r="T166" s="204">
        <f>S166*H166</f>
        <v>0</v>
      </c>
      <c r="AR166" s="25" t="s">
        <v>271</v>
      </c>
      <c r="AT166" s="25" t="s">
        <v>435</v>
      </c>
      <c r="AU166" s="25" t="s">
        <v>92</v>
      </c>
      <c r="AY166" s="25" t="s">
        <v>182</v>
      </c>
      <c r="BE166" s="205">
        <f>IF(N166="základní",J166,0)</f>
        <v>6702.49</v>
      </c>
      <c r="BF166" s="205">
        <f>IF(N166="snížená",J166,0)</f>
        <v>0</v>
      </c>
      <c r="BG166" s="205">
        <f>IF(N166="zákl. přenesená",J166,0)</f>
        <v>0</v>
      </c>
      <c r="BH166" s="205">
        <f>IF(N166="sníž. přenesená",J166,0)</f>
        <v>0</v>
      </c>
      <c r="BI166" s="205">
        <f>IF(N166="nulová",J166,0)</f>
        <v>0</v>
      </c>
      <c r="BJ166" s="25" t="s">
        <v>25</v>
      </c>
      <c r="BK166" s="205">
        <f>ROUND(I166*H166,2)</f>
        <v>6702.49</v>
      </c>
      <c r="BL166" s="25" t="s">
        <v>197</v>
      </c>
      <c r="BM166" s="25" t="s">
        <v>2076</v>
      </c>
    </row>
    <row r="167" spans="2:51" s="11" customFormat="1" ht="13.5">
      <c r="B167" s="206"/>
      <c r="C167" s="207"/>
      <c r="D167" s="208" t="s">
        <v>192</v>
      </c>
      <c r="E167" s="209" t="s">
        <v>22</v>
      </c>
      <c r="F167" s="210" t="s">
        <v>2077</v>
      </c>
      <c r="G167" s="207"/>
      <c r="H167" s="211">
        <v>3.84</v>
      </c>
      <c r="I167" s="212"/>
      <c r="J167" s="207"/>
      <c r="K167" s="207"/>
      <c r="L167" s="213"/>
      <c r="M167" s="214"/>
      <c r="N167" s="215"/>
      <c r="O167" s="215"/>
      <c r="P167" s="215"/>
      <c r="Q167" s="215"/>
      <c r="R167" s="215"/>
      <c r="S167" s="215"/>
      <c r="T167" s="216"/>
      <c r="AT167" s="217" t="s">
        <v>192</v>
      </c>
      <c r="AU167" s="217" t="s">
        <v>92</v>
      </c>
      <c r="AV167" s="11" t="s">
        <v>92</v>
      </c>
      <c r="AW167" s="11" t="s">
        <v>194</v>
      </c>
      <c r="AX167" s="11" t="s">
        <v>25</v>
      </c>
      <c r="AY167" s="217" t="s">
        <v>182</v>
      </c>
    </row>
    <row r="168" spans="2:65" s="1" customFormat="1" ht="22.8" customHeight="1">
      <c r="B168" s="42"/>
      <c r="C168" s="194" t="s">
        <v>394</v>
      </c>
      <c r="D168" s="194" t="s">
        <v>185</v>
      </c>
      <c r="E168" s="195" t="s">
        <v>617</v>
      </c>
      <c r="F168" s="196" t="s">
        <v>618</v>
      </c>
      <c r="G168" s="197" t="s">
        <v>234</v>
      </c>
      <c r="H168" s="198">
        <v>567</v>
      </c>
      <c r="I168" s="199">
        <v>22.49</v>
      </c>
      <c r="J168" s="200">
        <f>ROUND(I168*H168,2)</f>
        <v>12751.83</v>
      </c>
      <c r="K168" s="196" t="s">
        <v>235</v>
      </c>
      <c r="L168" s="62"/>
      <c r="M168" s="201" t="s">
        <v>22</v>
      </c>
      <c r="N168" s="202" t="s">
        <v>53</v>
      </c>
      <c r="O168" s="43"/>
      <c r="P168" s="203">
        <f>O168*H168</f>
        <v>0</v>
      </c>
      <c r="Q168" s="203">
        <v>0</v>
      </c>
      <c r="R168" s="203">
        <f>Q168*H168</f>
        <v>0</v>
      </c>
      <c r="S168" s="203">
        <v>0</v>
      </c>
      <c r="T168" s="204">
        <f>S168*H168</f>
        <v>0</v>
      </c>
      <c r="AR168" s="25" t="s">
        <v>197</v>
      </c>
      <c r="AT168" s="25" t="s">
        <v>185</v>
      </c>
      <c r="AU168" s="25" t="s">
        <v>92</v>
      </c>
      <c r="AY168" s="25" t="s">
        <v>182</v>
      </c>
      <c r="BE168" s="205">
        <f>IF(N168="základní",J168,0)</f>
        <v>12751.83</v>
      </c>
      <c r="BF168" s="205">
        <f>IF(N168="snížená",J168,0)</f>
        <v>0</v>
      </c>
      <c r="BG168" s="205">
        <f>IF(N168="zákl. přenesená",J168,0)</f>
        <v>0</v>
      </c>
      <c r="BH168" s="205">
        <f>IF(N168="sníž. přenesená",J168,0)</f>
        <v>0</v>
      </c>
      <c r="BI168" s="205">
        <f>IF(N168="nulová",J168,0)</f>
        <v>0</v>
      </c>
      <c r="BJ168" s="25" t="s">
        <v>25</v>
      </c>
      <c r="BK168" s="205">
        <f>ROUND(I168*H168,2)</f>
        <v>12751.83</v>
      </c>
      <c r="BL168" s="25" t="s">
        <v>197</v>
      </c>
      <c r="BM168" s="25" t="s">
        <v>2078</v>
      </c>
    </row>
    <row r="169" spans="2:47" s="1" customFormat="1" ht="204">
      <c r="B169" s="42"/>
      <c r="C169" s="64"/>
      <c r="D169" s="208" t="s">
        <v>237</v>
      </c>
      <c r="E169" s="64"/>
      <c r="F169" s="228" t="s">
        <v>620</v>
      </c>
      <c r="G169" s="64"/>
      <c r="H169" s="64"/>
      <c r="I169" s="165"/>
      <c r="J169" s="64"/>
      <c r="K169" s="64"/>
      <c r="L169" s="62"/>
      <c r="M169" s="229"/>
      <c r="N169" s="43"/>
      <c r="O169" s="43"/>
      <c r="P169" s="43"/>
      <c r="Q169" s="43"/>
      <c r="R169" s="43"/>
      <c r="S169" s="43"/>
      <c r="T169" s="79"/>
      <c r="AT169" s="25" t="s">
        <v>237</v>
      </c>
      <c r="AU169" s="25" t="s">
        <v>92</v>
      </c>
    </row>
    <row r="170" spans="2:51" s="11" customFormat="1" ht="13.5">
      <c r="B170" s="206"/>
      <c r="C170" s="207"/>
      <c r="D170" s="208" t="s">
        <v>192</v>
      </c>
      <c r="E170" s="209" t="s">
        <v>22</v>
      </c>
      <c r="F170" s="210" t="s">
        <v>2079</v>
      </c>
      <c r="G170" s="207"/>
      <c r="H170" s="211">
        <v>567</v>
      </c>
      <c r="I170" s="212"/>
      <c r="J170" s="207"/>
      <c r="K170" s="207"/>
      <c r="L170" s="213"/>
      <c r="M170" s="214"/>
      <c r="N170" s="215"/>
      <c r="O170" s="215"/>
      <c r="P170" s="215"/>
      <c r="Q170" s="215"/>
      <c r="R170" s="215"/>
      <c r="S170" s="215"/>
      <c r="T170" s="216"/>
      <c r="AT170" s="217" t="s">
        <v>192</v>
      </c>
      <c r="AU170" s="217" t="s">
        <v>92</v>
      </c>
      <c r="AV170" s="11" t="s">
        <v>92</v>
      </c>
      <c r="AW170" s="11" t="s">
        <v>194</v>
      </c>
      <c r="AX170" s="11" t="s">
        <v>25</v>
      </c>
      <c r="AY170" s="217" t="s">
        <v>182</v>
      </c>
    </row>
    <row r="171" spans="2:63" s="10" customFormat="1" ht="29.85" customHeight="1">
      <c r="B171" s="178"/>
      <c r="C171" s="179"/>
      <c r="D171" s="180" t="s">
        <v>81</v>
      </c>
      <c r="E171" s="192" t="s">
        <v>92</v>
      </c>
      <c r="F171" s="192" t="s">
        <v>657</v>
      </c>
      <c r="G171" s="179"/>
      <c r="H171" s="179"/>
      <c r="I171" s="182"/>
      <c r="J171" s="193">
        <f>BK171</f>
        <v>580599.86</v>
      </c>
      <c r="K171" s="179"/>
      <c r="L171" s="184"/>
      <c r="M171" s="185"/>
      <c r="N171" s="186"/>
      <c r="O171" s="186"/>
      <c r="P171" s="187">
        <f>SUM(P172:P182)</f>
        <v>0</v>
      </c>
      <c r="Q171" s="186"/>
      <c r="R171" s="187">
        <f>SUM(R172:R182)</f>
        <v>280.5582592</v>
      </c>
      <c r="S171" s="186"/>
      <c r="T171" s="188">
        <f>SUM(T172:T182)</f>
        <v>0</v>
      </c>
      <c r="AR171" s="189" t="s">
        <v>25</v>
      </c>
      <c r="AT171" s="190" t="s">
        <v>81</v>
      </c>
      <c r="AU171" s="190" t="s">
        <v>25</v>
      </c>
      <c r="AY171" s="189" t="s">
        <v>182</v>
      </c>
      <c r="BK171" s="191">
        <f>SUM(BK172:BK182)</f>
        <v>580599.86</v>
      </c>
    </row>
    <row r="172" spans="2:65" s="1" customFormat="1" ht="22.8" customHeight="1">
      <c r="B172" s="42"/>
      <c r="C172" s="194" t="s">
        <v>399</v>
      </c>
      <c r="D172" s="194" t="s">
        <v>185</v>
      </c>
      <c r="E172" s="195" t="s">
        <v>2080</v>
      </c>
      <c r="F172" s="196" t="s">
        <v>2081</v>
      </c>
      <c r="G172" s="197" t="s">
        <v>295</v>
      </c>
      <c r="H172" s="198">
        <v>26.25</v>
      </c>
      <c r="I172" s="199">
        <v>1241.47</v>
      </c>
      <c r="J172" s="200">
        <f>ROUND(I172*H172,2)</f>
        <v>32588.59</v>
      </c>
      <c r="K172" s="196" t="s">
        <v>235</v>
      </c>
      <c r="L172" s="62"/>
      <c r="M172" s="201" t="s">
        <v>22</v>
      </c>
      <c r="N172" s="202" t="s">
        <v>53</v>
      </c>
      <c r="O172" s="43"/>
      <c r="P172" s="203">
        <f>O172*H172</f>
        <v>0</v>
      </c>
      <c r="Q172" s="203">
        <v>2.16</v>
      </c>
      <c r="R172" s="203">
        <f>Q172*H172</f>
        <v>56.7</v>
      </c>
      <c r="S172" s="203">
        <v>0</v>
      </c>
      <c r="T172" s="204">
        <f>S172*H172</f>
        <v>0</v>
      </c>
      <c r="AR172" s="25" t="s">
        <v>197</v>
      </c>
      <c r="AT172" s="25" t="s">
        <v>185</v>
      </c>
      <c r="AU172" s="25" t="s">
        <v>92</v>
      </c>
      <c r="AY172" s="25" t="s">
        <v>182</v>
      </c>
      <c r="BE172" s="205">
        <f>IF(N172="základní",J172,0)</f>
        <v>32588.59</v>
      </c>
      <c r="BF172" s="205">
        <f>IF(N172="snížená",J172,0)</f>
        <v>0</v>
      </c>
      <c r="BG172" s="205">
        <f>IF(N172="zákl. přenesená",J172,0)</f>
        <v>0</v>
      </c>
      <c r="BH172" s="205">
        <f>IF(N172="sníž. přenesená",J172,0)</f>
        <v>0</v>
      </c>
      <c r="BI172" s="205">
        <f>IF(N172="nulová",J172,0)</f>
        <v>0</v>
      </c>
      <c r="BJ172" s="25" t="s">
        <v>25</v>
      </c>
      <c r="BK172" s="205">
        <f>ROUND(I172*H172,2)</f>
        <v>32588.59</v>
      </c>
      <c r="BL172" s="25" t="s">
        <v>197</v>
      </c>
      <c r="BM172" s="25" t="s">
        <v>2082</v>
      </c>
    </row>
    <row r="173" spans="2:47" s="1" customFormat="1" ht="48">
      <c r="B173" s="42"/>
      <c r="C173" s="64"/>
      <c r="D173" s="208" t="s">
        <v>237</v>
      </c>
      <c r="E173" s="64"/>
      <c r="F173" s="228" t="s">
        <v>2083</v>
      </c>
      <c r="G173" s="64"/>
      <c r="H173" s="64"/>
      <c r="I173" s="165"/>
      <c r="J173" s="64"/>
      <c r="K173" s="64"/>
      <c r="L173" s="62"/>
      <c r="M173" s="229"/>
      <c r="N173" s="43"/>
      <c r="O173" s="43"/>
      <c r="P173" s="43"/>
      <c r="Q173" s="43"/>
      <c r="R173" s="43"/>
      <c r="S173" s="43"/>
      <c r="T173" s="79"/>
      <c r="AT173" s="25" t="s">
        <v>237</v>
      </c>
      <c r="AU173" s="25" t="s">
        <v>92</v>
      </c>
    </row>
    <row r="174" spans="2:51" s="11" customFormat="1" ht="13.5">
      <c r="B174" s="206"/>
      <c r="C174" s="207"/>
      <c r="D174" s="208" t="s">
        <v>192</v>
      </c>
      <c r="E174" s="209" t="s">
        <v>22</v>
      </c>
      <c r="F174" s="210" t="s">
        <v>2084</v>
      </c>
      <c r="G174" s="207"/>
      <c r="H174" s="211">
        <v>26.25</v>
      </c>
      <c r="I174" s="212"/>
      <c r="J174" s="207"/>
      <c r="K174" s="207"/>
      <c r="L174" s="213"/>
      <c r="M174" s="214"/>
      <c r="N174" s="215"/>
      <c r="O174" s="215"/>
      <c r="P174" s="215"/>
      <c r="Q174" s="215"/>
      <c r="R174" s="215"/>
      <c r="S174" s="215"/>
      <c r="T174" s="216"/>
      <c r="AT174" s="217" t="s">
        <v>192</v>
      </c>
      <c r="AU174" s="217" t="s">
        <v>92</v>
      </c>
      <c r="AV174" s="11" t="s">
        <v>92</v>
      </c>
      <c r="AW174" s="11" t="s">
        <v>194</v>
      </c>
      <c r="AX174" s="11" t="s">
        <v>25</v>
      </c>
      <c r="AY174" s="217" t="s">
        <v>182</v>
      </c>
    </row>
    <row r="175" spans="2:65" s="1" customFormat="1" ht="22.8" customHeight="1">
      <c r="B175" s="42"/>
      <c r="C175" s="194" t="s">
        <v>405</v>
      </c>
      <c r="D175" s="194" t="s">
        <v>185</v>
      </c>
      <c r="E175" s="195" t="s">
        <v>2085</v>
      </c>
      <c r="F175" s="196" t="s">
        <v>2086</v>
      </c>
      <c r="G175" s="197" t="s">
        <v>295</v>
      </c>
      <c r="H175" s="198">
        <v>2.88</v>
      </c>
      <c r="I175" s="199">
        <v>4044.01</v>
      </c>
      <c r="J175" s="200">
        <f>ROUND(I175*H175,2)</f>
        <v>11646.75</v>
      </c>
      <c r="K175" s="196" t="s">
        <v>235</v>
      </c>
      <c r="L175" s="62"/>
      <c r="M175" s="201" t="s">
        <v>22</v>
      </c>
      <c r="N175" s="202" t="s">
        <v>53</v>
      </c>
      <c r="O175" s="43"/>
      <c r="P175" s="203">
        <f>O175*H175</f>
        <v>0</v>
      </c>
      <c r="Q175" s="203">
        <v>2.25634</v>
      </c>
      <c r="R175" s="203">
        <f>Q175*H175</f>
        <v>6.498259199999999</v>
      </c>
      <c r="S175" s="203">
        <v>0</v>
      </c>
      <c r="T175" s="204">
        <f>S175*H175</f>
        <v>0</v>
      </c>
      <c r="AR175" s="25" t="s">
        <v>197</v>
      </c>
      <c r="AT175" s="25" t="s">
        <v>185</v>
      </c>
      <c r="AU175" s="25" t="s">
        <v>92</v>
      </c>
      <c r="AY175" s="25" t="s">
        <v>182</v>
      </c>
      <c r="BE175" s="205">
        <f>IF(N175="základní",J175,0)</f>
        <v>11646.75</v>
      </c>
      <c r="BF175" s="205">
        <f>IF(N175="snížená",J175,0)</f>
        <v>0</v>
      </c>
      <c r="BG175" s="205">
        <f>IF(N175="zákl. přenesená",J175,0)</f>
        <v>0</v>
      </c>
      <c r="BH175" s="205">
        <f>IF(N175="sníž. přenesená",J175,0)</f>
        <v>0</v>
      </c>
      <c r="BI175" s="205">
        <f>IF(N175="nulová",J175,0)</f>
        <v>0</v>
      </c>
      <c r="BJ175" s="25" t="s">
        <v>25</v>
      </c>
      <c r="BK175" s="205">
        <f>ROUND(I175*H175,2)</f>
        <v>11646.75</v>
      </c>
      <c r="BL175" s="25" t="s">
        <v>197</v>
      </c>
      <c r="BM175" s="25" t="s">
        <v>2087</v>
      </c>
    </row>
    <row r="176" spans="2:47" s="1" customFormat="1" ht="132">
      <c r="B176" s="42"/>
      <c r="C176" s="64"/>
      <c r="D176" s="208" t="s">
        <v>237</v>
      </c>
      <c r="E176" s="64"/>
      <c r="F176" s="228" t="s">
        <v>2088</v>
      </c>
      <c r="G176" s="64"/>
      <c r="H176" s="64"/>
      <c r="I176" s="165"/>
      <c r="J176" s="64"/>
      <c r="K176" s="64"/>
      <c r="L176" s="62"/>
      <c r="M176" s="229"/>
      <c r="N176" s="43"/>
      <c r="O176" s="43"/>
      <c r="P176" s="43"/>
      <c r="Q176" s="43"/>
      <c r="R176" s="43"/>
      <c r="S176" s="43"/>
      <c r="T176" s="79"/>
      <c r="AT176" s="25" t="s">
        <v>237</v>
      </c>
      <c r="AU176" s="25" t="s">
        <v>92</v>
      </c>
    </row>
    <row r="177" spans="2:51" s="11" customFormat="1" ht="13.5">
      <c r="B177" s="206"/>
      <c r="C177" s="207"/>
      <c r="D177" s="208" t="s">
        <v>192</v>
      </c>
      <c r="E177" s="209" t="s">
        <v>22</v>
      </c>
      <c r="F177" s="210" t="s">
        <v>2089</v>
      </c>
      <c r="G177" s="207"/>
      <c r="H177" s="211">
        <v>2.88</v>
      </c>
      <c r="I177" s="212"/>
      <c r="J177" s="207"/>
      <c r="K177" s="207"/>
      <c r="L177" s="213"/>
      <c r="M177" s="214"/>
      <c r="N177" s="215"/>
      <c r="O177" s="215"/>
      <c r="P177" s="215"/>
      <c r="Q177" s="215"/>
      <c r="R177" s="215"/>
      <c r="S177" s="215"/>
      <c r="T177" s="216"/>
      <c r="AT177" s="217" t="s">
        <v>192</v>
      </c>
      <c r="AU177" s="217" t="s">
        <v>92</v>
      </c>
      <c r="AV177" s="11" t="s">
        <v>92</v>
      </c>
      <c r="AW177" s="11" t="s">
        <v>194</v>
      </c>
      <c r="AX177" s="11" t="s">
        <v>25</v>
      </c>
      <c r="AY177" s="217" t="s">
        <v>182</v>
      </c>
    </row>
    <row r="178" spans="2:65" s="1" customFormat="1" ht="22.8" customHeight="1">
      <c r="B178" s="42"/>
      <c r="C178" s="194" t="s">
        <v>411</v>
      </c>
      <c r="D178" s="194" t="s">
        <v>185</v>
      </c>
      <c r="E178" s="195" t="s">
        <v>2090</v>
      </c>
      <c r="F178" s="196" t="s">
        <v>2091</v>
      </c>
      <c r="G178" s="197" t="s">
        <v>234</v>
      </c>
      <c r="H178" s="198">
        <v>460</v>
      </c>
      <c r="I178" s="199">
        <v>223.71</v>
      </c>
      <c r="J178" s="200">
        <f>ROUND(I178*H178,2)</f>
        <v>102906.6</v>
      </c>
      <c r="K178" s="196" t="s">
        <v>235</v>
      </c>
      <c r="L178" s="62"/>
      <c r="M178" s="201" t="s">
        <v>22</v>
      </c>
      <c r="N178" s="202" t="s">
        <v>53</v>
      </c>
      <c r="O178" s="43"/>
      <c r="P178" s="203">
        <f>O178*H178</f>
        <v>0</v>
      </c>
      <c r="Q178" s="203">
        <v>0.108</v>
      </c>
      <c r="R178" s="203">
        <f>Q178*H178</f>
        <v>49.68</v>
      </c>
      <c r="S178" s="203">
        <v>0</v>
      </c>
      <c r="T178" s="204">
        <f>S178*H178</f>
        <v>0</v>
      </c>
      <c r="AR178" s="25" t="s">
        <v>197</v>
      </c>
      <c r="AT178" s="25" t="s">
        <v>185</v>
      </c>
      <c r="AU178" s="25" t="s">
        <v>92</v>
      </c>
      <c r="AY178" s="25" t="s">
        <v>182</v>
      </c>
      <c r="BE178" s="205">
        <f>IF(N178="základní",J178,0)</f>
        <v>102906.6</v>
      </c>
      <c r="BF178" s="205">
        <f>IF(N178="snížená",J178,0)</f>
        <v>0</v>
      </c>
      <c r="BG178" s="205">
        <f>IF(N178="zákl. přenesená",J178,0)</f>
        <v>0</v>
      </c>
      <c r="BH178" s="205">
        <f>IF(N178="sníž. přenesená",J178,0)</f>
        <v>0</v>
      </c>
      <c r="BI178" s="205">
        <f>IF(N178="nulová",J178,0)</f>
        <v>0</v>
      </c>
      <c r="BJ178" s="25" t="s">
        <v>25</v>
      </c>
      <c r="BK178" s="205">
        <f>ROUND(I178*H178,2)</f>
        <v>102906.6</v>
      </c>
      <c r="BL178" s="25" t="s">
        <v>197</v>
      </c>
      <c r="BM178" s="25" t="s">
        <v>2092</v>
      </c>
    </row>
    <row r="179" spans="2:47" s="1" customFormat="1" ht="144">
      <c r="B179" s="42"/>
      <c r="C179" s="64"/>
      <c r="D179" s="208" t="s">
        <v>237</v>
      </c>
      <c r="E179" s="64"/>
      <c r="F179" s="228" t="s">
        <v>2093</v>
      </c>
      <c r="G179" s="64"/>
      <c r="H179" s="64"/>
      <c r="I179" s="165"/>
      <c r="J179" s="64"/>
      <c r="K179" s="64"/>
      <c r="L179" s="62"/>
      <c r="M179" s="229"/>
      <c r="N179" s="43"/>
      <c r="O179" s="43"/>
      <c r="P179" s="43"/>
      <c r="Q179" s="43"/>
      <c r="R179" s="43"/>
      <c r="S179" s="43"/>
      <c r="T179" s="79"/>
      <c r="AT179" s="25" t="s">
        <v>237</v>
      </c>
      <c r="AU179" s="25" t="s">
        <v>92</v>
      </c>
    </row>
    <row r="180" spans="2:51" s="11" customFormat="1" ht="13.5">
      <c r="B180" s="206"/>
      <c r="C180" s="207"/>
      <c r="D180" s="208" t="s">
        <v>192</v>
      </c>
      <c r="E180" s="209" t="s">
        <v>22</v>
      </c>
      <c r="F180" s="210" t="s">
        <v>2094</v>
      </c>
      <c r="G180" s="207"/>
      <c r="H180" s="211">
        <v>460</v>
      </c>
      <c r="I180" s="212"/>
      <c r="J180" s="207"/>
      <c r="K180" s="207"/>
      <c r="L180" s="213"/>
      <c r="M180" s="214"/>
      <c r="N180" s="215"/>
      <c r="O180" s="215"/>
      <c r="P180" s="215"/>
      <c r="Q180" s="215"/>
      <c r="R180" s="215"/>
      <c r="S180" s="215"/>
      <c r="T180" s="216"/>
      <c r="AT180" s="217" t="s">
        <v>192</v>
      </c>
      <c r="AU180" s="217" t="s">
        <v>92</v>
      </c>
      <c r="AV180" s="11" t="s">
        <v>92</v>
      </c>
      <c r="AW180" s="11" t="s">
        <v>194</v>
      </c>
      <c r="AX180" s="11" t="s">
        <v>25</v>
      </c>
      <c r="AY180" s="217" t="s">
        <v>182</v>
      </c>
    </row>
    <row r="181" spans="2:65" s="1" customFormat="1" ht="14.4" customHeight="1">
      <c r="B181" s="42"/>
      <c r="C181" s="244" t="s">
        <v>416</v>
      </c>
      <c r="D181" s="244" t="s">
        <v>435</v>
      </c>
      <c r="E181" s="245" t="s">
        <v>2095</v>
      </c>
      <c r="F181" s="246" t="s">
        <v>2096</v>
      </c>
      <c r="G181" s="247" t="s">
        <v>249</v>
      </c>
      <c r="H181" s="248">
        <v>128</v>
      </c>
      <c r="I181" s="249">
        <v>3386.39</v>
      </c>
      <c r="J181" s="250">
        <f>ROUND(I181*H181,2)</f>
        <v>433457.92</v>
      </c>
      <c r="K181" s="246" t="s">
        <v>235</v>
      </c>
      <c r="L181" s="251"/>
      <c r="M181" s="252" t="s">
        <v>22</v>
      </c>
      <c r="N181" s="253" t="s">
        <v>53</v>
      </c>
      <c r="O181" s="43"/>
      <c r="P181" s="203">
        <f>O181*H181</f>
        <v>0</v>
      </c>
      <c r="Q181" s="203">
        <v>1.31</v>
      </c>
      <c r="R181" s="203">
        <f>Q181*H181</f>
        <v>167.68</v>
      </c>
      <c r="S181" s="203">
        <v>0</v>
      </c>
      <c r="T181" s="204">
        <f>S181*H181</f>
        <v>0</v>
      </c>
      <c r="AR181" s="25" t="s">
        <v>967</v>
      </c>
      <c r="AT181" s="25" t="s">
        <v>435</v>
      </c>
      <c r="AU181" s="25" t="s">
        <v>92</v>
      </c>
      <c r="AY181" s="25" t="s">
        <v>182</v>
      </c>
      <c r="BE181" s="205">
        <f>IF(N181="základní",J181,0)</f>
        <v>433457.92</v>
      </c>
      <c r="BF181" s="205">
        <f>IF(N181="snížená",J181,0)</f>
        <v>0</v>
      </c>
      <c r="BG181" s="205">
        <f>IF(N181="zákl. přenesená",J181,0)</f>
        <v>0</v>
      </c>
      <c r="BH181" s="205">
        <f>IF(N181="sníž. přenesená",J181,0)</f>
        <v>0</v>
      </c>
      <c r="BI181" s="205">
        <f>IF(N181="nulová",J181,0)</f>
        <v>0</v>
      </c>
      <c r="BJ181" s="25" t="s">
        <v>25</v>
      </c>
      <c r="BK181" s="205">
        <f>ROUND(I181*H181,2)</f>
        <v>433457.92</v>
      </c>
      <c r="BL181" s="25" t="s">
        <v>967</v>
      </c>
      <c r="BM181" s="25" t="s">
        <v>2097</v>
      </c>
    </row>
    <row r="182" spans="2:51" s="11" customFormat="1" ht="13.5">
      <c r="B182" s="206"/>
      <c r="C182" s="207"/>
      <c r="D182" s="208" t="s">
        <v>192</v>
      </c>
      <c r="E182" s="209" t="s">
        <v>22</v>
      </c>
      <c r="F182" s="210" t="s">
        <v>967</v>
      </c>
      <c r="G182" s="207"/>
      <c r="H182" s="211">
        <v>128</v>
      </c>
      <c r="I182" s="212"/>
      <c r="J182" s="207"/>
      <c r="K182" s="207"/>
      <c r="L182" s="213"/>
      <c r="M182" s="214"/>
      <c r="N182" s="215"/>
      <c r="O182" s="215"/>
      <c r="P182" s="215"/>
      <c r="Q182" s="215"/>
      <c r="R182" s="215"/>
      <c r="S182" s="215"/>
      <c r="T182" s="216"/>
      <c r="AT182" s="217" t="s">
        <v>192</v>
      </c>
      <c r="AU182" s="217" t="s">
        <v>92</v>
      </c>
      <c r="AV182" s="11" t="s">
        <v>92</v>
      </c>
      <c r="AW182" s="11" t="s">
        <v>194</v>
      </c>
      <c r="AX182" s="11" t="s">
        <v>25</v>
      </c>
      <c r="AY182" s="217" t="s">
        <v>182</v>
      </c>
    </row>
    <row r="183" spans="2:63" s="10" customFormat="1" ht="29.85" customHeight="1">
      <c r="B183" s="178"/>
      <c r="C183" s="179"/>
      <c r="D183" s="180" t="s">
        <v>81</v>
      </c>
      <c r="E183" s="192" t="s">
        <v>197</v>
      </c>
      <c r="F183" s="192" t="s">
        <v>807</v>
      </c>
      <c r="G183" s="179"/>
      <c r="H183" s="179"/>
      <c r="I183" s="182"/>
      <c r="J183" s="193">
        <f>BK183</f>
        <v>171180.38</v>
      </c>
      <c r="K183" s="179"/>
      <c r="L183" s="184"/>
      <c r="M183" s="185"/>
      <c r="N183" s="186"/>
      <c r="O183" s="186"/>
      <c r="P183" s="187">
        <f>SUM(P184:P196)</f>
        <v>0</v>
      </c>
      <c r="Q183" s="186"/>
      <c r="R183" s="187">
        <f>SUM(R184:R196)</f>
        <v>302.84103300000004</v>
      </c>
      <c r="S183" s="186"/>
      <c r="T183" s="188">
        <f>SUM(T184:T196)</f>
        <v>0</v>
      </c>
      <c r="AR183" s="189" t="s">
        <v>25</v>
      </c>
      <c r="AT183" s="190" t="s">
        <v>81</v>
      </c>
      <c r="AU183" s="190" t="s">
        <v>25</v>
      </c>
      <c r="AY183" s="189" t="s">
        <v>182</v>
      </c>
      <c r="BK183" s="191">
        <f>SUM(BK184:BK196)</f>
        <v>171180.38</v>
      </c>
    </row>
    <row r="184" spans="2:65" s="1" customFormat="1" ht="22.8" customHeight="1">
      <c r="B184" s="42"/>
      <c r="C184" s="194" t="s">
        <v>422</v>
      </c>
      <c r="D184" s="194" t="s">
        <v>185</v>
      </c>
      <c r="E184" s="195" t="s">
        <v>2098</v>
      </c>
      <c r="F184" s="196" t="s">
        <v>2099</v>
      </c>
      <c r="G184" s="197" t="s">
        <v>234</v>
      </c>
      <c r="H184" s="198">
        <v>76.5</v>
      </c>
      <c r="I184" s="199">
        <v>216.34</v>
      </c>
      <c r="J184" s="200">
        <f>ROUND(I184*H184,2)</f>
        <v>16550.01</v>
      </c>
      <c r="K184" s="196" t="s">
        <v>235</v>
      </c>
      <c r="L184" s="62"/>
      <c r="M184" s="201" t="s">
        <v>22</v>
      </c>
      <c r="N184" s="202" t="s">
        <v>53</v>
      </c>
      <c r="O184" s="43"/>
      <c r="P184" s="203">
        <f>O184*H184</f>
        <v>0</v>
      </c>
      <c r="Q184" s="203">
        <v>0</v>
      </c>
      <c r="R184" s="203">
        <f>Q184*H184</f>
        <v>0</v>
      </c>
      <c r="S184" s="203">
        <v>0</v>
      </c>
      <c r="T184" s="204">
        <f>S184*H184</f>
        <v>0</v>
      </c>
      <c r="AR184" s="25" t="s">
        <v>197</v>
      </c>
      <c r="AT184" s="25" t="s">
        <v>185</v>
      </c>
      <c r="AU184" s="25" t="s">
        <v>92</v>
      </c>
      <c r="AY184" s="25" t="s">
        <v>182</v>
      </c>
      <c r="BE184" s="205">
        <f>IF(N184="základní",J184,0)</f>
        <v>16550.01</v>
      </c>
      <c r="BF184" s="205">
        <f>IF(N184="snížená",J184,0)</f>
        <v>0</v>
      </c>
      <c r="BG184" s="205">
        <f>IF(N184="zákl. přenesená",J184,0)</f>
        <v>0</v>
      </c>
      <c r="BH184" s="205">
        <f>IF(N184="sníž. přenesená",J184,0)</f>
        <v>0</v>
      </c>
      <c r="BI184" s="205">
        <f>IF(N184="nulová",J184,0)</f>
        <v>0</v>
      </c>
      <c r="BJ184" s="25" t="s">
        <v>25</v>
      </c>
      <c r="BK184" s="205">
        <f>ROUND(I184*H184,2)</f>
        <v>16550.01</v>
      </c>
      <c r="BL184" s="25" t="s">
        <v>197</v>
      </c>
      <c r="BM184" s="25" t="s">
        <v>2100</v>
      </c>
    </row>
    <row r="185" spans="2:47" s="1" customFormat="1" ht="72">
      <c r="B185" s="42"/>
      <c r="C185" s="64"/>
      <c r="D185" s="208" t="s">
        <v>237</v>
      </c>
      <c r="E185" s="64"/>
      <c r="F185" s="228" t="s">
        <v>2101</v>
      </c>
      <c r="G185" s="64"/>
      <c r="H185" s="64"/>
      <c r="I185" s="165"/>
      <c r="J185" s="64"/>
      <c r="K185" s="64"/>
      <c r="L185" s="62"/>
      <c r="M185" s="229"/>
      <c r="N185" s="43"/>
      <c r="O185" s="43"/>
      <c r="P185" s="43"/>
      <c r="Q185" s="43"/>
      <c r="R185" s="43"/>
      <c r="S185" s="43"/>
      <c r="T185" s="79"/>
      <c r="AT185" s="25" t="s">
        <v>237</v>
      </c>
      <c r="AU185" s="25" t="s">
        <v>92</v>
      </c>
    </row>
    <row r="186" spans="2:51" s="11" customFormat="1" ht="13.5">
      <c r="B186" s="206"/>
      <c r="C186" s="207"/>
      <c r="D186" s="208" t="s">
        <v>192</v>
      </c>
      <c r="E186" s="209" t="s">
        <v>22</v>
      </c>
      <c r="F186" s="210" t="s">
        <v>2102</v>
      </c>
      <c r="G186" s="207"/>
      <c r="H186" s="211">
        <v>76.5</v>
      </c>
      <c r="I186" s="212"/>
      <c r="J186" s="207"/>
      <c r="K186" s="207"/>
      <c r="L186" s="213"/>
      <c r="M186" s="214"/>
      <c r="N186" s="215"/>
      <c r="O186" s="215"/>
      <c r="P186" s="215"/>
      <c r="Q186" s="215"/>
      <c r="R186" s="215"/>
      <c r="S186" s="215"/>
      <c r="T186" s="216"/>
      <c r="AT186" s="217" t="s">
        <v>192</v>
      </c>
      <c r="AU186" s="217" t="s">
        <v>92</v>
      </c>
      <c r="AV186" s="11" t="s">
        <v>92</v>
      </c>
      <c r="AW186" s="11" t="s">
        <v>194</v>
      </c>
      <c r="AX186" s="11" t="s">
        <v>25</v>
      </c>
      <c r="AY186" s="217" t="s">
        <v>182</v>
      </c>
    </row>
    <row r="187" spans="2:65" s="1" customFormat="1" ht="14.4" customHeight="1">
      <c r="B187" s="42"/>
      <c r="C187" s="244" t="s">
        <v>427</v>
      </c>
      <c r="D187" s="244" t="s">
        <v>435</v>
      </c>
      <c r="E187" s="245" t="s">
        <v>2103</v>
      </c>
      <c r="F187" s="246" t="s">
        <v>2104</v>
      </c>
      <c r="G187" s="247" t="s">
        <v>561</v>
      </c>
      <c r="H187" s="248">
        <v>153</v>
      </c>
      <c r="I187" s="249">
        <v>258.13</v>
      </c>
      <c r="J187" s="250">
        <f>ROUND(I187*H187,2)</f>
        <v>39493.89</v>
      </c>
      <c r="K187" s="246" t="s">
        <v>235</v>
      </c>
      <c r="L187" s="251"/>
      <c r="M187" s="252" t="s">
        <v>22</v>
      </c>
      <c r="N187" s="253" t="s">
        <v>53</v>
      </c>
      <c r="O187" s="43"/>
      <c r="P187" s="203">
        <f>O187*H187</f>
        <v>0</v>
      </c>
      <c r="Q187" s="203">
        <v>1</v>
      </c>
      <c r="R187" s="203">
        <f>Q187*H187</f>
        <v>153</v>
      </c>
      <c r="S187" s="203">
        <v>0</v>
      </c>
      <c r="T187" s="204">
        <f>S187*H187</f>
        <v>0</v>
      </c>
      <c r="AR187" s="25" t="s">
        <v>271</v>
      </c>
      <c r="AT187" s="25" t="s">
        <v>435</v>
      </c>
      <c r="AU187" s="25" t="s">
        <v>92</v>
      </c>
      <c r="AY187" s="25" t="s">
        <v>182</v>
      </c>
      <c r="BE187" s="205">
        <f>IF(N187="základní",J187,0)</f>
        <v>39493.89</v>
      </c>
      <c r="BF187" s="205">
        <f>IF(N187="snížená",J187,0)</f>
        <v>0</v>
      </c>
      <c r="BG187" s="205">
        <f>IF(N187="zákl. přenesená",J187,0)</f>
        <v>0</v>
      </c>
      <c r="BH187" s="205">
        <f>IF(N187="sníž. přenesená",J187,0)</f>
        <v>0</v>
      </c>
      <c r="BI187" s="205">
        <f>IF(N187="nulová",J187,0)</f>
        <v>0</v>
      </c>
      <c r="BJ187" s="25" t="s">
        <v>25</v>
      </c>
      <c r="BK187" s="205">
        <f>ROUND(I187*H187,2)</f>
        <v>39493.89</v>
      </c>
      <c r="BL187" s="25" t="s">
        <v>197</v>
      </c>
      <c r="BM187" s="25" t="s">
        <v>2105</v>
      </c>
    </row>
    <row r="188" spans="2:51" s="11" customFormat="1" ht="13.5">
      <c r="B188" s="206"/>
      <c r="C188" s="207"/>
      <c r="D188" s="208" t="s">
        <v>192</v>
      </c>
      <c r="E188" s="209" t="s">
        <v>22</v>
      </c>
      <c r="F188" s="210" t="s">
        <v>2106</v>
      </c>
      <c r="G188" s="207"/>
      <c r="H188" s="211">
        <v>153</v>
      </c>
      <c r="I188" s="212"/>
      <c r="J188" s="207"/>
      <c r="K188" s="207"/>
      <c r="L188" s="213"/>
      <c r="M188" s="214"/>
      <c r="N188" s="215"/>
      <c r="O188" s="215"/>
      <c r="P188" s="215"/>
      <c r="Q188" s="215"/>
      <c r="R188" s="215"/>
      <c r="S188" s="215"/>
      <c r="T188" s="216"/>
      <c r="AT188" s="217" t="s">
        <v>192</v>
      </c>
      <c r="AU188" s="217" t="s">
        <v>92</v>
      </c>
      <c r="AV188" s="11" t="s">
        <v>92</v>
      </c>
      <c r="AW188" s="11" t="s">
        <v>194</v>
      </c>
      <c r="AX188" s="11" t="s">
        <v>25</v>
      </c>
      <c r="AY188" s="217" t="s">
        <v>182</v>
      </c>
    </row>
    <row r="189" spans="2:65" s="1" customFormat="1" ht="22.8" customHeight="1">
      <c r="B189" s="42"/>
      <c r="C189" s="194" t="s">
        <v>434</v>
      </c>
      <c r="D189" s="194" t="s">
        <v>185</v>
      </c>
      <c r="E189" s="195" t="s">
        <v>2107</v>
      </c>
      <c r="F189" s="196" t="s">
        <v>2108</v>
      </c>
      <c r="G189" s="197" t="s">
        <v>234</v>
      </c>
      <c r="H189" s="198">
        <v>15</v>
      </c>
      <c r="I189" s="199">
        <v>43.51</v>
      </c>
      <c r="J189" s="200">
        <f>ROUND(I189*H189,2)</f>
        <v>652.65</v>
      </c>
      <c r="K189" s="196" t="s">
        <v>235</v>
      </c>
      <c r="L189" s="62"/>
      <c r="M189" s="201" t="s">
        <v>22</v>
      </c>
      <c r="N189" s="202" t="s">
        <v>53</v>
      </c>
      <c r="O189" s="43"/>
      <c r="P189" s="203">
        <f>O189*H189</f>
        <v>0</v>
      </c>
      <c r="Q189" s="203">
        <v>0.001</v>
      </c>
      <c r="R189" s="203">
        <f>Q189*H189</f>
        <v>0.015</v>
      </c>
      <c r="S189" s="203">
        <v>0</v>
      </c>
      <c r="T189" s="204">
        <f>S189*H189</f>
        <v>0</v>
      </c>
      <c r="AR189" s="25" t="s">
        <v>197</v>
      </c>
      <c r="AT189" s="25" t="s">
        <v>185</v>
      </c>
      <c r="AU189" s="25" t="s">
        <v>92</v>
      </c>
      <c r="AY189" s="25" t="s">
        <v>182</v>
      </c>
      <c r="BE189" s="205">
        <f>IF(N189="základní",J189,0)</f>
        <v>652.65</v>
      </c>
      <c r="BF189" s="205">
        <f>IF(N189="snížená",J189,0)</f>
        <v>0</v>
      </c>
      <c r="BG189" s="205">
        <f>IF(N189="zákl. přenesená",J189,0)</f>
        <v>0</v>
      </c>
      <c r="BH189" s="205">
        <f>IF(N189="sníž. přenesená",J189,0)</f>
        <v>0</v>
      </c>
      <c r="BI189" s="205">
        <f>IF(N189="nulová",J189,0)</f>
        <v>0</v>
      </c>
      <c r="BJ189" s="25" t="s">
        <v>25</v>
      </c>
      <c r="BK189" s="205">
        <f>ROUND(I189*H189,2)</f>
        <v>652.65</v>
      </c>
      <c r="BL189" s="25" t="s">
        <v>197</v>
      </c>
      <c r="BM189" s="25" t="s">
        <v>2109</v>
      </c>
    </row>
    <row r="190" spans="2:47" s="1" customFormat="1" ht="84">
      <c r="B190" s="42"/>
      <c r="C190" s="64"/>
      <c r="D190" s="208" t="s">
        <v>237</v>
      </c>
      <c r="E190" s="64"/>
      <c r="F190" s="228" t="s">
        <v>2110</v>
      </c>
      <c r="G190" s="64"/>
      <c r="H190" s="64"/>
      <c r="I190" s="165"/>
      <c r="J190" s="64"/>
      <c r="K190" s="64"/>
      <c r="L190" s="62"/>
      <c r="M190" s="229"/>
      <c r="N190" s="43"/>
      <c r="O190" s="43"/>
      <c r="P190" s="43"/>
      <c r="Q190" s="43"/>
      <c r="R190" s="43"/>
      <c r="S190" s="43"/>
      <c r="T190" s="79"/>
      <c r="AT190" s="25" t="s">
        <v>237</v>
      </c>
      <c r="AU190" s="25" t="s">
        <v>92</v>
      </c>
    </row>
    <row r="191" spans="2:51" s="11" customFormat="1" ht="13.5">
      <c r="B191" s="206"/>
      <c r="C191" s="207"/>
      <c r="D191" s="208" t="s">
        <v>192</v>
      </c>
      <c r="E191" s="209" t="s">
        <v>22</v>
      </c>
      <c r="F191" s="210" t="s">
        <v>2111</v>
      </c>
      <c r="G191" s="207"/>
      <c r="H191" s="211">
        <v>15</v>
      </c>
      <c r="I191" s="212"/>
      <c r="J191" s="207"/>
      <c r="K191" s="207"/>
      <c r="L191" s="213"/>
      <c r="M191" s="214"/>
      <c r="N191" s="215"/>
      <c r="O191" s="215"/>
      <c r="P191" s="215"/>
      <c r="Q191" s="215"/>
      <c r="R191" s="215"/>
      <c r="S191" s="215"/>
      <c r="T191" s="216"/>
      <c r="AT191" s="217" t="s">
        <v>192</v>
      </c>
      <c r="AU191" s="217" t="s">
        <v>92</v>
      </c>
      <c r="AV191" s="11" t="s">
        <v>92</v>
      </c>
      <c r="AW191" s="11" t="s">
        <v>194</v>
      </c>
      <c r="AX191" s="11" t="s">
        <v>25</v>
      </c>
      <c r="AY191" s="217" t="s">
        <v>182</v>
      </c>
    </row>
    <row r="192" spans="2:65" s="1" customFormat="1" ht="14.4" customHeight="1">
      <c r="B192" s="42"/>
      <c r="C192" s="244" t="s">
        <v>440</v>
      </c>
      <c r="D192" s="244" t="s">
        <v>435</v>
      </c>
      <c r="E192" s="245" t="s">
        <v>2112</v>
      </c>
      <c r="F192" s="246" t="s">
        <v>2113</v>
      </c>
      <c r="G192" s="247" t="s">
        <v>234</v>
      </c>
      <c r="H192" s="248">
        <v>15.3</v>
      </c>
      <c r="I192" s="249">
        <v>38.1</v>
      </c>
      <c r="J192" s="250">
        <f>ROUND(I192*H192,2)</f>
        <v>582.93</v>
      </c>
      <c r="K192" s="246" t="s">
        <v>235</v>
      </c>
      <c r="L192" s="251"/>
      <c r="M192" s="252" t="s">
        <v>22</v>
      </c>
      <c r="N192" s="253" t="s">
        <v>53</v>
      </c>
      <c r="O192" s="43"/>
      <c r="P192" s="203">
        <f>O192*H192</f>
        <v>0</v>
      </c>
      <c r="Q192" s="203">
        <v>0.00089</v>
      </c>
      <c r="R192" s="203">
        <f>Q192*H192</f>
        <v>0.013617</v>
      </c>
      <c r="S192" s="203">
        <v>0</v>
      </c>
      <c r="T192" s="204">
        <f>S192*H192</f>
        <v>0</v>
      </c>
      <c r="AR192" s="25" t="s">
        <v>271</v>
      </c>
      <c r="AT192" s="25" t="s">
        <v>435</v>
      </c>
      <c r="AU192" s="25" t="s">
        <v>92</v>
      </c>
      <c r="AY192" s="25" t="s">
        <v>182</v>
      </c>
      <c r="BE192" s="205">
        <f>IF(N192="základní",J192,0)</f>
        <v>582.93</v>
      </c>
      <c r="BF192" s="205">
        <f>IF(N192="snížená",J192,0)</f>
        <v>0</v>
      </c>
      <c r="BG192" s="205">
        <f>IF(N192="zákl. přenesená",J192,0)</f>
        <v>0</v>
      </c>
      <c r="BH192" s="205">
        <f>IF(N192="sníž. přenesená",J192,0)</f>
        <v>0</v>
      </c>
      <c r="BI192" s="205">
        <f>IF(N192="nulová",J192,0)</f>
        <v>0</v>
      </c>
      <c r="BJ192" s="25" t="s">
        <v>25</v>
      </c>
      <c r="BK192" s="205">
        <f>ROUND(I192*H192,2)</f>
        <v>582.93</v>
      </c>
      <c r="BL192" s="25" t="s">
        <v>197</v>
      </c>
      <c r="BM192" s="25" t="s">
        <v>2114</v>
      </c>
    </row>
    <row r="193" spans="2:51" s="11" customFormat="1" ht="13.5">
      <c r="B193" s="206"/>
      <c r="C193" s="207"/>
      <c r="D193" s="208" t="s">
        <v>192</v>
      </c>
      <c r="E193" s="209" t="s">
        <v>22</v>
      </c>
      <c r="F193" s="210" t="s">
        <v>2115</v>
      </c>
      <c r="G193" s="207"/>
      <c r="H193" s="211">
        <v>15.3</v>
      </c>
      <c r="I193" s="212"/>
      <c r="J193" s="207"/>
      <c r="K193" s="207"/>
      <c r="L193" s="213"/>
      <c r="M193" s="214"/>
      <c r="N193" s="215"/>
      <c r="O193" s="215"/>
      <c r="P193" s="215"/>
      <c r="Q193" s="215"/>
      <c r="R193" s="215"/>
      <c r="S193" s="215"/>
      <c r="T193" s="216"/>
      <c r="AT193" s="217" t="s">
        <v>192</v>
      </c>
      <c r="AU193" s="217" t="s">
        <v>92</v>
      </c>
      <c r="AV193" s="11" t="s">
        <v>92</v>
      </c>
      <c r="AW193" s="11" t="s">
        <v>194</v>
      </c>
      <c r="AX193" s="11" t="s">
        <v>25</v>
      </c>
      <c r="AY193" s="217" t="s">
        <v>182</v>
      </c>
    </row>
    <row r="194" spans="2:65" s="1" customFormat="1" ht="34.2" customHeight="1">
      <c r="B194" s="42"/>
      <c r="C194" s="194" t="s">
        <v>446</v>
      </c>
      <c r="D194" s="194" t="s">
        <v>185</v>
      </c>
      <c r="E194" s="195" t="s">
        <v>2116</v>
      </c>
      <c r="F194" s="196" t="s">
        <v>2117</v>
      </c>
      <c r="G194" s="197" t="s">
        <v>295</v>
      </c>
      <c r="H194" s="198">
        <v>70.2</v>
      </c>
      <c r="I194" s="199">
        <v>1622.52</v>
      </c>
      <c r="J194" s="200">
        <f>ROUND(I194*H194,2)</f>
        <v>113900.9</v>
      </c>
      <c r="K194" s="196" t="s">
        <v>235</v>
      </c>
      <c r="L194" s="62"/>
      <c r="M194" s="201" t="s">
        <v>22</v>
      </c>
      <c r="N194" s="202" t="s">
        <v>53</v>
      </c>
      <c r="O194" s="43"/>
      <c r="P194" s="203">
        <f>O194*H194</f>
        <v>0</v>
      </c>
      <c r="Q194" s="203">
        <v>2.13408</v>
      </c>
      <c r="R194" s="203">
        <f>Q194*H194</f>
        <v>149.812416</v>
      </c>
      <c r="S194" s="203">
        <v>0</v>
      </c>
      <c r="T194" s="204">
        <f>S194*H194</f>
        <v>0</v>
      </c>
      <c r="AR194" s="25" t="s">
        <v>197</v>
      </c>
      <c r="AT194" s="25" t="s">
        <v>185</v>
      </c>
      <c r="AU194" s="25" t="s">
        <v>92</v>
      </c>
      <c r="AY194" s="25" t="s">
        <v>182</v>
      </c>
      <c r="BE194" s="205">
        <f>IF(N194="základní",J194,0)</f>
        <v>113900.9</v>
      </c>
      <c r="BF194" s="205">
        <f>IF(N194="snížená",J194,0)</f>
        <v>0</v>
      </c>
      <c r="BG194" s="205">
        <f>IF(N194="zákl. přenesená",J194,0)</f>
        <v>0</v>
      </c>
      <c r="BH194" s="205">
        <f>IF(N194="sníž. přenesená",J194,0)</f>
        <v>0</v>
      </c>
      <c r="BI194" s="205">
        <f>IF(N194="nulová",J194,0)</f>
        <v>0</v>
      </c>
      <c r="BJ194" s="25" t="s">
        <v>25</v>
      </c>
      <c r="BK194" s="205">
        <f>ROUND(I194*H194,2)</f>
        <v>113900.9</v>
      </c>
      <c r="BL194" s="25" t="s">
        <v>197</v>
      </c>
      <c r="BM194" s="25" t="s">
        <v>2118</v>
      </c>
    </row>
    <row r="195" spans="2:47" s="1" customFormat="1" ht="120">
      <c r="B195" s="42"/>
      <c r="C195" s="64"/>
      <c r="D195" s="208" t="s">
        <v>237</v>
      </c>
      <c r="E195" s="64"/>
      <c r="F195" s="228" t="s">
        <v>2119</v>
      </c>
      <c r="G195" s="64"/>
      <c r="H195" s="64"/>
      <c r="I195" s="165"/>
      <c r="J195" s="64"/>
      <c r="K195" s="64"/>
      <c r="L195" s="62"/>
      <c r="M195" s="229"/>
      <c r="N195" s="43"/>
      <c r="O195" s="43"/>
      <c r="P195" s="43"/>
      <c r="Q195" s="43"/>
      <c r="R195" s="43"/>
      <c r="S195" s="43"/>
      <c r="T195" s="79"/>
      <c r="AT195" s="25" t="s">
        <v>237</v>
      </c>
      <c r="AU195" s="25" t="s">
        <v>92</v>
      </c>
    </row>
    <row r="196" spans="2:51" s="11" customFormat="1" ht="13.5">
      <c r="B196" s="206"/>
      <c r="C196" s="207"/>
      <c r="D196" s="208" t="s">
        <v>192</v>
      </c>
      <c r="E196" s="209" t="s">
        <v>22</v>
      </c>
      <c r="F196" s="210" t="s">
        <v>2120</v>
      </c>
      <c r="G196" s="207"/>
      <c r="H196" s="211">
        <v>70.2</v>
      </c>
      <c r="I196" s="212"/>
      <c r="J196" s="207"/>
      <c r="K196" s="207"/>
      <c r="L196" s="213"/>
      <c r="M196" s="214"/>
      <c r="N196" s="215"/>
      <c r="O196" s="215"/>
      <c r="P196" s="215"/>
      <c r="Q196" s="215"/>
      <c r="R196" s="215"/>
      <c r="S196" s="215"/>
      <c r="T196" s="216"/>
      <c r="AT196" s="217" t="s">
        <v>192</v>
      </c>
      <c r="AU196" s="217" t="s">
        <v>92</v>
      </c>
      <c r="AV196" s="11" t="s">
        <v>92</v>
      </c>
      <c r="AW196" s="11" t="s">
        <v>194</v>
      </c>
      <c r="AX196" s="11" t="s">
        <v>25</v>
      </c>
      <c r="AY196" s="217" t="s">
        <v>182</v>
      </c>
    </row>
    <row r="197" spans="2:63" s="10" customFormat="1" ht="29.85" customHeight="1">
      <c r="B197" s="178"/>
      <c r="C197" s="179"/>
      <c r="D197" s="180" t="s">
        <v>81</v>
      </c>
      <c r="E197" s="192" t="s">
        <v>181</v>
      </c>
      <c r="F197" s="192" t="s">
        <v>842</v>
      </c>
      <c r="G197" s="179"/>
      <c r="H197" s="179"/>
      <c r="I197" s="182"/>
      <c r="J197" s="193">
        <f>BK197</f>
        <v>108561.87000000001</v>
      </c>
      <c r="K197" s="179"/>
      <c r="L197" s="184"/>
      <c r="M197" s="185"/>
      <c r="N197" s="186"/>
      <c r="O197" s="186"/>
      <c r="P197" s="187">
        <f>SUM(P198:P203)</f>
        <v>0</v>
      </c>
      <c r="Q197" s="186"/>
      <c r="R197" s="187">
        <f>SUM(R198:R203)</f>
        <v>0</v>
      </c>
      <c r="S197" s="186"/>
      <c r="T197" s="188">
        <f>SUM(T198:T203)</f>
        <v>0</v>
      </c>
      <c r="AR197" s="189" t="s">
        <v>25</v>
      </c>
      <c r="AT197" s="190" t="s">
        <v>81</v>
      </c>
      <c r="AU197" s="190" t="s">
        <v>25</v>
      </c>
      <c r="AY197" s="189" t="s">
        <v>182</v>
      </c>
      <c r="BK197" s="191">
        <f>SUM(BK198:BK203)</f>
        <v>108561.87000000001</v>
      </c>
    </row>
    <row r="198" spans="2:65" s="1" customFormat="1" ht="22.8" customHeight="1">
      <c r="B198" s="42"/>
      <c r="C198" s="194" t="s">
        <v>451</v>
      </c>
      <c r="D198" s="194" t="s">
        <v>185</v>
      </c>
      <c r="E198" s="195" t="s">
        <v>2121</v>
      </c>
      <c r="F198" s="196" t="s">
        <v>2122</v>
      </c>
      <c r="G198" s="197" t="s">
        <v>234</v>
      </c>
      <c r="H198" s="198">
        <v>314</v>
      </c>
      <c r="I198" s="199">
        <v>136.44</v>
      </c>
      <c r="J198" s="200">
        <f>ROUND(I198*H198,2)</f>
        <v>42842.16</v>
      </c>
      <c r="K198" s="196" t="s">
        <v>235</v>
      </c>
      <c r="L198" s="62"/>
      <c r="M198" s="201" t="s">
        <v>22</v>
      </c>
      <c r="N198" s="202" t="s">
        <v>53</v>
      </c>
      <c r="O198" s="43"/>
      <c r="P198" s="203">
        <f>O198*H198</f>
        <v>0</v>
      </c>
      <c r="Q198" s="203">
        <v>0</v>
      </c>
      <c r="R198" s="203">
        <f>Q198*H198</f>
        <v>0</v>
      </c>
      <c r="S198" s="203">
        <v>0</v>
      </c>
      <c r="T198" s="204">
        <f>S198*H198</f>
        <v>0</v>
      </c>
      <c r="AR198" s="25" t="s">
        <v>197</v>
      </c>
      <c r="AT198" s="25" t="s">
        <v>185</v>
      </c>
      <c r="AU198" s="25" t="s">
        <v>92</v>
      </c>
      <c r="AY198" s="25" t="s">
        <v>182</v>
      </c>
      <c r="BE198" s="205">
        <f>IF(N198="základní",J198,0)</f>
        <v>42842.16</v>
      </c>
      <c r="BF198" s="205">
        <f>IF(N198="snížená",J198,0)</f>
        <v>0</v>
      </c>
      <c r="BG198" s="205">
        <f>IF(N198="zákl. přenesená",J198,0)</f>
        <v>0</v>
      </c>
      <c r="BH198" s="205">
        <f>IF(N198="sníž. přenesená",J198,0)</f>
        <v>0</v>
      </c>
      <c r="BI198" s="205">
        <f>IF(N198="nulová",J198,0)</f>
        <v>0</v>
      </c>
      <c r="BJ198" s="25" t="s">
        <v>25</v>
      </c>
      <c r="BK198" s="205">
        <f>ROUND(I198*H198,2)</f>
        <v>42842.16</v>
      </c>
      <c r="BL198" s="25" t="s">
        <v>197</v>
      </c>
      <c r="BM198" s="25" t="s">
        <v>2123</v>
      </c>
    </row>
    <row r="199" spans="2:51" s="11" customFormat="1" ht="13.5">
      <c r="B199" s="206"/>
      <c r="C199" s="207"/>
      <c r="D199" s="208" t="s">
        <v>192</v>
      </c>
      <c r="E199" s="209" t="s">
        <v>22</v>
      </c>
      <c r="F199" s="210" t="s">
        <v>2124</v>
      </c>
      <c r="G199" s="207"/>
      <c r="H199" s="211">
        <v>314</v>
      </c>
      <c r="I199" s="212"/>
      <c r="J199" s="207"/>
      <c r="K199" s="207"/>
      <c r="L199" s="213"/>
      <c r="M199" s="214"/>
      <c r="N199" s="215"/>
      <c r="O199" s="215"/>
      <c r="P199" s="215"/>
      <c r="Q199" s="215"/>
      <c r="R199" s="215"/>
      <c r="S199" s="215"/>
      <c r="T199" s="216"/>
      <c r="AT199" s="217" t="s">
        <v>192</v>
      </c>
      <c r="AU199" s="217" t="s">
        <v>92</v>
      </c>
      <c r="AV199" s="11" t="s">
        <v>92</v>
      </c>
      <c r="AW199" s="11" t="s">
        <v>194</v>
      </c>
      <c r="AX199" s="11" t="s">
        <v>25</v>
      </c>
      <c r="AY199" s="217" t="s">
        <v>182</v>
      </c>
    </row>
    <row r="200" spans="2:65" s="1" customFormat="1" ht="22.8" customHeight="1">
      <c r="B200" s="42"/>
      <c r="C200" s="194" t="s">
        <v>457</v>
      </c>
      <c r="D200" s="194" t="s">
        <v>185</v>
      </c>
      <c r="E200" s="195" t="s">
        <v>2125</v>
      </c>
      <c r="F200" s="196" t="s">
        <v>2126</v>
      </c>
      <c r="G200" s="197" t="s">
        <v>234</v>
      </c>
      <c r="H200" s="198">
        <v>314</v>
      </c>
      <c r="I200" s="199">
        <v>170.86</v>
      </c>
      <c r="J200" s="200">
        <f>ROUND(I200*H200,2)</f>
        <v>53650.04</v>
      </c>
      <c r="K200" s="196" t="s">
        <v>235</v>
      </c>
      <c r="L200" s="62"/>
      <c r="M200" s="201" t="s">
        <v>22</v>
      </c>
      <c r="N200" s="202" t="s">
        <v>53</v>
      </c>
      <c r="O200" s="43"/>
      <c r="P200" s="203">
        <f>O200*H200</f>
        <v>0</v>
      </c>
      <c r="Q200" s="203">
        <v>0</v>
      </c>
      <c r="R200" s="203">
        <f>Q200*H200</f>
        <v>0</v>
      </c>
      <c r="S200" s="203">
        <v>0</v>
      </c>
      <c r="T200" s="204">
        <f>S200*H200</f>
        <v>0</v>
      </c>
      <c r="AR200" s="25" t="s">
        <v>197</v>
      </c>
      <c r="AT200" s="25" t="s">
        <v>185</v>
      </c>
      <c r="AU200" s="25" t="s">
        <v>92</v>
      </c>
      <c r="AY200" s="25" t="s">
        <v>182</v>
      </c>
      <c r="BE200" s="205">
        <f>IF(N200="základní",J200,0)</f>
        <v>53650.04</v>
      </c>
      <c r="BF200" s="205">
        <f>IF(N200="snížená",J200,0)</f>
        <v>0</v>
      </c>
      <c r="BG200" s="205">
        <f>IF(N200="zákl. přenesená",J200,0)</f>
        <v>0</v>
      </c>
      <c r="BH200" s="205">
        <f>IF(N200="sníž. přenesená",J200,0)</f>
        <v>0</v>
      </c>
      <c r="BI200" s="205">
        <f>IF(N200="nulová",J200,0)</f>
        <v>0</v>
      </c>
      <c r="BJ200" s="25" t="s">
        <v>25</v>
      </c>
      <c r="BK200" s="205">
        <f>ROUND(I200*H200,2)</f>
        <v>53650.04</v>
      </c>
      <c r="BL200" s="25" t="s">
        <v>197</v>
      </c>
      <c r="BM200" s="25" t="s">
        <v>2127</v>
      </c>
    </row>
    <row r="201" spans="2:65" s="1" customFormat="1" ht="14.4" customHeight="1">
      <c r="B201" s="42"/>
      <c r="C201" s="194" t="s">
        <v>462</v>
      </c>
      <c r="D201" s="194" t="s">
        <v>185</v>
      </c>
      <c r="E201" s="195" t="s">
        <v>881</v>
      </c>
      <c r="F201" s="196" t="s">
        <v>882</v>
      </c>
      <c r="G201" s="197" t="s">
        <v>295</v>
      </c>
      <c r="H201" s="198">
        <v>72.2</v>
      </c>
      <c r="I201" s="199">
        <v>167.17</v>
      </c>
      <c r="J201" s="200">
        <f>ROUND(I201*H201,2)</f>
        <v>12069.67</v>
      </c>
      <c r="K201" s="196" t="s">
        <v>235</v>
      </c>
      <c r="L201" s="62"/>
      <c r="M201" s="201" t="s">
        <v>22</v>
      </c>
      <c r="N201" s="202" t="s">
        <v>53</v>
      </c>
      <c r="O201" s="43"/>
      <c r="P201" s="203">
        <f>O201*H201</f>
        <v>0</v>
      </c>
      <c r="Q201" s="203">
        <v>0</v>
      </c>
      <c r="R201" s="203">
        <f>Q201*H201</f>
        <v>0</v>
      </c>
      <c r="S201" s="203">
        <v>0</v>
      </c>
      <c r="T201" s="204">
        <f>S201*H201</f>
        <v>0</v>
      </c>
      <c r="AR201" s="25" t="s">
        <v>197</v>
      </c>
      <c r="AT201" s="25" t="s">
        <v>185</v>
      </c>
      <c r="AU201" s="25" t="s">
        <v>92</v>
      </c>
      <c r="AY201" s="25" t="s">
        <v>182</v>
      </c>
      <c r="BE201" s="205">
        <f>IF(N201="základní",J201,0)</f>
        <v>12069.67</v>
      </c>
      <c r="BF201" s="205">
        <f>IF(N201="snížená",J201,0)</f>
        <v>0</v>
      </c>
      <c r="BG201" s="205">
        <f>IF(N201="zákl. přenesená",J201,0)</f>
        <v>0</v>
      </c>
      <c r="BH201" s="205">
        <f>IF(N201="sníž. přenesená",J201,0)</f>
        <v>0</v>
      </c>
      <c r="BI201" s="205">
        <f>IF(N201="nulová",J201,0)</f>
        <v>0</v>
      </c>
      <c r="BJ201" s="25" t="s">
        <v>25</v>
      </c>
      <c r="BK201" s="205">
        <f>ROUND(I201*H201,2)</f>
        <v>12069.67</v>
      </c>
      <c r="BL201" s="25" t="s">
        <v>197</v>
      </c>
      <c r="BM201" s="25" t="s">
        <v>2128</v>
      </c>
    </row>
    <row r="202" spans="2:47" s="1" customFormat="1" ht="72">
      <c r="B202" s="42"/>
      <c r="C202" s="64"/>
      <c r="D202" s="208" t="s">
        <v>237</v>
      </c>
      <c r="E202" s="64"/>
      <c r="F202" s="228" t="s">
        <v>884</v>
      </c>
      <c r="G202" s="64"/>
      <c r="H202" s="64"/>
      <c r="I202" s="165"/>
      <c r="J202" s="64"/>
      <c r="K202" s="64"/>
      <c r="L202" s="62"/>
      <c r="M202" s="229"/>
      <c r="N202" s="43"/>
      <c r="O202" s="43"/>
      <c r="P202" s="43"/>
      <c r="Q202" s="43"/>
      <c r="R202" s="43"/>
      <c r="S202" s="43"/>
      <c r="T202" s="79"/>
      <c r="AT202" s="25" t="s">
        <v>237</v>
      </c>
      <c r="AU202" s="25" t="s">
        <v>92</v>
      </c>
    </row>
    <row r="203" spans="2:51" s="11" customFormat="1" ht="13.5">
      <c r="B203" s="206"/>
      <c r="C203" s="207"/>
      <c r="D203" s="208" t="s">
        <v>192</v>
      </c>
      <c r="E203" s="209" t="s">
        <v>22</v>
      </c>
      <c r="F203" s="210" t="s">
        <v>2129</v>
      </c>
      <c r="G203" s="207"/>
      <c r="H203" s="211">
        <v>72.2</v>
      </c>
      <c r="I203" s="212"/>
      <c r="J203" s="207"/>
      <c r="K203" s="207"/>
      <c r="L203" s="213"/>
      <c r="M203" s="214"/>
      <c r="N203" s="215"/>
      <c r="O203" s="215"/>
      <c r="P203" s="215"/>
      <c r="Q203" s="215"/>
      <c r="R203" s="215"/>
      <c r="S203" s="215"/>
      <c r="T203" s="216"/>
      <c r="AT203" s="217" t="s">
        <v>192</v>
      </c>
      <c r="AU203" s="217" t="s">
        <v>92</v>
      </c>
      <c r="AV203" s="11" t="s">
        <v>92</v>
      </c>
      <c r="AW203" s="11" t="s">
        <v>194</v>
      </c>
      <c r="AX203" s="11" t="s">
        <v>25</v>
      </c>
      <c r="AY203" s="217" t="s">
        <v>182</v>
      </c>
    </row>
    <row r="204" spans="2:63" s="10" customFormat="1" ht="29.85" customHeight="1">
      <c r="B204" s="178"/>
      <c r="C204" s="179"/>
      <c r="D204" s="180" t="s">
        <v>81</v>
      </c>
      <c r="E204" s="192" t="s">
        <v>277</v>
      </c>
      <c r="F204" s="192" t="s">
        <v>1475</v>
      </c>
      <c r="G204" s="179"/>
      <c r="H204" s="179"/>
      <c r="I204" s="182"/>
      <c r="J204" s="193">
        <f>BK204</f>
        <v>219963.93000000002</v>
      </c>
      <c r="K204" s="179"/>
      <c r="L204" s="184"/>
      <c r="M204" s="185"/>
      <c r="N204" s="186"/>
      <c r="O204" s="186"/>
      <c r="P204" s="187">
        <f>SUM(P205:P214)</f>
        <v>0</v>
      </c>
      <c r="Q204" s="186"/>
      <c r="R204" s="187">
        <f>SUM(R205:R214)</f>
        <v>2.0291879999999995</v>
      </c>
      <c r="S204" s="186"/>
      <c r="T204" s="188">
        <f>SUM(T205:T214)</f>
        <v>97.92</v>
      </c>
      <c r="AR204" s="189" t="s">
        <v>25</v>
      </c>
      <c r="AT204" s="190" t="s">
        <v>81</v>
      </c>
      <c r="AU204" s="190" t="s">
        <v>25</v>
      </c>
      <c r="AY204" s="189" t="s">
        <v>182</v>
      </c>
      <c r="BK204" s="191">
        <f>SUM(BK205:BK214)</f>
        <v>219963.93000000002</v>
      </c>
    </row>
    <row r="205" spans="2:65" s="1" customFormat="1" ht="34.2" customHeight="1">
      <c r="B205" s="42"/>
      <c r="C205" s="194" t="s">
        <v>466</v>
      </c>
      <c r="D205" s="194" t="s">
        <v>185</v>
      </c>
      <c r="E205" s="195" t="s">
        <v>2130</v>
      </c>
      <c r="F205" s="196" t="s">
        <v>2131</v>
      </c>
      <c r="G205" s="197" t="s">
        <v>430</v>
      </c>
      <c r="H205" s="198">
        <v>32</v>
      </c>
      <c r="I205" s="199">
        <v>872.72</v>
      </c>
      <c r="J205" s="200">
        <f>ROUND(I205*H205,2)</f>
        <v>27927.04</v>
      </c>
      <c r="K205" s="196" t="s">
        <v>235</v>
      </c>
      <c r="L205" s="62"/>
      <c r="M205" s="201" t="s">
        <v>22</v>
      </c>
      <c r="N205" s="202" t="s">
        <v>53</v>
      </c>
      <c r="O205" s="43"/>
      <c r="P205" s="203">
        <f>O205*H205</f>
        <v>0</v>
      </c>
      <c r="Q205" s="203">
        <v>0</v>
      </c>
      <c r="R205" s="203">
        <f>Q205*H205</f>
        <v>0</v>
      </c>
      <c r="S205" s="203">
        <v>0</v>
      </c>
      <c r="T205" s="204">
        <f>S205*H205</f>
        <v>0</v>
      </c>
      <c r="AR205" s="25" t="s">
        <v>197</v>
      </c>
      <c r="AT205" s="25" t="s">
        <v>185</v>
      </c>
      <c r="AU205" s="25" t="s">
        <v>92</v>
      </c>
      <c r="AY205" s="25" t="s">
        <v>182</v>
      </c>
      <c r="BE205" s="205">
        <f>IF(N205="základní",J205,0)</f>
        <v>27927.04</v>
      </c>
      <c r="BF205" s="205">
        <f>IF(N205="snížená",J205,0)</f>
        <v>0</v>
      </c>
      <c r="BG205" s="205">
        <f>IF(N205="zákl. přenesená",J205,0)</f>
        <v>0</v>
      </c>
      <c r="BH205" s="205">
        <f>IF(N205="sníž. přenesená",J205,0)</f>
        <v>0</v>
      </c>
      <c r="BI205" s="205">
        <f>IF(N205="nulová",J205,0)</f>
        <v>0</v>
      </c>
      <c r="BJ205" s="25" t="s">
        <v>25</v>
      </c>
      <c r="BK205" s="205">
        <f>ROUND(I205*H205,2)</f>
        <v>27927.04</v>
      </c>
      <c r="BL205" s="25" t="s">
        <v>197</v>
      </c>
      <c r="BM205" s="25" t="s">
        <v>2132</v>
      </c>
    </row>
    <row r="206" spans="2:47" s="1" customFormat="1" ht="168">
      <c r="B206" s="42"/>
      <c r="C206" s="64"/>
      <c r="D206" s="208" t="s">
        <v>237</v>
      </c>
      <c r="E206" s="64"/>
      <c r="F206" s="228" t="s">
        <v>2133</v>
      </c>
      <c r="G206" s="64"/>
      <c r="H206" s="64"/>
      <c r="I206" s="165"/>
      <c r="J206" s="64"/>
      <c r="K206" s="64"/>
      <c r="L206" s="62"/>
      <c r="M206" s="229"/>
      <c r="N206" s="43"/>
      <c r="O206" s="43"/>
      <c r="P206" s="43"/>
      <c r="Q206" s="43"/>
      <c r="R206" s="43"/>
      <c r="S206" s="43"/>
      <c r="T206" s="79"/>
      <c r="AT206" s="25" t="s">
        <v>237</v>
      </c>
      <c r="AU206" s="25" t="s">
        <v>92</v>
      </c>
    </row>
    <row r="207" spans="2:51" s="11" customFormat="1" ht="13.5">
      <c r="B207" s="206"/>
      <c r="C207" s="207"/>
      <c r="D207" s="208" t="s">
        <v>192</v>
      </c>
      <c r="E207" s="209" t="s">
        <v>22</v>
      </c>
      <c r="F207" s="210" t="s">
        <v>2134</v>
      </c>
      <c r="G207" s="207"/>
      <c r="H207" s="211">
        <v>32</v>
      </c>
      <c r="I207" s="212"/>
      <c r="J207" s="207"/>
      <c r="K207" s="207"/>
      <c r="L207" s="213"/>
      <c r="M207" s="214"/>
      <c r="N207" s="215"/>
      <c r="O207" s="215"/>
      <c r="P207" s="215"/>
      <c r="Q207" s="215"/>
      <c r="R207" s="215"/>
      <c r="S207" s="215"/>
      <c r="T207" s="216"/>
      <c r="AT207" s="217" t="s">
        <v>192</v>
      </c>
      <c r="AU207" s="217" t="s">
        <v>92</v>
      </c>
      <c r="AV207" s="11" t="s">
        <v>92</v>
      </c>
      <c r="AW207" s="11" t="s">
        <v>194</v>
      </c>
      <c r="AX207" s="11" t="s">
        <v>25</v>
      </c>
      <c r="AY207" s="217" t="s">
        <v>182</v>
      </c>
    </row>
    <row r="208" spans="2:65" s="1" customFormat="1" ht="22.8" customHeight="1">
      <c r="B208" s="42"/>
      <c r="C208" s="244" t="s">
        <v>472</v>
      </c>
      <c r="D208" s="244" t="s">
        <v>435</v>
      </c>
      <c r="E208" s="245" t="s">
        <v>2135</v>
      </c>
      <c r="F208" s="246" t="s">
        <v>2136</v>
      </c>
      <c r="G208" s="247" t="s">
        <v>430</v>
      </c>
      <c r="H208" s="248">
        <v>32.48</v>
      </c>
      <c r="I208" s="249">
        <v>4256.78</v>
      </c>
      <c r="J208" s="250">
        <f>ROUND(I208*H208,2)</f>
        <v>138260.21</v>
      </c>
      <c r="K208" s="246" t="s">
        <v>235</v>
      </c>
      <c r="L208" s="251"/>
      <c r="M208" s="252" t="s">
        <v>22</v>
      </c>
      <c r="N208" s="253" t="s">
        <v>53</v>
      </c>
      <c r="O208" s="43"/>
      <c r="P208" s="203">
        <f>O208*H208</f>
        <v>0</v>
      </c>
      <c r="Q208" s="203">
        <v>0.06</v>
      </c>
      <c r="R208" s="203">
        <f>Q208*H208</f>
        <v>1.9487999999999996</v>
      </c>
      <c r="S208" s="203">
        <v>0</v>
      </c>
      <c r="T208" s="204">
        <f>S208*H208</f>
        <v>0</v>
      </c>
      <c r="AR208" s="25" t="s">
        <v>271</v>
      </c>
      <c r="AT208" s="25" t="s">
        <v>435</v>
      </c>
      <c r="AU208" s="25" t="s">
        <v>92</v>
      </c>
      <c r="AY208" s="25" t="s">
        <v>182</v>
      </c>
      <c r="BE208" s="205">
        <f>IF(N208="základní",J208,0)</f>
        <v>138260.21</v>
      </c>
      <c r="BF208" s="205">
        <f>IF(N208="snížená",J208,0)</f>
        <v>0</v>
      </c>
      <c r="BG208" s="205">
        <f>IF(N208="zákl. přenesená",J208,0)</f>
        <v>0</v>
      </c>
      <c r="BH208" s="205">
        <f>IF(N208="sníž. přenesená",J208,0)</f>
        <v>0</v>
      </c>
      <c r="BI208" s="205">
        <f>IF(N208="nulová",J208,0)</f>
        <v>0</v>
      </c>
      <c r="BJ208" s="25" t="s">
        <v>25</v>
      </c>
      <c r="BK208" s="205">
        <f>ROUND(I208*H208,2)</f>
        <v>138260.21</v>
      </c>
      <c r="BL208" s="25" t="s">
        <v>197</v>
      </c>
      <c r="BM208" s="25" t="s">
        <v>2137</v>
      </c>
    </row>
    <row r="209" spans="2:51" s="11" customFormat="1" ht="13.5">
      <c r="B209" s="206"/>
      <c r="C209" s="207"/>
      <c r="D209" s="208" t="s">
        <v>192</v>
      </c>
      <c r="E209" s="207"/>
      <c r="F209" s="210" t="s">
        <v>2138</v>
      </c>
      <c r="G209" s="207"/>
      <c r="H209" s="211">
        <v>32.48</v>
      </c>
      <c r="I209" s="212"/>
      <c r="J209" s="207"/>
      <c r="K209" s="207"/>
      <c r="L209" s="213"/>
      <c r="M209" s="214"/>
      <c r="N209" s="215"/>
      <c r="O209" s="215"/>
      <c r="P209" s="215"/>
      <c r="Q209" s="215"/>
      <c r="R209" s="215"/>
      <c r="S209" s="215"/>
      <c r="T209" s="216"/>
      <c r="AT209" s="217" t="s">
        <v>192</v>
      </c>
      <c r="AU209" s="217" t="s">
        <v>92</v>
      </c>
      <c r="AV209" s="11" t="s">
        <v>92</v>
      </c>
      <c r="AW209" s="11" t="s">
        <v>6</v>
      </c>
      <c r="AX209" s="11" t="s">
        <v>25</v>
      </c>
      <c r="AY209" s="217" t="s">
        <v>182</v>
      </c>
    </row>
    <row r="210" spans="2:65" s="1" customFormat="1" ht="22.8" customHeight="1">
      <c r="B210" s="42"/>
      <c r="C210" s="244" t="s">
        <v>477</v>
      </c>
      <c r="D210" s="244" t="s">
        <v>435</v>
      </c>
      <c r="E210" s="245" t="s">
        <v>2139</v>
      </c>
      <c r="F210" s="246" t="s">
        <v>2140</v>
      </c>
      <c r="G210" s="247" t="s">
        <v>249</v>
      </c>
      <c r="H210" s="248">
        <v>2.03</v>
      </c>
      <c r="I210" s="249">
        <v>6145.91</v>
      </c>
      <c r="J210" s="250">
        <f>ROUND(I210*H210,2)</f>
        <v>12476.2</v>
      </c>
      <c r="K210" s="246" t="s">
        <v>235</v>
      </c>
      <c r="L210" s="251"/>
      <c r="M210" s="252" t="s">
        <v>22</v>
      </c>
      <c r="N210" s="253" t="s">
        <v>53</v>
      </c>
      <c r="O210" s="43"/>
      <c r="P210" s="203">
        <f>O210*H210</f>
        <v>0</v>
      </c>
      <c r="Q210" s="203">
        <v>0.0396</v>
      </c>
      <c r="R210" s="203">
        <f>Q210*H210</f>
        <v>0.080388</v>
      </c>
      <c r="S210" s="203">
        <v>0</v>
      </c>
      <c r="T210" s="204">
        <f>S210*H210</f>
        <v>0</v>
      </c>
      <c r="AR210" s="25" t="s">
        <v>271</v>
      </c>
      <c r="AT210" s="25" t="s">
        <v>435</v>
      </c>
      <c r="AU210" s="25" t="s">
        <v>92</v>
      </c>
      <c r="AY210" s="25" t="s">
        <v>182</v>
      </c>
      <c r="BE210" s="205">
        <f>IF(N210="základní",J210,0)</f>
        <v>12476.2</v>
      </c>
      <c r="BF210" s="205">
        <f>IF(N210="snížená",J210,0)</f>
        <v>0</v>
      </c>
      <c r="BG210" s="205">
        <f>IF(N210="zákl. přenesená",J210,0)</f>
        <v>0</v>
      </c>
      <c r="BH210" s="205">
        <f>IF(N210="sníž. přenesená",J210,0)</f>
        <v>0</v>
      </c>
      <c r="BI210" s="205">
        <f>IF(N210="nulová",J210,0)</f>
        <v>0</v>
      </c>
      <c r="BJ210" s="25" t="s">
        <v>25</v>
      </c>
      <c r="BK210" s="205">
        <f>ROUND(I210*H210,2)</f>
        <v>12476.2</v>
      </c>
      <c r="BL210" s="25" t="s">
        <v>197</v>
      </c>
      <c r="BM210" s="25" t="s">
        <v>2141</v>
      </c>
    </row>
    <row r="211" spans="2:51" s="11" customFormat="1" ht="13.5">
      <c r="B211" s="206"/>
      <c r="C211" s="207"/>
      <c r="D211" s="208" t="s">
        <v>192</v>
      </c>
      <c r="E211" s="209" t="s">
        <v>22</v>
      </c>
      <c r="F211" s="210" t="s">
        <v>92</v>
      </c>
      <c r="G211" s="207"/>
      <c r="H211" s="211">
        <v>2</v>
      </c>
      <c r="I211" s="212"/>
      <c r="J211" s="207"/>
      <c r="K211" s="207"/>
      <c r="L211" s="213"/>
      <c r="M211" s="214"/>
      <c r="N211" s="215"/>
      <c r="O211" s="215"/>
      <c r="P211" s="215"/>
      <c r="Q211" s="215"/>
      <c r="R211" s="215"/>
      <c r="S211" s="215"/>
      <c r="T211" s="216"/>
      <c r="AT211" s="217" t="s">
        <v>192</v>
      </c>
      <c r="AU211" s="217" t="s">
        <v>92</v>
      </c>
      <c r="AV211" s="11" t="s">
        <v>92</v>
      </c>
      <c r="AW211" s="11" t="s">
        <v>194</v>
      </c>
      <c r="AX211" s="11" t="s">
        <v>25</v>
      </c>
      <c r="AY211" s="217" t="s">
        <v>182</v>
      </c>
    </row>
    <row r="212" spans="2:51" s="11" customFormat="1" ht="13.5">
      <c r="B212" s="206"/>
      <c r="C212" s="207"/>
      <c r="D212" s="208" t="s">
        <v>192</v>
      </c>
      <c r="E212" s="207"/>
      <c r="F212" s="210" t="s">
        <v>2142</v>
      </c>
      <c r="G212" s="207"/>
      <c r="H212" s="211">
        <v>2.03</v>
      </c>
      <c r="I212" s="212"/>
      <c r="J212" s="207"/>
      <c r="K212" s="207"/>
      <c r="L212" s="213"/>
      <c r="M212" s="214"/>
      <c r="N212" s="215"/>
      <c r="O212" s="215"/>
      <c r="P212" s="215"/>
      <c r="Q212" s="215"/>
      <c r="R212" s="215"/>
      <c r="S212" s="215"/>
      <c r="T212" s="216"/>
      <c r="AT212" s="217" t="s">
        <v>192</v>
      </c>
      <c r="AU212" s="217" t="s">
        <v>92</v>
      </c>
      <c r="AV212" s="11" t="s">
        <v>92</v>
      </c>
      <c r="AW212" s="11" t="s">
        <v>6</v>
      </c>
      <c r="AX212" s="11" t="s">
        <v>25</v>
      </c>
      <c r="AY212" s="217" t="s">
        <v>182</v>
      </c>
    </row>
    <row r="213" spans="2:65" s="1" customFormat="1" ht="34.2" customHeight="1">
      <c r="B213" s="42"/>
      <c r="C213" s="194" t="s">
        <v>481</v>
      </c>
      <c r="D213" s="194" t="s">
        <v>185</v>
      </c>
      <c r="E213" s="195" t="s">
        <v>2143</v>
      </c>
      <c r="F213" s="196" t="s">
        <v>2144</v>
      </c>
      <c r="G213" s="197" t="s">
        <v>430</v>
      </c>
      <c r="H213" s="198">
        <v>32</v>
      </c>
      <c r="I213" s="199">
        <v>1290.64</v>
      </c>
      <c r="J213" s="200">
        <f>ROUND(I213*H213,2)</f>
        <v>41300.48</v>
      </c>
      <c r="K213" s="196" t="s">
        <v>235</v>
      </c>
      <c r="L213" s="62"/>
      <c r="M213" s="201" t="s">
        <v>22</v>
      </c>
      <c r="N213" s="202" t="s">
        <v>53</v>
      </c>
      <c r="O213" s="43"/>
      <c r="P213" s="203">
        <f>O213*H213</f>
        <v>0</v>
      </c>
      <c r="Q213" s="203">
        <v>0</v>
      </c>
      <c r="R213" s="203">
        <f>Q213*H213</f>
        <v>0</v>
      </c>
      <c r="S213" s="203">
        <v>3.06</v>
      </c>
      <c r="T213" s="204">
        <f>S213*H213</f>
        <v>97.92</v>
      </c>
      <c r="AR213" s="25" t="s">
        <v>197</v>
      </c>
      <c r="AT213" s="25" t="s">
        <v>185</v>
      </c>
      <c r="AU213" s="25" t="s">
        <v>92</v>
      </c>
      <c r="AY213" s="25" t="s">
        <v>182</v>
      </c>
      <c r="BE213" s="205">
        <f>IF(N213="základní",J213,0)</f>
        <v>41300.48</v>
      </c>
      <c r="BF213" s="205">
        <f>IF(N213="snížená",J213,0)</f>
        <v>0</v>
      </c>
      <c r="BG213" s="205">
        <f>IF(N213="zákl. přenesená",J213,0)</f>
        <v>0</v>
      </c>
      <c r="BH213" s="205">
        <f>IF(N213="sníž. přenesená",J213,0)</f>
        <v>0</v>
      </c>
      <c r="BI213" s="205">
        <f>IF(N213="nulová",J213,0)</f>
        <v>0</v>
      </c>
      <c r="BJ213" s="25" t="s">
        <v>25</v>
      </c>
      <c r="BK213" s="205">
        <f>ROUND(I213*H213,2)</f>
        <v>41300.48</v>
      </c>
      <c r="BL213" s="25" t="s">
        <v>197</v>
      </c>
      <c r="BM213" s="25" t="s">
        <v>2145</v>
      </c>
    </row>
    <row r="214" spans="2:47" s="1" customFormat="1" ht="168">
      <c r="B214" s="42"/>
      <c r="C214" s="64"/>
      <c r="D214" s="208" t="s">
        <v>237</v>
      </c>
      <c r="E214" s="64"/>
      <c r="F214" s="228" t="s">
        <v>1289</v>
      </c>
      <c r="G214" s="64"/>
      <c r="H214" s="64"/>
      <c r="I214" s="165"/>
      <c r="J214" s="64"/>
      <c r="K214" s="64"/>
      <c r="L214" s="62"/>
      <c r="M214" s="229"/>
      <c r="N214" s="43"/>
      <c r="O214" s="43"/>
      <c r="P214" s="43"/>
      <c r="Q214" s="43"/>
      <c r="R214" s="43"/>
      <c r="S214" s="43"/>
      <c r="T214" s="79"/>
      <c r="AT214" s="25" t="s">
        <v>237</v>
      </c>
      <c r="AU214" s="25" t="s">
        <v>92</v>
      </c>
    </row>
    <row r="215" spans="2:63" s="10" customFormat="1" ht="29.85" customHeight="1">
      <c r="B215" s="178"/>
      <c r="C215" s="179"/>
      <c r="D215" s="180" t="s">
        <v>81</v>
      </c>
      <c r="E215" s="192" t="s">
        <v>1302</v>
      </c>
      <c r="F215" s="192" t="s">
        <v>1303</v>
      </c>
      <c r="G215" s="179"/>
      <c r="H215" s="179"/>
      <c r="I215" s="182"/>
      <c r="J215" s="193">
        <f>BK215</f>
        <v>65557.17</v>
      </c>
      <c r="K215" s="179"/>
      <c r="L215" s="184"/>
      <c r="M215" s="185"/>
      <c r="N215" s="186"/>
      <c r="O215" s="186"/>
      <c r="P215" s="187">
        <f>SUM(P216:P229)</f>
        <v>0</v>
      </c>
      <c r="Q215" s="186"/>
      <c r="R215" s="187">
        <f>SUM(R216:R229)</f>
        <v>0</v>
      </c>
      <c r="S215" s="186"/>
      <c r="T215" s="188">
        <f>SUM(T216:T229)</f>
        <v>0</v>
      </c>
      <c r="AR215" s="189" t="s">
        <v>25</v>
      </c>
      <c r="AT215" s="190" t="s">
        <v>81</v>
      </c>
      <c r="AU215" s="190" t="s">
        <v>25</v>
      </c>
      <c r="AY215" s="189" t="s">
        <v>182</v>
      </c>
      <c r="BK215" s="191">
        <f>SUM(BK216:BK229)</f>
        <v>65557.17</v>
      </c>
    </row>
    <row r="216" spans="2:65" s="1" customFormat="1" ht="22.8" customHeight="1">
      <c r="B216" s="42"/>
      <c r="C216" s="194" t="s">
        <v>485</v>
      </c>
      <c r="D216" s="194" t="s">
        <v>185</v>
      </c>
      <c r="E216" s="195" t="s">
        <v>2146</v>
      </c>
      <c r="F216" s="196" t="s">
        <v>2147</v>
      </c>
      <c r="G216" s="197" t="s">
        <v>561</v>
      </c>
      <c r="H216" s="198">
        <v>182.748</v>
      </c>
      <c r="I216" s="199">
        <v>110.26</v>
      </c>
      <c r="J216" s="200">
        <f>ROUND(I216*H216,2)</f>
        <v>20149.79</v>
      </c>
      <c r="K216" s="196" t="s">
        <v>235</v>
      </c>
      <c r="L216" s="62"/>
      <c r="M216" s="201" t="s">
        <v>22</v>
      </c>
      <c r="N216" s="202" t="s">
        <v>53</v>
      </c>
      <c r="O216" s="43"/>
      <c r="P216" s="203">
        <f>O216*H216</f>
        <v>0</v>
      </c>
      <c r="Q216" s="203">
        <v>0</v>
      </c>
      <c r="R216" s="203">
        <f>Q216*H216</f>
        <v>0</v>
      </c>
      <c r="S216" s="203">
        <v>0</v>
      </c>
      <c r="T216" s="204">
        <f>S216*H216</f>
        <v>0</v>
      </c>
      <c r="AR216" s="25" t="s">
        <v>197</v>
      </c>
      <c r="AT216" s="25" t="s">
        <v>185</v>
      </c>
      <c r="AU216" s="25" t="s">
        <v>92</v>
      </c>
      <c r="AY216" s="25" t="s">
        <v>182</v>
      </c>
      <c r="BE216" s="205">
        <f>IF(N216="základní",J216,0)</f>
        <v>20149.79</v>
      </c>
      <c r="BF216" s="205">
        <f>IF(N216="snížená",J216,0)</f>
        <v>0</v>
      </c>
      <c r="BG216" s="205">
        <f>IF(N216="zákl. přenesená",J216,0)</f>
        <v>0</v>
      </c>
      <c r="BH216" s="205">
        <f>IF(N216="sníž. přenesená",J216,0)</f>
        <v>0</v>
      </c>
      <c r="BI216" s="205">
        <f>IF(N216="nulová",J216,0)</f>
        <v>0</v>
      </c>
      <c r="BJ216" s="25" t="s">
        <v>25</v>
      </c>
      <c r="BK216" s="205">
        <f>ROUND(I216*H216,2)</f>
        <v>20149.79</v>
      </c>
      <c r="BL216" s="25" t="s">
        <v>197</v>
      </c>
      <c r="BM216" s="25" t="s">
        <v>2148</v>
      </c>
    </row>
    <row r="217" spans="2:47" s="1" customFormat="1" ht="132">
      <c r="B217" s="42"/>
      <c r="C217" s="64"/>
      <c r="D217" s="208" t="s">
        <v>237</v>
      </c>
      <c r="E217" s="64"/>
      <c r="F217" s="228" t="s">
        <v>1308</v>
      </c>
      <c r="G217" s="64"/>
      <c r="H217" s="64"/>
      <c r="I217" s="165"/>
      <c r="J217" s="64"/>
      <c r="K217" s="64"/>
      <c r="L217" s="62"/>
      <c r="M217" s="229"/>
      <c r="N217" s="43"/>
      <c r="O217" s="43"/>
      <c r="P217" s="43"/>
      <c r="Q217" s="43"/>
      <c r="R217" s="43"/>
      <c r="S217" s="43"/>
      <c r="T217" s="79"/>
      <c r="AT217" s="25" t="s">
        <v>237</v>
      </c>
      <c r="AU217" s="25" t="s">
        <v>92</v>
      </c>
    </row>
    <row r="218" spans="2:51" s="11" customFormat="1" ht="13.5">
      <c r="B218" s="206"/>
      <c r="C218" s="207"/>
      <c r="D218" s="208" t="s">
        <v>192</v>
      </c>
      <c r="E218" s="209" t="s">
        <v>22</v>
      </c>
      <c r="F218" s="210" t="s">
        <v>2149</v>
      </c>
      <c r="G218" s="207"/>
      <c r="H218" s="211">
        <v>182.748</v>
      </c>
      <c r="I218" s="212"/>
      <c r="J218" s="207"/>
      <c r="K218" s="207"/>
      <c r="L218" s="213"/>
      <c r="M218" s="214"/>
      <c r="N218" s="215"/>
      <c r="O218" s="215"/>
      <c r="P218" s="215"/>
      <c r="Q218" s="215"/>
      <c r="R218" s="215"/>
      <c r="S218" s="215"/>
      <c r="T218" s="216"/>
      <c r="AT218" s="217" t="s">
        <v>192</v>
      </c>
      <c r="AU218" s="217" t="s">
        <v>92</v>
      </c>
      <c r="AV218" s="11" t="s">
        <v>92</v>
      </c>
      <c r="AW218" s="11" t="s">
        <v>194</v>
      </c>
      <c r="AX218" s="11" t="s">
        <v>25</v>
      </c>
      <c r="AY218" s="217" t="s">
        <v>182</v>
      </c>
    </row>
    <row r="219" spans="2:65" s="1" customFormat="1" ht="34.2" customHeight="1">
      <c r="B219" s="42"/>
      <c r="C219" s="194" t="s">
        <v>489</v>
      </c>
      <c r="D219" s="194" t="s">
        <v>185</v>
      </c>
      <c r="E219" s="195" t="s">
        <v>2150</v>
      </c>
      <c r="F219" s="196" t="s">
        <v>1314</v>
      </c>
      <c r="G219" s="197" t="s">
        <v>561</v>
      </c>
      <c r="H219" s="198">
        <v>4934.196</v>
      </c>
      <c r="I219" s="199">
        <v>0.63</v>
      </c>
      <c r="J219" s="200">
        <f>ROUND(I219*H219,2)</f>
        <v>3108.54</v>
      </c>
      <c r="K219" s="196" t="s">
        <v>235</v>
      </c>
      <c r="L219" s="62"/>
      <c r="M219" s="201" t="s">
        <v>22</v>
      </c>
      <c r="N219" s="202" t="s">
        <v>53</v>
      </c>
      <c r="O219" s="43"/>
      <c r="P219" s="203">
        <f>O219*H219</f>
        <v>0</v>
      </c>
      <c r="Q219" s="203">
        <v>0</v>
      </c>
      <c r="R219" s="203">
        <f>Q219*H219</f>
        <v>0</v>
      </c>
      <c r="S219" s="203">
        <v>0</v>
      </c>
      <c r="T219" s="204">
        <f>S219*H219</f>
        <v>0</v>
      </c>
      <c r="AR219" s="25" t="s">
        <v>197</v>
      </c>
      <c r="AT219" s="25" t="s">
        <v>185</v>
      </c>
      <c r="AU219" s="25" t="s">
        <v>92</v>
      </c>
      <c r="AY219" s="25" t="s">
        <v>182</v>
      </c>
      <c r="BE219" s="205">
        <f>IF(N219="základní",J219,0)</f>
        <v>3108.54</v>
      </c>
      <c r="BF219" s="205">
        <f>IF(N219="snížená",J219,0)</f>
        <v>0</v>
      </c>
      <c r="BG219" s="205">
        <f>IF(N219="zákl. přenesená",J219,0)</f>
        <v>0</v>
      </c>
      <c r="BH219" s="205">
        <f>IF(N219="sníž. přenesená",J219,0)</f>
        <v>0</v>
      </c>
      <c r="BI219" s="205">
        <f>IF(N219="nulová",J219,0)</f>
        <v>0</v>
      </c>
      <c r="BJ219" s="25" t="s">
        <v>25</v>
      </c>
      <c r="BK219" s="205">
        <f>ROUND(I219*H219,2)</f>
        <v>3108.54</v>
      </c>
      <c r="BL219" s="25" t="s">
        <v>197</v>
      </c>
      <c r="BM219" s="25" t="s">
        <v>2151</v>
      </c>
    </row>
    <row r="220" spans="2:47" s="1" customFormat="1" ht="132">
      <c r="B220" s="42"/>
      <c r="C220" s="64"/>
      <c r="D220" s="208" t="s">
        <v>237</v>
      </c>
      <c r="E220" s="64"/>
      <c r="F220" s="228" t="s">
        <v>1308</v>
      </c>
      <c r="G220" s="64"/>
      <c r="H220" s="64"/>
      <c r="I220" s="165"/>
      <c r="J220" s="64"/>
      <c r="K220" s="64"/>
      <c r="L220" s="62"/>
      <c r="M220" s="229"/>
      <c r="N220" s="43"/>
      <c r="O220" s="43"/>
      <c r="P220" s="43"/>
      <c r="Q220" s="43"/>
      <c r="R220" s="43"/>
      <c r="S220" s="43"/>
      <c r="T220" s="79"/>
      <c r="AT220" s="25" t="s">
        <v>237</v>
      </c>
      <c r="AU220" s="25" t="s">
        <v>92</v>
      </c>
    </row>
    <row r="221" spans="2:51" s="11" customFormat="1" ht="13.5">
      <c r="B221" s="206"/>
      <c r="C221" s="207"/>
      <c r="D221" s="208" t="s">
        <v>192</v>
      </c>
      <c r="E221" s="209" t="s">
        <v>22</v>
      </c>
      <c r="F221" s="210" t="s">
        <v>2152</v>
      </c>
      <c r="G221" s="207"/>
      <c r="H221" s="211">
        <v>4934.196</v>
      </c>
      <c r="I221" s="212"/>
      <c r="J221" s="207"/>
      <c r="K221" s="207"/>
      <c r="L221" s="213"/>
      <c r="M221" s="214"/>
      <c r="N221" s="215"/>
      <c r="O221" s="215"/>
      <c r="P221" s="215"/>
      <c r="Q221" s="215"/>
      <c r="R221" s="215"/>
      <c r="S221" s="215"/>
      <c r="T221" s="216"/>
      <c r="AT221" s="217" t="s">
        <v>192</v>
      </c>
      <c r="AU221" s="217" t="s">
        <v>92</v>
      </c>
      <c r="AV221" s="11" t="s">
        <v>92</v>
      </c>
      <c r="AW221" s="11" t="s">
        <v>194</v>
      </c>
      <c r="AX221" s="11" t="s">
        <v>25</v>
      </c>
      <c r="AY221" s="217" t="s">
        <v>182</v>
      </c>
    </row>
    <row r="222" spans="2:65" s="1" customFormat="1" ht="22.8" customHeight="1">
      <c r="B222" s="42"/>
      <c r="C222" s="194" t="s">
        <v>493</v>
      </c>
      <c r="D222" s="194" t="s">
        <v>185</v>
      </c>
      <c r="E222" s="195" t="s">
        <v>1321</v>
      </c>
      <c r="F222" s="196" t="s">
        <v>1322</v>
      </c>
      <c r="G222" s="197" t="s">
        <v>561</v>
      </c>
      <c r="H222" s="198">
        <v>269.385</v>
      </c>
      <c r="I222" s="199">
        <v>131.52</v>
      </c>
      <c r="J222" s="200">
        <f>ROUND(I222*H222,2)</f>
        <v>35429.52</v>
      </c>
      <c r="K222" s="196" t="s">
        <v>235</v>
      </c>
      <c r="L222" s="62"/>
      <c r="M222" s="201" t="s">
        <v>22</v>
      </c>
      <c r="N222" s="202" t="s">
        <v>53</v>
      </c>
      <c r="O222" s="43"/>
      <c r="P222" s="203">
        <f>O222*H222</f>
        <v>0</v>
      </c>
      <c r="Q222" s="203">
        <v>0</v>
      </c>
      <c r="R222" s="203">
        <f>Q222*H222</f>
        <v>0</v>
      </c>
      <c r="S222" s="203">
        <v>0</v>
      </c>
      <c r="T222" s="204">
        <f>S222*H222</f>
        <v>0</v>
      </c>
      <c r="AR222" s="25" t="s">
        <v>197</v>
      </c>
      <c r="AT222" s="25" t="s">
        <v>185</v>
      </c>
      <c r="AU222" s="25" t="s">
        <v>92</v>
      </c>
      <c r="AY222" s="25" t="s">
        <v>182</v>
      </c>
      <c r="BE222" s="205">
        <f>IF(N222="základní",J222,0)</f>
        <v>35429.52</v>
      </c>
      <c r="BF222" s="205">
        <f>IF(N222="snížená",J222,0)</f>
        <v>0</v>
      </c>
      <c r="BG222" s="205">
        <f>IF(N222="zákl. přenesená",J222,0)</f>
        <v>0</v>
      </c>
      <c r="BH222" s="205">
        <f>IF(N222="sníž. přenesená",J222,0)</f>
        <v>0</v>
      </c>
      <c r="BI222" s="205">
        <f>IF(N222="nulová",J222,0)</f>
        <v>0</v>
      </c>
      <c r="BJ222" s="25" t="s">
        <v>25</v>
      </c>
      <c r="BK222" s="205">
        <f>ROUND(I222*H222,2)</f>
        <v>35429.52</v>
      </c>
      <c r="BL222" s="25" t="s">
        <v>197</v>
      </c>
      <c r="BM222" s="25" t="s">
        <v>2153</v>
      </c>
    </row>
    <row r="223" spans="2:47" s="1" customFormat="1" ht="96">
      <c r="B223" s="42"/>
      <c r="C223" s="64"/>
      <c r="D223" s="208" t="s">
        <v>237</v>
      </c>
      <c r="E223" s="64"/>
      <c r="F223" s="228" t="s">
        <v>1324</v>
      </c>
      <c r="G223" s="64"/>
      <c r="H223" s="64"/>
      <c r="I223" s="165"/>
      <c r="J223" s="64"/>
      <c r="K223" s="64"/>
      <c r="L223" s="62"/>
      <c r="M223" s="229"/>
      <c r="N223" s="43"/>
      <c r="O223" s="43"/>
      <c r="P223" s="43"/>
      <c r="Q223" s="43"/>
      <c r="R223" s="43"/>
      <c r="S223" s="43"/>
      <c r="T223" s="79"/>
      <c r="AT223" s="25" t="s">
        <v>237</v>
      </c>
      <c r="AU223" s="25" t="s">
        <v>92</v>
      </c>
    </row>
    <row r="224" spans="2:51" s="11" customFormat="1" ht="13.5">
      <c r="B224" s="206"/>
      <c r="C224" s="207"/>
      <c r="D224" s="208" t="s">
        <v>192</v>
      </c>
      <c r="E224" s="209" t="s">
        <v>22</v>
      </c>
      <c r="F224" s="210" t="s">
        <v>2154</v>
      </c>
      <c r="G224" s="207"/>
      <c r="H224" s="211">
        <v>171.465</v>
      </c>
      <c r="I224" s="212"/>
      <c r="J224" s="207"/>
      <c r="K224" s="207"/>
      <c r="L224" s="213"/>
      <c r="M224" s="214"/>
      <c r="N224" s="215"/>
      <c r="O224" s="215"/>
      <c r="P224" s="215"/>
      <c r="Q224" s="215"/>
      <c r="R224" s="215"/>
      <c r="S224" s="215"/>
      <c r="T224" s="216"/>
      <c r="AT224" s="217" t="s">
        <v>192</v>
      </c>
      <c r="AU224" s="217" t="s">
        <v>92</v>
      </c>
      <c r="AV224" s="11" t="s">
        <v>92</v>
      </c>
      <c r="AW224" s="11" t="s">
        <v>194</v>
      </c>
      <c r="AX224" s="11" t="s">
        <v>82</v>
      </c>
      <c r="AY224" s="217" t="s">
        <v>182</v>
      </c>
    </row>
    <row r="225" spans="2:51" s="11" customFormat="1" ht="13.5">
      <c r="B225" s="206"/>
      <c r="C225" s="207"/>
      <c r="D225" s="208" t="s">
        <v>192</v>
      </c>
      <c r="E225" s="209" t="s">
        <v>22</v>
      </c>
      <c r="F225" s="210" t="s">
        <v>2155</v>
      </c>
      <c r="G225" s="207"/>
      <c r="H225" s="211">
        <v>97.92</v>
      </c>
      <c r="I225" s="212"/>
      <c r="J225" s="207"/>
      <c r="K225" s="207"/>
      <c r="L225" s="213"/>
      <c r="M225" s="214"/>
      <c r="N225" s="215"/>
      <c r="O225" s="215"/>
      <c r="P225" s="215"/>
      <c r="Q225" s="215"/>
      <c r="R225" s="215"/>
      <c r="S225" s="215"/>
      <c r="T225" s="216"/>
      <c r="AT225" s="217" t="s">
        <v>192</v>
      </c>
      <c r="AU225" s="217" t="s">
        <v>92</v>
      </c>
      <c r="AV225" s="11" t="s">
        <v>92</v>
      </c>
      <c r="AW225" s="11" t="s">
        <v>194</v>
      </c>
      <c r="AX225" s="11" t="s">
        <v>82</v>
      </c>
      <c r="AY225" s="217" t="s">
        <v>182</v>
      </c>
    </row>
    <row r="226" spans="2:51" s="13" customFormat="1" ht="13.5">
      <c r="B226" s="233"/>
      <c r="C226" s="234"/>
      <c r="D226" s="208" t="s">
        <v>192</v>
      </c>
      <c r="E226" s="235" t="s">
        <v>22</v>
      </c>
      <c r="F226" s="236" t="s">
        <v>241</v>
      </c>
      <c r="G226" s="234"/>
      <c r="H226" s="237">
        <v>269.385</v>
      </c>
      <c r="I226" s="238"/>
      <c r="J226" s="234"/>
      <c r="K226" s="234"/>
      <c r="L226" s="239"/>
      <c r="M226" s="240"/>
      <c r="N226" s="241"/>
      <c r="O226" s="241"/>
      <c r="P226" s="241"/>
      <c r="Q226" s="241"/>
      <c r="R226" s="241"/>
      <c r="S226" s="241"/>
      <c r="T226" s="242"/>
      <c r="AT226" s="243" t="s">
        <v>192</v>
      </c>
      <c r="AU226" s="243" t="s">
        <v>92</v>
      </c>
      <c r="AV226" s="13" t="s">
        <v>197</v>
      </c>
      <c r="AW226" s="13" t="s">
        <v>194</v>
      </c>
      <c r="AX226" s="13" t="s">
        <v>25</v>
      </c>
      <c r="AY226" s="243" t="s">
        <v>182</v>
      </c>
    </row>
    <row r="227" spans="2:65" s="1" customFormat="1" ht="34.2" customHeight="1">
      <c r="B227" s="42"/>
      <c r="C227" s="194" t="s">
        <v>497</v>
      </c>
      <c r="D227" s="194" t="s">
        <v>185</v>
      </c>
      <c r="E227" s="195" t="s">
        <v>1327</v>
      </c>
      <c r="F227" s="196" t="s">
        <v>1328</v>
      </c>
      <c r="G227" s="197" t="s">
        <v>561</v>
      </c>
      <c r="H227" s="198">
        <v>4040.775</v>
      </c>
      <c r="I227" s="199">
        <v>1.7</v>
      </c>
      <c r="J227" s="200">
        <f>ROUND(I227*H227,2)</f>
        <v>6869.32</v>
      </c>
      <c r="K227" s="196" t="s">
        <v>235</v>
      </c>
      <c r="L227" s="62"/>
      <c r="M227" s="201" t="s">
        <v>22</v>
      </c>
      <c r="N227" s="202" t="s">
        <v>53</v>
      </c>
      <c r="O227" s="43"/>
      <c r="P227" s="203">
        <f>O227*H227</f>
        <v>0</v>
      </c>
      <c r="Q227" s="203">
        <v>0</v>
      </c>
      <c r="R227" s="203">
        <f>Q227*H227</f>
        <v>0</v>
      </c>
      <c r="S227" s="203">
        <v>0</v>
      </c>
      <c r="T227" s="204">
        <f>S227*H227</f>
        <v>0</v>
      </c>
      <c r="AR227" s="25" t="s">
        <v>197</v>
      </c>
      <c r="AT227" s="25" t="s">
        <v>185</v>
      </c>
      <c r="AU227" s="25" t="s">
        <v>92</v>
      </c>
      <c r="AY227" s="25" t="s">
        <v>182</v>
      </c>
      <c r="BE227" s="205">
        <f>IF(N227="základní",J227,0)</f>
        <v>6869.32</v>
      </c>
      <c r="BF227" s="205">
        <f>IF(N227="snížená",J227,0)</f>
        <v>0</v>
      </c>
      <c r="BG227" s="205">
        <f>IF(N227="zákl. přenesená",J227,0)</f>
        <v>0</v>
      </c>
      <c r="BH227" s="205">
        <f>IF(N227="sníž. přenesená",J227,0)</f>
        <v>0</v>
      </c>
      <c r="BI227" s="205">
        <f>IF(N227="nulová",J227,0)</f>
        <v>0</v>
      </c>
      <c r="BJ227" s="25" t="s">
        <v>25</v>
      </c>
      <c r="BK227" s="205">
        <f>ROUND(I227*H227,2)</f>
        <v>6869.32</v>
      </c>
      <c r="BL227" s="25" t="s">
        <v>197</v>
      </c>
      <c r="BM227" s="25" t="s">
        <v>2156</v>
      </c>
    </row>
    <row r="228" spans="2:47" s="1" customFormat="1" ht="96">
      <c r="B228" s="42"/>
      <c r="C228" s="64"/>
      <c r="D228" s="208" t="s">
        <v>237</v>
      </c>
      <c r="E228" s="64"/>
      <c r="F228" s="228" t="s">
        <v>1324</v>
      </c>
      <c r="G228" s="64"/>
      <c r="H228" s="64"/>
      <c r="I228" s="165"/>
      <c r="J228" s="64"/>
      <c r="K228" s="64"/>
      <c r="L228" s="62"/>
      <c r="M228" s="229"/>
      <c r="N228" s="43"/>
      <c r="O228" s="43"/>
      <c r="P228" s="43"/>
      <c r="Q228" s="43"/>
      <c r="R228" s="43"/>
      <c r="S228" s="43"/>
      <c r="T228" s="79"/>
      <c r="AT228" s="25" t="s">
        <v>237</v>
      </c>
      <c r="AU228" s="25" t="s">
        <v>92</v>
      </c>
    </row>
    <row r="229" spans="2:51" s="11" customFormat="1" ht="13.5">
      <c r="B229" s="206"/>
      <c r="C229" s="207"/>
      <c r="D229" s="208" t="s">
        <v>192</v>
      </c>
      <c r="E229" s="209" t="s">
        <v>22</v>
      </c>
      <c r="F229" s="210" t="s">
        <v>2157</v>
      </c>
      <c r="G229" s="207"/>
      <c r="H229" s="211">
        <v>4040.775</v>
      </c>
      <c r="I229" s="212"/>
      <c r="J229" s="207"/>
      <c r="K229" s="207"/>
      <c r="L229" s="213"/>
      <c r="M229" s="214"/>
      <c r="N229" s="215"/>
      <c r="O229" s="215"/>
      <c r="P229" s="215"/>
      <c r="Q229" s="215"/>
      <c r="R229" s="215"/>
      <c r="S229" s="215"/>
      <c r="T229" s="216"/>
      <c r="AT229" s="217" t="s">
        <v>192</v>
      </c>
      <c r="AU229" s="217" t="s">
        <v>92</v>
      </c>
      <c r="AV229" s="11" t="s">
        <v>92</v>
      </c>
      <c r="AW229" s="11" t="s">
        <v>194</v>
      </c>
      <c r="AX229" s="11" t="s">
        <v>25</v>
      </c>
      <c r="AY229" s="217" t="s">
        <v>182</v>
      </c>
    </row>
    <row r="230" spans="2:63" s="10" customFormat="1" ht="29.85" customHeight="1">
      <c r="B230" s="178"/>
      <c r="C230" s="179"/>
      <c r="D230" s="180" t="s">
        <v>81</v>
      </c>
      <c r="E230" s="192" t="s">
        <v>1518</v>
      </c>
      <c r="F230" s="192" t="s">
        <v>1341</v>
      </c>
      <c r="G230" s="179"/>
      <c r="H230" s="179"/>
      <c r="I230" s="182"/>
      <c r="J230" s="193">
        <f>BK230</f>
        <v>3759.89</v>
      </c>
      <c r="K230" s="179"/>
      <c r="L230" s="184"/>
      <c r="M230" s="185"/>
      <c r="N230" s="186"/>
      <c r="O230" s="186"/>
      <c r="P230" s="187">
        <f>SUM(P231:P232)</f>
        <v>0</v>
      </c>
      <c r="Q230" s="186"/>
      <c r="R230" s="187">
        <f>SUM(R231:R232)</f>
        <v>0</v>
      </c>
      <c r="S230" s="186"/>
      <c r="T230" s="188">
        <f>SUM(T231:T232)</f>
        <v>0</v>
      </c>
      <c r="AR230" s="189" t="s">
        <v>25</v>
      </c>
      <c r="AT230" s="190" t="s">
        <v>81</v>
      </c>
      <c r="AU230" s="190" t="s">
        <v>25</v>
      </c>
      <c r="AY230" s="189" t="s">
        <v>182</v>
      </c>
      <c r="BK230" s="191">
        <f>SUM(BK231:BK232)</f>
        <v>3759.89</v>
      </c>
    </row>
    <row r="231" spans="2:65" s="1" customFormat="1" ht="34.2" customHeight="1">
      <c r="B231" s="42"/>
      <c r="C231" s="194" t="s">
        <v>504</v>
      </c>
      <c r="D231" s="194" t="s">
        <v>185</v>
      </c>
      <c r="E231" s="195" t="s">
        <v>1343</v>
      </c>
      <c r="F231" s="196" t="s">
        <v>1344</v>
      </c>
      <c r="G231" s="197" t="s">
        <v>561</v>
      </c>
      <c r="H231" s="198">
        <v>417.765</v>
      </c>
      <c r="I231" s="199">
        <v>9</v>
      </c>
      <c r="J231" s="200">
        <f>ROUND(I231*H231,2)</f>
        <v>3759.89</v>
      </c>
      <c r="K231" s="196" t="s">
        <v>235</v>
      </c>
      <c r="L231" s="62"/>
      <c r="M231" s="201" t="s">
        <v>22</v>
      </c>
      <c r="N231" s="202" t="s">
        <v>53</v>
      </c>
      <c r="O231" s="43"/>
      <c r="P231" s="203">
        <f>O231*H231</f>
        <v>0</v>
      </c>
      <c r="Q231" s="203">
        <v>0</v>
      </c>
      <c r="R231" s="203">
        <f>Q231*H231</f>
        <v>0</v>
      </c>
      <c r="S231" s="203">
        <v>0</v>
      </c>
      <c r="T231" s="204">
        <f>S231*H231</f>
        <v>0</v>
      </c>
      <c r="AR231" s="25" t="s">
        <v>197</v>
      </c>
      <c r="AT231" s="25" t="s">
        <v>185</v>
      </c>
      <c r="AU231" s="25" t="s">
        <v>92</v>
      </c>
      <c r="AY231" s="25" t="s">
        <v>182</v>
      </c>
      <c r="BE231" s="205">
        <f>IF(N231="základní",J231,0)</f>
        <v>3759.89</v>
      </c>
      <c r="BF231" s="205">
        <f>IF(N231="snížená",J231,0)</f>
        <v>0</v>
      </c>
      <c r="BG231" s="205">
        <f>IF(N231="zákl. přenesená",J231,0)</f>
        <v>0</v>
      </c>
      <c r="BH231" s="205">
        <f>IF(N231="sníž. přenesená",J231,0)</f>
        <v>0</v>
      </c>
      <c r="BI231" s="205">
        <f>IF(N231="nulová",J231,0)</f>
        <v>0</v>
      </c>
      <c r="BJ231" s="25" t="s">
        <v>25</v>
      </c>
      <c r="BK231" s="205">
        <f>ROUND(I231*H231,2)</f>
        <v>3759.89</v>
      </c>
      <c r="BL231" s="25" t="s">
        <v>197</v>
      </c>
      <c r="BM231" s="25" t="s">
        <v>2158</v>
      </c>
    </row>
    <row r="232" spans="2:47" s="1" customFormat="1" ht="48">
      <c r="B232" s="42"/>
      <c r="C232" s="64"/>
      <c r="D232" s="208" t="s">
        <v>237</v>
      </c>
      <c r="E232" s="64"/>
      <c r="F232" s="228" t="s">
        <v>1346</v>
      </c>
      <c r="G232" s="64"/>
      <c r="H232" s="64"/>
      <c r="I232" s="165"/>
      <c r="J232" s="64"/>
      <c r="K232" s="64"/>
      <c r="L232" s="62"/>
      <c r="M232" s="272"/>
      <c r="N232" s="256"/>
      <c r="O232" s="256"/>
      <c r="P232" s="256"/>
      <c r="Q232" s="256"/>
      <c r="R232" s="256"/>
      <c r="S232" s="256"/>
      <c r="T232" s="273"/>
      <c r="AT232" s="25" t="s">
        <v>237</v>
      </c>
      <c r="AU232" s="25" t="s">
        <v>92</v>
      </c>
    </row>
    <row r="233" spans="2:12" s="1" customFormat="1" ht="6.9" customHeight="1">
      <c r="B233" s="57"/>
      <c r="C233" s="58"/>
      <c r="D233" s="58"/>
      <c r="E233" s="58"/>
      <c r="F233" s="58"/>
      <c r="G233" s="58"/>
      <c r="H233" s="58"/>
      <c r="I233" s="141"/>
      <c r="J233" s="58"/>
      <c r="K233" s="58"/>
      <c r="L233" s="62"/>
    </row>
  </sheetData>
  <sheetProtection algorithmName="SHA-512" hashValue="zq94fD+RUlyRKuY74sofZm638GKzyD88s4SxLtWljulrWW2f3ezoC50B3xhaD9C+s2WFS28OB/NnX6KAb0XojQ==" saltValue="C8bUqjdmlDumgXiUHdbtSiS4G202o1deFVp703x0qT5WSDqeqiDw7SNsG1iFGmESIrDab3ryTJyczY0hdA7ewA==" spinCount="100000" sheet="1" objects="1" scenarios="1" formatColumns="0" formatRows="0" autoFilter="0"/>
  <autoFilter ref="C83:K232"/>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57"/>
  <sheetViews>
    <sheetView showGridLines="0" workbookViewId="0" topLeftCell="A1">
      <pane ySplit="1" topLeftCell="A11" activePane="bottomLeft" state="frozen"/>
      <selection pane="bottomLeft" activeCell="J27" sqref="J27"/>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2" customWidth="1"/>
    <col min="10" max="10" width="23.6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2"/>
      <c r="B1" s="113"/>
      <c r="C1" s="113"/>
      <c r="D1" s="114" t="s">
        <v>1</v>
      </c>
      <c r="E1" s="113"/>
      <c r="F1" s="115" t="s">
        <v>146</v>
      </c>
      <c r="G1" s="405" t="s">
        <v>147</v>
      </c>
      <c r="H1" s="405"/>
      <c r="I1" s="116"/>
      <c r="J1" s="115" t="s">
        <v>148</v>
      </c>
      <c r="K1" s="114" t="s">
        <v>149</v>
      </c>
      <c r="L1" s="115" t="s">
        <v>150</v>
      </c>
      <c r="M1" s="115"/>
      <c r="N1" s="115"/>
      <c r="O1" s="115"/>
      <c r="P1" s="115"/>
      <c r="Q1" s="115"/>
      <c r="R1" s="115"/>
      <c r="S1" s="115"/>
      <c r="T1" s="11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 customHeight="1">
      <c r="L2" s="392"/>
      <c r="M2" s="392"/>
      <c r="N2" s="392"/>
      <c r="O2" s="392"/>
      <c r="P2" s="392"/>
      <c r="Q2" s="392"/>
      <c r="R2" s="392"/>
      <c r="S2" s="392"/>
      <c r="T2" s="392"/>
      <c r="U2" s="392"/>
      <c r="V2" s="392"/>
      <c r="AT2" s="25" t="s">
        <v>140</v>
      </c>
    </row>
    <row r="3" spans="2:46" ht="6.9" customHeight="1">
      <c r="B3" s="26"/>
      <c r="C3" s="27"/>
      <c r="D3" s="27"/>
      <c r="E3" s="27"/>
      <c r="F3" s="27"/>
      <c r="G3" s="27"/>
      <c r="H3" s="27"/>
      <c r="I3" s="117"/>
      <c r="J3" s="27"/>
      <c r="K3" s="28"/>
      <c r="AT3" s="25" t="s">
        <v>92</v>
      </c>
    </row>
    <row r="4" spans="2:46" ht="36.9" customHeight="1">
      <c r="B4" s="29"/>
      <c r="C4" s="30"/>
      <c r="D4" s="31" t="s">
        <v>151</v>
      </c>
      <c r="E4" s="30"/>
      <c r="F4" s="30"/>
      <c r="G4" s="30"/>
      <c r="H4" s="30"/>
      <c r="I4" s="118"/>
      <c r="J4" s="30"/>
      <c r="K4" s="32"/>
      <c r="M4" s="33" t="s">
        <v>12</v>
      </c>
      <c r="AT4" s="25" t="s">
        <v>6</v>
      </c>
    </row>
    <row r="5" spans="2:11" ht="6.9" customHeight="1">
      <c r="B5" s="29"/>
      <c r="C5" s="30"/>
      <c r="D5" s="30"/>
      <c r="E5" s="30"/>
      <c r="F5" s="30"/>
      <c r="G5" s="30"/>
      <c r="H5" s="30"/>
      <c r="I5" s="118"/>
      <c r="J5" s="30"/>
      <c r="K5" s="32"/>
    </row>
    <row r="6" spans="2:11" ht="13.2">
      <c r="B6" s="29"/>
      <c r="C6" s="30"/>
      <c r="D6" s="38" t="s">
        <v>18</v>
      </c>
      <c r="E6" s="30"/>
      <c r="F6" s="30"/>
      <c r="G6" s="30"/>
      <c r="H6" s="30"/>
      <c r="I6" s="118"/>
      <c r="J6" s="30"/>
      <c r="K6" s="32"/>
    </row>
    <row r="7" spans="2:11" ht="14.4" customHeight="1">
      <c r="B7" s="29"/>
      <c r="C7" s="30"/>
      <c r="D7" s="30"/>
      <c r="E7" s="406" t="str">
        <f>'Rekapitulace stavby'!K6</f>
        <v>II/169 a II/145 Dlouhá ves-Radešov, úsek C</v>
      </c>
      <c r="F7" s="407"/>
      <c r="G7" s="407"/>
      <c r="H7" s="407"/>
      <c r="I7" s="118"/>
      <c r="J7" s="30"/>
      <c r="K7" s="32"/>
    </row>
    <row r="8" spans="2:11" s="1" customFormat="1" ht="13.2">
      <c r="B8" s="42"/>
      <c r="C8" s="43"/>
      <c r="D8" s="38" t="s">
        <v>152</v>
      </c>
      <c r="E8" s="43"/>
      <c r="F8" s="43"/>
      <c r="G8" s="43"/>
      <c r="H8" s="43"/>
      <c r="I8" s="119"/>
      <c r="J8" s="43"/>
      <c r="K8" s="46"/>
    </row>
    <row r="9" spans="2:11" s="1" customFormat="1" ht="36.9" customHeight="1">
      <c r="B9" s="42"/>
      <c r="C9" s="43"/>
      <c r="D9" s="43"/>
      <c r="E9" s="408" t="s">
        <v>2159</v>
      </c>
      <c r="F9" s="409"/>
      <c r="G9" s="409"/>
      <c r="H9" s="409"/>
      <c r="I9" s="119"/>
      <c r="J9" s="43"/>
      <c r="K9" s="46"/>
    </row>
    <row r="10" spans="2:11" s="1" customFormat="1" ht="13.5">
      <c r="B10" s="42"/>
      <c r="C10" s="43"/>
      <c r="D10" s="43"/>
      <c r="E10" s="43"/>
      <c r="F10" s="43"/>
      <c r="G10" s="43"/>
      <c r="H10" s="43"/>
      <c r="I10" s="119"/>
      <c r="J10" s="43"/>
      <c r="K10" s="46"/>
    </row>
    <row r="11" spans="2:11" s="1" customFormat="1" ht="14.4" customHeight="1">
      <c r="B11" s="42"/>
      <c r="C11" s="43"/>
      <c r="D11" s="38" t="s">
        <v>21</v>
      </c>
      <c r="E11" s="43"/>
      <c r="F11" s="36" t="s">
        <v>141</v>
      </c>
      <c r="G11" s="43"/>
      <c r="H11" s="43"/>
      <c r="I11" s="120" t="s">
        <v>23</v>
      </c>
      <c r="J11" s="36" t="s">
        <v>2160</v>
      </c>
      <c r="K11" s="46"/>
    </row>
    <row r="12" spans="2:11" s="1" customFormat="1" ht="14.4" customHeight="1">
      <c r="B12" s="42"/>
      <c r="C12" s="43"/>
      <c r="D12" s="38" t="s">
        <v>26</v>
      </c>
      <c r="E12" s="43"/>
      <c r="F12" s="36" t="s">
        <v>27</v>
      </c>
      <c r="G12" s="43"/>
      <c r="H12" s="43"/>
      <c r="I12" s="120" t="s">
        <v>28</v>
      </c>
      <c r="J12" s="121">
        <f>'Rekapitulace stavby'!AN8</f>
        <v>43424</v>
      </c>
      <c r="K12" s="46"/>
    </row>
    <row r="13" spans="2:11" s="1" customFormat="1" ht="21.75" customHeight="1">
      <c r="B13" s="42"/>
      <c r="C13" s="43"/>
      <c r="D13" s="35" t="s">
        <v>30</v>
      </c>
      <c r="E13" s="43"/>
      <c r="F13" s="39" t="s">
        <v>31</v>
      </c>
      <c r="G13" s="43"/>
      <c r="H13" s="43"/>
      <c r="I13" s="122" t="s">
        <v>32</v>
      </c>
      <c r="J13" s="39" t="s">
        <v>33</v>
      </c>
      <c r="K13" s="46"/>
    </row>
    <row r="14" spans="2:11" s="1" customFormat="1" ht="14.4" customHeight="1">
      <c r="B14" s="42"/>
      <c r="C14" s="43"/>
      <c r="D14" s="38" t="s">
        <v>35</v>
      </c>
      <c r="E14" s="43"/>
      <c r="F14" s="43"/>
      <c r="G14" s="43"/>
      <c r="H14" s="43"/>
      <c r="I14" s="120" t="s">
        <v>36</v>
      </c>
      <c r="J14" s="36" t="s">
        <v>37</v>
      </c>
      <c r="K14" s="46"/>
    </row>
    <row r="15" spans="2:11" s="1" customFormat="1" ht="18" customHeight="1">
      <c r="B15" s="42"/>
      <c r="C15" s="43"/>
      <c r="D15" s="43"/>
      <c r="E15" s="36" t="s">
        <v>38</v>
      </c>
      <c r="F15" s="43"/>
      <c r="G15" s="43"/>
      <c r="H15" s="43"/>
      <c r="I15" s="120" t="s">
        <v>39</v>
      </c>
      <c r="J15" s="36" t="s">
        <v>40</v>
      </c>
      <c r="K15" s="46"/>
    </row>
    <row r="16" spans="2:11" s="1" customFormat="1" ht="6.9" customHeight="1">
      <c r="B16" s="42"/>
      <c r="C16" s="43"/>
      <c r="D16" s="43"/>
      <c r="E16" s="43"/>
      <c r="F16" s="43"/>
      <c r="G16" s="43"/>
      <c r="H16" s="43"/>
      <c r="I16" s="119"/>
      <c r="J16" s="43"/>
      <c r="K16" s="46"/>
    </row>
    <row r="17" spans="2:11" s="1" customFormat="1" ht="14.4" customHeight="1">
      <c r="B17" s="42"/>
      <c r="C17" s="43"/>
      <c r="D17" s="38" t="s">
        <v>41</v>
      </c>
      <c r="E17" s="43"/>
      <c r="F17" s="43"/>
      <c r="G17" s="43"/>
      <c r="H17" s="43"/>
      <c r="I17" s="120" t="s">
        <v>36</v>
      </c>
      <c r="J17" s="36" t="str">
        <f>IF('Rekapitulace stavby'!AN13="Vyplň údaj","",IF('Rekapitulace stavby'!AN13="","",'Rekapitulace stavby'!AN13))</f>
        <v>48035599</v>
      </c>
      <c r="K17" s="46"/>
    </row>
    <row r="18" spans="2:11" s="1" customFormat="1" ht="18" customHeight="1">
      <c r="B18" s="42"/>
      <c r="C18" s="43"/>
      <c r="D18" s="43"/>
      <c r="E18" s="36" t="str">
        <f>IF('Rekapitulace stavby'!E14="Vyplň údaj","",IF('Rekapitulace stavby'!E14="","",'Rekapitulace stavby'!E14))</f>
        <v>Společnost Dlouhá Ves - Radešov</v>
      </c>
      <c r="F18" s="43"/>
      <c r="G18" s="43"/>
      <c r="H18" s="43"/>
      <c r="I18" s="120" t="s">
        <v>39</v>
      </c>
      <c r="J18" s="36" t="str">
        <f>IF('Rekapitulace stavby'!AN14="Vyplň údaj","",IF('Rekapitulace stavby'!AN14="","",'Rekapitulace stavby'!AN14))</f>
        <v>CZ48035599</v>
      </c>
      <c r="K18" s="46"/>
    </row>
    <row r="19" spans="2:11" s="1" customFormat="1" ht="6.9" customHeight="1">
      <c r="B19" s="42"/>
      <c r="C19" s="43"/>
      <c r="D19" s="43"/>
      <c r="E19" s="43"/>
      <c r="F19" s="43"/>
      <c r="G19" s="43"/>
      <c r="H19" s="43"/>
      <c r="I19" s="119"/>
      <c r="J19" s="43"/>
      <c r="K19" s="46"/>
    </row>
    <row r="20" spans="2:11" s="1" customFormat="1" ht="14.4" customHeight="1">
      <c r="B20" s="42"/>
      <c r="C20" s="43"/>
      <c r="D20" s="38" t="s">
        <v>42</v>
      </c>
      <c r="E20" s="43"/>
      <c r="F20" s="43"/>
      <c r="G20" s="43"/>
      <c r="H20" s="43"/>
      <c r="I20" s="120" t="s">
        <v>36</v>
      </c>
      <c r="J20" s="36" t="s">
        <v>43</v>
      </c>
      <c r="K20" s="46"/>
    </row>
    <row r="21" spans="2:11" s="1" customFormat="1" ht="18" customHeight="1">
      <c r="B21" s="42"/>
      <c r="C21" s="43"/>
      <c r="D21" s="43"/>
      <c r="E21" s="36" t="s">
        <v>44</v>
      </c>
      <c r="F21" s="43"/>
      <c r="G21" s="43"/>
      <c r="H21" s="43"/>
      <c r="I21" s="120" t="s">
        <v>39</v>
      </c>
      <c r="J21" s="36" t="s">
        <v>45</v>
      </c>
      <c r="K21" s="46"/>
    </row>
    <row r="22" spans="2:11" s="1" customFormat="1" ht="6.9" customHeight="1">
      <c r="B22" s="42"/>
      <c r="C22" s="43"/>
      <c r="D22" s="43"/>
      <c r="E22" s="43"/>
      <c r="F22" s="43"/>
      <c r="G22" s="43"/>
      <c r="H22" s="43"/>
      <c r="I22" s="119"/>
      <c r="J22" s="43"/>
      <c r="K22" s="46"/>
    </row>
    <row r="23" spans="2:11" s="1" customFormat="1" ht="14.4" customHeight="1">
      <c r="B23" s="42"/>
      <c r="C23" s="43"/>
      <c r="D23" s="38" t="s">
        <v>46</v>
      </c>
      <c r="E23" s="43"/>
      <c r="F23" s="43"/>
      <c r="G23" s="43"/>
      <c r="H23" s="43"/>
      <c r="I23" s="119"/>
      <c r="J23" s="43"/>
      <c r="K23" s="46"/>
    </row>
    <row r="24" spans="2:11" s="6" customFormat="1" ht="14.4" customHeight="1">
      <c r="B24" s="123"/>
      <c r="C24" s="124"/>
      <c r="D24" s="124"/>
      <c r="E24" s="397" t="s">
        <v>22</v>
      </c>
      <c r="F24" s="397"/>
      <c r="G24" s="397"/>
      <c r="H24" s="397"/>
      <c r="I24" s="125"/>
      <c r="J24" s="124"/>
      <c r="K24" s="126"/>
    </row>
    <row r="25" spans="2:11" s="1" customFormat="1" ht="6.9" customHeight="1">
      <c r="B25" s="42"/>
      <c r="C25" s="43"/>
      <c r="D25" s="43"/>
      <c r="E25" s="43"/>
      <c r="F25" s="43"/>
      <c r="G25" s="43"/>
      <c r="H25" s="43"/>
      <c r="I25" s="119"/>
      <c r="J25" s="43"/>
      <c r="K25" s="46"/>
    </row>
    <row r="26" spans="2:11" s="1" customFormat="1" ht="6.9" customHeight="1">
      <c r="B26" s="42"/>
      <c r="C26" s="43"/>
      <c r="D26" s="86"/>
      <c r="E26" s="86"/>
      <c r="F26" s="86"/>
      <c r="G26" s="86"/>
      <c r="H26" s="86"/>
      <c r="I26" s="127"/>
      <c r="J26" s="86"/>
      <c r="K26" s="128"/>
    </row>
    <row r="27" spans="2:11" s="1" customFormat="1" ht="25.35" customHeight="1">
      <c r="B27" s="42"/>
      <c r="C27" s="43"/>
      <c r="D27" s="129" t="s">
        <v>48</v>
      </c>
      <c r="E27" s="43"/>
      <c r="F27" s="43"/>
      <c r="G27" s="43"/>
      <c r="H27" s="43"/>
      <c r="I27" s="119"/>
      <c r="J27" s="130">
        <f>ROUND(J86,2)</f>
        <v>25414316.66</v>
      </c>
      <c r="K27" s="46"/>
    </row>
    <row r="28" spans="2:11" s="1" customFormat="1" ht="6.9" customHeight="1">
      <c r="B28" s="42"/>
      <c r="C28" s="43"/>
      <c r="D28" s="86"/>
      <c r="E28" s="86"/>
      <c r="F28" s="86"/>
      <c r="G28" s="86"/>
      <c r="H28" s="86"/>
      <c r="I28" s="127"/>
      <c r="J28" s="86"/>
      <c r="K28" s="128"/>
    </row>
    <row r="29" spans="2:11" s="1" customFormat="1" ht="14.4" customHeight="1">
      <c r="B29" s="42"/>
      <c r="C29" s="43"/>
      <c r="D29" s="43"/>
      <c r="E29" s="43"/>
      <c r="F29" s="47" t="s">
        <v>50</v>
      </c>
      <c r="G29" s="43"/>
      <c r="H29" s="43"/>
      <c r="I29" s="131" t="s">
        <v>49</v>
      </c>
      <c r="J29" s="47" t="s">
        <v>51</v>
      </c>
      <c r="K29" s="46"/>
    </row>
    <row r="30" spans="2:11" s="1" customFormat="1" ht="14.4" customHeight="1">
      <c r="B30" s="42"/>
      <c r="C30" s="43"/>
      <c r="D30" s="50" t="s">
        <v>52</v>
      </c>
      <c r="E30" s="50" t="s">
        <v>53</v>
      </c>
      <c r="F30" s="132">
        <f>ROUND(SUM(BE86:BE256),2)</f>
        <v>25414316.66</v>
      </c>
      <c r="G30" s="43"/>
      <c r="H30" s="43"/>
      <c r="I30" s="133">
        <v>0.21</v>
      </c>
      <c r="J30" s="132">
        <f>ROUND(ROUND((SUM(BE86:BE256)),2)*I30,2)</f>
        <v>5337006.5</v>
      </c>
      <c r="K30" s="46"/>
    </row>
    <row r="31" spans="2:11" s="1" customFormat="1" ht="14.4" customHeight="1">
      <c r="B31" s="42"/>
      <c r="C31" s="43"/>
      <c r="D31" s="43"/>
      <c r="E31" s="50" t="s">
        <v>54</v>
      </c>
      <c r="F31" s="132">
        <f>ROUND(SUM(BF86:BF256),2)</f>
        <v>0</v>
      </c>
      <c r="G31" s="43"/>
      <c r="H31" s="43"/>
      <c r="I31" s="133">
        <v>0.15</v>
      </c>
      <c r="J31" s="132">
        <f>ROUND(ROUND((SUM(BF86:BF256)),2)*I31,2)</f>
        <v>0</v>
      </c>
      <c r="K31" s="46"/>
    </row>
    <row r="32" spans="2:11" s="1" customFormat="1" ht="14.4" customHeight="1" hidden="1">
      <c r="B32" s="42"/>
      <c r="C32" s="43"/>
      <c r="D32" s="43"/>
      <c r="E32" s="50" t="s">
        <v>55</v>
      </c>
      <c r="F32" s="132">
        <f>ROUND(SUM(BG86:BG256),2)</f>
        <v>0</v>
      </c>
      <c r="G32" s="43"/>
      <c r="H32" s="43"/>
      <c r="I32" s="133">
        <v>0.21</v>
      </c>
      <c r="J32" s="132">
        <v>0</v>
      </c>
      <c r="K32" s="46"/>
    </row>
    <row r="33" spans="2:11" s="1" customFormat="1" ht="14.4" customHeight="1" hidden="1">
      <c r="B33" s="42"/>
      <c r="C33" s="43"/>
      <c r="D33" s="43"/>
      <c r="E33" s="50" t="s">
        <v>56</v>
      </c>
      <c r="F33" s="132">
        <f>ROUND(SUM(BH86:BH256),2)</f>
        <v>0</v>
      </c>
      <c r="G33" s="43"/>
      <c r="H33" s="43"/>
      <c r="I33" s="133">
        <v>0.15</v>
      </c>
      <c r="J33" s="132">
        <v>0</v>
      </c>
      <c r="K33" s="46"/>
    </row>
    <row r="34" spans="2:11" s="1" customFormat="1" ht="14.4" customHeight="1" hidden="1">
      <c r="B34" s="42"/>
      <c r="C34" s="43"/>
      <c r="D34" s="43"/>
      <c r="E34" s="50" t="s">
        <v>57</v>
      </c>
      <c r="F34" s="132">
        <f>ROUND(SUM(BI86:BI256),2)</f>
        <v>0</v>
      </c>
      <c r="G34" s="43"/>
      <c r="H34" s="43"/>
      <c r="I34" s="133">
        <v>0</v>
      </c>
      <c r="J34" s="132">
        <v>0</v>
      </c>
      <c r="K34" s="46"/>
    </row>
    <row r="35" spans="2:11" s="1" customFormat="1" ht="6.9" customHeight="1">
      <c r="B35" s="42"/>
      <c r="C35" s="43"/>
      <c r="D35" s="43"/>
      <c r="E35" s="43"/>
      <c r="F35" s="43"/>
      <c r="G35" s="43"/>
      <c r="H35" s="43"/>
      <c r="I35" s="119"/>
      <c r="J35" s="43"/>
      <c r="K35" s="46"/>
    </row>
    <row r="36" spans="2:11" s="1" customFormat="1" ht="25.35" customHeight="1">
      <c r="B36" s="42"/>
      <c r="C36" s="134"/>
      <c r="D36" s="135" t="s">
        <v>58</v>
      </c>
      <c r="E36" s="80"/>
      <c r="F36" s="80"/>
      <c r="G36" s="136" t="s">
        <v>59</v>
      </c>
      <c r="H36" s="137" t="s">
        <v>60</v>
      </c>
      <c r="I36" s="138"/>
      <c r="J36" s="139">
        <f>SUM(J27:J34)</f>
        <v>30751323.16</v>
      </c>
      <c r="K36" s="140"/>
    </row>
    <row r="37" spans="2:11" s="1" customFormat="1" ht="14.4" customHeight="1">
      <c r="B37" s="57"/>
      <c r="C37" s="58"/>
      <c r="D37" s="58"/>
      <c r="E37" s="58"/>
      <c r="F37" s="58"/>
      <c r="G37" s="58"/>
      <c r="H37" s="58"/>
      <c r="I37" s="141"/>
      <c r="J37" s="58"/>
      <c r="K37" s="59"/>
    </row>
    <row r="41" spans="2:11" s="1" customFormat="1" ht="6.9" customHeight="1">
      <c r="B41" s="142"/>
      <c r="C41" s="143"/>
      <c r="D41" s="143"/>
      <c r="E41" s="143"/>
      <c r="F41" s="143"/>
      <c r="G41" s="143"/>
      <c r="H41" s="143"/>
      <c r="I41" s="144"/>
      <c r="J41" s="143"/>
      <c r="K41" s="145"/>
    </row>
    <row r="42" spans="2:11" s="1" customFormat="1" ht="36.9" customHeight="1">
      <c r="B42" s="42"/>
      <c r="C42" s="31" t="s">
        <v>157</v>
      </c>
      <c r="D42" s="43"/>
      <c r="E42" s="43"/>
      <c r="F42" s="43"/>
      <c r="G42" s="43"/>
      <c r="H42" s="43"/>
      <c r="I42" s="119"/>
      <c r="J42" s="43"/>
      <c r="K42" s="46"/>
    </row>
    <row r="43" spans="2:11" s="1" customFormat="1" ht="6.9" customHeight="1">
      <c r="B43" s="42"/>
      <c r="C43" s="43"/>
      <c r="D43" s="43"/>
      <c r="E43" s="43"/>
      <c r="F43" s="43"/>
      <c r="G43" s="43"/>
      <c r="H43" s="43"/>
      <c r="I43" s="119"/>
      <c r="J43" s="43"/>
      <c r="K43" s="46"/>
    </row>
    <row r="44" spans="2:11" s="1" customFormat="1" ht="14.4" customHeight="1">
      <c r="B44" s="42"/>
      <c r="C44" s="38" t="s">
        <v>18</v>
      </c>
      <c r="D44" s="43"/>
      <c r="E44" s="43"/>
      <c r="F44" s="43"/>
      <c r="G44" s="43"/>
      <c r="H44" s="43"/>
      <c r="I44" s="119"/>
      <c r="J44" s="43"/>
      <c r="K44" s="46"/>
    </row>
    <row r="45" spans="2:11" s="1" customFormat="1" ht="14.4" customHeight="1">
      <c r="B45" s="42"/>
      <c r="C45" s="43"/>
      <c r="D45" s="43"/>
      <c r="E45" s="406" t="str">
        <f>E7</f>
        <v>II/169 a II/145 Dlouhá ves-Radešov, úsek C</v>
      </c>
      <c r="F45" s="407"/>
      <c r="G45" s="407"/>
      <c r="H45" s="407"/>
      <c r="I45" s="119"/>
      <c r="J45" s="43"/>
      <c r="K45" s="46"/>
    </row>
    <row r="46" spans="2:11" s="1" customFormat="1" ht="14.4" customHeight="1">
      <c r="B46" s="42"/>
      <c r="C46" s="38" t="s">
        <v>152</v>
      </c>
      <c r="D46" s="43"/>
      <c r="E46" s="43"/>
      <c r="F46" s="43"/>
      <c r="G46" s="43"/>
      <c r="H46" s="43"/>
      <c r="I46" s="119"/>
      <c r="J46" s="43"/>
      <c r="K46" s="46"/>
    </row>
    <row r="47" spans="2:11" s="1" customFormat="1" ht="16.2" customHeight="1">
      <c r="B47" s="42"/>
      <c r="C47" s="43"/>
      <c r="D47" s="43"/>
      <c r="E47" s="408" t="str">
        <f>E9</f>
        <v xml:space="preserve">201 - Rekonstrukce opěrné zdi </v>
      </c>
      <c r="F47" s="409"/>
      <c r="G47" s="409"/>
      <c r="H47" s="409"/>
      <c r="I47" s="119"/>
      <c r="J47" s="43"/>
      <c r="K47" s="46"/>
    </row>
    <row r="48" spans="2:11" s="1" customFormat="1" ht="6.9" customHeight="1">
      <c r="B48" s="42"/>
      <c r="C48" s="43"/>
      <c r="D48" s="43"/>
      <c r="E48" s="43"/>
      <c r="F48" s="43"/>
      <c r="G48" s="43"/>
      <c r="H48" s="43"/>
      <c r="I48" s="119"/>
      <c r="J48" s="43"/>
      <c r="K48" s="46"/>
    </row>
    <row r="49" spans="2:11" s="1" customFormat="1" ht="18" customHeight="1">
      <c r="B49" s="42"/>
      <c r="C49" s="38" t="s">
        <v>26</v>
      </c>
      <c r="D49" s="43"/>
      <c r="E49" s="43"/>
      <c r="F49" s="36" t="str">
        <f>F12</f>
        <v>Kraj Plzeňský, k.ú. Opolenec</v>
      </c>
      <c r="G49" s="43"/>
      <c r="H49" s="43"/>
      <c r="I49" s="120" t="s">
        <v>28</v>
      </c>
      <c r="J49" s="121">
        <f>IF(J12="","",J12)</f>
        <v>43424</v>
      </c>
      <c r="K49" s="46"/>
    </row>
    <row r="50" spans="2:11" s="1" customFormat="1" ht="6.9" customHeight="1">
      <c r="B50" s="42"/>
      <c r="C50" s="43"/>
      <c r="D50" s="43"/>
      <c r="E50" s="43"/>
      <c r="F50" s="43"/>
      <c r="G50" s="43"/>
      <c r="H50" s="43"/>
      <c r="I50" s="119"/>
      <c r="J50" s="43"/>
      <c r="K50" s="46"/>
    </row>
    <row r="51" spans="2:11" s="1" customFormat="1" ht="13.2">
      <c r="B51" s="42"/>
      <c r="C51" s="38" t="s">
        <v>35</v>
      </c>
      <c r="D51" s="43"/>
      <c r="E51" s="43"/>
      <c r="F51" s="36" t="str">
        <f>E15</f>
        <v>Správa a údržba silnic Plzeňského kraje, p.o.</v>
      </c>
      <c r="G51" s="43"/>
      <c r="H51" s="43"/>
      <c r="I51" s="120" t="s">
        <v>42</v>
      </c>
      <c r="J51" s="397" t="str">
        <f>E21</f>
        <v>Pontex spol. s r.o.</v>
      </c>
      <c r="K51" s="46"/>
    </row>
    <row r="52" spans="2:11" s="1" customFormat="1" ht="14.4" customHeight="1">
      <c r="B52" s="42"/>
      <c r="C52" s="38" t="s">
        <v>41</v>
      </c>
      <c r="D52" s="43"/>
      <c r="E52" s="43"/>
      <c r="F52" s="36" t="str">
        <f>IF(E18="","",E18)</f>
        <v>Společnost Dlouhá Ves - Radešov</v>
      </c>
      <c r="G52" s="43"/>
      <c r="H52" s="43"/>
      <c r="I52" s="119"/>
      <c r="J52" s="401"/>
      <c r="K52" s="46"/>
    </row>
    <row r="53" spans="2:11" s="1" customFormat="1" ht="10.35" customHeight="1">
      <c r="B53" s="42"/>
      <c r="C53" s="43"/>
      <c r="D53" s="43"/>
      <c r="E53" s="43"/>
      <c r="F53" s="43"/>
      <c r="G53" s="43"/>
      <c r="H53" s="43"/>
      <c r="I53" s="119"/>
      <c r="J53" s="43"/>
      <c r="K53" s="46"/>
    </row>
    <row r="54" spans="2:11" s="1" customFormat="1" ht="29.25" customHeight="1">
      <c r="B54" s="42"/>
      <c r="C54" s="146" t="s">
        <v>158</v>
      </c>
      <c r="D54" s="134"/>
      <c r="E54" s="134"/>
      <c r="F54" s="134"/>
      <c r="G54" s="134"/>
      <c r="H54" s="134"/>
      <c r="I54" s="147"/>
      <c r="J54" s="148" t="s">
        <v>159</v>
      </c>
      <c r="K54" s="149"/>
    </row>
    <row r="55" spans="2:11" s="1" customFormat="1" ht="10.35" customHeight="1">
      <c r="B55" s="42"/>
      <c r="C55" s="43"/>
      <c r="D55" s="43"/>
      <c r="E55" s="43"/>
      <c r="F55" s="43"/>
      <c r="G55" s="43"/>
      <c r="H55" s="43"/>
      <c r="I55" s="119"/>
      <c r="J55" s="43"/>
      <c r="K55" s="46"/>
    </row>
    <row r="56" spans="2:47" s="1" customFormat="1" ht="29.25" customHeight="1">
      <c r="B56" s="42"/>
      <c r="C56" s="150" t="s">
        <v>160</v>
      </c>
      <c r="D56" s="43"/>
      <c r="E56" s="43"/>
      <c r="F56" s="43"/>
      <c r="G56" s="43"/>
      <c r="H56" s="43"/>
      <c r="I56" s="119"/>
      <c r="J56" s="130">
        <f>J86</f>
        <v>25414316.659999996</v>
      </c>
      <c r="K56" s="46"/>
      <c r="AU56" s="25" t="s">
        <v>161</v>
      </c>
    </row>
    <row r="57" spans="2:11" s="7" customFormat="1" ht="24.9" customHeight="1">
      <c r="B57" s="151"/>
      <c r="C57" s="152"/>
      <c r="D57" s="153" t="s">
        <v>219</v>
      </c>
      <c r="E57" s="154"/>
      <c r="F57" s="154"/>
      <c r="G57" s="154"/>
      <c r="H57" s="154"/>
      <c r="I57" s="155"/>
      <c r="J57" s="156">
        <f>J87</f>
        <v>25349630.689999998</v>
      </c>
      <c r="K57" s="157"/>
    </row>
    <row r="58" spans="2:11" s="8" customFormat="1" ht="19.95" customHeight="1">
      <c r="B58" s="158"/>
      <c r="C58" s="159"/>
      <c r="D58" s="160" t="s">
        <v>220</v>
      </c>
      <c r="E58" s="161"/>
      <c r="F58" s="161"/>
      <c r="G58" s="161"/>
      <c r="H58" s="161"/>
      <c r="I58" s="162"/>
      <c r="J58" s="163">
        <f>J88</f>
        <v>1165122.78</v>
      </c>
      <c r="K58" s="164"/>
    </row>
    <row r="59" spans="2:11" s="8" customFormat="1" ht="19.95" customHeight="1">
      <c r="B59" s="158"/>
      <c r="C59" s="159"/>
      <c r="D59" s="160" t="s">
        <v>221</v>
      </c>
      <c r="E59" s="161"/>
      <c r="F59" s="161"/>
      <c r="G59" s="161"/>
      <c r="H59" s="161"/>
      <c r="I59" s="162"/>
      <c r="J59" s="163">
        <f>J116</f>
        <v>2583941.3299999996</v>
      </c>
      <c r="K59" s="164"/>
    </row>
    <row r="60" spans="2:11" s="8" customFormat="1" ht="19.95" customHeight="1">
      <c r="B60" s="158"/>
      <c r="C60" s="159"/>
      <c r="D60" s="160" t="s">
        <v>222</v>
      </c>
      <c r="E60" s="161"/>
      <c r="F60" s="161"/>
      <c r="G60" s="161"/>
      <c r="H60" s="161"/>
      <c r="I60" s="162"/>
      <c r="J60" s="163">
        <f>J135</f>
        <v>8491053.059999999</v>
      </c>
      <c r="K60" s="164"/>
    </row>
    <row r="61" spans="2:11" s="8" customFormat="1" ht="19.95" customHeight="1">
      <c r="B61" s="158"/>
      <c r="C61" s="159"/>
      <c r="D61" s="160" t="s">
        <v>223</v>
      </c>
      <c r="E61" s="161"/>
      <c r="F61" s="161"/>
      <c r="G61" s="161"/>
      <c r="H61" s="161"/>
      <c r="I61" s="162"/>
      <c r="J61" s="163">
        <f>J177</f>
        <v>0</v>
      </c>
      <c r="K61" s="164"/>
    </row>
    <row r="62" spans="2:11" s="8" customFormat="1" ht="19.95" customHeight="1">
      <c r="B62" s="158"/>
      <c r="C62" s="159"/>
      <c r="D62" s="160" t="s">
        <v>1356</v>
      </c>
      <c r="E62" s="161"/>
      <c r="F62" s="161"/>
      <c r="G62" s="161"/>
      <c r="H62" s="161"/>
      <c r="I62" s="162"/>
      <c r="J62" s="163">
        <f>J178</f>
        <v>12993414.590000002</v>
      </c>
      <c r="K62" s="164"/>
    </row>
    <row r="63" spans="2:11" s="8" customFormat="1" ht="19.95" customHeight="1">
      <c r="B63" s="158"/>
      <c r="C63" s="159"/>
      <c r="D63" s="160" t="s">
        <v>1357</v>
      </c>
      <c r="E63" s="161"/>
      <c r="F63" s="161"/>
      <c r="G63" s="161"/>
      <c r="H63" s="161"/>
      <c r="I63" s="162"/>
      <c r="J63" s="163">
        <f>J235</f>
        <v>25316.120000000003</v>
      </c>
      <c r="K63" s="164"/>
    </row>
    <row r="64" spans="2:11" s="8" customFormat="1" ht="19.95" customHeight="1">
      <c r="B64" s="158"/>
      <c r="C64" s="159"/>
      <c r="D64" s="160" t="s">
        <v>1358</v>
      </c>
      <c r="E64" s="161"/>
      <c r="F64" s="161"/>
      <c r="G64" s="161"/>
      <c r="H64" s="161"/>
      <c r="I64" s="162"/>
      <c r="J64" s="163">
        <f>J241</f>
        <v>90782.81</v>
      </c>
      <c r="K64" s="164"/>
    </row>
    <row r="65" spans="2:11" s="7" customFormat="1" ht="24.9" customHeight="1">
      <c r="B65" s="151"/>
      <c r="C65" s="152"/>
      <c r="D65" s="153" t="s">
        <v>1359</v>
      </c>
      <c r="E65" s="154"/>
      <c r="F65" s="154"/>
      <c r="G65" s="154"/>
      <c r="H65" s="154"/>
      <c r="I65" s="155"/>
      <c r="J65" s="156">
        <f>J243</f>
        <v>64685.97</v>
      </c>
      <c r="K65" s="157"/>
    </row>
    <row r="66" spans="2:11" s="8" customFormat="1" ht="19.95" customHeight="1">
      <c r="B66" s="158"/>
      <c r="C66" s="159"/>
      <c r="D66" s="160" t="s">
        <v>1360</v>
      </c>
      <c r="E66" s="161"/>
      <c r="F66" s="161"/>
      <c r="G66" s="161"/>
      <c r="H66" s="161"/>
      <c r="I66" s="162"/>
      <c r="J66" s="163">
        <f>J244</f>
        <v>64685.97</v>
      </c>
      <c r="K66" s="164"/>
    </row>
    <row r="67" spans="2:11" s="1" customFormat="1" ht="21.75" customHeight="1">
      <c r="B67" s="42"/>
      <c r="C67" s="43"/>
      <c r="D67" s="43"/>
      <c r="E67" s="43"/>
      <c r="F67" s="43"/>
      <c r="G67" s="43"/>
      <c r="H67" s="43"/>
      <c r="I67" s="119"/>
      <c r="J67" s="43"/>
      <c r="K67" s="46"/>
    </row>
    <row r="68" spans="2:11" s="1" customFormat="1" ht="6.9" customHeight="1">
      <c r="B68" s="57"/>
      <c r="C68" s="58"/>
      <c r="D68" s="58"/>
      <c r="E68" s="58"/>
      <c r="F68" s="58"/>
      <c r="G68" s="58"/>
      <c r="H68" s="58"/>
      <c r="I68" s="141"/>
      <c r="J68" s="58"/>
      <c r="K68" s="59"/>
    </row>
    <row r="72" spans="2:12" s="1" customFormat="1" ht="6.9" customHeight="1">
      <c r="B72" s="60"/>
      <c r="C72" s="61"/>
      <c r="D72" s="61"/>
      <c r="E72" s="61"/>
      <c r="F72" s="61"/>
      <c r="G72" s="61"/>
      <c r="H72" s="61"/>
      <c r="I72" s="144"/>
      <c r="J72" s="61"/>
      <c r="K72" s="61"/>
      <c r="L72" s="62"/>
    </row>
    <row r="73" spans="2:12" s="1" customFormat="1" ht="36.9" customHeight="1">
      <c r="B73" s="42"/>
      <c r="C73" s="63" t="s">
        <v>165</v>
      </c>
      <c r="D73" s="64"/>
      <c r="E73" s="64"/>
      <c r="F73" s="64"/>
      <c r="G73" s="64"/>
      <c r="H73" s="64"/>
      <c r="I73" s="165"/>
      <c r="J73" s="64"/>
      <c r="K73" s="64"/>
      <c r="L73" s="62"/>
    </row>
    <row r="74" spans="2:12" s="1" customFormat="1" ht="6.9" customHeight="1">
      <c r="B74" s="42"/>
      <c r="C74" s="64"/>
      <c r="D74" s="64"/>
      <c r="E74" s="64"/>
      <c r="F74" s="64"/>
      <c r="G74" s="64"/>
      <c r="H74" s="64"/>
      <c r="I74" s="165"/>
      <c r="J74" s="64"/>
      <c r="K74" s="64"/>
      <c r="L74" s="62"/>
    </row>
    <row r="75" spans="2:12" s="1" customFormat="1" ht="14.4" customHeight="1">
      <c r="B75" s="42"/>
      <c r="C75" s="66" t="s">
        <v>18</v>
      </c>
      <c r="D75" s="64"/>
      <c r="E75" s="64"/>
      <c r="F75" s="64"/>
      <c r="G75" s="64"/>
      <c r="H75" s="64"/>
      <c r="I75" s="165"/>
      <c r="J75" s="64"/>
      <c r="K75" s="64"/>
      <c r="L75" s="62"/>
    </row>
    <row r="76" spans="2:12" s="1" customFormat="1" ht="14.4" customHeight="1">
      <c r="B76" s="42"/>
      <c r="C76" s="64"/>
      <c r="D76" s="64"/>
      <c r="E76" s="402" t="str">
        <f>E7</f>
        <v>II/169 a II/145 Dlouhá ves-Radešov, úsek C</v>
      </c>
      <c r="F76" s="403"/>
      <c r="G76" s="403"/>
      <c r="H76" s="403"/>
      <c r="I76" s="165"/>
      <c r="J76" s="64"/>
      <c r="K76" s="64"/>
      <c r="L76" s="62"/>
    </row>
    <row r="77" spans="2:12" s="1" customFormat="1" ht="14.4" customHeight="1">
      <c r="B77" s="42"/>
      <c r="C77" s="66" t="s">
        <v>152</v>
      </c>
      <c r="D77" s="64"/>
      <c r="E77" s="64"/>
      <c r="F77" s="64"/>
      <c r="G77" s="64"/>
      <c r="H77" s="64"/>
      <c r="I77" s="165"/>
      <c r="J77" s="64"/>
      <c r="K77" s="64"/>
      <c r="L77" s="62"/>
    </row>
    <row r="78" spans="2:12" s="1" customFormat="1" ht="16.2" customHeight="1">
      <c r="B78" s="42"/>
      <c r="C78" s="64"/>
      <c r="D78" s="64"/>
      <c r="E78" s="382" t="str">
        <f>E9</f>
        <v xml:space="preserve">201 - Rekonstrukce opěrné zdi </v>
      </c>
      <c r="F78" s="404"/>
      <c r="G78" s="404"/>
      <c r="H78" s="404"/>
      <c r="I78" s="165"/>
      <c r="J78" s="64"/>
      <c r="K78" s="64"/>
      <c r="L78" s="62"/>
    </row>
    <row r="79" spans="2:12" s="1" customFormat="1" ht="6.9" customHeight="1">
      <c r="B79" s="42"/>
      <c r="C79" s="64"/>
      <c r="D79" s="64"/>
      <c r="E79" s="64"/>
      <c r="F79" s="64"/>
      <c r="G79" s="64"/>
      <c r="H79" s="64"/>
      <c r="I79" s="165"/>
      <c r="J79" s="64"/>
      <c r="K79" s="64"/>
      <c r="L79" s="62"/>
    </row>
    <row r="80" spans="2:12" s="1" customFormat="1" ht="18" customHeight="1">
      <c r="B80" s="42"/>
      <c r="C80" s="66" t="s">
        <v>26</v>
      </c>
      <c r="D80" s="64"/>
      <c r="E80" s="64"/>
      <c r="F80" s="166" t="str">
        <f>F12</f>
        <v>Kraj Plzeňský, k.ú. Opolenec</v>
      </c>
      <c r="G80" s="64"/>
      <c r="H80" s="64"/>
      <c r="I80" s="167" t="s">
        <v>28</v>
      </c>
      <c r="J80" s="74">
        <f>IF(J12="","",J12)</f>
        <v>43424</v>
      </c>
      <c r="K80" s="64"/>
      <c r="L80" s="62"/>
    </row>
    <row r="81" spans="2:12" s="1" customFormat="1" ht="6.9" customHeight="1">
      <c r="B81" s="42"/>
      <c r="C81" s="64"/>
      <c r="D81" s="64"/>
      <c r="E81" s="64"/>
      <c r="F81" s="64"/>
      <c r="G81" s="64"/>
      <c r="H81" s="64"/>
      <c r="I81" s="165"/>
      <c r="J81" s="64"/>
      <c r="K81" s="64"/>
      <c r="L81" s="62"/>
    </row>
    <row r="82" spans="2:12" s="1" customFormat="1" ht="13.2">
      <c r="B82" s="42"/>
      <c r="C82" s="66" t="s">
        <v>35</v>
      </c>
      <c r="D82" s="64"/>
      <c r="E82" s="64"/>
      <c r="F82" s="166" t="str">
        <f>E15</f>
        <v>Správa a údržba silnic Plzeňského kraje, p.o.</v>
      </c>
      <c r="G82" s="64"/>
      <c r="H82" s="64"/>
      <c r="I82" s="167" t="s">
        <v>42</v>
      </c>
      <c r="J82" s="166" t="str">
        <f>E21</f>
        <v>Pontex spol. s r.o.</v>
      </c>
      <c r="K82" s="64"/>
      <c r="L82" s="62"/>
    </row>
    <row r="83" spans="2:12" s="1" customFormat="1" ht="14.4" customHeight="1">
      <c r="B83" s="42"/>
      <c r="C83" s="66" t="s">
        <v>41</v>
      </c>
      <c r="D83" s="64"/>
      <c r="E83" s="64"/>
      <c r="F83" s="166" t="str">
        <f>IF(E18="","",E18)</f>
        <v>Společnost Dlouhá Ves - Radešov</v>
      </c>
      <c r="G83" s="64"/>
      <c r="H83" s="64"/>
      <c r="I83" s="165"/>
      <c r="J83" s="64"/>
      <c r="K83" s="64"/>
      <c r="L83" s="62"/>
    </row>
    <row r="84" spans="2:12" s="1" customFormat="1" ht="10.35" customHeight="1">
      <c r="B84" s="42"/>
      <c r="C84" s="64"/>
      <c r="D84" s="64"/>
      <c r="E84" s="64"/>
      <c r="F84" s="64"/>
      <c r="G84" s="64"/>
      <c r="H84" s="64"/>
      <c r="I84" s="165"/>
      <c r="J84" s="64"/>
      <c r="K84" s="64"/>
      <c r="L84" s="62"/>
    </row>
    <row r="85" spans="2:20" s="9" customFormat="1" ht="29.25" customHeight="1">
      <c r="B85" s="168"/>
      <c r="C85" s="169" t="s">
        <v>166</v>
      </c>
      <c r="D85" s="170" t="s">
        <v>67</v>
      </c>
      <c r="E85" s="170" t="s">
        <v>63</v>
      </c>
      <c r="F85" s="170" t="s">
        <v>167</v>
      </c>
      <c r="G85" s="170" t="s">
        <v>168</v>
      </c>
      <c r="H85" s="170" t="s">
        <v>169</v>
      </c>
      <c r="I85" s="171" t="s">
        <v>170</v>
      </c>
      <c r="J85" s="170" t="s">
        <v>159</v>
      </c>
      <c r="K85" s="172" t="s">
        <v>171</v>
      </c>
      <c r="L85" s="173"/>
      <c r="M85" s="82" t="s">
        <v>172</v>
      </c>
      <c r="N85" s="83" t="s">
        <v>52</v>
      </c>
      <c r="O85" s="83" t="s">
        <v>173</v>
      </c>
      <c r="P85" s="83" t="s">
        <v>174</v>
      </c>
      <c r="Q85" s="83" t="s">
        <v>175</v>
      </c>
      <c r="R85" s="83" t="s">
        <v>176</v>
      </c>
      <c r="S85" s="83" t="s">
        <v>177</v>
      </c>
      <c r="T85" s="84" t="s">
        <v>178</v>
      </c>
    </row>
    <row r="86" spans="2:63" s="1" customFormat="1" ht="29.25" customHeight="1">
      <c r="B86" s="42"/>
      <c r="C86" s="88" t="s">
        <v>160</v>
      </c>
      <c r="D86" s="64"/>
      <c r="E86" s="64"/>
      <c r="F86" s="64"/>
      <c r="G86" s="64"/>
      <c r="H86" s="64"/>
      <c r="I86" s="165"/>
      <c r="J86" s="174">
        <f>BK86</f>
        <v>25414316.659999996</v>
      </c>
      <c r="K86" s="64"/>
      <c r="L86" s="62"/>
      <c r="M86" s="85"/>
      <c r="N86" s="86"/>
      <c r="O86" s="86"/>
      <c r="P86" s="175">
        <f>P87+P243</f>
        <v>0</v>
      </c>
      <c r="Q86" s="86"/>
      <c r="R86" s="175">
        <f>R87+R243</f>
        <v>3363.91049598</v>
      </c>
      <c r="S86" s="86"/>
      <c r="T86" s="176">
        <f>T87+T243</f>
        <v>161.352</v>
      </c>
      <c r="AT86" s="25" t="s">
        <v>81</v>
      </c>
      <c r="AU86" s="25" t="s">
        <v>161</v>
      </c>
      <c r="BK86" s="177">
        <f>BK87+BK243</f>
        <v>25414316.659999996</v>
      </c>
    </row>
    <row r="87" spans="2:63" s="10" customFormat="1" ht="37.35" customHeight="1">
      <c r="B87" s="178"/>
      <c r="C87" s="179"/>
      <c r="D87" s="180" t="s">
        <v>81</v>
      </c>
      <c r="E87" s="181" t="s">
        <v>229</v>
      </c>
      <c r="F87" s="181" t="s">
        <v>230</v>
      </c>
      <c r="G87" s="179"/>
      <c r="H87" s="179"/>
      <c r="I87" s="182"/>
      <c r="J87" s="183">
        <f>BK87</f>
        <v>25349630.689999998</v>
      </c>
      <c r="K87" s="179"/>
      <c r="L87" s="184"/>
      <c r="M87" s="185"/>
      <c r="N87" s="186"/>
      <c r="O87" s="186"/>
      <c r="P87" s="187">
        <f>P88+P116+P135+P177+P178+P235+P241</f>
        <v>0</v>
      </c>
      <c r="Q87" s="186"/>
      <c r="R87" s="187">
        <f>R88+R116+R135+R177+R178+R235+R241</f>
        <v>3363.57231598</v>
      </c>
      <c r="S87" s="186"/>
      <c r="T87" s="188">
        <f>T88+T116+T135+T177+T178+T235+T241</f>
        <v>161.352</v>
      </c>
      <c r="AR87" s="189" t="s">
        <v>25</v>
      </c>
      <c r="AT87" s="190" t="s">
        <v>81</v>
      </c>
      <c r="AU87" s="190" t="s">
        <v>82</v>
      </c>
      <c r="AY87" s="189" t="s">
        <v>182</v>
      </c>
      <c r="BK87" s="191">
        <f>BK88+BK116+BK135+BK177+BK178+BK235+BK241</f>
        <v>25349630.689999998</v>
      </c>
    </row>
    <row r="88" spans="2:63" s="10" customFormat="1" ht="19.95" customHeight="1">
      <c r="B88" s="178"/>
      <c r="C88" s="179"/>
      <c r="D88" s="180" t="s">
        <v>81</v>
      </c>
      <c r="E88" s="192" t="s">
        <v>25</v>
      </c>
      <c r="F88" s="192" t="s">
        <v>231</v>
      </c>
      <c r="G88" s="179"/>
      <c r="H88" s="179"/>
      <c r="I88" s="182"/>
      <c r="J88" s="193">
        <f>BK88</f>
        <v>1165122.78</v>
      </c>
      <c r="K88" s="179"/>
      <c r="L88" s="184"/>
      <c r="M88" s="185"/>
      <c r="N88" s="186"/>
      <c r="O88" s="186"/>
      <c r="P88" s="187">
        <f>SUM(P89:P115)</f>
        <v>0</v>
      </c>
      <c r="Q88" s="186"/>
      <c r="R88" s="187">
        <f>SUM(R89:R115)</f>
        <v>780.6395</v>
      </c>
      <c r="S88" s="186"/>
      <c r="T88" s="188">
        <f>SUM(T89:T115)</f>
        <v>0</v>
      </c>
      <c r="AR88" s="189" t="s">
        <v>25</v>
      </c>
      <c r="AT88" s="190" t="s">
        <v>81</v>
      </c>
      <c r="AU88" s="190" t="s">
        <v>25</v>
      </c>
      <c r="AY88" s="189" t="s">
        <v>182</v>
      </c>
      <c r="BK88" s="191">
        <f>SUM(BK89:BK115)</f>
        <v>1165122.78</v>
      </c>
    </row>
    <row r="89" spans="2:65" s="1" customFormat="1" ht="34.2" customHeight="1">
      <c r="B89" s="42"/>
      <c r="C89" s="194" t="s">
        <v>25</v>
      </c>
      <c r="D89" s="194" t="s">
        <v>185</v>
      </c>
      <c r="E89" s="195" t="s">
        <v>378</v>
      </c>
      <c r="F89" s="196" t="s">
        <v>379</v>
      </c>
      <c r="G89" s="197" t="s">
        <v>295</v>
      </c>
      <c r="H89" s="198">
        <v>500</v>
      </c>
      <c r="I89" s="199">
        <v>328.79</v>
      </c>
      <c r="J89" s="200">
        <f>ROUND(I89*H89,2)</f>
        <v>164395</v>
      </c>
      <c r="K89" s="196" t="s">
        <v>235</v>
      </c>
      <c r="L89" s="62"/>
      <c r="M89" s="201" t="s">
        <v>22</v>
      </c>
      <c r="N89" s="202" t="s">
        <v>53</v>
      </c>
      <c r="O89" s="43"/>
      <c r="P89" s="203">
        <f>O89*H89</f>
        <v>0</v>
      </c>
      <c r="Q89" s="203">
        <v>0</v>
      </c>
      <c r="R89" s="203">
        <f>Q89*H89</f>
        <v>0</v>
      </c>
      <c r="S89" s="203">
        <v>0</v>
      </c>
      <c r="T89" s="204">
        <f>S89*H89</f>
        <v>0</v>
      </c>
      <c r="AR89" s="25" t="s">
        <v>197</v>
      </c>
      <c r="AT89" s="25" t="s">
        <v>185</v>
      </c>
      <c r="AU89" s="25" t="s">
        <v>92</v>
      </c>
      <c r="AY89" s="25" t="s">
        <v>182</v>
      </c>
      <c r="BE89" s="205">
        <f>IF(N89="základní",J89,0)</f>
        <v>164395</v>
      </c>
      <c r="BF89" s="205">
        <f>IF(N89="snížená",J89,0)</f>
        <v>0</v>
      </c>
      <c r="BG89" s="205">
        <f>IF(N89="zákl. přenesená",J89,0)</f>
        <v>0</v>
      </c>
      <c r="BH89" s="205">
        <f>IF(N89="sníž. přenesená",J89,0)</f>
        <v>0</v>
      </c>
      <c r="BI89" s="205">
        <f>IF(N89="nulová",J89,0)</f>
        <v>0</v>
      </c>
      <c r="BJ89" s="25" t="s">
        <v>25</v>
      </c>
      <c r="BK89" s="205">
        <f>ROUND(I89*H89,2)</f>
        <v>164395</v>
      </c>
      <c r="BL89" s="25" t="s">
        <v>197</v>
      </c>
      <c r="BM89" s="25" t="s">
        <v>2161</v>
      </c>
    </row>
    <row r="90" spans="2:47" s="1" customFormat="1" ht="288">
      <c r="B90" s="42"/>
      <c r="C90" s="64"/>
      <c r="D90" s="208" t="s">
        <v>237</v>
      </c>
      <c r="E90" s="64"/>
      <c r="F90" s="228" t="s">
        <v>368</v>
      </c>
      <c r="G90" s="64"/>
      <c r="H90" s="64"/>
      <c r="I90" s="165"/>
      <c r="J90" s="64"/>
      <c r="K90" s="64"/>
      <c r="L90" s="62"/>
      <c r="M90" s="229"/>
      <c r="N90" s="43"/>
      <c r="O90" s="43"/>
      <c r="P90" s="43"/>
      <c r="Q90" s="43"/>
      <c r="R90" s="43"/>
      <c r="S90" s="43"/>
      <c r="T90" s="79"/>
      <c r="AT90" s="25" t="s">
        <v>237</v>
      </c>
      <c r="AU90" s="25" t="s">
        <v>92</v>
      </c>
    </row>
    <row r="91" spans="2:51" s="11" customFormat="1" ht="13.5">
      <c r="B91" s="206"/>
      <c r="C91" s="207"/>
      <c r="D91" s="208" t="s">
        <v>192</v>
      </c>
      <c r="E91" s="209" t="s">
        <v>22</v>
      </c>
      <c r="F91" s="210" t="s">
        <v>2162</v>
      </c>
      <c r="G91" s="207"/>
      <c r="H91" s="211">
        <v>500</v>
      </c>
      <c r="I91" s="212"/>
      <c r="J91" s="207"/>
      <c r="K91" s="207"/>
      <c r="L91" s="213"/>
      <c r="M91" s="214"/>
      <c r="N91" s="215"/>
      <c r="O91" s="215"/>
      <c r="P91" s="215"/>
      <c r="Q91" s="215"/>
      <c r="R91" s="215"/>
      <c r="S91" s="215"/>
      <c r="T91" s="216"/>
      <c r="AT91" s="217" t="s">
        <v>192</v>
      </c>
      <c r="AU91" s="217" t="s">
        <v>92</v>
      </c>
      <c r="AV91" s="11" t="s">
        <v>92</v>
      </c>
      <c r="AW91" s="11" t="s">
        <v>194</v>
      </c>
      <c r="AX91" s="11" t="s">
        <v>25</v>
      </c>
      <c r="AY91" s="217" t="s">
        <v>182</v>
      </c>
    </row>
    <row r="92" spans="2:65" s="1" customFormat="1" ht="34.2" customHeight="1">
      <c r="B92" s="42"/>
      <c r="C92" s="194" t="s">
        <v>92</v>
      </c>
      <c r="D92" s="194" t="s">
        <v>185</v>
      </c>
      <c r="E92" s="195" t="s">
        <v>2163</v>
      </c>
      <c r="F92" s="196" t="s">
        <v>2164</v>
      </c>
      <c r="G92" s="197" t="s">
        <v>295</v>
      </c>
      <c r="H92" s="198">
        <v>125</v>
      </c>
      <c r="I92" s="199">
        <v>394.54</v>
      </c>
      <c r="J92" s="200">
        <f>ROUND(I92*H92,2)</f>
        <v>49317.5</v>
      </c>
      <c r="K92" s="196" t="s">
        <v>235</v>
      </c>
      <c r="L92" s="62"/>
      <c r="M92" s="201" t="s">
        <v>22</v>
      </c>
      <c r="N92" s="202" t="s">
        <v>53</v>
      </c>
      <c r="O92" s="43"/>
      <c r="P92" s="203">
        <f>O92*H92</f>
        <v>0</v>
      </c>
      <c r="Q92" s="203">
        <v>0.01046</v>
      </c>
      <c r="R92" s="203">
        <f>Q92*H92</f>
        <v>1.3075</v>
      </c>
      <c r="S92" s="203">
        <v>0</v>
      </c>
      <c r="T92" s="204">
        <f>S92*H92</f>
        <v>0</v>
      </c>
      <c r="AR92" s="25" t="s">
        <v>197</v>
      </c>
      <c r="AT92" s="25" t="s">
        <v>185</v>
      </c>
      <c r="AU92" s="25" t="s">
        <v>92</v>
      </c>
      <c r="AY92" s="25" t="s">
        <v>182</v>
      </c>
      <c r="BE92" s="205">
        <f>IF(N92="základní",J92,0)</f>
        <v>49317.5</v>
      </c>
      <c r="BF92" s="205">
        <f>IF(N92="snížená",J92,0)</f>
        <v>0</v>
      </c>
      <c r="BG92" s="205">
        <f>IF(N92="zákl. přenesená",J92,0)</f>
        <v>0</v>
      </c>
      <c r="BH92" s="205">
        <f>IF(N92="sníž. přenesená",J92,0)</f>
        <v>0</v>
      </c>
      <c r="BI92" s="205">
        <f>IF(N92="nulová",J92,0)</f>
        <v>0</v>
      </c>
      <c r="BJ92" s="25" t="s">
        <v>25</v>
      </c>
      <c r="BK92" s="205">
        <f>ROUND(I92*H92,2)</f>
        <v>49317.5</v>
      </c>
      <c r="BL92" s="25" t="s">
        <v>197</v>
      </c>
      <c r="BM92" s="25" t="s">
        <v>2165</v>
      </c>
    </row>
    <row r="93" spans="2:47" s="1" customFormat="1" ht="288">
      <c r="B93" s="42"/>
      <c r="C93" s="64"/>
      <c r="D93" s="208" t="s">
        <v>237</v>
      </c>
      <c r="E93" s="64"/>
      <c r="F93" s="228" t="s">
        <v>368</v>
      </c>
      <c r="G93" s="64"/>
      <c r="H93" s="64"/>
      <c r="I93" s="165"/>
      <c r="J93" s="64"/>
      <c r="K93" s="64"/>
      <c r="L93" s="62"/>
      <c r="M93" s="229"/>
      <c r="N93" s="43"/>
      <c r="O93" s="43"/>
      <c r="P93" s="43"/>
      <c r="Q93" s="43"/>
      <c r="R93" s="43"/>
      <c r="S93" s="43"/>
      <c r="T93" s="79"/>
      <c r="AT93" s="25" t="s">
        <v>237</v>
      </c>
      <c r="AU93" s="25" t="s">
        <v>92</v>
      </c>
    </row>
    <row r="94" spans="2:51" s="11" customFormat="1" ht="13.5">
      <c r="B94" s="206"/>
      <c r="C94" s="207"/>
      <c r="D94" s="208" t="s">
        <v>192</v>
      </c>
      <c r="E94" s="209" t="s">
        <v>22</v>
      </c>
      <c r="F94" s="210" t="s">
        <v>2166</v>
      </c>
      <c r="G94" s="207"/>
      <c r="H94" s="211">
        <v>125</v>
      </c>
      <c r="I94" s="212"/>
      <c r="J94" s="207"/>
      <c r="K94" s="207"/>
      <c r="L94" s="213"/>
      <c r="M94" s="214"/>
      <c r="N94" s="215"/>
      <c r="O94" s="215"/>
      <c r="P94" s="215"/>
      <c r="Q94" s="215"/>
      <c r="R94" s="215"/>
      <c r="S94" s="215"/>
      <c r="T94" s="216"/>
      <c r="AT94" s="217" t="s">
        <v>192</v>
      </c>
      <c r="AU94" s="217" t="s">
        <v>92</v>
      </c>
      <c r="AV94" s="11" t="s">
        <v>92</v>
      </c>
      <c r="AW94" s="11" t="s">
        <v>194</v>
      </c>
      <c r="AX94" s="11" t="s">
        <v>25</v>
      </c>
      <c r="AY94" s="217" t="s">
        <v>182</v>
      </c>
    </row>
    <row r="95" spans="2:65" s="1" customFormat="1" ht="45.6" customHeight="1">
      <c r="B95" s="42"/>
      <c r="C95" s="194" t="s">
        <v>201</v>
      </c>
      <c r="D95" s="194" t="s">
        <v>185</v>
      </c>
      <c r="E95" s="195" t="s">
        <v>2167</v>
      </c>
      <c r="F95" s="196" t="s">
        <v>2168</v>
      </c>
      <c r="G95" s="197" t="s">
        <v>295</v>
      </c>
      <c r="H95" s="198">
        <v>500</v>
      </c>
      <c r="I95" s="199">
        <v>65.87</v>
      </c>
      <c r="J95" s="200">
        <f>ROUND(I95*H95,2)</f>
        <v>32935</v>
      </c>
      <c r="K95" s="196" t="s">
        <v>235</v>
      </c>
      <c r="L95" s="62"/>
      <c r="M95" s="201" t="s">
        <v>22</v>
      </c>
      <c r="N95" s="202" t="s">
        <v>53</v>
      </c>
      <c r="O95" s="43"/>
      <c r="P95" s="203">
        <f>O95*H95</f>
        <v>0</v>
      </c>
      <c r="Q95" s="203">
        <v>0</v>
      </c>
      <c r="R95" s="203">
        <f>Q95*H95</f>
        <v>0</v>
      </c>
      <c r="S95" s="203">
        <v>0</v>
      </c>
      <c r="T95" s="204">
        <f>S95*H95</f>
        <v>0</v>
      </c>
      <c r="AR95" s="25" t="s">
        <v>197</v>
      </c>
      <c r="AT95" s="25" t="s">
        <v>185</v>
      </c>
      <c r="AU95" s="25" t="s">
        <v>92</v>
      </c>
      <c r="AY95" s="25" t="s">
        <v>182</v>
      </c>
      <c r="BE95" s="205">
        <f>IF(N95="základní",J95,0)</f>
        <v>32935</v>
      </c>
      <c r="BF95" s="205">
        <f>IF(N95="snížená",J95,0)</f>
        <v>0</v>
      </c>
      <c r="BG95" s="205">
        <f>IF(N95="zákl. přenesená",J95,0)</f>
        <v>0</v>
      </c>
      <c r="BH95" s="205">
        <f>IF(N95="sníž. přenesená",J95,0)</f>
        <v>0</v>
      </c>
      <c r="BI95" s="205">
        <f>IF(N95="nulová",J95,0)</f>
        <v>0</v>
      </c>
      <c r="BJ95" s="25" t="s">
        <v>25</v>
      </c>
      <c r="BK95" s="205">
        <f>ROUND(I95*H95,2)</f>
        <v>32935</v>
      </c>
      <c r="BL95" s="25" t="s">
        <v>197</v>
      </c>
      <c r="BM95" s="25" t="s">
        <v>2169</v>
      </c>
    </row>
    <row r="96" spans="2:47" s="1" customFormat="1" ht="120">
      <c r="B96" s="42"/>
      <c r="C96" s="64"/>
      <c r="D96" s="208" t="s">
        <v>237</v>
      </c>
      <c r="E96" s="64"/>
      <c r="F96" s="228" t="s">
        <v>470</v>
      </c>
      <c r="G96" s="64"/>
      <c r="H96" s="64"/>
      <c r="I96" s="165"/>
      <c r="J96" s="64"/>
      <c r="K96" s="64"/>
      <c r="L96" s="62"/>
      <c r="M96" s="229"/>
      <c r="N96" s="43"/>
      <c r="O96" s="43"/>
      <c r="P96" s="43"/>
      <c r="Q96" s="43"/>
      <c r="R96" s="43"/>
      <c r="S96" s="43"/>
      <c r="T96" s="79"/>
      <c r="AT96" s="25" t="s">
        <v>237</v>
      </c>
      <c r="AU96" s="25" t="s">
        <v>92</v>
      </c>
    </row>
    <row r="97" spans="2:51" s="11" customFormat="1" ht="13.5">
      <c r="B97" s="206"/>
      <c r="C97" s="207"/>
      <c r="D97" s="208" t="s">
        <v>192</v>
      </c>
      <c r="E97" s="209" t="s">
        <v>22</v>
      </c>
      <c r="F97" s="210" t="s">
        <v>2162</v>
      </c>
      <c r="G97" s="207"/>
      <c r="H97" s="211">
        <v>500</v>
      </c>
      <c r="I97" s="212"/>
      <c r="J97" s="207"/>
      <c r="K97" s="207"/>
      <c r="L97" s="213"/>
      <c r="M97" s="214"/>
      <c r="N97" s="215"/>
      <c r="O97" s="215"/>
      <c r="P97" s="215"/>
      <c r="Q97" s="215"/>
      <c r="R97" s="215"/>
      <c r="S97" s="215"/>
      <c r="T97" s="216"/>
      <c r="AT97" s="217" t="s">
        <v>192</v>
      </c>
      <c r="AU97" s="217" t="s">
        <v>92</v>
      </c>
      <c r="AV97" s="11" t="s">
        <v>92</v>
      </c>
      <c r="AW97" s="11" t="s">
        <v>194</v>
      </c>
      <c r="AX97" s="11" t="s">
        <v>25</v>
      </c>
      <c r="AY97" s="217" t="s">
        <v>182</v>
      </c>
    </row>
    <row r="98" spans="2:65" s="1" customFormat="1" ht="45.6" customHeight="1">
      <c r="B98" s="42"/>
      <c r="C98" s="194" t="s">
        <v>197</v>
      </c>
      <c r="D98" s="194" t="s">
        <v>185</v>
      </c>
      <c r="E98" s="195" t="s">
        <v>2170</v>
      </c>
      <c r="F98" s="196" t="s">
        <v>2171</v>
      </c>
      <c r="G98" s="197" t="s">
        <v>295</v>
      </c>
      <c r="H98" s="198">
        <v>125</v>
      </c>
      <c r="I98" s="199">
        <v>82.34</v>
      </c>
      <c r="J98" s="200">
        <f>ROUND(I98*H98,2)</f>
        <v>10292.5</v>
      </c>
      <c r="K98" s="196" t="s">
        <v>235</v>
      </c>
      <c r="L98" s="62"/>
      <c r="M98" s="201" t="s">
        <v>22</v>
      </c>
      <c r="N98" s="202" t="s">
        <v>53</v>
      </c>
      <c r="O98" s="43"/>
      <c r="P98" s="203">
        <f>O98*H98</f>
        <v>0</v>
      </c>
      <c r="Q98" s="203">
        <v>0</v>
      </c>
      <c r="R98" s="203">
        <f>Q98*H98</f>
        <v>0</v>
      </c>
      <c r="S98" s="203">
        <v>0</v>
      </c>
      <c r="T98" s="204">
        <f>S98*H98</f>
        <v>0</v>
      </c>
      <c r="AR98" s="25" t="s">
        <v>197</v>
      </c>
      <c r="AT98" s="25" t="s">
        <v>185</v>
      </c>
      <c r="AU98" s="25" t="s">
        <v>92</v>
      </c>
      <c r="AY98" s="25" t="s">
        <v>182</v>
      </c>
      <c r="BE98" s="205">
        <f>IF(N98="základní",J98,0)</f>
        <v>10292.5</v>
      </c>
      <c r="BF98" s="205">
        <f>IF(N98="snížená",J98,0)</f>
        <v>0</v>
      </c>
      <c r="BG98" s="205">
        <f>IF(N98="zákl. přenesená",J98,0)</f>
        <v>0</v>
      </c>
      <c r="BH98" s="205">
        <f>IF(N98="sníž. přenesená",J98,0)</f>
        <v>0</v>
      </c>
      <c r="BI98" s="205">
        <f>IF(N98="nulová",J98,0)</f>
        <v>0</v>
      </c>
      <c r="BJ98" s="25" t="s">
        <v>25</v>
      </c>
      <c r="BK98" s="205">
        <f>ROUND(I98*H98,2)</f>
        <v>10292.5</v>
      </c>
      <c r="BL98" s="25" t="s">
        <v>197</v>
      </c>
      <c r="BM98" s="25" t="s">
        <v>2172</v>
      </c>
    </row>
    <row r="99" spans="2:47" s="1" customFormat="1" ht="120">
      <c r="B99" s="42"/>
      <c r="C99" s="64"/>
      <c r="D99" s="208" t="s">
        <v>237</v>
      </c>
      <c r="E99" s="64"/>
      <c r="F99" s="228" t="s">
        <v>470</v>
      </c>
      <c r="G99" s="64"/>
      <c r="H99" s="64"/>
      <c r="I99" s="165"/>
      <c r="J99" s="64"/>
      <c r="K99" s="64"/>
      <c r="L99" s="62"/>
      <c r="M99" s="229"/>
      <c r="N99" s="43"/>
      <c r="O99" s="43"/>
      <c r="P99" s="43"/>
      <c r="Q99" s="43"/>
      <c r="R99" s="43"/>
      <c r="S99" s="43"/>
      <c r="T99" s="79"/>
      <c r="AT99" s="25" t="s">
        <v>237</v>
      </c>
      <c r="AU99" s="25" t="s">
        <v>92</v>
      </c>
    </row>
    <row r="100" spans="2:51" s="11" customFormat="1" ht="13.5">
      <c r="B100" s="206"/>
      <c r="C100" s="207"/>
      <c r="D100" s="208" t="s">
        <v>192</v>
      </c>
      <c r="E100" s="209" t="s">
        <v>22</v>
      </c>
      <c r="F100" s="210" t="s">
        <v>2166</v>
      </c>
      <c r="G100" s="207"/>
      <c r="H100" s="211">
        <v>125</v>
      </c>
      <c r="I100" s="212"/>
      <c r="J100" s="207"/>
      <c r="K100" s="207"/>
      <c r="L100" s="213"/>
      <c r="M100" s="214"/>
      <c r="N100" s="215"/>
      <c r="O100" s="215"/>
      <c r="P100" s="215"/>
      <c r="Q100" s="215"/>
      <c r="R100" s="215"/>
      <c r="S100" s="215"/>
      <c r="T100" s="216"/>
      <c r="AT100" s="217" t="s">
        <v>192</v>
      </c>
      <c r="AU100" s="217" t="s">
        <v>92</v>
      </c>
      <c r="AV100" s="11" t="s">
        <v>92</v>
      </c>
      <c r="AW100" s="11" t="s">
        <v>194</v>
      </c>
      <c r="AX100" s="11" t="s">
        <v>25</v>
      </c>
      <c r="AY100" s="217" t="s">
        <v>182</v>
      </c>
    </row>
    <row r="101" spans="2:65" s="1" customFormat="1" ht="45.6" customHeight="1">
      <c r="B101" s="42"/>
      <c r="C101" s="194" t="s">
        <v>181</v>
      </c>
      <c r="D101" s="194" t="s">
        <v>185</v>
      </c>
      <c r="E101" s="195" t="s">
        <v>1370</v>
      </c>
      <c r="F101" s="196" t="s">
        <v>1371</v>
      </c>
      <c r="G101" s="197" t="s">
        <v>295</v>
      </c>
      <c r="H101" s="198">
        <v>500</v>
      </c>
      <c r="I101" s="199">
        <v>57.75</v>
      </c>
      <c r="J101" s="200">
        <f>ROUND(I101*H101,2)</f>
        <v>28875</v>
      </c>
      <c r="K101" s="196" t="s">
        <v>235</v>
      </c>
      <c r="L101" s="62"/>
      <c r="M101" s="201" t="s">
        <v>22</v>
      </c>
      <c r="N101" s="202" t="s">
        <v>53</v>
      </c>
      <c r="O101" s="43"/>
      <c r="P101" s="203">
        <f>O101*H101</f>
        <v>0</v>
      </c>
      <c r="Q101" s="203">
        <v>0</v>
      </c>
      <c r="R101" s="203">
        <f>Q101*H101</f>
        <v>0</v>
      </c>
      <c r="S101" s="203">
        <v>0</v>
      </c>
      <c r="T101" s="204">
        <f>S101*H101</f>
        <v>0</v>
      </c>
      <c r="AR101" s="25" t="s">
        <v>197</v>
      </c>
      <c r="AT101" s="25" t="s">
        <v>185</v>
      </c>
      <c r="AU101" s="25" t="s">
        <v>92</v>
      </c>
      <c r="AY101" s="25" t="s">
        <v>182</v>
      </c>
      <c r="BE101" s="205">
        <f>IF(N101="základní",J101,0)</f>
        <v>28875</v>
      </c>
      <c r="BF101" s="205">
        <f>IF(N101="snížená",J101,0)</f>
        <v>0</v>
      </c>
      <c r="BG101" s="205">
        <f>IF(N101="zákl. přenesená",J101,0)</f>
        <v>0</v>
      </c>
      <c r="BH101" s="205">
        <f>IF(N101="sníž. přenesená",J101,0)</f>
        <v>0</v>
      </c>
      <c r="BI101" s="205">
        <f>IF(N101="nulová",J101,0)</f>
        <v>0</v>
      </c>
      <c r="BJ101" s="25" t="s">
        <v>25</v>
      </c>
      <c r="BK101" s="205">
        <f>ROUND(I101*H101,2)</f>
        <v>28875</v>
      </c>
      <c r="BL101" s="25" t="s">
        <v>197</v>
      </c>
      <c r="BM101" s="25" t="s">
        <v>2173</v>
      </c>
    </row>
    <row r="102" spans="2:47" s="1" customFormat="1" ht="264">
      <c r="B102" s="42"/>
      <c r="C102" s="64"/>
      <c r="D102" s="208" t="s">
        <v>237</v>
      </c>
      <c r="E102" s="64"/>
      <c r="F102" s="228" t="s">
        <v>501</v>
      </c>
      <c r="G102" s="64"/>
      <c r="H102" s="64"/>
      <c r="I102" s="165"/>
      <c r="J102" s="64"/>
      <c r="K102" s="64"/>
      <c r="L102" s="62"/>
      <c r="M102" s="229"/>
      <c r="N102" s="43"/>
      <c r="O102" s="43"/>
      <c r="P102" s="43"/>
      <c r="Q102" s="43"/>
      <c r="R102" s="43"/>
      <c r="S102" s="43"/>
      <c r="T102" s="79"/>
      <c r="AT102" s="25" t="s">
        <v>237</v>
      </c>
      <c r="AU102" s="25" t="s">
        <v>92</v>
      </c>
    </row>
    <row r="103" spans="2:51" s="11" customFormat="1" ht="13.5">
      <c r="B103" s="206"/>
      <c r="C103" s="207"/>
      <c r="D103" s="208" t="s">
        <v>192</v>
      </c>
      <c r="E103" s="209" t="s">
        <v>22</v>
      </c>
      <c r="F103" s="210" t="s">
        <v>2174</v>
      </c>
      <c r="G103" s="207"/>
      <c r="H103" s="211">
        <v>500</v>
      </c>
      <c r="I103" s="212"/>
      <c r="J103" s="207"/>
      <c r="K103" s="207"/>
      <c r="L103" s="213"/>
      <c r="M103" s="214"/>
      <c r="N103" s="215"/>
      <c r="O103" s="215"/>
      <c r="P103" s="215"/>
      <c r="Q103" s="215"/>
      <c r="R103" s="215"/>
      <c r="S103" s="215"/>
      <c r="T103" s="216"/>
      <c r="AT103" s="217" t="s">
        <v>192</v>
      </c>
      <c r="AU103" s="217" t="s">
        <v>92</v>
      </c>
      <c r="AV103" s="11" t="s">
        <v>92</v>
      </c>
      <c r="AW103" s="11" t="s">
        <v>194</v>
      </c>
      <c r="AX103" s="11" t="s">
        <v>25</v>
      </c>
      <c r="AY103" s="217" t="s">
        <v>182</v>
      </c>
    </row>
    <row r="104" spans="2:65" s="1" customFormat="1" ht="45.6" customHeight="1">
      <c r="B104" s="42"/>
      <c r="C104" s="194" t="s">
        <v>261</v>
      </c>
      <c r="D104" s="194" t="s">
        <v>185</v>
      </c>
      <c r="E104" s="195" t="s">
        <v>2175</v>
      </c>
      <c r="F104" s="196" t="s">
        <v>2176</v>
      </c>
      <c r="G104" s="197" t="s">
        <v>295</v>
      </c>
      <c r="H104" s="198">
        <v>125</v>
      </c>
      <c r="I104" s="199">
        <v>259.23</v>
      </c>
      <c r="J104" s="200">
        <f>ROUND(I104*H104,2)</f>
        <v>32403.75</v>
      </c>
      <c r="K104" s="196" t="s">
        <v>235</v>
      </c>
      <c r="L104" s="62"/>
      <c r="M104" s="201" t="s">
        <v>22</v>
      </c>
      <c r="N104" s="202" t="s">
        <v>53</v>
      </c>
      <c r="O104" s="43"/>
      <c r="P104" s="203">
        <f>O104*H104</f>
        <v>0</v>
      </c>
      <c r="Q104" s="203">
        <v>0</v>
      </c>
      <c r="R104" s="203">
        <f>Q104*H104</f>
        <v>0</v>
      </c>
      <c r="S104" s="203">
        <v>0</v>
      </c>
      <c r="T104" s="204">
        <f>S104*H104</f>
        <v>0</v>
      </c>
      <c r="AR104" s="25" t="s">
        <v>197</v>
      </c>
      <c r="AT104" s="25" t="s">
        <v>185</v>
      </c>
      <c r="AU104" s="25" t="s">
        <v>92</v>
      </c>
      <c r="AY104" s="25" t="s">
        <v>182</v>
      </c>
      <c r="BE104" s="205">
        <f>IF(N104="základní",J104,0)</f>
        <v>32403.75</v>
      </c>
      <c r="BF104" s="205">
        <f>IF(N104="snížená",J104,0)</f>
        <v>0</v>
      </c>
      <c r="BG104" s="205">
        <f>IF(N104="zákl. přenesená",J104,0)</f>
        <v>0</v>
      </c>
      <c r="BH104" s="205">
        <f>IF(N104="sníž. přenesená",J104,0)</f>
        <v>0</v>
      </c>
      <c r="BI104" s="205">
        <f>IF(N104="nulová",J104,0)</f>
        <v>0</v>
      </c>
      <c r="BJ104" s="25" t="s">
        <v>25</v>
      </c>
      <c r="BK104" s="205">
        <f>ROUND(I104*H104,2)</f>
        <v>32403.75</v>
      </c>
      <c r="BL104" s="25" t="s">
        <v>197</v>
      </c>
      <c r="BM104" s="25" t="s">
        <v>2177</v>
      </c>
    </row>
    <row r="105" spans="2:47" s="1" customFormat="1" ht="264">
      <c r="B105" s="42"/>
      <c r="C105" s="64"/>
      <c r="D105" s="208" t="s">
        <v>237</v>
      </c>
      <c r="E105" s="64"/>
      <c r="F105" s="228" t="s">
        <v>501</v>
      </c>
      <c r="G105" s="64"/>
      <c r="H105" s="64"/>
      <c r="I105" s="165"/>
      <c r="J105" s="64"/>
      <c r="K105" s="64"/>
      <c r="L105" s="62"/>
      <c r="M105" s="229"/>
      <c r="N105" s="43"/>
      <c r="O105" s="43"/>
      <c r="P105" s="43"/>
      <c r="Q105" s="43"/>
      <c r="R105" s="43"/>
      <c r="S105" s="43"/>
      <c r="T105" s="79"/>
      <c r="AT105" s="25" t="s">
        <v>237</v>
      </c>
      <c r="AU105" s="25" t="s">
        <v>92</v>
      </c>
    </row>
    <row r="106" spans="2:51" s="11" customFormat="1" ht="13.5">
      <c r="B106" s="206"/>
      <c r="C106" s="207"/>
      <c r="D106" s="208" t="s">
        <v>192</v>
      </c>
      <c r="E106" s="209" t="s">
        <v>22</v>
      </c>
      <c r="F106" s="210" t="s">
        <v>2178</v>
      </c>
      <c r="G106" s="207"/>
      <c r="H106" s="211">
        <v>125</v>
      </c>
      <c r="I106" s="212"/>
      <c r="J106" s="207"/>
      <c r="K106" s="207"/>
      <c r="L106" s="213"/>
      <c r="M106" s="214"/>
      <c r="N106" s="215"/>
      <c r="O106" s="215"/>
      <c r="P106" s="215"/>
      <c r="Q106" s="215"/>
      <c r="R106" s="215"/>
      <c r="S106" s="215"/>
      <c r="T106" s="216"/>
      <c r="AT106" s="217" t="s">
        <v>192</v>
      </c>
      <c r="AU106" s="217" t="s">
        <v>92</v>
      </c>
      <c r="AV106" s="11" t="s">
        <v>92</v>
      </c>
      <c r="AW106" s="11" t="s">
        <v>194</v>
      </c>
      <c r="AX106" s="11" t="s">
        <v>25</v>
      </c>
      <c r="AY106" s="217" t="s">
        <v>182</v>
      </c>
    </row>
    <row r="107" spans="2:65" s="1" customFormat="1" ht="14.4" customHeight="1">
      <c r="B107" s="42"/>
      <c r="C107" s="194" t="s">
        <v>265</v>
      </c>
      <c r="D107" s="194" t="s">
        <v>185</v>
      </c>
      <c r="E107" s="195" t="s">
        <v>583</v>
      </c>
      <c r="F107" s="196" t="s">
        <v>584</v>
      </c>
      <c r="G107" s="197" t="s">
        <v>295</v>
      </c>
      <c r="H107" s="198">
        <v>625</v>
      </c>
      <c r="I107" s="199">
        <v>26.99</v>
      </c>
      <c r="J107" s="200">
        <f>ROUND(I107*H107,2)</f>
        <v>16868.75</v>
      </c>
      <c r="K107" s="196" t="s">
        <v>235</v>
      </c>
      <c r="L107" s="62"/>
      <c r="M107" s="201" t="s">
        <v>22</v>
      </c>
      <c r="N107" s="202" t="s">
        <v>53</v>
      </c>
      <c r="O107" s="43"/>
      <c r="P107" s="203">
        <f>O107*H107</f>
        <v>0</v>
      </c>
      <c r="Q107" s="203">
        <v>0</v>
      </c>
      <c r="R107" s="203">
        <f>Q107*H107</f>
        <v>0</v>
      </c>
      <c r="S107" s="203">
        <v>0</v>
      </c>
      <c r="T107" s="204">
        <f>S107*H107</f>
        <v>0</v>
      </c>
      <c r="AR107" s="25" t="s">
        <v>197</v>
      </c>
      <c r="AT107" s="25" t="s">
        <v>185</v>
      </c>
      <c r="AU107" s="25" t="s">
        <v>92</v>
      </c>
      <c r="AY107" s="25" t="s">
        <v>182</v>
      </c>
      <c r="BE107" s="205">
        <f>IF(N107="základní",J107,0)</f>
        <v>16868.75</v>
      </c>
      <c r="BF107" s="205">
        <f>IF(N107="snížená",J107,0)</f>
        <v>0</v>
      </c>
      <c r="BG107" s="205">
        <f>IF(N107="zákl. přenesená",J107,0)</f>
        <v>0</v>
      </c>
      <c r="BH107" s="205">
        <f>IF(N107="sníž. přenesená",J107,0)</f>
        <v>0</v>
      </c>
      <c r="BI107" s="205">
        <f>IF(N107="nulová",J107,0)</f>
        <v>0</v>
      </c>
      <c r="BJ107" s="25" t="s">
        <v>25</v>
      </c>
      <c r="BK107" s="205">
        <f>ROUND(I107*H107,2)</f>
        <v>16868.75</v>
      </c>
      <c r="BL107" s="25" t="s">
        <v>197</v>
      </c>
      <c r="BM107" s="25" t="s">
        <v>2179</v>
      </c>
    </row>
    <row r="108" spans="2:47" s="1" customFormat="1" ht="396">
      <c r="B108" s="42"/>
      <c r="C108" s="64"/>
      <c r="D108" s="208" t="s">
        <v>237</v>
      </c>
      <c r="E108" s="64"/>
      <c r="F108" s="228" t="s">
        <v>586</v>
      </c>
      <c r="G108" s="64"/>
      <c r="H108" s="64"/>
      <c r="I108" s="165"/>
      <c r="J108" s="64"/>
      <c r="K108" s="64"/>
      <c r="L108" s="62"/>
      <c r="M108" s="229"/>
      <c r="N108" s="43"/>
      <c r="O108" s="43"/>
      <c r="P108" s="43"/>
      <c r="Q108" s="43"/>
      <c r="R108" s="43"/>
      <c r="S108" s="43"/>
      <c r="T108" s="79"/>
      <c r="AT108" s="25" t="s">
        <v>237</v>
      </c>
      <c r="AU108" s="25" t="s">
        <v>92</v>
      </c>
    </row>
    <row r="109" spans="2:51" s="11" customFormat="1" ht="13.5">
      <c r="B109" s="206"/>
      <c r="C109" s="207"/>
      <c r="D109" s="208" t="s">
        <v>192</v>
      </c>
      <c r="E109" s="209" t="s">
        <v>22</v>
      </c>
      <c r="F109" s="210" t="s">
        <v>2180</v>
      </c>
      <c r="G109" s="207"/>
      <c r="H109" s="211">
        <v>625</v>
      </c>
      <c r="I109" s="212"/>
      <c r="J109" s="207"/>
      <c r="K109" s="207"/>
      <c r="L109" s="213"/>
      <c r="M109" s="214"/>
      <c r="N109" s="215"/>
      <c r="O109" s="215"/>
      <c r="P109" s="215"/>
      <c r="Q109" s="215"/>
      <c r="R109" s="215"/>
      <c r="S109" s="215"/>
      <c r="T109" s="216"/>
      <c r="AT109" s="217" t="s">
        <v>192</v>
      </c>
      <c r="AU109" s="217" t="s">
        <v>92</v>
      </c>
      <c r="AV109" s="11" t="s">
        <v>92</v>
      </c>
      <c r="AW109" s="11" t="s">
        <v>194</v>
      </c>
      <c r="AX109" s="11" t="s">
        <v>25</v>
      </c>
      <c r="AY109" s="217" t="s">
        <v>182</v>
      </c>
    </row>
    <row r="110" spans="2:65" s="1" customFormat="1" ht="34.2" customHeight="1">
      <c r="B110" s="42"/>
      <c r="C110" s="194" t="s">
        <v>271</v>
      </c>
      <c r="D110" s="194" t="s">
        <v>185</v>
      </c>
      <c r="E110" s="195" t="s">
        <v>589</v>
      </c>
      <c r="F110" s="196" t="s">
        <v>590</v>
      </c>
      <c r="G110" s="197" t="s">
        <v>561</v>
      </c>
      <c r="H110" s="198">
        <v>1300</v>
      </c>
      <c r="I110" s="199">
        <v>122.92</v>
      </c>
      <c r="J110" s="200">
        <f>ROUND(I110*H110,2)</f>
        <v>159796</v>
      </c>
      <c r="K110" s="196" t="s">
        <v>235</v>
      </c>
      <c r="L110" s="62"/>
      <c r="M110" s="201" t="s">
        <v>22</v>
      </c>
      <c r="N110" s="202" t="s">
        <v>53</v>
      </c>
      <c r="O110" s="43"/>
      <c r="P110" s="203">
        <f>O110*H110</f>
        <v>0</v>
      </c>
      <c r="Q110" s="203">
        <v>0</v>
      </c>
      <c r="R110" s="203">
        <f>Q110*H110</f>
        <v>0</v>
      </c>
      <c r="S110" s="203">
        <v>0</v>
      </c>
      <c r="T110" s="204">
        <f>S110*H110</f>
        <v>0</v>
      </c>
      <c r="AR110" s="25" t="s">
        <v>197</v>
      </c>
      <c r="AT110" s="25" t="s">
        <v>185</v>
      </c>
      <c r="AU110" s="25" t="s">
        <v>92</v>
      </c>
      <c r="AY110" s="25" t="s">
        <v>182</v>
      </c>
      <c r="BE110" s="205">
        <f>IF(N110="základní",J110,0)</f>
        <v>159796</v>
      </c>
      <c r="BF110" s="205">
        <f>IF(N110="snížená",J110,0)</f>
        <v>0</v>
      </c>
      <c r="BG110" s="205">
        <f>IF(N110="zákl. přenesená",J110,0)</f>
        <v>0</v>
      </c>
      <c r="BH110" s="205">
        <f>IF(N110="sníž. přenesená",J110,0)</f>
        <v>0</v>
      </c>
      <c r="BI110" s="205">
        <f>IF(N110="nulová",J110,0)</f>
        <v>0</v>
      </c>
      <c r="BJ110" s="25" t="s">
        <v>25</v>
      </c>
      <c r="BK110" s="205">
        <f>ROUND(I110*H110,2)</f>
        <v>159796</v>
      </c>
      <c r="BL110" s="25" t="s">
        <v>197</v>
      </c>
      <c r="BM110" s="25" t="s">
        <v>2181</v>
      </c>
    </row>
    <row r="111" spans="2:47" s="1" customFormat="1" ht="48">
      <c r="B111" s="42"/>
      <c r="C111" s="64"/>
      <c r="D111" s="208" t="s">
        <v>237</v>
      </c>
      <c r="E111" s="64"/>
      <c r="F111" s="228" t="s">
        <v>592</v>
      </c>
      <c r="G111" s="64"/>
      <c r="H111" s="64"/>
      <c r="I111" s="165"/>
      <c r="J111" s="64"/>
      <c r="K111" s="64"/>
      <c r="L111" s="62"/>
      <c r="M111" s="229"/>
      <c r="N111" s="43"/>
      <c r="O111" s="43"/>
      <c r="P111" s="43"/>
      <c r="Q111" s="43"/>
      <c r="R111" s="43"/>
      <c r="S111" s="43"/>
      <c r="T111" s="79"/>
      <c r="AT111" s="25" t="s">
        <v>237</v>
      </c>
      <c r="AU111" s="25" t="s">
        <v>92</v>
      </c>
    </row>
    <row r="112" spans="2:51" s="11" customFormat="1" ht="13.5">
      <c r="B112" s="206"/>
      <c r="C112" s="207"/>
      <c r="D112" s="208" t="s">
        <v>192</v>
      </c>
      <c r="E112" s="209" t="s">
        <v>22</v>
      </c>
      <c r="F112" s="210" t="s">
        <v>2182</v>
      </c>
      <c r="G112" s="207"/>
      <c r="H112" s="211">
        <v>1300</v>
      </c>
      <c r="I112" s="212"/>
      <c r="J112" s="207"/>
      <c r="K112" s="207"/>
      <c r="L112" s="213"/>
      <c r="M112" s="214"/>
      <c r="N112" s="215"/>
      <c r="O112" s="215"/>
      <c r="P112" s="215"/>
      <c r="Q112" s="215"/>
      <c r="R112" s="215"/>
      <c r="S112" s="215"/>
      <c r="T112" s="216"/>
      <c r="AT112" s="217" t="s">
        <v>192</v>
      </c>
      <c r="AU112" s="217" t="s">
        <v>92</v>
      </c>
      <c r="AV112" s="11" t="s">
        <v>92</v>
      </c>
      <c r="AW112" s="11" t="s">
        <v>194</v>
      </c>
      <c r="AX112" s="11" t="s">
        <v>25</v>
      </c>
      <c r="AY112" s="217" t="s">
        <v>182</v>
      </c>
    </row>
    <row r="113" spans="2:65" s="1" customFormat="1" ht="34.2" customHeight="1">
      <c r="B113" s="42"/>
      <c r="C113" s="194" t="s">
        <v>277</v>
      </c>
      <c r="D113" s="194" t="s">
        <v>185</v>
      </c>
      <c r="E113" s="195" t="s">
        <v>2183</v>
      </c>
      <c r="F113" s="196" t="s">
        <v>2184</v>
      </c>
      <c r="G113" s="197" t="s">
        <v>295</v>
      </c>
      <c r="H113" s="198">
        <v>344</v>
      </c>
      <c r="I113" s="199">
        <v>1948.37</v>
      </c>
      <c r="J113" s="200">
        <f>ROUND(I113*H113,2)</f>
        <v>670239.28</v>
      </c>
      <c r="K113" s="196" t="s">
        <v>235</v>
      </c>
      <c r="L113" s="62"/>
      <c r="M113" s="201" t="s">
        <v>22</v>
      </c>
      <c r="N113" s="202" t="s">
        <v>53</v>
      </c>
      <c r="O113" s="43"/>
      <c r="P113" s="203">
        <f>O113*H113</f>
        <v>0</v>
      </c>
      <c r="Q113" s="203">
        <v>2.2655</v>
      </c>
      <c r="R113" s="203">
        <f>Q113*H113</f>
        <v>779.332</v>
      </c>
      <c r="S113" s="203">
        <v>0</v>
      </c>
      <c r="T113" s="204">
        <f>S113*H113</f>
        <v>0</v>
      </c>
      <c r="AR113" s="25" t="s">
        <v>197</v>
      </c>
      <c r="AT113" s="25" t="s">
        <v>185</v>
      </c>
      <c r="AU113" s="25" t="s">
        <v>92</v>
      </c>
      <c r="AY113" s="25" t="s">
        <v>182</v>
      </c>
      <c r="BE113" s="205">
        <f>IF(N113="základní",J113,0)</f>
        <v>670239.28</v>
      </c>
      <c r="BF113" s="205">
        <f>IF(N113="snížená",J113,0)</f>
        <v>0</v>
      </c>
      <c r="BG113" s="205">
        <f>IF(N113="zákl. přenesená",J113,0)</f>
        <v>0</v>
      </c>
      <c r="BH113" s="205">
        <f>IF(N113="sníž. přenesená",J113,0)</f>
        <v>0</v>
      </c>
      <c r="BI113" s="205">
        <f>IF(N113="nulová",J113,0)</f>
        <v>0</v>
      </c>
      <c r="BJ113" s="25" t="s">
        <v>25</v>
      </c>
      <c r="BK113" s="205">
        <f>ROUND(I113*H113,2)</f>
        <v>670239.28</v>
      </c>
      <c r="BL113" s="25" t="s">
        <v>197</v>
      </c>
      <c r="BM113" s="25" t="s">
        <v>2185</v>
      </c>
    </row>
    <row r="114" spans="2:47" s="1" customFormat="1" ht="84">
      <c r="B114" s="42"/>
      <c r="C114" s="64"/>
      <c r="D114" s="208" t="s">
        <v>237</v>
      </c>
      <c r="E114" s="64"/>
      <c r="F114" s="228" t="s">
        <v>2186</v>
      </c>
      <c r="G114" s="64"/>
      <c r="H114" s="64"/>
      <c r="I114" s="165"/>
      <c r="J114" s="64"/>
      <c r="K114" s="64"/>
      <c r="L114" s="62"/>
      <c r="M114" s="229"/>
      <c r="N114" s="43"/>
      <c r="O114" s="43"/>
      <c r="P114" s="43"/>
      <c r="Q114" s="43"/>
      <c r="R114" s="43"/>
      <c r="S114" s="43"/>
      <c r="T114" s="79"/>
      <c r="AT114" s="25" t="s">
        <v>237</v>
      </c>
      <c r="AU114" s="25" t="s">
        <v>92</v>
      </c>
    </row>
    <row r="115" spans="2:51" s="11" customFormat="1" ht="13.5">
      <c r="B115" s="206"/>
      <c r="C115" s="207"/>
      <c r="D115" s="208" t="s">
        <v>192</v>
      </c>
      <c r="E115" s="209" t="s">
        <v>22</v>
      </c>
      <c r="F115" s="210" t="s">
        <v>2187</v>
      </c>
      <c r="G115" s="207"/>
      <c r="H115" s="211">
        <v>344</v>
      </c>
      <c r="I115" s="212"/>
      <c r="J115" s="207"/>
      <c r="K115" s="207"/>
      <c r="L115" s="213"/>
      <c r="M115" s="214"/>
      <c r="N115" s="215"/>
      <c r="O115" s="215"/>
      <c r="P115" s="215"/>
      <c r="Q115" s="215"/>
      <c r="R115" s="215"/>
      <c r="S115" s="215"/>
      <c r="T115" s="216"/>
      <c r="AT115" s="217" t="s">
        <v>192</v>
      </c>
      <c r="AU115" s="217" t="s">
        <v>92</v>
      </c>
      <c r="AV115" s="11" t="s">
        <v>92</v>
      </c>
      <c r="AW115" s="11" t="s">
        <v>194</v>
      </c>
      <c r="AX115" s="11" t="s">
        <v>25</v>
      </c>
      <c r="AY115" s="217" t="s">
        <v>182</v>
      </c>
    </row>
    <row r="116" spans="2:63" s="10" customFormat="1" ht="29.85" customHeight="1">
      <c r="B116" s="178"/>
      <c r="C116" s="179"/>
      <c r="D116" s="180" t="s">
        <v>81</v>
      </c>
      <c r="E116" s="192" t="s">
        <v>92</v>
      </c>
      <c r="F116" s="192" t="s">
        <v>657</v>
      </c>
      <c r="G116" s="179"/>
      <c r="H116" s="179"/>
      <c r="I116" s="182"/>
      <c r="J116" s="193">
        <f>BK116</f>
        <v>2583941.3299999996</v>
      </c>
      <c r="K116" s="179"/>
      <c r="L116" s="184"/>
      <c r="M116" s="185"/>
      <c r="N116" s="186"/>
      <c r="O116" s="186"/>
      <c r="P116" s="187">
        <f>SUM(P117:P134)</f>
        <v>0</v>
      </c>
      <c r="Q116" s="186"/>
      <c r="R116" s="187">
        <f>SUM(R117:R134)</f>
        <v>1104.346792</v>
      </c>
      <c r="S116" s="186"/>
      <c r="T116" s="188">
        <f>SUM(T117:T134)</f>
        <v>0</v>
      </c>
      <c r="AR116" s="189" t="s">
        <v>25</v>
      </c>
      <c r="AT116" s="190" t="s">
        <v>81</v>
      </c>
      <c r="AU116" s="190" t="s">
        <v>25</v>
      </c>
      <c r="AY116" s="189" t="s">
        <v>182</v>
      </c>
      <c r="BK116" s="191">
        <f>SUM(BK117:BK134)</f>
        <v>2583941.3299999996</v>
      </c>
    </row>
    <row r="117" spans="2:65" s="1" customFormat="1" ht="22.8" customHeight="1">
      <c r="B117" s="42"/>
      <c r="C117" s="194" t="s">
        <v>29</v>
      </c>
      <c r="D117" s="194" t="s">
        <v>185</v>
      </c>
      <c r="E117" s="195" t="s">
        <v>2188</v>
      </c>
      <c r="F117" s="196" t="s">
        <v>2189</v>
      </c>
      <c r="G117" s="197" t="s">
        <v>295</v>
      </c>
      <c r="H117" s="198">
        <v>352</v>
      </c>
      <c r="I117" s="199">
        <v>3940.88</v>
      </c>
      <c r="J117" s="200">
        <f>ROUND(I117*H117,2)</f>
        <v>1387189.76</v>
      </c>
      <c r="K117" s="196" t="s">
        <v>235</v>
      </c>
      <c r="L117" s="62"/>
      <c r="M117" s="201" t="s">
        <v>22</v>
      </c>
      <c r="N117" s="202" t="s">
        <v>53</v>
      </c>
      <c r="O117" s="43"/>
      <c r="P117" s="203">
        <f>O117*H117</f>
        <v>0</v>
      </c>
      <c r="Q117" s="203">
        <v>2.33238</v>
      </c>
      <c r="R117" s="203">
        <f>Q117*H117</f>
        <v>820.9977600000001</v>
      </c>
      <c r="S117" s="203">
        <v>0</v>
      </c>
      <c r="T117" s="204">
        <f>S117*H117</f>
        <v>0</v>
      </c>
      <c r="AR117" s="25" t="s">
        <v>197</v>
      </c>
      <c r="AT117" s="25" t="s">
        <v>185</v>
      </c>
      <c r="AU117" s="25" t="s">
        <v>92</v>
      </c>
      <c r="AY117" s="25" t="s">
        <v>182</v>
      </c>
      <c r="BE117" s="205">
        <f>IF(N117="základní",J117,0)</f>
        <v>1387189.76</v>
      </c>
      <c r="BF117" s="205">
        <f>IF(N117="snížená",J117,0)</f>
        <v>0</v>
      </c>
      <c r="BG117" s="205">
        <f>IF(N117="zákl. přenesená",J117,0)</f>
        <v>0</v>
      </c>
      <c r="BH117" s="205">
        <f>IF(N117="sníž. přenesená",J117,0)</f>
        <v>0</v>
      </c>
      <c r="BI117" s="205">
        <f>IF(N117="nulová",J117,0)</f>
        <v>0</v>
      </c>
      <c r="BJ117" s="25" t="s">
        <v>25</v>
      </c>
      <c r="BK117" s="205">
        <f>ROUND(I117*H117,2)</f>
        <v>1387189.76</v>
      </c>
      <c r="BL117" s="25" t="s">
        <v>197</v>
      </c>
      <c r="BM117" s="25" t="s">
        <v>2190</v>
      </c>
    </row>
    <row r="118" spans="2:47" s="1" customFormat="1" ht="156">
      <c r="B118" s="42"/>
      <c r="C118" s="64"/>
      <c r="D118" s="208" t="s">
        <v>237</v>
      </c>
      <c r="E118" s="64"/>
      <c r="F118" s="228" t="s">
        <v>733</v>
      </c>
      <c r="G118" s="64"/>
      <c r="H118" s="64"/>
      <c r="I118" s="165"/>
      <c r="J118" s="64"/>
      <c r="K118" s="64"/>
      <c r="L118" s="62"/>
      <c r="M118" s="229"/>
      <c r="N118" s="43"/>
      <c r="O118" s="43"/>
      <c r="P118" s="43"/>
      <c r="Q118" s="43"/>
      <c r="R118" s="43"/>
      <c r="S118" s="43"/>
      <c r="T118" s="79"/>
      <c r="AT118" s="25" t="s">
        <v>237</v>
      </c>
      <c r="AU118" s="25" t="s">
        <v>92</v>
      </c>
    </row>
    <row r="119" spans="2:51" s="11" customFormat="1" ht="13.5">
      <c r="B119" s="206"/>
      <c r="C119" s="207"/>
      <c r="D119" s="208" t="s">
        <v>192</v>
      </c>
      <c r="E119" s="209" t="s">
        <v>22</v>
      </c>
      <c r="F119" s="210" t="s">
        <v>2191</v>
      </c>
      <c r="G119" s="207"/>
      <c r="H119" s="211">
        <v>352</v>
      </c>
      <c r="I119" s="212"/>
      <c r="J119" s="207"/>
      <c r="K119" s="207"/>
      <c r="L119" s="213"/>
      <c r="M119" s="214"/>
      <c r="N119" s="215"/>
      <c r="O119" s="215"/>
      <c r="P119" s="215"/>
      <c r="Q119" s="215"/>
      <c r="R119" s="215"/>
      <c r="S119" s="215"/>
      <c r="T119" s="216"/>
      <c r="AT119" s="217" t="s">
        <v>192</v>
      </c>
      <c r="AU119" s="217" t="s">
        <v>92</v>
      </c>
      <c r="AV119" s="11" t="s">
        <v>92</v>
      </c>
      <c r="AW119" s="11" t="s">
        <v>194</v>
      </c>
      <c r="AX119" s="11" t="s">
        <v>25</v>
      </c>
      <c r="AY119" s="217" t="s">
        <v>182</v>
      </c>
    </row>
    <row r="120" spans="2:65" s="1" customFormat="1" ht="22.8" customHeight="1">
      <c r="B120" s="42"/>
      <c r="C120" s="194" t="s">
        <v>287</v>
      </c>
      <c r="D120" s="194" t="s">
        <v>185</v>
      </c>
      <c r="E120" s="195" t="s">
        <v>2192</v>
      </c>
      <c r="F120" s="196" t="s">
        <v>2193</v>
      </c>
      <c r="G120" s="197" t="s">
        <v>295</v>
      </c>
      <c r="H120" s="198">
        <v>105.24</v>
      </c>
      <c r="I120" s="199">
        <v>4769.22</v>
      </c>
      <c r="J120" s="200">
        <f>ROUND(I120*H120,2)</f>
        <v>501912.71</v>
      </c>
      <c r="K120" s="196" t="s">
        <v>235</v>
      </c>
      <c r="L120" s="62"/>
      <c r="M120" s="201" t="s">
        <v>22</v>
      </c>
      <c r="N120" s="202" t="s">
        <v>53</v>
      </c>
      <c r="O120" s="43"/>
      <c r="P120" s="203">
        <f>O120*H120</f>
        <v>0</v>
      </c>
      <c r="Q120" s="203">
        <v>2.53596</v>
      </c>
      <c r="R120" s="203">
        <f>Q120*H120</f>
        <v>266.8844304</v>
      </c>
      <c r="S120" s="203">
        <v>0</v>
      </c>
      <c r="T120" s="204">
        <f>S120*H120</f>
        <v>0</v>
      </c>
      <c r="AR120" s="25" t="s">
        <v>197</v>
      </c>
      <c r="AT120" s="25" t="s">
        <v>185</v>
      </c>
      <c r="AU120" s="25" t="s">
        <v>92</v>
      </c>
      <c r="AY120" s="25" t="s">
        <v>182</v>
      </c>
      <c r="BE120" s="205">
        <f>IF(N120="základní",J120,0)</f>
        <v>501912.71</v>
      </c>
      <c r="BF120" s="205">
        <f>IF(N120="snížená",J120,0)</f>
        <v>0</v>
      </c>
      <c r="BG120" s="205">
        <f>IF(N120="zákl. přenesená",J120,0)</f>
        <v>0</v>
      </c>
      <c r="BH120" s="205">
        <f>IF(N120="sníž. přenesená",J120,0)</f>
        <v>0</v>
      </c>
      <c r="BI120" s="205">
        <f>IF(N120="nulová",J120,0)</f>
        <v>0</v>
      </c>
      <c r="BJ120" s="25" t="s">
        <v>25</v>
      </c>
      <c r="BK120" s="205">
        <f>ROUND(I120*H120,2)</f>
        <v>501912.71</v>
      </c>
      <c r="BL120" s="25" t="s">
        <v>197</v>
      </c>
      <c r="BM120" s="25" t="s">
        <v>2194</v>
      </c>
    </row>
    <row r="121" spans="2:47" s="1" customFormat="1" ht="156">
      <c r="B121" s="42"/>
      <c r="C121" s="64"/>
      <c r="D121" s="208" t="s">
        <v>237</v>
      </c>
      <c r="E121" s="64"/>
      <c r="F121" s="228" t="s">
        <v>733</v>
      </c>
      <c r="G121" s="64"/>
      <c r="H121" s="64"/>
      <c r="I121" s="165"/>
      <c r="J121" s="64"/>
      <c r="K121" s="64"/>
      <c r="L121" s="62"/>
      <c r="M121" s="229"/>
      <c r="N121" s="43"/>
      <c r="O121" s="43"/>
      <c r="P121" s="43"/>
      <c r="Q121" s="43"/>
      <c r="R121" s="43"/>
      <c r="S121" s="43"/>
      <c r="T121" s="79"/>
      <c r="AT121" s="25" t="s">
        <v>237</v>
      </c>
      <c r="AU121" s="25" t="s">
        <v>92</v>
      </c>
    </row>
    <row r="122" spans="2:51" s="11" customFormat="1" ht="13.5">
      <c r="B122" s="206"/>
      <c r="C122" s="207"/>
      <c r="D122" s="208" t="s">
        <v>192</v>
      </c>
      <c r="E122" s="209" t="s">
        <v>22</v>
      </c>
      <c r="F122" s="210" t="s">
        <v>2195</v>
      </c>
      <c r="G122" s="207"/>
      <c r="H122" s="211">
        <v>105.24</v>
      </c>
      <c r="I122" s="212"/>
      <c r="J122" s="207"/>
      <c r="K122" s="207"/>
      <c r="L122" s="213"/>
      <c r="M122" s="214"/>
      <c r="N122" s="215"/>
      <c r="O122" s="215"/>
      <c r="P122" s="215"/>
      <c r="Q122" s="215"/>
      <c r="R122" s="215"/>
      <c r="S122" s="215"/>
      <c r="T122" s="216"/>
      <c r="AT122" s="217" t="s">
        <v>192</v>
      </c>
      <c r="AU122" s="217" t="s">
        <v>92</v>
      </c>
      <c r="AV122" s="11" t="s">
        <v>92</v>
      </c>
      <c r="AW122" s="11" t="s">
        <v>194</v>
      </c>
      <c r="AX122" s="11" t="s">
        <v>25</v>
      </c>
      <c r="AY122" s="217" t="s">
        <v>182</v>
      </c>
    </row>
    <row r="123" spans="2:65" s="1" customFormat="1" ht="14.4" customHeight="1">
      <c r="B123" s="42"/>
      <c r="C123" s="194" t="s">
        <v>292</v>
      </c>
      <c r="D123" s="194" t="s">
        <v>185</v>
      </c>
      <c r="E123" s="195" t="s">
        <v>2196</v>
      </c>
      <c r="F123" s="196" t="s">
        <v>2197</v>
      </c>
      <c r="G123" s="197" t="s">
        <v>234</v>
      </c>
      <c r="H123" s="198">
        <v>140.92</v>
      </c>
      <c r="I123" s="199">
        <v>914.76</v>
      </c>
      <c r="J123" s="200">
        <f>ROUND(I123*H123,2)</f>
        <v>128907.98</v>
      </c>
      <c r="K123" s="196" t="s">
        <v>235</v>
      </c>
      <c r="L123" s="62"/>
      <c r="M123" s="201" t="s">
        <v>22</v>
      </c>
      <c r="N123" s="202" t="s">
        <v>53</v>
      </c>
      <c r="O123" s="43"/>
      <c r="P123" s="203">
        <f>O123*H123</f>
        <v>0</v>
      </c>
      <c r="Q123" s="203">
        <v>0.00144</v>
      </c>
      <c r="R123" s="203">
        <f>Q123*H123</f>
        <v>0.2029248</v>
      </c>
      <c r="S123" s="203">
        <v>0</v>
      </c>
      <c r="T123" s="204">
        <f>S123*H123</f>
        <v>0</v>
      </c>
      <c r="AR123" s="25" t="s">
        <v>197</v>
      </c>
      <c r="AT123" s="25" t="s">
        <v>185</v>
      </c>
      <c r="AU123" s="25" t="s">
        <v>92</v>
      </c>
      <c r="AY123" s="25" t="s">
        <v>182</v>
      </c>
      <c r="BE123" s="205">
        <f>IF(N123="základní",J123,0)</f>
        <v>128907.98</v>
      </c>
      <c r="BF123" s="205">
        <f>IF(N123="snížená",J123,0)</f>
        <v>0</v>
      </c>
      <c r="BG123" s="205">
        <f>IF(N123="zákl. přenesená",J123,0)</f>
        <v>0</v>
      </c>
      <c r="BH123" s="205">
        <f>IF(N123="sníž. přenesená",J123,0)</f>
        <v>0</v>
      </c>
      <c r="BI123" s="205">
        <f>IF(N123="nulová",J123,0)</f>
        <v>0</v>
      </c>
      <c r="BJ123" s="25" t="s">
        <v>25</v>
      </c>
      <c r="BK123" s="205">
        <f>ROUND(I123*H123,2)</f>
        <v>128907.98</v>
      </c>
      <c r="BL123" s="25" t="s">
        <v>197</v>
      </c>
      <c r="BM123" s="25" t="s">
        <v>2198</v>
      </c>
    </row>
    <row r="124" spans="2:47" s="1" customFormat="1" ht="156">
      <c r="B124" s="42"/>
      <c r="C124" s="64"/>
      <c r="D124" s="208" t="s">
        <v>237</v>
      </c>
      <c r="E124" s="64"/>
      <c r="F124" s="228" t="s">
        <v>746</v>
      </c>
      <c r="G124" s="64"/>
      <c r="H124" s="64"/>
      <c r="I124" s="165"/>
      <c r="J124" s="64"/>
      <c r="K124" s="64"/>
      <c r="L124" s="62"/>
      <c r="M124" s="229"/>
      <c r="N124" s="43"/>
      <c r="O124" s="43"/>
      <c r="P124" s="43"/>
      <c r="Q124" s="43"/>
      <c r="R124" s="43"/>
      <c r="S124" s="43"/>
      <c r="T124" s="79"/>
      <c r="AT124" s="25" t="s">
        <v>237</v>
      </c>
      <c r="AU124" s="25" t="s">
        <v>92</v>
      </c>
    </row>
    <row r="125" spans="2:51" s="11" customFormat="1" ht="13.5">
      <c r="B125" s="206"/>
      <c r="C125" s="207"/>
      <c r="D125" s="208" t="s">
        <v>192</v>
      </c>
      <c r="E125" s="209" t="s">
        <v>22</v>
      </c>
      <c r="F125" s="210" t="s">
        <v>2199</v>
      </c>
      <c r="G125" s="207"/>
      <c r="H125" s="211">
        <v>140.92</v>
      </c>
      <c r="I125" s="212"/>
      <c r="J125" s="207"/>
      <c r="K125" s="207"/>
      <c r="L125" s="213"/>
      <c r="M125" s="214"/>
      <c r="N125" s="215"/>
      <c r="O125" s="215"/>
      <c r="P125" s="215"/>
      <c r="Q125" s="215"/>
      <c r="R125" s="215"/>
      <c r="S125" s="215"/>
      <c r="T125" s="216"/>
      <c r="AT125" s="217" t="s">
        <v>192</v>
      </c>
      <c r="AU125" s="217" t="s">
        <v>92</v>
      </c>
      <c r="AV125" s="11" t="s">
        <v>92</v>
      </c>
      <c r="AW125" s="11" t="s">
        <v>194</v>
      </c>
      <c r="AX125" s="11" t="s">
        <v>25</v>
      </c>
      <c r="AY125" s="217" t="s">
        <v>182</v>
      </c>
    </row>
    <row r="126" spans="2:65" s="1" customFormat="1" ht="14.4" customHeight="1">
      <c r="B126" s="42"/>
      <c r="C126" s="194" t="s">
        <v>299</v>
      </c>
      <c r="D126" s="194" t="s">
        <v>185</v>
      </c>
      <c r="E126" s="195" t="s">
        <v>2200</v>
      </c>
      <c r="F126" s="196" t="s">
        <v>2201</v>
      </c>
      <c r="G126" s="197" t="s">
        <v>234</v>
      </c>
      <c r="H126" s="198">
        <v>140.92</v>
      </c>
      <c r="I126" s="199">
        <v>232.68</v>
      </c>
      <c r="J126" s="200">
        <f>ROUND(I126*H126,2)</f>
        <v>32789.27</v>
      </c>
      <c r="K126" s="196" t="s">
        <v>235</v>
      </c>
      <c r="L126" s="62"/>
      <c r="M126" s="201" t="s">
        <v>22</v>
      </c>
      <c r="N126" s="202" t="s">
        <v>53</v>
      </c>
      <c r="O126" s="43"/>
      <c r="P126" s="203">
        <f>O126*H126</f>
        <v>0</v>
      </c>
      <c r="Q126" s="203">
        <v>4E-05</v>
      </c>
      <c r="R126" s="203">
        <f>Q126*H126</f>
        <v>0.0056368</v>
      </c>
      <c r="S126" s="203">
        <v>0</v>
      </c>
      <c r="T126" s="204">
        <f>S126*H126</f>
        <v>0</v>
      </c>
      <c r="AR126" s="25" t="s">
        <v>197</v>
      </c>
      <c r="AT126" s="25" t="s">
        <v>185</v>
      </c>
      <c r="AU126" s="25" t="s">
        <v>92</v>
      </c>
      <c r="AY126" s="25" t="s">
        <v>182</v>
      </c>
      <c r="BE126" s="205">
        <f>IF(N126="základní",J126,0)</f>
        <v>32789.27</v>
      </c>
      <c r="BF126" s="205">
        <f>IF(N126="snížená",J126,0)</f>
        <v>0</v>
      </c>
      <c r="BG126" s="205">
        <f>IF(N126="zákl. přenesená",J126,0)</f>
        <v>0</v>
      </c>
      <c r="BH126" s="205">
        <f>IF(N126="sníž. přenesená",J126,0)</f>
        <v>0</v>
      </c>
      <c r="BI126" s="205">
        <f>IF(N126="nulová",J126,0)</f>
        <v>0</v>
      </c>
      <c r="BJ126" s="25" t="s">
        <v>25</v>
      </c>
      <c r="BK126" s="205">
        <f>ROUND(I126*H126,2)</f>
        <v>32789.27</v>
      </c>
      <c r="BL126" s="25" t="s">
        <v>197</v>
      </c>
      <c r="BM126" s="25" t="s">
        <v>2202</v>
      </c>
    </row>
    <row r="127" spans="2:47" s="1" customFormat="1" ht="156">
      <c r="B127" s="42"/>
      <c r="C127" s="64"/>
      <c r="D127" s="208" t="s">
        <v>237</v>
      </c>
      <c r="E127" s="64"/>
      <c r="F127" s="228" t="s">
        <v>746</v>
      </c>
      <c r="G127" s="64"/>
      <c r="H127" s="64"/>
      <c r="I127" s="165"/>
      <c r="J127" s="64"/>
      <c r="K127" s="64"/>
      <c r="L127" s="62"/>
      <c r="M127" s="229"/>
      <c r="N127" s="43"/>
      <c r="O127" s="43"/>
      <c r="P127" s="43"/>
      <c r="Q127" s="43"/>
      <c r="R127" s="43"/>
      <c r="S127" s="43"/>
      <c r="T127" s="79"/>
      <c r="AT127" s="25" t="s">
        <v>237</v>
      </c>
      <c r="AU127" s="25" t="s">
        <v>92</v>
      </c>
    </row>
    <row r="128" spans="2:51" s="11" customFormat="1" ht="13.5">
      <c r="B128" s="206"/>
      <c r="C128" s="207"/>
      <c r="D128" s="208" t="s">
        <v>192</v>
      </c>
      <c r="E128" s="209" t="s">
        <v>22</v>
      </c>
      <c r="F128" s="210" t="s">
        <v>2199</v>
      </c>
      <c r="G128" s="207"/>
      <c r="H128" s="211">
        <v>140.92</v>
      </c>
      <c r="I128" s="212"/>
      <c r="J128" s="207"/>
      <c r="K128" s="207"/>
      <c r="L128" s="213"/>
      <c r="M128" s="214"/>
      <c r="N128" s="215"/>
      <c r="O128" s="215"/>
      <c r="P128" s="215"/>
      <c r="Q128" s="215"/>
      <c r="R128" s="215"/>
      <c r="S128" s="215"/>
      <c r="T128" s="216"/>
      <c r="AT128" s="217" t="s">
        <v>192</v>
      </c>
      <c r="AU128" s="217" t="s">
        <v>92</v>
      </c>
      <c r="AV128" s="11" t="s">
        <v>92</v>
      </c>
      <c r="AW128" s="11" t="s">
        <v>194</v>
      </c>
      <c r="AX128" s="11" t="s">
        <v>25</v>
      </c>
      <c r="AY128" s="217" t="s">
        <v>182</v>
      </c>
    </row>
    <row r="129" spans="2:65" s="1" customFormat="1" ht="22.8" customHeight="1">
      <c r="B129" s="42"/>
      <c r="C129" s="194" t="s">
        <v>307</v>
      </c>
      <c r="D129" s="194" t="s">
        <v>185</v>
      </c>
      <c r="E129" s="195" t="s">
        <v>2203</v>
      </c>
      <c r="F129" s="196" t="s">
        <v>2204</v>
      </c>
      <c r="G129" s="197" t="s">
        <v>561</v>
      </c>
      <c r="H129" s="198">
        <v>2.381</v>
      </c>
      <c r="I129" s="199">
        <v>32274.36</v>
      </c>
      <c r="J129" s="200">
        <f>ROUND(I129*H129,2)</f>
        <v>76845.25</v>
      </c>
      <c r="K129" s="196" t="s">
        <v>235</v>
      </c>
      <c r="L129" s="62"/>
      <c r="M129" s="201" t="s">
        <v>22</v>
      </c>
      <c r="N129" s="202" t="s">
        <v>53</v>
      </c>
      <c r="O129" s="43"/>
      <c r="P129" s="203">
        <f>O129*H129</f>
        <v>0</v>
      </c>
      <c r="Q129" s="203">
        <v>1.03822</v>
      </c>
      <c r="R129" s="203">
        <f>Q129*H129</f>
        <v>2.4720018199999996</v>
      </c>
      <c r="S129" s="203">
        <v>0</v>
      </c>
      <c r="T129" s="204">
        <f>S129*H129</f>
        <v>0</v>
      </c>
      <c r="AR129" s="25" t="s">
        <v>197</v>
      </c>
      <c r="AT129" s="25" t="s">
        <v>185</v>
      </c>
      <c r="AU129" s="25" t="s">
        <v>92</v>
      </c>
      <c r="AY129" s="25" t="s">
        <v>182</v>
      </c>
      <c r="BE129" s="205">
        <f>IF(N129="základní",J129,0)</f>
        <v>76845.25</v>
      </c>
      <c r="BF129" s="205">
        <f>IF(N129="snížená",J129,0)</f>
        <v>0</v>
      </c>
      <c r="BG129" s="205">
        <f>IF(N129="zákl. přenesená",J129,0)</f>
        <v>0</v>
      </c>
      <c r="BH129" s="205">
        <f>IF(N129="sníž. přenesená",J129,0)</f>
        <v>0</v>
      </c>
      <c r="BI129" s="205">
        <f>IF(N129="nulová",J129,0)</f>
        <v>0</v>
      </c>
      <c r="BJ129" s="25" t="s">
        <v>25</v>
      </c>
      <c r="BK129" s="205">
        <f>ROUND(I129*H129,2)</f>
        <v>76845.25</v>
      </c>
      <c r="BL129" s="25" t="s">
        <v>197</v>
      </c>
      <c r="BM129" s="25" t="s">
        <v>2205</v>
      </c>
    </row>
    <row r="130" spans="2:47" s="1" customFormat="1" ht="120">
      <c r="B130" s="42"/>
      <c r="C130" s="64"/>
      <c r="D130" s="208" t="s">
        <v>237</v>
      </c>
      <c r="E130" s="64"/>
      <c r="F130" s="228" t="s">
        <v>758</v>
      </c>
      <c r="G130" s="64"/>
      <c r="H130" s="64"/>
      <c r="I130" s="165"/>
      <c r="J130" s="64"/>
      <c r="K130" s="64"/>
      <c r="L130" s="62"/>
      <c r="M130" s="229"/>
      <c r="N130" s="43"/>
      <c r="O130" s="43"/>
      <c r="P130" s="43"/>
      <c r="Q130" s="43"/>
      <c r="R130" s="43"/>
      <c r="S130" s="43"/>
      <c r="T130" s="79"/>
      <c r="AT130" s="25" t="s">
        <v>237</v>
      </c>
      <c r="AU130" s="25" t="s">
        <v>92</v>
      </c>
    </row>
    <row r="131" spans="2:51" s="11" customFormat="1" ht="13.5">
      <c r="B131" s="206"/>
      <c r="C131" s="207"/>
      <c r="D131" s="208" t="s">
        <v>192</v>
      </c>
      <c r="E131" s="209" t="s">
        <v>22</v>
      </c>
      <c r="F131" s="210" t="s">
        <v>2206</v>
      </c>
      <c r="G131" s="207"/>
      <c r="H131" s="211">
        <v>2.3813076</v>
      </c>
      <c r="I131" s="212"/>
      <c r="J131" s="207"/>
      <c r="K131" s="207"/>
      <c r="L131" s="213"/>
      <c r="M131" s="214"/>
      <c r="N131" s="215"/>
      <c r="O131" s="215"/>
      <c r="P131" s="215"/>
      <c r="Q131" s="215"/>
      <c r="R131" s="215"/>
      <c r="S131" s="215"/>
      <c r="T131" s="216"/>
      <c r="AT131" s="217" t="s">
        <v>192</v>
      </c>
      <c r="AU131" s="217" t="s">
        <v>92</v>
      </c>
      <c r="AV131" s="11" t="s">
        <v>92</v>
      </c>
      <c r="AW131" s="11" t="s">
        <v>194</v>
      </c>
      <c r="AX131" s="11" t="s">
        <v>25</v>
      </c>
      <c r="AY131" s="217" t="s">
        <v>182</v>
      </c>
    </row>
    <row r="132" spans="2:65" s="1" customFormat="1" ht="22.8" customHeight="1">
      <c r="B132" s="42"/>
      <c r="C132" s="194" t="s">
        <v>10</v>
      </c>
      <c r="D132" s="194" t="s">
        <v>185</v>
      </c>
      <c r="E132" s="195" t="s">
        <v>755</v>
      </c>
      <c r="F132" s="196" t="s">
        <v>756</v>
      </c>
      <c r="G132" s="197" t="s">
        <v>561</v>
      </c>
      <c r="H132" s="198">
        <v>13.007</v>
      </c>
      <c r="I132" s="199">
        <v>35080.83</v>
      </c>
      <c r="J132" s="200">
        <f>ROUND(I132*H132,2)</f>
        <v>456296.36</v>
      </c>
      <c r="K132" s="196" t="s">
        <v>235</v>
      </c>
      <c r="L132" s="62"/>
      <c r="M132" s="201" t="s">
        <v>22</v>
      </c>
      <c r="N132" s="202" t="s">
        <v>53</v>
      </c>
      <c r="O132" s="43"/>
      <c r="P132" s="203">
        <f>O132*H132</f>
        <v>0</v>
      </c>
      <c r="Q132" s="203">
        <v>1.05974</v>
      </c>
      <c r="R132" s="203">
        <f>Q132*H132</f>
        <v>13.784038179999998</v>
      </c>
      <c r="S132" s="203">
        <v>0</v>
      </c>
      <c r="T132" s="204">
        <f>S132*H132</f>
        <v>0</v>
      </c>
      <c r="AR132" s="25" t="s">
        <v>197</v>
      </c>
      <c r="AT132" s="25" t="s">
        <v>185</v>
      </c>
      <c r="AU132" s="25" t="s">
        <v>92</v>
      </c>
      <c r="AY132" s="25" t="s">
        <v>182</v>
      </c>
      <c r="BE132" s="205">
        <f>IF(N132="základní",J132,0)</f>
        <v>456296.36</v>
      </c>
      <c r="BF132" s="205">
        <f>IF(N132="snížená",J132,0)</f>
        <v>0</v>
      </c>
      <c r="BG132" s="205">
        <f>IF(N132="zákl. přenesená",J132,0)</f>
        <v>0</v>
      </c>
      <c r="BH132" s="205">
        <f>IF(N132="sníž. přenesená",J132,0)</f>
        <v>0</v>
      </c>
      <c r="BI132" s="205">
        <f>IF(N132="nulová",J132,0)</f>
        <v>0</v>
      </c>
      <c r="BJ132" s="25" t="s">
        <v>25</v>
      </c>
      <c r="BK132" s="205">
        <f>ROUND(I132*H132,2)</f>
        <v>456296.36</v>
      </c>
      <c r="BL132" s="25" t="s">
        <v>197</v>
      </c>
      <c r="BM132" s="25" t="s">
        <v>2207</v>
      </c>
    </row>
    <row r="133" spans="2:47" s="1" customFormat="1" ht="120">
      <c r="B133" s="42"/>
      <c r="C133" s="64"/>
      <c r="D133" s="208" t="s">
        <v>237</v>
      </c>
      <c r="E133" s="64"/>
      <c r="F133" s="228" t="s">
        <v>758</v>
      </c>
      <c r="G133" s="64"/>
      <c r="H133" s="64"/>
      <c r="I133" s="165"/>
      <c r="J133" s="64"/>
      <c r="K133" s="64"/>
      <c r="L133" s="62"/>
      <c r="M133" s="229"/>
      <c r="N133" s="43"/>
      <c r="O133" s="43"/>
      <c r="P133" s="43"/>
      <c r="Q133" s="43"/>
      <c r="R133" s="43"/>
      <c r="S133" s="43"/>
      <c r="T133" s="79"/>
      <c r="AT133" s="25" t="s">
        <v>237</v>
      </c>
      <c r="AU133" s="25" t="s">
        <v>92</v>
      </c>
    </row>
    <row r="134" spans="2:51" s="11" customFormat="1" ht="13.5">
      <c r="B134" s="206"/>
      <c r="C134" s="207"/>
      <c r="D134" s="208" t="s">
        <v>192</v>
      </c>
      <c r="E134" s="209" t="s">
        <v>22</v>
      </c>
      <c r="F134" s="210" t="s">
        <v>2208</v>
      </c>
      <c r="G134" s="207"/>
      <c r="H134" s="211">
        <v>13.007192</v>
      </c>
      <c r="I134" s="212"/>
      <c r="J134" s="207"/>
      <c r="K134" s="207"/>
      <c r="L134" s="213"/>
      <c r="M134" s="214"/>
      <c r="N134" s="215"/>
      <c r="O134" s="215"/>
      <c r="P134" s="215"/>
      <c r="Q134" s="215"/>
      <c r="R134" s="215"/>
      <c r="S134" s="215"/>
      <c r="T134" s="216"/>
      <c r="AT134" s="217" t="s">
        <v>192</v>
      </c>
      <c r="AU134" s="217" t="s">
        <v>92</v>
      </c>
      <c r="AV134" s="11" t="s">
        <v>92</v>
      </c>
      <c r="AW134" s="11" t="s">
        <v>194</v>
      </c>
      <c r="AX134" s="11" t="s">
        <v>25</v>
      </c>
      <c r="AY134" s="217" t="s">
        <v>182</v>
      </c>
    </row>
    <row r="135" spans="2:63" s="10" customFormat="1" ht="29.85" customHeight="1">
      <c r="B135" s="178"/>
      <c r="C135" s="179"/>
      <c r="D135" s="180" t="s">
        <v>81</v>
      </c>
      <c r="E135" s="192" t="s">
        <v>201</v>
      </c>
      <c r="F135" s="192" t="s">
        <v>790</v>
      </c>
      <c r="G135" s="179"/>
      <c r="H135" s="179"/>
      <c r="I135" s="182"/>
      <c r="J135" s="193">
        <f>BK135</f>
        <v>8491053.059999999</v>
      </c>
      <c r="K135" s="179"/>
      <c r="L135" s="184"/>
      <c r="M135" s="185"/>
      <c r="N135" s="186"/>
      <c r="O135" s="186"/>
      <c r="P135" s="187">
        <f>SUM(P136:P176)</f>
        <v>0</v>
      </c>
      <c r="Q135" s="186"/>
      <c r="R135" s="187">
        <f>SUM(R136:R176)</f>
        <v>1434.26508993</v>
      </c>
      <c r="S135" s="186"/>
      <c r="T135" s="188">
        <f>SUM(T136:T176)</f>
        <v>0</v>
      </c>
      <c r="AR135" s="189" t="s">
        <v>25</v>
      </c>
      <c r="AT135" s="190" t="s">
        <v>81</v>
      </c>
      <c r="AU135" s="190" t="s">
        <v>25</v>
      </c>
      <c r="AY135" s="189" t="s">
        <v>182</v>
      </c>
      <c r="BK135" s="191">
        <f>SUM(BK136:BK176)</f>
        <v>8491053.059999999</v>
      </c>
    </row>
    <row r="136" spans="2:65" s="1" customFormat="1" ht="14.4" customHeight="1">
      <c r="B136" s="42"/>
      <c r="C136" s="194" t="s">
        <v>317</v>
      </c>
      <c r="D136" s="194" t="s">
        <v>185</v>
      </c>
      <c r="E136" s="195" t="s">
        <v>1402</v>
      </c>
      <c r="F136" s="196" t="s">
        <v>1403</v>
      </c>
      <c r="G136" s="197" t="s">
        <v>295</v>
      </c>
      <c r="H136" s="198">
        <v>163.658</v>
      </c>
      <c r="I136" s="199">
        <v>6000.49</v>
      </c>
      <c r="J136" s="200">
        <f>ROUND(I136*H136,2)</f>
        <v>982028.19</v>
      </c>
      <c r="K136" s="196" t="s">
        <v>235</v>
      </c>
      <c r="L136" s="62"/>
      <c r="M136" s="201" t="s">
        <v>22</v>
      </c>
      <c r="N136" s="202" t="s">
        <v>53</v>
      </c>
      <c r="O136" s="43"/>
      <c r="P136" s="203">
        <f>O136*H136</f>
        <v>0</v>
      </c>
      <c r="Q136" s="203">
        <v>2.47057</v>
      </c>
      <c r="R136" s="203">
        <f>Q136*H136</f>
        <v>404.32854505999995</v>
      </c>
      <c r="S136" s="203">
        <v>0</v>
      </c>
      <c r="T136" s="204">
        <f>S136*H136</f>
        <v>0</v>
      </c>
      <c r="AR136" s="25" t="s">
        <v>197</v>
      </c>
      <c r="AT136" s="25" t="s">
        <v>185</v>
      </c>
      <c r="AU136" s="25" t="s">
        <v>92</v>
      </c>
      <c r="AY136" s="25" t="s">
        <v>182</v>
      </c>
      <c r="BE136" s="205">
        <f>IF(N136="základní",J136,0)</f>
        <v>982028.19</v>
      </c>
      <c r="BF136" s="205">
        <f>IF(N136="snížená",J136,0)</f>
        <v>0</v>
      </c>
      <c r="BG136" s="205">
        <f>IF(N136="zákl. přenesená",J136,0)</f>
        <v>0</v>
      </c>
      <c r="BH136" s="205">
        <f>IF(N136="sníž. přenesená",J136,0)</f>
        <v>0</v>
      </c>
      <c r="BI136" s="205">
        <f>IF(N136="nulová",J136,0)</f>
        <v>0</v>
      </c>
      <c r="BJ136" s="25" t="s">
        <v>25</v>
      </c>
      <c r="BK136" s="205">
        <f>ROUND(I136*H136,2)</f>
        <v>982028.19</v>
      </c>
      <c r="BL136" s="25" t="s">
        <v>197</v>
      </c>
      <c r="BM136" s="25" t="s">
        <v>2209</v>
      </c>
    </row>
    <row r="137" spans="2:47" s="1" customFormat="1" ht="72">
      <c r="B137" s="42"/>
      <c r="C137" s="64"/>
      <c r="D137" s="208" t="s">
        <v>237</v>
      </c>
      <c r="E137" s="64"/>
      <c r="F137" s="228" t="s">
        <v>1405</v>
      </c>
      <c r="G137" s="64"/>
      <c r="H137" s="64"/>
      <c r="I137" s="165"/>
      <c r="J137" s="64"/>
      <c r="K137" s="64"/>
      <c r="L137" s="62"/>
      <c r="M137" s="229"/>
      <c r="N137" s="43"/>
      <c r="O137" s="43"/>
      <c r="P137" s="43"/>
      <c r="Q137" s="43"/>
      <c r="R137" s="43"/>
      <c r="S137" s="43"/>
      <c r="T137" s="79"/>
      <c r="AT137" s="25" t="s">
        <v>237</v>
      </c>
      <c r="AU137" s="25" t="s">
        <v>92</v>
      </c>
    </row>
    <row r="138" spans="2:51" s="11" customFormat="1" ht="13.5">
      <c r="B138" s="206"/>
      <c r="C138" s="207"/>
      <c r="D138" s="208" t="s">
        <v>192</v>
      </c>
      <c r="E138" s="209" t="s">
        <v>22</v>
      </c>
      <c r="F138" s="210" t="s">
        <v>2210</v>
      </c>
      <c r="G138" s="207"/>
      <c r="H138" s="211">
        <v>59.29455</v>
      </c>
      <c r="I138" s="212"/>
      <c r="J138" s="207"/>
      <c r="K138" s="207"/>
      <c r="L138" s="213"/>
      <c r="M138" s="214"/>
      <c r="N138" s="215"/>
      <c r="O138" s="215"/>
      <c r="P138" s="215"/>
      <c r="Q138" s="215"/>
      <c r="R138" s="215"/>
      <c r="S138" s="215"/>
      <c r="T138" s="216"/>
      <c r="AT138" s="217" t="s">
        <v>192</v>
      </c>
      <c r="AU138" s="217" t="s">
        <v>92</v>
      </c>
      <c r="AV138" s="11" t="s">
        <v>92</v>
      </c>
      <c r="AW138" s="11" t="s">
        <v>194</v>
      </c>
      <c r="AX138" s="11" t="s">
        <v>82</v>
      </c>
      <c r="AY138" s="217" t="s">
        <v>182</v>
      </c>
    </row>
    <row r="139" spans="2:51" s="11" customFormat="1" ht="13.5">
      <c r="B139" s="206"/>
      <c r="C139" s="207"/>
      <c r="D139" s="208" t="s">
        <v>192</v>
      </c>
      <c r="E139" s="209" t="s">
        <v>22</v>
      </c>
      <c r="F139" s="210" t="s">
        <v>2211</v>
      </c>
      <c r="G139" s="207"/>
      <c r="H139" s="211">
        <v>104.363</v>
      </c>
      <c r="I139" s="212"/>
      <c r="J139" s="207"/>
      <c r="K139" s="207"/>
      <c r="L139" s="213"/>
      <c r="M139" s="214"/>
      <c r="N139" s="215"/>
      <c r="O139" s="215"/>
      <c r="P139" s="215"/>
      <c r="Q139" s="215"/>
      <c r="R139" s="215"/>
      <c r="S139" s="215"/>
      <c r="T139" s="216"/>
      <c r="AT139" s="217" t="s">
        <v>192</v>
      </c>
      <c r="AU139" s="217" t="s">
        <v>92</v>
      </c>
      <c r="AV139" s="11" t="s">
        <v>92</v>
      </c>
      <c r="AW139" s="11" t="s">
        <v>194</v>
      </c>
      <c r="AX139" s="11" t="s">
        <v>82</v>
      </c>
      <c r="AY139" s="217" t="s">
        <v>182</v>
      </c>
    </row>
    <row r="140" spans="2:51" s="13" customFormat="1" ht="13.5">
      <c r="B140" s="233"/>
      <c r="C140" s="234"/>
      <c r="D140" s="208" t="s">
        <v>192</v>
      </c>
      <c r="E140" s="235" t="s">
        <v>22</v>
      </c>
      <c r="F140" s="236" t="s">
        <v>241</v>
      </c>
      <c r="G140" s="234"/>
      <c r="H140" s="237">
        <v>163.65755</v>
      </c>
      <c r="I140" s="238"/>
      <c r="J140" s="234"/>
      <c r="K140" s="234"/>
      <c r="L140" s="239"/>
      <c r="M140" s="240"/>
      <c r="N140" s="241"/>
      <c r="O140" s="241"/>
      <c r="P140" s="241"/>
      <c r="Q140" s="241"/>
      <c r="R140" s="241"/>
      <c r="S140" s="241"/>
      <c r="T140" s="242"/>
      <c r="AT140" s="243" t="s">
        <v>192</v>
      </c>
      <c r="AU140" s="243" t="s">
        <v>92</v>
      </c>
      <c r="AV140" s="13" t="s">
        <v>197</v>
      </c>
      <c r="AW140" s="13" t="s">
        <v>194</v>
      </c>
      <c r="AX140" s="13" t="s">
        <v>25</v>
      </c>
      <c r="AY140" s="243" t="s">
        <v>182</v>
      </c>
    </row>
    <row r="141" spans="2:65" s="1" customFormat="1" ht="22.8" customHeight="1">
      <c r="B141" s="42"/>
      <c r="C141" s="194" t="s">
        <v>322</v>
      </c>
      <c r="D141" s="194" t="s">
        <v>185</v>
      </c>
      <c r="E141" s="195" t="s">
        <v>1407</v>
      </c>
      <c r="F141" s="196" t="s">
        <v>1408</v>
      </c>
      <c r="G141" s="197" t="s">
        <v>234</v>
      </c>
      <c r="H141" s="198">
        <v>337.691</v>
      </c>
      <c r="I141" s="199">
        <v>1643.05</v>
      </c>
      <c r="J141" s="200">
        <f>ROUND(I141*H141,2)</f>
        <v>554843.2</v>
      </c>
      <c r="K141" s="196" t="s">
        <v>235</v>
      </c>
      <c r="L141" s="62"/>
      <c r="M141" s="201" t="s">
        <v>22</v>
      </c>
      <c r="N141" s="202" t="s">
        <v>53</v>
      </c>
      <c r="O141" s="43"/>
      <c r="P141" s="203">
        <f>O141*H141</f>
        <v>0</v>
      </c>
      <c r="Q141" s="203">
        <v>0.02519</v>
      </c>
      <c r="R141" s="203">
        <f>Q141*H141</f>
        <v>8.50643629</v>
      </c>
      <c r="S141" s="203">
        <v>0</v>
      </c>
      <c r="T141" s="204">
        <f>S141*H141</f>
        <v>0</v>
      </c>
      <c r="AR141" s="25" t="s">
        <v>197</v>
      </c>
      <c r="AT141" s="25" t="s">
        <v>185</v>
      </c>
      <c r="AU141" s="25" t="s">
        <v>92</v>
      </c>
      <c r="AY141" s="25" t="s">
        <v>182</v>
      </c>
      <c r="BE141" s="205">
        <f>IF(N141="základní",J141,0)</f>
        <v>554843.2</v>
      </c>
      <c r="BF141" s="205">
        <f>IF(N141="snížená",J141,0)</f>
        <v>0</v>
      </c>
      <c r="BG141" s="205">
        <f>IF(N141="zákl. přenesená",J141,0)</f>
        <v>0</v>
      </c>
      <c r="BH141" s="205">
        <f>IF(N141="sníž. přenesená",J141,0)</f>
        <v>0</v>
      </c>
      <c r="BI141" s="205">
        <f>IF(N141="nulová",J141,0)</f>
        <v>0</v>
      </c>
      <c r="BJ141" s="25" t="s">
        <v>25</v>
      </c>
      <c r="BK141" s="205">
        <f>ROUND(I141*H141,2)</f>
        <v>554843.2</v>
      </c>
      <c r="BL141" s="25" t="s">
        <v>197</v>
      </c>
      <c r="BM141" s="25" t="s">
        <v>2212</v>
      </c>
    </row>
    <row r="142" spans="2:47" s="1" customFormat="1" ht="48">
      <c r="B142" s="42"/>
      <c r="C142" s="64"/>
      <c r="D142" s="208" t="s">
        <v>237</v>
      </c>
      <c r="E142" s="64"/>
      <c r="F142" s="228" t="s">
        <v>1410</v>
      </c>
      <c r="G142" s="64"/>
      <c r="H142" s="64"/>
      <c r="I142" s="165"/>
      <c r="J142" s="64"/>
      <c r="K142" s="64"/>
      <c r="L142" s="62"/>
      <c r="M142" s="229"/>
      <c r="N142" s="43"/>
      <c r="O142" s="43"/>
      <c r="P142" s="43"/>
      <c r="Q142" s="43"/>
      <c r="R142" s="43"/>
      <c r="S142" s="43"/>
      <c r="T142" s="79"/>
      <c r="AT142" s="25" t="s">
        <v>237</v>
      </c>
      <c r="AU142" s="25" t="s">
        <v>92</v>
      </c>
    </row>
    <row r="143" spans="2:51" s="11" customFormat="1" ht="13.5">
      <c r="B143" s="206"/>
      <c r="C143" s="207"/>
      <c r="D143" s="208" t="s">
        <v>192</v>
      </c>
      <c r="E143" s="209" t="s">
        <v>22</v>
      </c>
      <c r="F143" s="210" t="s">
        <v>2213</v>
      </c>
      <c r="G143" s="207"/>
      <c r="H143" s="211">
        <v>307.093</v>
      </c>
      <c r="I143" s="212"/>
      <c r="J143" s="207"/>
      <c r="K143" s="207"/>
      <c r="L143" s="213"/>
      <c r="M143" s="214"/>
      <c r="N143" s="215"/>
      <c r="O143" s="215"/>
      <c r="P143" s="215"/>
      <c r="Q143" s="215"/>
      <c r="R143" s="215"/>
      <c r="S143" s="215"/>
      <c r="T143" s="216"/>
      <c r="AT143" s="217" t="s">
        <v>192</v>
      </c>
      <c r="AU143" s="217" t="s">
        <v>92</v>
      </c>
      <c r="AV143" s="11" t="s">
        <v>92</v>
      </c>
      <c r="AW143" s="11" t="s">
        <v>194</v>
      </c>
      <c r="AX143" s="11" t="s">
        <v>82</v>
      </c>
      <c r="AY143" s="217" t="s">
        <v>182</v>
      </c>
    </row>
    <row r="144" spans="2:51" s="11" customFormat="1" ht="13.5">
      <c r="B144" s="206"/>
      <c r="C144" s="207"/>
      <c r="D144" s="208" t="s">
        <v>192</v>
      </c>
      <c r="E144" s="209" t="s">
        <v>22</v>
      </c>
      <c r="F144" s="210" t="s">
        <v>2214</v>
      </c>
      <c r="G144" s="207"/>
      <c r="H144" s="211">
        <v>30.598</v>
      </c>
      <c r="I144" s="212"/>
      <c r="J144" s="207"/>
      <c r="K144" s="207"/>
      <c r="L144" s="213"/>
      <c r="M144" s="214"/>
      <c r="N144" s="215"/>
      <c r="O144" s="215"/>
      <c r="P144" s="215"/>
      <c r="Q144" s="215"/>
      <c r="R144" s="215"/>
      <c r="S144" s="215"/>
      <c r="T144" s="216"/>
      <c r="AT144" s="217" t="s">
        <v>192</v>
      </c>
      <c r="AU144" s="217" t="s">
        <v>92</v>
      </c>
      <c r="AV144" s="11" t="s">
        <v>92</v>
      </c>
      <c r="AW144" s="11" t="s">
        <v>194</v>
      </c>
      <c r="AX144" s="11" t="s">
        <v>82</v>
      </c>
      <c r="AY144" s="217" t="s">
        <v>182</v>
      </c>
    </row>
    <row r="145" spans="2:51" s="13" customFormat="1" ht="13.5">
      <c r="B145" s="233"/>
      <c r="C145" s="234"/>
      <c r="D145" s="208" t="s">
        <v>192</v>
      </c>
      <c r="E145" s="235" t="s">
        <v>22</v>
      </c>
      <c r="F145" s="236" t="s">
        <v>241</v>
      </c>
      <c r="G145" s="234"/>
      <c r="H145" s="237">
        <v>337.691</v>
      </c>
      <c r="I145" s="238"/>
      <c r="J145" s="234"/>
      <c r="K145" s="234"/>
      <c r="L145" s="239"/>
      <c r="M145" s="240"/>
      <c r="N145" s="241"/>
      <c r="O145" s="241"/>
      <c r="P145" s="241"/>
      <c r="Q145" s="241"/>
      <c r="R145" s="241"/>
      <c r="S145" s="241"/>
      <c r="T145" s="242"/>
      <c r="AT145" s="243" t="s">
        <v>192</v>
      </c>
      <c r="AU145" s="243" t="s">
        <v>92</v>
      </c>
      <c r="AV145" s="13" t="s">
        <v>197</v>
      </c>
      <c r="AW145" s="13" t="s">
        <v>194</v>
      </c>
      <c r="AX145" s="13" t="s">
        <v>25</v>
      </c>
      <c r="AY145" s="243" t="s">
        <v>182</v>
      </c>
    </row>
    <row r="146" spans="2:65" s="1" customFormat="1" ht="22.8" customHeight="1">
      <c r="B146" s="42"/>
      <c r="C146" s="194" t="s">
        <v>327</v>
      </c>
      <c r="D146" s="194" t="s">
        <v>185</v>
      </c>
      <c r="E146" s="195" t="s">
        <v>1412</v>
      </c>
      <c r="F146" s="196" t="s">
        <v>1413</v>
      </c>
      <c r="G146" s="197" t="s">
        <v>234</v>
      </c>
      <c r="H146" s="198">
        <v>337.691</v>
      </c>
      <c r="I146" s="199">
        <v>488.85</v>
      </c>
      <c r="J146" s="200">
        <f>ROUND(I146*H146,2)</f>
        <v>165080.25</v>
      </c>
      <c r="K146" s="196" t="s">
        <v>235</v>
      </c>
      <c r="L146" s="62"/>
      <c r="M146" s="201" t="s">
        <v>22</v>
      </c>
      <c r="N146" s="202" t="s">
        <v>53</v>
      </c>
      <c r="O146" s="43"/>
      <c r="P146" s="203">
        <f>O146*H146</f>
        <v>0</v>
      </c>
      <c r="Q146" s="203">
        <v>0</v>
      </c>
      <c r="R146" s="203">
        <f>Q146*H146</f>
        <v>0</v>
      </c>
      <c r="S146" s="203">
        <v>0</v>
      </c>
      <c r="T146" s="204">
        <f>S146*H146</f>
        <v>0</v>
      </c>
      <c r="AR146" s="25" t="s">
        <v>197</v>
      </c>
      <c r="AT146" s="25" t="s">
        <v>185</v>
      </c>
      <c r="AU146" s="25" t="s">
        <v>92</v>
      </c>
      <c r="AY146" s="25" t="s">
        <v>182</v>
      </c>
      <c r="BE146" s="205">
        <f>IF(N146="základní",J146,0)</f>
        <v>165080.25</v>
      </c>
      <c r="BF146" s="205">
        <f>IF(N146="snížená",J146,0)</f>
        <v>0</v>
      </c>
      <c r="BG146" s="205">
        <f>IF(N146="zákl. přenesená",J146,0)</f>
        <v>0</v>
      </c>
      <c r="BH146" s="205">
        <f>IF(N146="sníž. přenesená",J146,0)</f>
        <v>0</v>
      </c>
      <c r="BI146" s="205">
        <f>IF(N146="nulová",J146,0)</f>
        <v>0</v>
      </c>
      <c r="BJ146" s="25" t="s">
        <v>25</v>
      </c>
      <c r="BK146" s="205">
        <f>ROUND(I146*H146,2)</f>
        <v>165080.25</v>
      </c>
      <c r="BL146" s="25" t="s">
        <v>197</v>
      </c>
      <c r="BM146" s="25" t="s">
        <v>2215</v>
      </c>
    </row>
    <row r="147" spans="2:47" s="1" customFormat="1" ht="48">
      <c r="B147" s="42"/>
      <c r="C147" s="64"/>
      <c r="D147" s="208" t="s">
        <v>237</v>
      </c>
      <c r="E147" s="64"/>
      <c r="F147" s="228" t="s">
        <v>1410</v>
      </c>
      <c r="G147" s="64"/>
      <c r="H147" s="64"/>
      <c r="I147" s="165"/>
      <c r="J147" s="64"/>
      <c r="K147" s="64"/>
      <c r="L147" s="62"/>
      <c r="M147" s="229"/>
      <c r="N147" s="43"/>
      <c r="O147" s="43"/>
      <c r="P147" s="43"/>
      <c r="Q147" s="43"/>
      <c r="R147" s="43"/>
      <c r="S147" s="43"/>
      <c r="T147" s="79"/>
      <c r="AT147" s="25" t="s">
        <v>237</v>
      </c>
      <c r="AU147" s="25" t="s">
        <v>92</v>
      </c>
    </row>
    <row r="148" spans="2:51" s="11" customFormat="1" ht="13.5">
      <c r="B148" s="206"/>
      <c r="C148" s="207"/>
      <c r="D148" s="208" t="s">
        <v>192</v>
      </c>
      <c r="E148" s="209" t="s">
        <v>22</v>
      </c>
      <c r="F148" s="210" t="s">
        <v>2216</v>
      </c>
      <c r="G148" s="207"/>
      <c r="H148" s="211">
        <v>337.691</v>
      </c>
      <c r="I148" s="212"/>
      <c r="J148" s="207"/>
      <c r="K148" s="207"/>
      <c r="L148" s="213"/>
      <c r="M148" s="214"/>
      <c r="N148" s="215"/>
      <c r="O148" s="215"/>
      <c r="P148" s="215"/>
      <c r="Q148" s="215"/>
      <c r="R148" s="215"/>
      <c r="S148" s="215"/>
      <c r="T148" s="216"/>
      <c r="AT148" s="217" t="s">
        <v>192</v>
      </c>
      <c r="AU148" s="217" t="s">
        <v>92</v>
      </c>
      <c r="AV148" s="11" t="s">
        <v>92</v>
      </c>
      <c r="AW148" s="11" t="s">
        <v>194</v>
      </c>
      <c r="AX148" s="11" t="s">
        <v>25</v>
      </c>
      <c r="AY148" s="217" t="s">
        <v>182</v>
      </c>
    </row>
    <row r="149" spans="2:65" s="1" customFormat="1" ht="22.8" customHeight="1">
      <c r="B149" s="42"/>
      <c r="C149" s="194" t="s">
        <v>332</v>
      </c>
      <c r="D149" s="194" t="s">
        <v>185</v>
      </c>
      <c r="E149" s="195" t="s">
        <v>1416</v>
      </c>
      <c r="F149" s="196" t="s">
        <v>1417</v>
      </c>
      <c r="G149" s="197" t="s">
        <v>561</v>
      </c>
      <c r="H149" s="198">
        <v>28.043</v>
      </c>
      <c r="I149" s="199">
        <v>32282.23</v>
      </c>
      <c r="J149" s="200">
        <f>ROUND(I149*H149,2)</f>
        <v>905290.58</v>
      </c>
      <c r="K149" s="196" t="s">
        <v>235</v>
      </c>
      <c r="L149" s="62"/>
      <c r="M149" s="201" t="s">
        <v>22</v>
      </c>
      <c r="N149" s="202" t="s">
        <v>53</v>
      </c>
      <c r="O149" s="43"/>
      <c r="P149" s="203">
        <f>O149*H149</f>
        <v>0</v>
      </c>
      <c r="Q149" s="203">
        <v>1.04711</v>
      </c>
      <c r="R149" s="203">
        <f>Q149*H149</f>
        <v>29.36410573</v>
      </c>
      <c r="S149" s="203">
        <v>0</v>
      </c>
      <c r="T149" s="204">
        <f>S149*H149</f>
        <v>0</v>
      </c>
      <c r="AR149" s="25" t="s">
        <v>197</v>
      </c>
      <c r="AT149" s="25" t="s">
        <v>185</v>
      </c>
      <c r="AU149" s="25" t="s">
        <v>92</v>
      </c>
      <c r="AY149" s="25" t="s">
        <v>182</v>
      </c>
      <c r="BE149" s="205">
        <f>IF(N149="základní",J149,0)</f>
        <v>905290.58</v>
      </c>
      <c r="BF149" s="205">
        <f>IF(N149="snížená",J149,0)</f>
        <v>0</v>
      </c>
      <c r="BG149" s="205">
        <f>IF(N149="zákl. přenesená",J149,0)</f>
        <v>0</v>
      </c>
      <c r="BH149" s="205">
        <f>IF(N149="sníž. přenesená",J149,0)</f>
        <v>0</v>
      </c>
      <c r="BI149" s="205">
        <f>IF(N149="nulová",J149,0)</f>
        <v>0</v>
      </c>
      <c r="BJ149" s="25" t="s">
        <v>25</v>
      </c>
      <c r="BK149" s="205">
        <f>ROUND(I149*H149,2)</f>
        <v>905290.58</v>
      </c>
      <c r="BL149" s="25" t="s">
        <v>197</v>
      </c>
      <c r="BM149" s="25" t="s">
        <v>2217</v>
      </c>
    </row>
    <row r="150" spans="2:51" s="11" customFormat="1" ht="13.5">
      <c r="B150" s="206"/>
      <c r="C150" s="207"/>
      <c r="D150" s="208" t="s">
        <v>192</v>
      </c>
      <c r="E150" s="209" t="s">
        <v>22</v>
      </c>
      <c r="F150" s="210" t="s">
        <v>2218</v>
      </c>
      <c r="G150" s="207"/>
      <c r="H150" s="211">
        <v>5.5164736</v>
      </c>
      <c r="I150" s="212"/>
      <c r="J150" s="207"/>
      <c r="K150" s="207"/>
      <c r="L150" s="213"/>
      <c r="M150" s="214"/>
      <c r="N150" s="215"/>
      <c r="O150" s="215"/>
      <c r="P150" s="215"/>
      <c r="Q150" s="215"/>
      <c r="R150" s="215"/>
      <c r="S150" s="215"/>
      <c r="T150" s="216"/>
      <c r="AT150" s="217" t="s">
        <v>192</v>
      </c>
      <c r="AU150" s="217" t="s">
        <v>92</v>
      </c>
      <c r="AV150" s="11" t="s">
        <v>92</v>
      </c>
      <c r="AW150" s="11" t="s">
        <v>194</v>
      </c>
      <c r="AX150" s="11" t="s">
        <v>82</v>
      </c>
      <c r="AY150" s="217" t="s">
        <v>182</v>
      </c>
    </row>
    <row r="151" spans="2:51" s="11" customFormat="1" ht="13.5">
      <c r="B151" s="206"/>
      <c r="C151" s="207"/>
      <c r="D151" s="208" t="s">
        <v>192</v>
      </c>
      <c r="E151" s="209" t="s">
        <v>22</v>
      </c>
      <c r="F151" s="210" t="s">
        <v>2219</v>
      </c>
      <c r="G151" s="207"/>
      <c r="H151" s="211">
        <v>9.69170304</v>
      </c>
      <c r="I151" s="212"/>
      <c r="J151" s="207"/>
      <c r="K151" s="207"/>
      <c r="L151" s="213"/>
      <c r="M151" s="214"/>
      <c r="N151" s="215"/>
      <c r="O151" s="215"/>
      <c r="P151" s="215"/>
      <c r="Q151" s="215"/>
      <c r="R151" s="215"/>
      <c r="S151" s="215"/>
      <c r="T151" s="216"/>
      <c r="AT151" s="217" t="s">
        <v>192</v>
      </c>
      <c r="AU151" s="217" t="s">
        <v>92</v>
      </c>
      <c r="AV151" s="11" t="s">
        <v>92</v>
      </c>
      <c r="AW151" s="11" t="s">
        <v>194</v>
      </c>
      <c r="AX151" s="11" t="s">
        <v>82</v>
      </c>
      <c r="AY151" s="217" t="s">
        <v>182</v>
      </c>
    </row>
    <row r="152" spans="2:51" s="11" customFormat="1" ht="13.5">
      <c r="B152" s="206"/>
      <c r="C152" s="207"/>
      <c r="D152" s="208" t="s">
        <v>192</v>
      </c>
      <c r="E152" s="209" t="s">
        <v>22</v>
      </c>
      <c r="F152" s="210" t="s">
        <v>2220</v>
      </c>
      <c r="G152" s="207"/>
      <c r="H152" s="211">
        <v>4.999104</v>
      </c>
      <c r="I152" s="212"/>
      <c r="J152" s="207"/>
      <c r="K152" s="207"/>
      <c r="L152" s="213"/>
      <c r="M152" s="214"/>
      <c r="N152" s="215"/>
      <c r="O152" s="215"/>
      <c r="P152" s="215"/>
      <c r="Q152" s="215"/>
      <c r="R152" s="215"/>
      <c r="S152" s="215"/>
      <c r="T152" s="216"/>
      <c r="AT152" s="217" t="s">
        <v>192</v>
      </c>
      <c r="AU152" s="217" t="s">
        <v>92</v>
      </c>
      <c r="AV152" s="11" t="s">
        <v>92</v>
      </c>
      <c r="AW152" s="11" t="s">
        <v>194</v>
      </c>
      <c r="AX152" s="11" t="s">
        <v>82</v>
      </c>
      <c r="AY152" s="217" t="s">
        <v>182</v>
      </c>
    </row>
    <row r="153" spans="2:51" s="11" customFormat="1" ht="13.5">
      <c r="B153" s="206"/>
      <c r="C153" s="207"/>
      <c r="D153" s="208" t="s">
        <v>192</v>
      </c>
      <c r="E153" s="209" t="s">
        <v>22</v>
      </c>
      <c r="F153" s="210" t="s">
        <v>2221</v>
      </c>
      <c r="G153" s="207"/>
      <c r="H153" s="211">
        <v>7.836</v>
      </c>
      <c r="I153" s="212"/>
      <c r="J153" s="207"/>
      <c r="K153" s="207"/>
      <c r="L153" s="213"/>
      <c r="M153" s="214"/>
      <c r="N153" s="215"/>
      <c r="O153" s="215"/>
      <c r="P153" s="215"/>
      <c r="Q153" s="215"/>
      <c r="R153" s="215"/>
      <c r="S153" s="215"/>
      <c r="T153" s="216"/>
      <c r="AT153" s="217" t="s">
        <v>192</v>
      </c>
      <c r="AU153" s="217" t="s">
        <v>92</v>
      </c>
      <c r="AV153" s="11" t="s">
        <v>92</v>
      </c>
      <c r="AW153" s="11" t="s">
        <v>194</v>
      </c>
      <c r="AX153" s="11" t="s">
        <v>82</v>
      </c>
      <c r="AY153" s="217" t="s">
        <v>182</v>
      </c>
    </row>
    <row r="154" spans="2:51" s="13" customFormat="1" ht="13.5">
      <c r="B154" s="233"/>
      <c r="C154" s="234"/>
      <c r="D154" s="208" t="s">
        <v>192</v>
      </c>
      <c r="E154" s="235" t="s">
        <v>22</v>
      </c>
      <c r="F154" s="236" t="s">
        <v>241</v>
      </c>
      <c r="G154" s="234"/>
      <c r="H154" s="237">
        <v>28.04328064</v>
      </c>
      <c r="I154" s="238"/>
      <c r="J154" s="234"/>
      <c r="K154" s="234"/>
      <c r="L154" s="239"/>
      <c r="M154" s="240"/>
      <c r="N154" s="241"/>
      <c r="O154" s="241"/>
      <c r="P154" s="241"/>
      <c r="Q154" s="241"/>
      <c r="R154" s="241"/>
      <c r="S154" s="241"/>
      <c r="T154" s="242"/>
      <c r="AT154" s="243" t="s">
        <v>192</v>
      </c>
      <c r="AU154" s="243" t="s">
        <v>92</v>
      </c>
      <c r="AV154" s="13" t="s">
        <v>197</v>
      </c>
      <c r="AW154" s="13" t="s">
        <v>194</v>
      </c>
      <c r="AX154" s="13" t="s">
        <v>25</v>
      </c>
      <c r="AY154" s="243" t="s">
        <v>182</v>
      </c>
    </row>
    <row r="155" spans="2:65" s="1" customFormat="1" ht="22.8" customHeight="1">
      <c r="B155" s="42"/>
      <c r="C155" s="194" t="s">
        <v>338</v>
      </c>
      <c r="D155" s="194" t="s">
        <v>185</v>
      </c>
      <c r="E155" s="195" t="s">
        <v>1420</v>
      </c>
      <c r="F155" s="196" t="s">
        <v>1421</v>
      </c>
      <c r="G155" s="197" t="s">
        <v>295</v>
      </c>
      <c r="H155" s="198">
        <v>184.17</v>
      </c>
      <c r="I155" s="199">
        <v>5814.64</v>
      </c>
      <c r="J155" s="200">
        <f>ROUND(I155*H155,2)</f>
        <v>1070882.25</v>
      </c>
      <c r="K155" s="196" t="s">
        <v>235</v>
      </c>
      <c r="L155" s="62"/>
      <c r="M155" s="201" t="s">
        <v>22</v>
      </c>
      <c r="N155" s="202" t="s">
        <v>53</v>
      </c>
      <c r="O155" s="43"/>
      <c r="P155" s="203">
        <f>O155*H155</f>
        <v>0</v>
      </c>
      <c r="Q155" s="203">
        <v>2.45329</v>
      </c>
      <c r="R155" s="203">
        <f>Q155*H155</f>
        <v>451.8224193</v>
      </c>
      <c r="S155" s="203">
        <v>0</v>
      </c>
      <c r="T155" s="204">
        <f>S155*H155</f>
        <v>0</v>
      </c>
      <c r="AR155" s="25" t="s">
        <v>197</v>
      </c>
      <c r="AT155" s="25" t="s">
        <v>185</v>
      </c>
      <c r="AU155" s="25" t="s">
        <v>92</v>
      </c>
      <c r="AY155" s="25" t="s">
        <v>182</v>
      </c>
      <c r="BE155" s="205">
        <f>IF(N155="základní",J155,0)</f>
        <v>1070882.25</v>
      </c>
      <c r="BF155" s="205">
        <f>IF(N155="snížená",J155,0)</f>
        <v>0</v>
      </c>
      <c r="BG155" s="205">
        <f>IF(N155="zákl. přenesená",J155,0)</f>
        <v>0</v>
      </c>
      <c r="BH155" s="205">
        <f>IF(N155="sníž. přenesená",J155,0)</f>
        <v>0</v>
      </c>
      <c r="BI155" s="205">
        <f>IF(N155="nulová",J155,0)</f>
        <v>0</v>
      </c>
      <c r="BJ155" s="25" t="s">
        <v>25</v>
      </c>
      <c r="BK155" s="205">
        <f>ROUND(I155*H155,2)</f>
        <v>1070882.25</v>
      </c>
      <c r="BL155" s="25" t="s">
        <v>197</v>
      </c>
      <c r="BM155" s="25" t="s">
        <v>2222</v>
      </c>
    </row>
    <row r="156" spans="2:47" s="1" customFormat="1" ht="36">
      <c r="B156" s="42"/>
      <c r="C156" s="64"/>
      <c r="D156" s="208" t="s">
        <v>237</v>
      </c>
      <c r="E156" s="64"/>
      <c r="F156" s="228" t="s">
        <v>1423</v>
      </c>
      <c r="G156" s="64"/>
      <c r="H156" s="64"/>
      <c r="I156" s="165"/>
      <c r="J156" s="64"/>
      <c r="K156" s="64"/>
      <c r="L156" s="62"/>
      <c r="M156" s="229"/>
      <c r="N156" s="43"/>
      <c r="O156" s="43"/>
      <c r="P156" s="43"/>
      <c r="Q156" s="43"/>
      <c r="R156" s="43"/>
      <c r="S156" s="43"/>
      <c r="T156" s="79"/>
      <c r="AT156" s="25" t="s">
        <v>237</v>
      </c>
      <c r="AU156" s="25" t="s">
        <v>92</v>
      </c>
    </row>
    <row r="157" spans="2:51" s="11" customFormat="1" ht="13.5">
      <c r="B157" s="206"/>
      <c r="C157" s="207"/>
      <c r="D157" s="208" t="s">
        <v>192</v>
      </c>
      <c r="E157" s="209" t="s">
        <v>22</v>
      </c>
      <c r="F157" s="210" t="s">
        <v>2223</v>
      </c>
      <c r="G157" s="207"/>
      <c r="H157" s="211">
        <v>184.17</v>
      </c>
      <c r="I157" s="212"/>
      <c r="J157" s="207"/>
      <c r="K157" s="207"/>
      <c r="L157" s="213"/>
      <c r="M157" s="214"/>
      <c r="N157" s="215"/>
      <c r="O157" s="215"/>
      <c r="P157" s="215"/>
      <c r="Q157" s="215"/>
      <c r="R157" s="215"/>
      <c r="S157" s="215"/>
      <c r="T157" s="216"/>
      <c r="AT157" s="217" t="s">
        <v>192</v>
      </c>
      <c r="AU157" s="217" t="s">
        <v>92</v>
      </c>
      <c r="AV157" s="11" t="s">
        <v>92</v>
      </c>
      <c r="AW157" s="11" t="s">
        <v>194</v>
      </c>
      <c r="AX157" s="11" t="s">
        <v>25</v>
      </c>
      <c r="AY157" s="217" t="s">
        <v>182</v>
      </c>
    </row>
    <row r="158" spans="2:65" s="1" customFormat="1" ht="22.8" customHeight="1">
      <c r="B158" s="42"/>
      <c r="C158" s="194" t="s">
        <v>9</v>
      </c>
      <c r="D158" s="194" t="s">
        <v>185</v>
      </c>
      <c r="E158" s="195" t="s">
        <v>1425</v>
      </c>
      <c r="F158" s="196" t="s">
        <v>1426</v>
      </c>
      <c r="G158" s="197" t="s">
        <v>234</v>
      </c>
      <c r="H158" s="198">
        <v>790.65</v>
      </c>
      <c r="I158" s="199">
        <v>1384.3</v>
      </c>
      <c r="J158" s="200">
        <f>ROUND(I158*H158,2)</f>
        <v>1094496.8</v>
      </c>
      <c r="K158" s="196" t="s">
        <v>235</v>
      </c>
      <c r="L158" s="62"/>
      <c r="M158" s="201" t="s">
        <v>22</v>
      </c>
      <c r="N158" s="202" t="s">
        <v>53</v>
      </c>
      <c r="O158" s="43"/>
      <c r="P158" s="203">
        <f>O158*H158</f>
        <v>0</v>
      </c>
      <c r="Q158" s="203">
        <v>0.00251</v>
      </c>
      <c r="R158" s="203">
        <f>Q158*H158</f>
        <v>1.9845315000000001</v>
      </c>
      <c r="S158" s="203">
        <v>0</v>
      </c>
      <c r="T158" s="204">
        <f>S158*H158</f>
        <v>0</v>
      </c>
      <c r="AR158" s="25" t="s">
        <v>197</v>
      </c>
      <c r="AT158" s="25" t="s">
        <v>185</v>
      </c>
      <c r="AU158" s="25" t="s">
        <v>92</v>
      </c>
      <c r="AY158" s="25" t="s">
        <v>182</v>
      </c>
      <c r="BE158" s="205">
        <f>IF(N158="základní",J158,0)</f>
        <v>1094496.8</v>
      </c>
      <c r="BF158" s="205">
        <f>IF(N158="snížená",J158,0)</f>
        <v>0</v>
      </c>
      <c r="BG158" s="205">
        <f>IF(N158="zákl. přenesená",J158,0)</f>
        <v>0</v>
      </c>
      <c r="BH158" s="205">
        <f>IF(N158="sníž. přenesená",J158,0)</f>
        <v>0</v>
      </c>
      <c r="BI158" s="205">
        <f>IF(N158="nulová",J158,0)</f>
        <v>0</v>
      </c>
      <c r="BJ158" s="25" t="s">
        <v>25</v>
      </c>
      <c r="BK158" s="205">
        <f>ROUND(I158*H158,2)</f>
        <v>1094496.8</v>
      </c>
      <c r="BL158" s="25" t="s">
        <v>197</v>
      </c>
      <c r="BM158" s="25" t="s">
        <v>2224</v>
      </c>
    </row>
    <row r="159" spans="2:47" s="1" customFormat="1" ht="60">
      <c r="B159" s="42"/>
      <c r="C159" s="64"/>
      <c r="D159" s="208" t="s">
        <v>237</v>
      </c>
      <c r="E159" s="64"/>
      <c r="F159" s="228" t="s">
        <v>1428</v>
      </c>
      <c r="G159" s="64"/>
      <c r="H159" s="64"/>
      <c r="I159" s="165"/>
      <c r="J159" s="64"/>
      <c r="K159" s="64"/>
      <c r="L159" s="62"/>
      <c r="M159" s="229"/>
      <c r="N159" s="43"/>
      <c r="O159" s="43"/>
      <c r="P159" s="43"/>
      <c r="Q159" s="43"/>
      <c r="R159" s="43"/>
      <c r="S159" s="43"/>
      <c r="T159" s="79"/>
      <c r="AT159" s="25" t="s">
        <v>237</v>
      </c>
      <c r="AU159" s="25" t="s">
        <v>92</v>
      </c>
    </row>
    <row r="160" spans="2:51" s="11" customFormat="1" ht="13.5">
      <c r="B160" s="206"/>
      <c r="C160" s="207"/>
      <c r="D160" s="208" t="s">
        <v>192</v>
      </c>
      <c r="E160" s="209" t="s">
        <v>22</v>
      </c>
      <c r="F160" s="210" t="s">
        <v>2225</v>
      </c>
      <c r="G160" s="207"/>
      <c r="H160" s="211">
        <v>790.65</v>
      </c>
      <c r="I160" s="212"/>
      <c r="J160" s="207"/>
      <c r="K160" s="207"/>
      <c r="L160" s="213"/>
      <c r="M160" s="214"/>
      <c r="N160" s="215"/>
      <c r="O160" s="215"/>
      <c r="P160" s="215"/>
      <c r="Q160" s="215"/>
      <c r="R160" s="215"/>
      <c r="S160" s="215"/>
      <c r="T160" s="216"/>
      <c r="AT160" s="217" t="s">
        <v>192</v>
      </c>
      <c r="AU160" s="217" t="s">
        <v>92</v>
      </c>
      <c r="AV160" s="11" t="s">
        <v>92</v>
      </c>
      <c r="AW160" s="11" t="s">
        <v>194</v>
      </c>
      <c r="AX160" s="11" t="s">
        <v>25</v>
      </c>
      <c r="AY160" s="217" t="s">
        <v>182</v>
      </c>
    </row>
    <row r="161" spans="2:65" s="1" customFormat="1" ht="22.8" customHeight="1">
      <c r="B161" s="42"/>
      <c r="C161" s="194" t="s">
        <v>347</v>
      </c>
      <c r="D161" s="194" t="s">
        <v>185</v>
      </c>
      <c r="E161" s="195" t="s">
        <v>1430</v>
      </c>
      <c r="F161" s="196" t="s">
        <v>1431</v>
      </c>
      <c r="G161" s="197" t="s">
        <v>234</v>
      </c>
      <c r="H161" s="198">
        <v>790.65</v>
      </c>
      <c r="I161" s="199">
        <v>443.24</v>
      </c>
      <c r="J161" s="200">
        <f>ROUND(I161*H161,2)</f>
        <v>350447.71</v>
      </c>
      <c r="K161" s="196" t="s">
        <v>235</v>
      </c>
      <c r="L161" s="62"/>
      <c r="M161" s="201" t="s">
        <v>22</v>
      </c>
      <c r="N161" s="202" t="s">
        <v>53</v>
      </c>
      <c r="O161" s="43"/>
      <c r="P161" s="203">
        <f>O161*H161</f>
        <v>0</v>
      </c>
      <c r="Q161" s="203">
        <v>0</v>
      </c>
      <c r="R161" s="203">
        <f>Q161*H161</f>
        <v>0</v>
      </c>
      <c r="S161" s="203">
        <v>0</v>
      </c>
      <c r="T161" s="204">
        <f>S161*H161</f>
        <v>0</v>
      </c>
      <c r="AR161" s="25" t="s">
        <v>197</v>
      </c>
      <c r="AT161" s="25" t="s">
        <v>185</v>
      </c>
      <c r="AU161" s="25" t="s">
        <v>92</v>
      </c>
      <c r="AY161" s="25" t="s">
        <v>182</v>
      </c>
      <c r="BE161" s="205">
        <f>IF(N161="základní",J161,0)</f>
        <v>350447.71</v>
      </c>
      <c r="BF161" s="205">
        <f>IF(N161="snížená",J161,0)</f>
        <v>0</v>
      </c>
      <c r="BG161" s="205">
        <f>IF(N161="zákl. přenesená",J161,0)</f>
        <v>0</v>
      </c>
      <c r="BH161" s="205">
        <f>IF(N161="sníž. přenesená",J161,0)</f>
        <v>0</v>
      </c>
      <c r="BI161" s="205">
        <f>IF(N161="nulová",J161,0)</f>
        <v>0</v>
      </c>
      <c r="BJ161" s="25" t="s">
        <v>25</v>
      </c>
      <c r="BK161" s="205">
        <f>ROUND(I161*H161,2)</f>
        <v>350447.71</v>
      </c>
      <c r="BL161" s="25" t="s">
        <v>197</v>
      </c>
      <c r="BM161" s="25" t="s">
        <v>2226</v>
      </c>
    </row>
    <row r="162" spans="2:47" s="1" customFormat="1" ht="60">
      <c r="B162" s="42"/>
      <c r="C162" s="64"/>
      <c r="D162" s="208" t="s">
        <v>237</v>
      </c>
      <c r="E162" s="64"/>
      <c r="F162" s="228" t="s">
        <v>1428</v>
      </c>
      <c r="G162" s="64"/>
      <c r="H162" s="64"/>
      <c r="I162" s="165"/>
      <c r="J162" s="64"/>
      <c r="K162" s="64"/>
      <c r="L162" s="62"/>
      <c r="M162" s="229"/>
      <c r="N162" s="43"/>
      <c r="O162" s="43"/>
      <c r="P162" s="43"/>
      <c r="Q162" s="43"/>
      <c r="R162" s="43"/>
      <c r="S162" s="43"/>
      <c r="T162" s="79"/>
      <c r="AT162" s="25" t="s">
        <v>237</v>
      </c>
      <c r="AU162" s="25" t="s">
        <v>92</v>
      </c>
    </row>
    <row r="163" spans="2:51" s="11" customFormat="1" ht="13.5">
      <c r="B163" s="206"/>
      <c r="C163" s="207"/>
      <c r="D163" s="208" t="s">
        <v>192</v>
      </c>
      <c r="E163" s="209" t="s">
        <v>22</v>
      </c>
      <c r="F163" s="210" t="s">
        <v>2225</v>
      </c>
      <c r="G163" s="207"/>
      <c r="H163" s="211">
        <v>790.65</v>
      </c>
      <c r="I163" s="212"/>
      <c r="J163" s="207"/>
      <c r="K163" s="207"/>
      <c r="L163" s="213"/>
      <c r="M163" s="214"/>
      <c r="N163" s="215"/>
      <c r="O163" s="215"/>
      <c r="P163" s="215"/>
      <c r="Q163" s="215"/>
      <c r="R163" s="215"/>
      <c r="S163" s="215"/>
      <c r="T163" s="216"/>
      <c r="AT163" s="217" t="s">
        <v>192</v>
      </c>
      <c r="AU163" s="217" t="s">
        <v>92</v>
      </c>
      <c r="AV163" s="11" t="s">
        <v>92</v>
      </c>
      <c r="AW163" s="11" t="s">
        <v>194</v>
      </c>
      <c r="AX163" s="11" t="s">
        <v>25</v>
      </c>
      <c r="AY163" s="217" t="s">
        <v>182</v>
      </c>
    </row>
    <row r="164" spans="2:65" s="1" customFormat="1" ht="22.8" customHeight="1">
      <c r="B164" s="42"/>
      <c r="C164" s="194" t="s">
        <v>354</v>
      </c>
      <c r="D164" s="194" t="s">
        <v>185</v>
      </c>
      <c r="E164" s="195" t="s">
        <v>1434</v>
      </c>
      <c r="F164" s="196" t="s">
        <v>1435</v>
      </c>
      <c r="G164" s="197" t="s">
        <v>561</v>
      </c>
      <c r="H164" s="198">
        <v>0.433</v>
      </c>
      <c r="I164" s="199">
        <v>32274.34</v>
      </c>
      <c r="J164" s="200">
        <f>ROUND(I164*H164,2)</f>
        <v>13974.79</v>
      </c>
      <c r="K164" s="196" t="s">
        <v>235</v>
      </c>
      <c r="L164" s="62"/>
      <c r="M164" s="201" t="s">
        <v>22</v>
      </c>
      <c r="N164" s="202" t="s">
        <v>53</v>
      </c>
      <c r="O164" s="43"/>
      <c r="P164" s="203">
        <f>O164*H164</f>
        <v>0</v>
      </c>
      <c r="Q164" s="203">
        <v>1.04331</v>
      </c>
      <c r="R164" s="203">
        <f>Q164*H164</f>
        <v>0.45175323</v>
      </c>
      <c r="S164" s="203">
        <v>0</v>
      </c>
      <c r="T164" s="204">
        <f>S164*H164</f>
        <v>0</v>
      </c>
      <c r="AR164" s="25" t="s">
        <v>197</v>
      </c>
      <c r="AT164" s="25" t="s">
        <v>185</v>
      </c>
      <c r="AU164" s="25" t="s">
        <v>92</v>
      </c>
      <c r="AY164" s="25" t="s">
        <v>182</v>
      </c>
      <c r="BE164" s="205">
        <f>IF(N164="základní",J164,0)</f>
        <v>13974.79</v>
      </c>
      <c r="BF164" s="205">
        <f>IF(N164="snížená",J164,0)</f>
        <v>0</v>
      </c>
      <c r="BG164" s="205">
        <f>IF(N164="zákl. přenesená",J164,0)</f>
        <v>0</v>
      </c>
      <c r="BH164" s="205">
        <f>IF(N164="sníž. přenesená",J164,0)</f>
        <v>0</v>
      </c>
      <c r="BI164" s="205">
        <f>IF(N164="nulová",J164,0)</f>
        <v>0</v>
      </c>
      <c r="BJ164" s="25" t="s">
        <v>25</v>
      </c>
      <c r="BK164" s="205">
        <f>ROUND(I164*H164,2)</f>
        <v>13974.79</v>
      </c>
      <c r="BL164" s="25" t="s">
        <v>197</v>
      </c>
      <c r="BM164" s="25" t="s">
        <v>2227</v>
      </c>
    </row>
    <row r="165" spans="2:47" s="1" customFormat="1" ht="36">
      <c r="B165" s="42"/>
      <c r="C165" s="64"/>
      <c r="D165" s="208" t="s">
        <v>237</v>
      </c>
      <c r="E165" s="64"/>
      <c r="F165" s="228" t="s">
        <v>1437</v>
      </c>
      <c r="G165" s="64"/>
      <c r="H165" s="64"/>
      <c r="I165" s="165"/>
      <c r="J165" s="64"/>
      <c r="K165" s="64"/>
      <c r="L165" s="62"/>
      <c r="M165" s="229"/>
      <c r="N165" s="43"/>
      <c r="O165" s="43"/>
      <c r="P165" s="43"/>
      <c r="Q165" s="43"/>
      <c r="R165" s="43"/>
      <c r="S165" s="43"/>
      <c r="T165" s="79"/>
      <c r="AT165" s="25" t="s">
        <v>237</v>
      </c>
      <c r="AU165" s="25" t="s">
        <v>92</v>
      </c>
    </row>
    <row r="166" spans="2:51" s="11" customFormat="1" ht="13.5">
      <c r="B166" s="206"/>
      <c r="C166" s="207"/>
      <c r="D166" s="208" t="s">
        <v>192</v>
      </c>
      <c r="E166" s="209" t="s">
        <v>22</v>
      </c>
      <c r="F166" s="210" t="s">
        <v>2228</v>
      </c>
      <c r="G166" s="207"/>
      <c r="H166" s="211">
        <v>0.433134</v>
      </c>
      <c r="I166" s="212"/>
      <c r="J166" s="207"/>
      <c r="K166" s="207"/>
      <c r="L166" s="213"/>
      <c r="M166" s="214"/>
      <c r="N166" s="215"/>
      <c r="O166" s="215"/>
      <c r="P166" s="215"/>
      <c r="Q166" s="215"/>
      <c r="R166" s="215"/>
      <c r="S166" s="215"/>
      <c r="T166" s="216"/>
      <c r="AT166" s="217" t="s">
        <v>192</v>
      </c>
      <c r="AU166" s="217" t="s">
        <v>92</v>
      </c>
      <c r="AV166" s="11" t="s">
        <v>92</v>
      </c>
      <c r="AW166" s="11" t="s">
        <v>194</v>
      </c>
      <c r="AX166" s="11" t="s">
        <v>25</v>
      </c>
      <c r="AY166" s="217" t="s">
        <v>182</v>
      </c>
    </row>
    <row r="167" spans="2:65" s="1" customFormat="1" ht="22.8" customHeight="1">
      <c r="B167" s="42"/>
      <c r="C167" s="194" t="s">
        <v>359</v>
      </c>
      <c r="D167" s="194" t="s">
        <v>185</v>
      </c>
      <c r="E167" s="195" t="s">
        <v>2229</v>
      </c>
      <c r="F167" s="196" t="s">
        <v>2230</v>
      </c>
      <c r="G167" s="197" t="s">
        <v>561</v>
      </c>
      <c r="H167" s="198">
        <v>1.753</v>
      </c>
      <c r="I167" s="199">
        <v>32274.36</v>
      </c>
      <c r="J167" s="200">
        <f>ROUND(I167*H167,2)</f>
        <v>56576.95</v>
      </c>
      <c r="K167" s="196" t="s">
        <v>235</v>
      </c>
      <c r="L167" s="62"/>
      <c r="M167" s="201" t="s">
        <v>22</v>
      </c>
      <c r="N167" s="202" t="s">
        <v>53</v>
      </c>
      <c r="O167" s="43"/>
      <c r="P167" s="203">
        <f>O167*H167</f>
        <v>0</v>
      </c>
      <c r="Q167" s="203">
        <v>1.05388</v>
      </c>
      <c r="R167" s="203">
        <f>Q167*H167</f>
        <v>1.8474516399999998</v>
      </c>
      <c r="S167" s="203">
        <v>0</v>
      </c>
      <c r="T167" s="204">
        <f>S167*H167</f>
        <v>0</v>
      </c>
      <c r="AR167" s="25" t="s">
        <v>197</v>
      </c>
      <c r="AT167" s="25" t="s">
        <v>185</v>
      </c>
      <c r="AU167" s="25" t="s">
        <v>92</v>
      </c>
      <c r="AY167" s="25" t="s">
        <v>182</v>
      </c>
      <c r="BE167" s="205">
        <f>IF(N167="základní",J167,0)</f>
        <v>56576.95</v>
      </c>
      <c r="BF167" s="205">
        <f>IF(N167="snížená",J167,0)</f>
        <v>0</v>
      </c>
      <c r="BG167" s="205">
        <f>IF(N167="zákl. přenesená",J167,0)</f>
        <v>0</v>
      </c>
      <c r="BH167" s="205">
        <f>IF(N167="sníž. přenesená",J167,0)</f>
        <v>0</v>
      </c>
      <c r="BI167" s="205">
        <f>IF(N167="nulová",J167,0)</f>
        <v>0</v>
      </c>
      <c r="BJ167" s="25" t="s">
        <v>25</v>
      </c>
      <c r="BK167" s="205">
        <f>ROUND(I167*H167,2)</f>
        <v>56576.95</v>
      </c>
      <c r="BL167" s="25" t="s">
        <v>197</v>
      </c>
      <c r="BM167" s="25" t="s">
        <v>2231</v>
      </c>
    </row>
    <row r="168" spans="2:47" s="1" customFormat="1" ht="36">
      <c r="B168" s="42"/>
      <c r="C168" s="64"/>
      <c r="D168" s="208" t="s">
        <v>237</v>
      </c>
      <c r="E168" s="64"/>
      <c r="F168" s="228" t="s">
        <v>1437</v>
      </c>
      <c r="G168" s="64"/>
      <c r="H168" s="64"/>
      <c r="I168" s="165"/>
      <c r="J168" s="64"/>
      <c r="K168" s="64"/>
      <c r="L168" s="62"/>
      <c r="M168" s="229"/>
      <c r="N168" s="43"/>
      <c r="O168" s="43"/>
      <c r="P168" s="43"/>
      <c r="Q168" s="43"/>
      <c r="R168" s="43"/>
      <c r="S168" s="43"/>
      <c r="T168" s="79"/>
      <c r="AT168" s="25" t="s">
        <v>237</v>
      </c>
      <c r="AU168" s="25" t="s">
        <v>92</v>
      </c>
    </row>
    <row r="169" spans="2:51" s="11" customFormat="1" ht="13.5">
      <c r="B169" s="206"/>
      <c r="C169" s="207"/>
      <c r="D169" s="208" t="s">
        <v>192</v>
      </c>
      <c r="E169" s="209" t="s">
        <v>22</v>
      </c>
      <c r="F169" s="210" t="s">
        <v>2232</v>
      </c>
      <c r="G169" s="207"/>
      <c r="H169" s="211">
        <v>1.752912</v>
      </c>
      <c r="I169" s="212"/>
      <c r="J169" s="207"/>
      <c r="K169" s="207"/>
      <c r="L169" s="213"/>
      <c r="M169" s="214"/>
      <c r="N169" s="215"/>
      <c r="O169" s="215"/>
      <c r="P169" s="215"/>
      <c r="Q169" s="215"/>
      <c r="R169" s="215"/>
      <c r="S169" s="215"/>
      <c r="T169" s="216"/>
      <c r="AT169" s="217" t="s">
        <v>192</v>
      </c>
      <c r="AU169" s="217" t="s">
        <v>92</v>
      </c>
      <c r="AV169" s="11" t="s">
        <v>92</v>
      </c>
      <c r="AW169" s="11" t="s">
        <v>194</v>
      </c>
      <c r="AX169" s="11" t="s">
        <v>82</v>
      </c>
      <c r="AY169" s="217" t="s">
        <v>182</v>
      </c>
    </row>
    <row r="170" spans="2:51" s="13" customFormat="1" ht="13.5">
      <c r="B170" s="233"/>
      <c r="C170" s="234"/>
      <c r="D170" s="208" t="s">
        <v>192</v>
      </c>
      <c r="E170" s="235" t="s">
        <v>22</v>
      </c>
      <c r="F170" s="236" t="s">
        <v>241</v>
      </c>
      <c r="G170" s="234"/>
      <c r="H170" s="237">
        <v>1.752912</v>
      </c>
      <c r="I170" s="238"/>
      <c r="J170" s="234"/>
      <c r="K170" s="234"/>
      <c r="L170" s="239"/>
      <c r="M170" s="240"/>
      <c r="N170" s="241"/>
      <c r="O170" s="241"/>
      <c r="P170" s="241"/>
      <c r="Q170" s="241"/>
      <c r="R170" s="241"/>
      <c r="S170" s="241"/>
      <c r="T170" s="242"/>
      <c r="AT170" s="243" t="s">
        <v>192</v>
      </c>
      <c r="AU170" s="243" t="s">
        <v>92</v>
      </c>
      <c r="AV170" s="13" t="s">
        <v>197</v>
      </c>
      <c r="AW170" s="13" t="s">
        <v>194</v>
      </c>
      <c r="AX170" s="13" t="s">
        <v>25</v>
      </c>
      <c r="AY170" s="243" t="s">
        <v>182</v>
      </c>
    </row>
    <row r="171" spans="2:65" s="1" customFormat="1" ht="34.2" customHeight="1">
      <c r="B171" s="42"/>
      <c r="C171" s="194" t="s">
        <v>364</v>
      </c>
      <c r="D171" s="194" t="s">
        <v>185</v>
      </c>
      <c r="E171" s="195" t="s">
        <v>1443</v>
      </c>
      <c r="F171" s="196" t="s">
        <v>1444</v>
      </c>
      <c r="G171" s="197" t="s">
        <v>295</v>
      </c>
      <c r="H171" s="198">
        <v>197.888</v>
      </c>
      <c r="I171" s="199">
        <v>14418.17</v>
      </c>
      <c r="J171" s="200">
        <f>ROUND(I171*H171,2)</f>
        <v>2853182.82</v>
      </c>
      <c r="K171" s="196" t="s">
        <v>235</v>
      </c>
      <c r="L171" s="62"/>
      <c r="M171" s="201" t="s">
        <v>22</v>
      </c>
      <c r="N171" s="202" t="s">
        <v>53</v>
      </c>
      <c r="O171" s="43"/>
      <c r="P171" s="203">
        <f>O171*H171</f>
        <v>0</v>
      </c>
      <c r="Q171" s="203">
        <v>2.68436</v>
      </c>
      <c r="R171" s="203">
        <f>Q171*H171</f>
        <v>531.20263168</v>
      </c>
      <c r="S171" s="203">
        <v>0</v>
      </c>
      <c r="T171" s="204">
        <f>S171*H171</f>
        <v>0</v>
      </c>
      <c r="AR171" s="25" t="s">
        <v>197</v>
      </c>
      <c r="AT171" s="25" t="s">
        <v>185</v>
      </c>
      <c r="AU171" s="25" t="s">
        <v>92</v>
      </c>
      <c r="AY171" s="25" t="s">
        <v>182</v>
      </c>
      <c r="BE171" s="205">
        <f>IF(N171="základní",J171,0)</f>
        <v>2853182.82</v>
      </c>
      <c r="BF171" s="205">
        <f>IF(N171="snížená",J171,0)</f>
        <v>0</v>
      </c>
      <c r="BG171" s="205">
        <f>IF(N171="zákl. přenesená",J171,0)</f>
        <v>0</v>
      </c>
      <c r="BH171" s="205">
        <f>IF(N171="sníž. přenesená",J171,0)</f>
        <v>0</v>
      </c>
      <c r="BI171" s="205">
        <f>IF(N171="nulová",J171,0)</f>
        <v>0</v>
      </c>
      <c r="BJ171" s="25" t="s">
        <v>25</v>
      </c>
      <c r="BK171" s="205">
        <f>ROUND(I171*H171,2)</f>
        <v>2853182.82</v>
      </c>
      <c r="BL171" s="25" t="s">
        <v>197</v>
      </c>
      <c r="BM171" s="25" t="s">
        <v>2233</v>
      </c>
    </row>
    <row r="172" spans="2:47" s="1" customFormat="1" ht="120">
      <c r="B172" s="42"/>
      <c r="C172" s="64"/>
      <c r="D172" s="208" t="s">
        <v>237</v>
      </c>
      <c r="E172" s="64"/>
      <c r="F172" s="228" t="s">
        <v>1446</v>
      </c>
      <c r="G172" s="64"/>
      <c r="H172" s="64"/>
      <c r="I172" s="165"/>
      <c r="J172" s="64"/>
      <c r="K172" s="64"/>
      <c r="L172" s="62"/>
      <c r="M172" s="229"/>
      <c r="N172" s="43"/>
      <c r="O172" s="43"/>
      <c r="P172" s="43"/>
      <c r="Q172" s="43"/>
      <c r="R172" s="43"/>
      <c r="S172" s="43"/>
      <c r="T172" s="79"/>
      <c r="AT172" s="25" t="s">
        <v>237</v>
      </c>
      <c r="AU172" s="25" t="s">
        <v>92</v>
      </c>
    </row>
    <row r="173" spans="2:51" s="11" customFormat="1" ht="13.5">
      <c r="B173" s="206"/>
      <c r="C173" s="207"/>
      <c r="D173" s="208" t="s">
        <v>192</v>
      </c>
      <c r="E173" s="209" t="s">
        <v>22</v>
      </c>
      <c r="F173" s="210" t="s">
        <v>2234</v>
      </c>
      <c r="G173" s="207"/>
      <c r="H173" s="211">
        <v>197.8875</v>
      </c>
      <c r="I173" s="212"/>
      <c r="J173" s="207"/>
      <c r="K173" s="207"/>
      <c r="L173" s="213"/>
      <c r="M173" s="214"/>
      <c r="N173" s="215"/>
      <c r="O173" s="215"/>
      <c r="P173" s="215"/>
      <c r="Q173" s="215"/>
      <c r="R173" s="215"/>
      <c r="S173" s="215"/>
      <c r="T173" s="216"/>
      <c r="AT173" s="217" t="s">
        <v>192</v>
      </c>
      <c r="AU173" s="217" t="s">
        <v>92</v>
      </c>
      <c r="AV173" s="11" t="s">
        <v>92</v>
      </c>
      <c r="AW173" s="11" t="s">
        <v>194</v>
      </c>
      <c r="AX173" s="11" t="s">
        <v>25</v>
      </c>
      <c r="AY173" s="217" t="s">
        <v>182</v>
      </c>
    </row>
    <row r="174" spans="2:65" s="1" customFormat="1" ht="22.8" customHeight="1">
      <c r="B174" s="42"/>
      <c r="C174" s="194" t="s">
        <v>372</v>
      </c>
      <c r="D174" s="194" t="s">
        <v>185</v>
      </c>
      <c r="E174" s="195" t="s">
        <v>1448</v>
      </c>
      <c r="F174" s="196" t="s">
        <v>1449</v>
      </c>
      <c r="G174" s="197" t="s">
        <v>234</v>
      </c>
      <c r="H174" s="198">
        <v>791.55</v>
      </c>
      <c r="I174" s="199">
        <v>561.24</v>
      </c>
      <c r="J174" s="200">
        <f>ROUND(I174*H174,2)</f>
        <v>444249.52</v>
      </c>
      <c r="K174" s="196" t="s">
        <v>235</v>
      </c>
      <c r="L174" s="62"/>
      <c r="M174" s="201" t="s">
        <v>22</v>
      </c>
      <c r="N174" s="202" t="s">
        <v>53</v>
      </c>
      <c r="O174" s="43"/>
      <c r="P174" s="203">
        <f>O174*H174</f>
        <v>0</v>
      </c>
      <c r="Q174" s="203">
        <v>0.00601</v>
      </c>
      <c r="R174" s="203">
        <f>Q174*H174</f>
        <v>4.757215499999999</v>
      </c>
      <c r="S174" s="203">
        <v>0</v>
      </c>
      <c r="T174" s="204">
        <f>S174*H174</f>
        <v>0</v>
      </c>
      <c r="AR174" s="25" t="s">
        <v>197</v>
      </c>
      <c r="AT174" s="25" t="s">
        <v>185</v>
      </c>
      <c r="AU174" s="25" t="s">
        <v>92</v>
      </c>
      <c r="AY174" s="25" t="s">
        <v>182</v>
      </c>
      <c r="BE174" s="205">
        <f>IF(N174="základní",J174,0)</f>
        <v>444249.52</v>
      </c>
      <c r="BF174" s="205">
        <f>IF(N174="snížená",J174,0)</f>
        <v>0</v>
      </c>
      <c r="BG174" s="205">
        <f>IF(N174="zákl. přenesená",J174,0)</f>
        <v>0</v>
      </c>
      <c r="BH174" s="205">
        <f>IF(N174="sníž. přenesená",J174,0)</f>
        <v>0</v>
      </c>
      <c r="BI174" s="205">
        <f>IF(N174="nulová",J174,0)</f>
        <v>0</v>
      </c>
      <c r="BJ174" s="25" t="s">
        <v>25</v>
      </c>
      <c r="BK174" s="205">
        <f>ROUND(I174*H174,2)</f>
        <v>444249.52</v>
      </c>
      <c r="BL174" s="25" t="s">
        <v>197</v>
      </c>
      <c r="BM174" s="25" t="s">
        <v>2235</v>
      </c>
    </row>
    <row r="175" spans="2:47" s="1" customFormat="1" ht="48">
      <c r="B175" s="42"/>
      <c r="C175" s="64"/>
      <c r="D175" s="208" t="s">
        <v>237</v>
      </c>
      <c r="E175" s="64"/>
      <c r="F175" s="228" t="s">
        <v>1451</v>
      </c>
      <c r="G175" s="64"/>
      <c r="H175" s="64"/>
      <c r="I175" s="165"/>
      <c r="J175" s="64"/>
      <c r="K175" s="64"/>
      <c r="L175" s="62"/>
      <c r="M175" s="229"/>
      <c r="N175" s="43"/>
      <c r="O175" s="43"/>
      <c r="P175" s="43"/>
      <c r="Q175" s="43"/>
      <c r="R175" s="43"/>
      <c r="S175" s="43"/>
      <c r="T175" s="79"/>
      <c r="AT175" s="25" t="s">
        <v>237</v>
      </c>
      <c r="AU175" s="25" t="s">
        <v>92</v>
      </c>
    </row>
    <row r="176" spans="2:51" s="11" customFormat="1" ht="13.5">
      <c r="B176" s="206"/>
      <c r="C176" s="207"/>
      <c r="D176" s="208" t="s">
        <v>192</v>
      </c>
      <c r="E176" s="209" t="s">
        <v>22</v>
      </c>
      <c r="F176" s="210" t="s">
        <v>2236</v>
      </c>
      <c r="G176" s="207"/>
      <c r="H176" s="211">
        <v>791.55</v>
      </c>
      <c r="I176" s="212"/>
      <c r="J176" s="207"/>
      <c r="K176" s="207"/>
      <c r="L176" s="213"/>
      <c r="M176" s="214"/>
      <c r="N176" s="215"/>
      <c r="O176" s="215"/>
      <c r="P176" s="215"/>
      <c r="Q176" s="215"/>
      <c r="R176" s="215"/>
      <c r="S176" s="215"/>
      <c r="T176" s="216"/>
      <c r="AT176" s="217" t="s">
        <v>192</v>
      </c>
      <c r="AU176" s="217" t="s">
        <v>92</v>
      </c>
      <c r="AV176" s="11" t="s">
        <v>92</v>
      </c>
      <c r="AW176" s="11" t="s">
        <v>194</v>
      </c>
      <c r="AX176" s="11" t="s">
        <v>25</v>
      </c>
      <c r="AY176" s="217" t="s">
        <v>182</v>
      </c>
    </row>
    <row r="177" spans="2:63" s="10" customFormat="1" ht="29.85" customHeight="1">
      <c r="B177" s="178"/>
      <c r="C177" s="179"/>
      <c r="D177" s="180" t="s">
        <v>81</v>
      </c>
      <c r="E177" s="192" t="s">
        <v>197</v>
      </c>
      <c r="F177" s="192" t="s">
        <v>807</v>
      </c>
      <c r="G177" s="179"/>
      <c r="H177" s="179"/>
      <c r="I177" s="182"/>
      <c r="J177" s="193">
        <f>BK177</f>
        <v>0</v>
      </c>
      <c r="K177" s="179"/>
      <c r="L177" s="184"/>
      <c r="M177" s="185"/>
      <c r="N177" s="186"/>
      <c r="O177" s="186"/>
      <c r="P177" s="187">
        <v>0</v>
      </c>
      <c r="Q177" s="186"/>
      <c r="R177" s="187">
        <v>0</v>
      </c>
      <c r="S177" s="186"/>
      <c r="T177" s="188">
        <v>0</v>
      </c>
      <c r="AR177" s="189" t="s">
        <v>25</v>
      </c>
      <c r="AT177" s="190" t="s">
        <v>81</v>
      </c>
      <c r="AU177" s="190" t="s">
        <v>25</v>
      </c>
      <c r="AY177" s="189" t="s">
        <v>182</v>
      </c>
      <c r="BK177" s="191">
        <v>0</v>
      </c>
    </row>
    <row r="178" spans="2:63" s="10" customFormat="1" ht="19.95" customHeight="1">
      <c r="B178" s="178"/>
      <c r="C178" s="179"/>
      <c r="D178" s="180" t="s">
        <v>81</v>
      </c>
      <c r="E178" s="192" t="s">
        <v>277</v>
      </c>
      <c r="F178" s="192" t="s">
        <v>1475</v>
      </c>
      <c r="G178" s="179"/>
      <c r="H178" s="179"/>
      <c r="I178" s="182"/>
      <c r="J178" s="193">
        <f>BK178</f>
        <v>12993414.590000002</v>
      </c>
      <c r="K178" s="179"/>
      <c r="L178" s="184"/>
      <c r="M178" s="185"/>
      <c r="N178" s="186"/>
      <c r="O178" s="186"/>
      <c r="P178" s="187">
        <f>SUM(P179:P234)</f>
        <v>0</v>
      </c>
      <c r="Q178" s="186"/>
      <c r="R178" s="187">
        <f>SUM(R179:R234)</f>
        <v>44.32093404999999</v>
      </c>
      <c r="S178" s="186"/>
      <c r="T178" s="188">
        <f>SUM(T179:T234)</f>
        <v>161.352</v>
      </c>
      <c r="AR178" s="189" t="s">
        <v>25</v>
      </c>
      <c r="AT178" s="190" t="s">
        <v>81</v>
      </c>
      <c r="AU178" s="190" t="s">
        <v>25</v>
      </c>
      <c r="AY178" s="189" t="s">
        <v>182</v>
      </c>
      <c r="BK178" s="191">
        <f>SUM(BK179:BK234)</f>
        <v>12993414.590000002</v>
      </c>
    </row>
    <row r="179" spans="2:65" s="1" customFormat="1" ht="34.2" customHeight="1">
      <c r="B179" s="42"/>
      <c r="C179" s="194" t="s">
        <v>377</v>
      </c>
      <c r="D179" s="194" t="s">
        <v>185</v>
      </c>
      <c r="E179" s="195" t="s">
        <v>2237</v>
      </c>
      <c r="F179" s="196" t="s">
        <v>2238</v>
      </c>
      <c r="G179" s="197" t="s">
        <v>430</v>
      </c>
      <c r="H179" s="198">
        <v>500.2</v>
      </c>
      <c r="I179" s="199">
        <v>8204.17</v>
      </c>
      <c r="J179" s="200">
        <f>ROUND(I179*H179,2)</f>
        <v>4103725.83</v>
      </c>
      <c r="K179" s="196" t="s">
        <v>235</v>
      </c>
      <c r="L179" s="62"/>
      <c r="M179" s="201" t="s">
        <v>22</v>
      </c>
      <c r="N179" s="202" t="s">
        <v>53</v>
      </c>
      <c r="O179" s="43"/>
      <c r="P179" s="203">
        <f>O179*H179</f>
        <v>0</v>
      </c>
      <c r="Q179" s="203">
        <v>0.07055</v>
      </c>
      <c r="R179" s="203">
        <f>Q179*H179</f>
        <v>35.28911</v>
      </c>
      <c r="S179" s="203">
        <v>0</v>
      </c>
      <c r="T179" s="204">
        <f>S179*H179</f>
        <v>0</v>
      </c>
      <c r="AR179" s="25" t="s">
        <v>197</v>
      </c>
      <c r="AT179" s="25" t="s">
        <v>185</v>
      </c>
      <c r="AU179" s="25" t="s">
        <v>92</v>
      </c>
      <c r="AY179" s="25" t="s">
        <v>182</v>
      </c>
      <c r="BE179" s="205">
        <f>IF(N179="základní",J179,0)</f>
        <v>4103725.83</v>
      </c>
      <c r="BF179" s="205">
        <f>IF(N179="snížená",J179,0)</f>
        <v>0</v>
      </c>
      <c r="BG179" s="205">
        <f>IF(N179="zákl. přenesená",J179,0)</f>
        <v>0</v>
      </c>
      <c r="BH179" s="205">
        <f>IF(N179="sníž. přenesená",J179,0)</f>
        <v>0</v>
      </c>
      <c r="BI179" s="205">
        <f>IF(N179="nulová",J179,0)</f>
        <v>0</v>
      </c>
      <c r="BJ179" s="25" t="s">
        <v>25</v>
      </c>
      <c r="BK179" s="205">
        <f>ROUND(I179*H179,2)</f>
        <v>4103725.83</v>
      </c>
      <c r="BL179" s="25" t="s">
        <v>197</v>
      </c>
      <c r="BM179" s="25" t="s">
        <v>2239</v>
      </c>
    </row>
    <row r="180" spans="2:47" s="1" customFormat="1" ht="168">
      <c r="B180" s="42"/>
      <c r="C180" s="64"/>
      <c r="D180" s="208" t="s">
        <v>237</v>
      </c>
      <c r="E180" s="64"/>
      <c r="F180" s="228" t="s">
        <v>2240</v>
      </c>
      <c r="G180" s="64"/>
      <c r="H180" s="64"/>
      <c r="I180" s="165"/>
      <c r="J180" s="64"/>
      <c r="K180" s="64"/>
      <c r="L180" s="62"/>
      <c r="M180" s="229"/>
      <c r="N180" s="43"/>
      <c r="O180" s="43"/>
      <c r="P180" s="43"/>
      <c r="Q180" s="43"/>
      <c r="R180" s="43"/>
      <c r="S180" s="43"/>
      <c r="T180" s="79"/>
      <c r="AT180" s="25" t="s">
        <v>237</v>
      </c>
      <c r="AU180" s="25" t="s">
        <v>92</v>
      </c>
    </row>
    <row r="181" spans="2:51" s="11" customFormat="1" ht="13.5">
      <c r="B181" s="206"/>
      <c r="C181" s="207"/>
      <c r="D181" s="208" t="s">
        <v>192</v>
      </c>
      <c r="E181" s="209" t="s">
        <v>22</v>
      </c>
      <c r="F181" s="210" t="s">
        <v>2241</v>
      </c>
      <c r="G181" s="207"/>
      <c r="H181" s="211">
        <v>500.2</v>
      </c>
      <c r="I181" s="212"/>
      <c r="J181" s="207"/>
      <c r="K181" s="207"/>
      <c r="L181" s="213"/>
      <c r="M181" s="214"/>
      <c r="N181" s="215"/>
      <c r="O181" s="215"/>
      <c r="P181" s="215"/>
      <c r="Q181" s="215"/>
      <c r="R181" s="215"/>
      <c r="S181" s="215"/>
      <c r="T181" s="216"/>
      <c r="AT181" s="217" t="s">
        <v>192</v>
      </c>
      <c r="AU181" s="217" t="s">
        <v>92</v>
      </c>
      <c r="AV181" s="11" t="s">
        <v>92</v>
      </c>
      <c r="AW181" s="11" t="s">
        <v>194</v>
      </c>
      <c r="AX181" s="11" t="s">
        <v>25</v>
      </c>
      <c r="AY181" s="217" t="s">
        <v>182</v>
      </c>
    </row>
    <row r="182" spans="2:65" s="1" customFormat="1" ht="14.4" customHeight="1">
      <c r="B182" s="42"/>
      <c r="C182" s="194" t="s">
        <v>382</v>
      </c>
      <c r="D182" s="194" t="s">
        <v>185</v>
      </c>
      <c r="E182" s="195" t="s">
        <v>2242</v>
      </c>
      <c r="F182" s="196" t="s">
        <v>2243</v>
      </c>
      <c r="G182" s="197" t="s">
        <v>249</v>
      </c>
      <c r="H182" s="198">
        <v>2</v>
      </c>
      <c r="I182" s="199">
        <v>7375.09</v>
      </c>
      <c r="J182" s="200">
        <f>ROUND(I182*H182,2)</f>
        <v>14750.18</v>
      </c>
      <c r="K182" s="196" t="s">
        <v>235</v>
      </c>
      <c r="L182" s="62"/>
      <c r="M182" s="201" t="s">
        <v>22</v>
      </c>
      <c r="N182" s="202" t="s">
        <v>53</v>
      </c>
      <c r="O182" s="43"/>
      <c r="P182" s="203">
        <f>O182*H182</f>
        <v>0</v>
      </c>
      <c r="Q182" s="203">
        <v>0.04405</v>
      </c>
      <c r="R182" s="203">
        <f>Q182*H182</f>
        <v>0.0881</v>
      </c>
      <c r="S182" s="203">
        <v>0</v>
      </c>
      <c r="T182" s="204">
        <f>S182*H182</f>
        <v>0</v>
      </c>
      <c r="AR182" s="25" t="s">
        <v>197</v>
      </c>
      <c r="AT182" s="25" t="s">
        <v>185</v>
      </c>
      <c r="AU182" s="25" t="s">
        <v>92</v>
      </c>
      <c r="AY182" s="25" t="s">
        <v>182</v>
      </c>
      <c r="BE182" s="205">
        <f>IF(N182="základní",J182,0)</f>
        <v>14750.18</v>
      </c>
      <c r="BF182" s="205">
        <f>IF(N182="snížená",J182,0)</f>
        <v>0</v>
      </c>
      <c r="BG182" s="205">
        <f>IF(N182="zákl. přenesená",J182,0)</f>
        <v>0</v>
      </c>
      <c r="BH182" s="205">
        <f>IF(N182="sníž. přenesená",J182,0)</f>
        <v>0</v>
      </c>
      <c r="BI182" s="205">
        <f>IF(N182="nulová",J182,0)</f>
        <v>0</v>
      </c>
      <c r="BJ182" s="25" t="s">
        <v>25</v>
      </c>
      <c r="BK182" s="205">
        <f>ROUND(I182*H182,2)</f>
        <v>14750.18</v>
      </c>
      <c r="BL182" s="25" t="s">
        <v>197</v>
      </c>
      <c r="BM182" s="25" t="s">
        <v>2244</v>
      </c>
    </row>
    <row r="183" spans="2:47" s="1" customFormat="1" ht="168">
      <c r="B183" s="42"/>
      <c r="C183" s="64"/>
      <c r="D183" s="208" t="s">
        <v>237</v>
      </c>
      <c r="E183" s="64"/>
      <c r="F183" s="228" t="s">
        <v>2240</v>
      </c>
      <c r="G183" s="64"/>
      <c r="H183" s="64"/>
      <c r="I183" s="165"/>
      <c r="J183" s="64"/>
      <c r="K183" s="64"/>
      <c r="L183" s="62"/>
      <c r="M183" s="229"/>
      <c r="N183" s="43"/>
      <c r="O183" s="43"/>
      <c r="P183" s="43"/>
      <c r="Q183" s="43"/>
      <c r="R183" s="43"/>
      <c r="S183" s="43"/>
      <c r="T183" s="79"/>
      <c r="AT183" s="25" t="s">
        <v>237</v>
      </c>
      <c r="AU183" s="25" t="s">
        <v>92</v>
      </c>
    </row>
    <row r="184" spans="2:51" s="11" customFormat="1" ht="13.5">
      <c r="B184" s="206"/>
      <c r="C184" s="207"/>
      <c r="D184" s="208" t="s">
        <v>192</v>
      </c>
      <c r="E184" s="209" t="s">
        <v>22</v>
      </c>
      <c r="F184" s="210" t="s">
        <v>92</v>
      </c>
      <c r="G184" s="207"/>
      <c r="H184" s="211">
        <v>2</v>
      </c>
      <c r="I184" s="212"/>
      <c r="J184" s="207"/>
      <c r="K184" s="207"/>
      <c r="L184" s="213"/>
      <c r="M184" s="214"/>
      <c r="N184" s="215"/>
      <c r="O184" s="215"/>
      <c r="P184" s="215"/>
      <c r="Q184" s="215"/>
      <c r="R184" s="215"/>
      <c r="S184" s="215"/>
      <c r="T184" s="216"/>
      <c r="AT184" s="217" t="s">
        <v>192</v>
      </c>
      <c r="AU184" s="217" t="s">
        <v>92</v>
      </c>
      <c r="AV184" s="11" t="s">
        <v>92</v>
      </c>
      <c r="AW184" s="11" t="s">
        <v>194</v>
      </c>
      <c r="AX184" s="11" t="s">
        <v>25</v>
      </c>
      <c r="AY184" s="217" t="s">
        <v>182</v>
      </c>
    </row>
    <row r="185" spans="2:65" s="1" customFormat="1" ht="22.8" customHeight="1">
      <c r="B185" s="42"/>
      <c r="C185" s="194" t="s">
        <v>387</v>
      </c>
      <c r="D185" s="194" t="s">
        <v>185</v>
      </c>
      <c r="E185" s="195" t="s">
        <v>1502</v>
      </c>
      <c r="F185" s="196" t="s">
        <v>1503</v>
      </c>
      <c r="G185" s="197" t="s">
        <v>234</v>
      </c>
      <c r="H185" s="198">
        <v>37.525</v>
      </c>
      <c r="I185" s="199">
        <v>248.37</v>
      </c>
      <c r="J185" s="200">
        <f>ROUND(I185*H185,2)</f>
        <v>9320.08</v>
      </c>
      <c r="K185" s="196" t="s">
        <v>235</v>
      </c>
      <c r="L185" s="62"/>
      <c r="M185" s="201" t="s">
        <v>22</v>
      </c>
      <c r="N185" s="202" t="s">
        <v>53</v>
      </c>
      <c r="O185" s="43"/>
      <c r="P185" s="203">
        <f>O185*H185</f>
        <v>0</v>
      </c>
      <c r="Q185" s="203">
        <v>0.00063</v>
      </c>
      <c r="R185" s="203">
        <f>Q185*H185</f>
        <v>0.02364075</v>
      </c>
      <c r="S185" s="203">
        <v>0</v>
      </c>
      <c r="T185" s="204">
        <f>S185*H185</f>
        <v>0</v>
      </c>
      <c r="AR185" s="25" t="s">
        <v>197</v>
      </c>
      <c r="AT185" s="25" t="s">
        <v>185</v>
      </c>
      <c r="AU185" s="25" t="s">
        <v>92</v>
      </c>
      <c r="AY185" s="25" t="s">
        <v>182</v>
      </c>
      <c r="BE185" s="205">
        <f>IF(N185="základní",J185,0)</f>
        <v>9320.08</v>
      </c>
      <c r="BF185" s="205">
        <f>IF(N185="snížená",J185,0)</f>
        <v>0</v>
      </c>
      <c r="BG185" s="205">
        <f>IF(N185="zákl. přenesená",J185,0)</f>
        <v>0</v>
      </c>
      <c r="BH185" s="205">
        <f>IF(N185="sníž. přenesená",J185,0)</f>
        <v>0</v>
      </c>
      <c r="BI185" s="205">
        <f>IF(N185="nulová",J185,0)</f>
        <v>0</v>
      </c>
      <c r="BJ185" s="25" t="s">
        <v>25</v>
      </c>
      <c r="BK185" s="205">
        <f>ROUND(I185*H185,2)</f>
        <v>9320.08</v>
      </c>
      <c r="BL185" s="25" t="s">
        <v>197</v>
      </c>
      <c r="BM185" s="25" t="s">
        <v>2245</v>
      </c>
    </row>
    <row r="186" spans="2:47" s="1" customFormat="1" ht="108">
      <c r="B186" s="42"/>
      <c r="C186" s="64"/>
      <c r="D186" s="208" t="s">
        <v>237</v>
      </c>
      <c r="E186" s="64"/>
      <c r="F186" s="228" t="s">
        <v>1505</v>
      </c>
      <c r="G186" s="64"/>
      <c r="H186" s="64"/>
      <c r="I186" s="165"/>
      <c r="J186" s="64"/>
      <c r="K186" s="64"/>
      <c r="L186" s="62"/>
      <c r="M186" s="229"/>
      <c r="N186" s="43"/>
      <c r="O186" s="43"/>
      <c r="P186" s="43"/>
      <c r="Q186" s="43"/>
      <c r="R186" s="43"/>
      <c r="S186" s="43"/>
      <c r="T186" s="79"/>
      <c r="AT186" s="25" t="s">
        <v>237</v>
      </c>
      <c r="AU186" s="25" t="s">
        <v>92</v>
      </c>
    </row>
    <row r="187" spans="2:51" s="12" customFormat="1" ht="13.5">
      <c r="B187" s="218"/>
      <c r="C187" s="219"/>
      <c r="D187" s="208" t="s">
        <v>192</v>
      </c>
      <c r="E187" s="220" t="s">
        <v>22</v>
      </c>
      <c r="F187" s="221" t="s">
        <v>2246</v>
      </c>
      <c r="G187" s="219"/>
      <c r="H187" s="220" t="s">
        <v>22</v>
      </c>
      <c r="I187" s="222"/>
      <c r="J187" s="219"/>
      <c r="K187" s="219"/>
      <c r="L187" s="223"/>
      <c r="M187" s="224"/>
      <c r="N187" s="225"/>
      <c r="O187" s="225"/>
      <c r="P187" s="225"/>
      <c r="Q187" s="225"/>
      <c r="R187" s="225"/>
      <c r="S187" s="225"/>
      <c r="T187" s="226"/>
      <c r="AT187" s="227" t="s">
        <v>192</v>
      </c>
      <c r="AU187" s="227" t="s">
        <v>92</v>
      </c>
      <c r="AV187" s="12" t="s">
        <v>25</v>
      </c>
      <c r="AW187" s="12" t="s">
        <v>194</v>
      </c>
      <c r="AX187" s="12" t="s">
        <v>82</v>
      </c>
      <c r="AY187" s="227" t="s">
        <v>182</v>
      </c>
    </row>
    <row r="188" spans="2:51" s="11" customFormat="1" ht="13.5">
      <c r="B188" s="206"/>
      <c r="C188" s="207"/>
      <c r="D188" s="208" t="s">
        <v>192</v>
      </c>
      <c r="E188" s="209" t="s">
        <v>22</v>
      </c>
      <c r="F188" s="210" t="s">
        <v>2247</v>
      </c>
      <c r="G188" s="207"/>
      <c r="H188" s="211">
        <v>29.965</v>
      </c>
      <c r="I188" s="212"/>
      <c r="J188" s="207"/>
      <c r="K188" s="207"/>
      <c r="L188" s="213"/>
      <c r="M188" s="214"/>
      <c r="N188" s="215"/>
      <c r="O188" s="215"/>
      <c r="P188" s="215"/>
      <c r="Q188" s="215"/>
      <c r="R188" s="215"/>
      <c r="S188" s="215"/>
      <c r="T188" s="216"/>
      <c r="AT188" s="217" t="s">
        <v>192</v>
      </c>
      <c r="AU188" s="217" t="s">
        <v>92</v>
      </c>
      <c r="AV188" s="11" t="s">
        <v>92</v>
      </c>
      <c r="AW188" s="11" t="s">
        <v>194</v>
      </c>
      <c r="AX188" s="11" t="s">
        <v>82</v>
      </c>
      <c r="AY188" s="217" t="s">
        <v>182</v>
      </c>
    </row>
    <row r="189" spans="2:51" s="12" customFormat="1" ht="13.5">
      <c r="B189" s="218"/>
      <c r="C189" s="219"/>
      <c r="D189" s="208" t="s">
        <v>192</v>
      </c>
      <c r="E189" s="220" t="s">
        <v>22</v>
      </c>
      <c r="F189" s="221" t="s">
        <v>2248</v>
      </c>
      <c r="G189" s="219"/>
      <c r="H189" s="220" t="s">
        <v>22</v>
      </c>
      <c r="I189" s="222"/>
      <c r="J189" s="219"/>
      <c r="K189" s="219"/>
      <c r="L189" s="223"/>
      <c r="M189" s="224"/>
      <c r="N189" s="225"/>
      <c r="O189" s="225"/>
      <c r="P189" s="225"/>
      <c r="Q189" s="225"/>
      <c r="R189" s="225"/>
      <c r="S189" s="225"/>
      <c r="T189" s="226"/>
      <c r="AT189" s="227" t="s">
        <v>192</v>
      </c>
      <c r="AU189" s="227" t="s">
        <v>92</v>
      </c>
      <c r="AV189" s="12" t="s">
        <v>25</v>
      </c>
      <c r="AW189" s="12" t="s">
        <v>194</v>
      </c>
      <c r="AX189" s="12" t="s">
        <v>82</v>
      </c>
      <c r="AY189" s="227" t="s">
        <v>182</v>
      </c>
    </row>
    <row r="190" spans="2:51" s="11" customFormat="1" ht="13.5">
      <c r="B190" s="206"/>
      <c r="C190" s="207"/>
      <c r="D190" s="208" t="s">
        <v>192</v>
      </c>
      <c r="E190" s="209" t="s">
        <v>22</v>
      </c>
      <c r="F190" s="210" t="s">
        <v>2249</v>
      </c>
      <c r="G190" s="207"/>
      <c r="H190" s="211">
        <v>7.56</v>
      </c>
      <c r="I190" s="212"/>
      <c r="J190" s="207"/>
      <c r="K190" s="207"/>
      <c r="L190" s="213"/>
      <c r="M190" s="214"/>
      <c r="N190" s="215"/>
      <c r="O190" s="215"/>
      <c r="P190" s="215"/>
      <c r="Q190" s="215"/>
      <c r="R190" s="215"/>
      <c r="S190" s="215"/>
      <c r="T190" s="216"/>
      <c r="AT190" s="217" t="s">
        <v>192</v>
      </c>
      <c r="AU190" s="217" t="s">
        <v>92</v>
      </c>
      <c r="AV190" s="11" t="s">
        <v>92</v>
      </c>
      <c r="AW190" s="11" t="s">
        <v>194</v>
      </c>
      <c r="AX190" s="11" t="s">
        <v>82</v>
      </c>
      <c r="AY190" s="217" t="s">
        <v>182</v>
      </c>
    </row>
    <row r="191" spans="2:51" s="13" customFormat="1" ht="13.5">
      <c r="B191" s="233"/>
      <c r="C191" s="234"/>
      <c r="D191" s="208" t="s">
        <v>192</v>
      </c>
      <c r="E191" s="235" t="s">
        <v>22</v>
      </c>
      <c r="F191" s="236" t="s">
        <v>241</v>
      </c>
      <c r="G191" s="234"/>
      <c r="H191" s="237">
        <v>37.525</v>
      </c>
      <c r="I191" s="238"/>
      <c r="J191" s="234"/>
      <c r="K191" s="234"/>
      <c r="L191" s="239"/>
      <c r="M191" s="240"/>
      <c r="N191" s="241"/>
      <c r="O191" s="241"/>
      <c r="P191" s="241"/>
      <c r="Q191" s="241"/>
      <c r="R191" s="241"/>
      <c r="S191" s="241"/>
      <c r="T191" s="242"/>
      <c r="AT191" s="243" t="s">
        <v>192</v>
      </c>
      <c r="AU191" s="243" t="s">
        <v>92</v>
      </c>
      <c r="AV191" s="13" t="s">
        <v>197</v>
      </c>
      <c r="AW191" s="13" t="s">
        <v>194</v>
      </c>
      <c r="AX191" s="13" t="s">
        <v>25</v>
      </c>
      <c r="AY191" s="243" t="s">
        <v>182</v>
      </c>
    </row>
    <row r="192" spans="2:65" s="1" customFormat="1" ht="22.8" customHeight="1">
      <c r="B192" s="42"/>
      <c r="C192" s="194" t="s">
        <v>394</v>
      </c>
      <c r="D192" s="194" t="s">
        <v>185</v>
      </c>
      <c r="E192" s="195" t="s">
        <v>1507</v>
      </c>
      <c r="F192" s="196" t="s">
        <v>1508</v>
      </c>
      <c r="G192" s="197" t="s">
        <v>430</v>
      </c>
      <c r="H192" s="198">
        <v>153</v>
      </c>
      <c r="I192" s="199">
        <v>215.11</v>
      </c>
      <c r="J192" s="200">
        <f>ROUND(I192*H192,2)</f>
        <v>32911.83</v>
      </c>
      <c r="K192" s="196" t="s">
        <v>235</v>
      </c>
      <c r="L192" s="62"/>
      <c r="M192" s="201" t="s">
        <v>22</v>
      </c>
      <c r="N192" s="202" t="s">
        <v>53</v>
      </c>
      <c r="O192" s="43"/>
      <c r="P192" s="203">
        <f>O192*H192</f>
        <v>0</v>
      </c>
      <c r="Q192" s="203">
        <v>0.00018</v>
      </c>
      <c r="R192" s="203">
        <f>Q192*H192</f>
        <v>0.027540000000000002</v>
      </c>
      <c r="S192" s="203">
        <v>0</v>
      </c>
      <c r="T192" s="204">
        <f>S192*H192</f>
        <v>0</v>
      </c>
      <c r="AR192" s="25" t="s">
        <v>197</v>
      </c>
      <c r="AT192" s="25" t="s">
        <v>185</v>
      </c>
      <c r="AU192" s="25" t="s">
        <v>92</v>
      </c>
      <c r="AY192" s="25" t="s">
        <v>182</v>
      </c>
      <c r="BE192" s="205">
        <f>IF(N192="základní",J192,0)</f>
        <v>32911.83</v>
      </c>
      <c r="BF192" s="205">
        <f>IF(N192="snížená",J192,0)</f>
        <v>0</v>
      </c>
      <c r="BG192" s="205">
        <f>IF(N192="zákl. přenesená",J192,0)</f>
        <v>0</v>
      </c>
      <c r="BH192" s="205">
        <f>IF(N192="sníž. přenesená",J192,0)</f>
        <v>0</v>
      </c>
      <c r="BI192" s="205">
        <f>IF(N192="nulová",J192,0)</f>
        <v>0</v>
      </c>
      <c r="BJ192" s="25" t="s">
        <v>25</v>
      </c>
      <c r="BK192" s="205">
        <f>ROUND(I192*H192,2)</f>
        <v>32911.83</v>
      </c>
      <c r="BL192" s="25" t="s">
        <v>197</v>
      </c>
      <c r="BM192" s="25" t="s">
        <v>2250</v>
      </c>
    </row>
    <row r="193" spans="2:47" s="1" customFormat="1" ht="409.6">
      <c r="B193" s="42"/>
      <c r="C193" s="64"/>
      <c r="D193" s="208" t="s">
        <v>237</v>
      </c>
      <c r="E193" s="64"/>
      <c r="F193" s="228" t="s">
        <v>1510</v>
      </c>
      <c r="G193" s="64"/>
      <c r="H193" s="64"/>
      <c r="I193" s="165"/>
      <c r="J193" s="64"/>
      <c r="K193" s="64"/>
      <c r="L193" s="62"/>
      <c r="M193" s="229"/>
      <c r="N193" s="43"/>
      <c r="O193" s="43"/>
      <c r="P193" s="43"/>
      <c r="Q193" s="43"/>
      <c r="R193" s="43"/>
      <c r="S193" s="43"/>
      <c r="T193" s="79"/>
      <c r="AT193" s="25" t="s">
        <v>237</v>
      </c>
      <c r="AU193" s="25" t="s">
        <v>92</v>
      </c>
    </row>
    <row r="194" spans="2:51" s="12" customFormat="1" ht="13.5">
      <c r="B194" s="218"/>
      <c r="C194" s="219"/>
      <c r="D194" s="208" t="s">
        <v>192</v>
      </c>
      <c r="E194" s="220" t="s">
        <v>22</v>
      </c>
      <c r="F194" s="221" t="s">
        <v>2251</v>
      </c>
      <c r="G194" s="219"/>
      <c r="H194" s="220" t="s">
        <v>22</v>
      </c>
      <c r="I194" s="222"/>
      <c r="J194" s="219"/>
      <c r="K194" s="219"/>
      <c r="L194" s="223"/>
      <c r="M194" s="224"/>
      <c r="N194" s="225"/>
      <c r="O194" s="225"/>
      <c r="P194" s="225"/>
      <c r="Q194" s="225"/>
      <c r="R194" s="225"/>
      <c r="S194" s="225"/>
      <c r="T194" s="226"/>
      <c r="AT194" s="227" t="s">
        <v>192</v>
      </c>
      <c r="AU194" s="227" t="s">
        <v>92</v>
      </c>
      <c r="AV194" s="12" t="s">
        <v>25</v>
      </c>
      <c r="AW194" s="12" t="s">
        <v>194</v>
      </c>
      <c r="AX194" s="12" t="s">
        <v>82</v>
      </c>
      <c r="AY194" s="227" t="s">
        <v>182</v>
      </c>
    </row>
    <row r="195" spans="2:51" s="11" customFormat="1" ht="13.5">
      <c r="B195" s="206"/>
      <c r="C195" s="207"/>
      <c r="D195" s="208" t="s">
        <v>192</v>
      </c>
      <c r="E195" s="209" t="s">
        <v>22</v>
      </c>
      <c r="F195" s="210" t="s">
        <v>2252</v>
      </c>
      <c r="G195" s="207"/>
      <c r="H195" s="211">
        <v>126.9</v>
      </c>
      <c r="I195" s="212"/>
      <c r="J195" s="207"/>
      <c r="K195" s="207"/>
      <c r="L195" s="213"/>
      <c r="M195" s="214"/>
      <c r="N195" s="215"/>
      <c r="O195" s="215"/>
      <c r="P195" s="215"/>
      <c r="Q195" s="215"/>
      <c r="R195" s="215"/>
      <c r="S195" s="215"/>
      <c r="T195" s="216"/>
      <c r="AT195" s="217" t="s">
        <v>192</v>
      </c>
      <c r="AU195" s="217" t="s">
        <v>92</v>
      </c>
      <c r="AV195" s="11" t="s">
        <v>92</v>
      </c>
      <c r="AW195" s="11" t="s">
        <v>194</v>
      </c>
      <c r="AX195" s="11" t="s">
        <v>82</v>
      </c>
      <c r="AY195" s="217" t="s">
        <v>182</v>
      </c>
    </row>
    <row r="196" spans="2:51" s="11" customFormat="1" ht="13.5">
      <c r="B196" s="206"/>
      <c r="C196" s="207"/>
      <c r="D196" s="208" t="s">
        <v>192</v>
      </c>
      <c r="E196" s="209" t="s">
        <v>22</v>
      </c>
      <c r="F196" s="210" t="s">
        <v>2253</v>
      </c>
      <c r="G196" s="207"/>
      <c r="H196" s="211">
        <v>26.1</v>
      </c>
      <c r="I196" s="212"/>
      <c r="J196" s="207"/>
      <c r="K196" s="207"/>
      <c r="L196" s="213"/>
      <c r="M196" s="214"/>
      <c r="N196" s="215"/>
      <c r="O196" s="215"/>
      <c r="P196" s="215"/>
      <c r="Q196" s="215"/>
      <c r="R196" s="215"/>
      <c r="S196" s="215"/>
      <c r="T196" s="216"/>
      <c r="AT196" s="217" t="s">
        <v>192</v>
      </c>
      <c r="AU196" s="217" t="s">
        <v>92</v>
      </c>
      <c r="AV196" s="11" t="s">
        <v>92</v>
      </c>
      <c r="AW196" s="11" t="s">
        <v>194</v>
      </c>
      <c r="AX196" s="11" t="s">
        <v>82</v>
      </c>
      <c r="AY196" s="217" t="s">
        <v>182</v>
      </c>
    </row>
    <row r="197" spans="2:51" s="13" customFormat="1" ht="13.5">
      <c r="B197" s="233"/>
      <c r="C197" s="234"/>
      <c r="D197" s="208" t="s">
        <v>192</v>
      </c>
      <c r="E197" s="235" t="s">
        <v>22</v>
      </c>
      <c r="F197" s="236" t="s">
        <v>241</v>
      </c>
      <c r="G197" s="234"/>
      <c r="H197" s="237">
        <v>153</v>
      </c>
      <c r="I197" s="238"/>
      <c r="J197" s="234"/>
      <c r="K197" s="234"/>
      <c r="L197" s="239"/>
      <c r="M197" s="240"/>
      <c r="N197" s="241"/>
      <c r="O197" s="241"/>
      <c r="P197" s="241"/>
      <c r="Q197" s="241"/>
      <c r="R197" s="241"/>
      <c r="S197" s="241"/>
      <c r="T197" s="242"/>
      <c r="AT197" s="243" t="s">
        <v>192</v>
      </c>
      <c r="AU197" s="243" t="s">
        <v>92</v>
      </c>
      <c r="AV197" s="13" t="s">
        <v>197</v>
      </c>
      <c r="AW197" s="13" t="s">
        <v>194</v>
      </c>
      <c r="AX197" s="13" t="s">
        <v>25</v>
      </c>
      <c r="AY197" s="243" t="s">
        <v>182</v>
      </c>
    </row>
    <row r="198" spans="2:65" s="1" customFormat="1" ht="22.8" customHeight="1">
      <c r="B198" s="42"/>
      <c r="C198" s="194" t="s">
        <v>399</v>
      </c>
      <c r="D198" s="194" t="s">
        <v>185</v>
      </c>
      <c r="E198" s="195" t="s">
        <v>2254</v>
      </c>
      <c r="F198" s="196" t="s">
        <v>2255</v>
      </c>
      <c r="G198" s="197" t="s">
        <v>249</v>
      </c>
      <c r="H198" s="198">
        <v>176</v>
      </c>
      <c r="I198" s="199">
        <v>200.36</v>
      </c>
      <c r="J198" s="200">
        <f>ROUND(I198*H198,2)</f>
        <v>35263.36</v>
      </c>
      <c r="K198" s="196" t="s">
        <v>235</v>
      </c>
      <c r="L198" s="62"/>
      <c r="M198" s="201" t="s">
        <v>22</v>
      </c>
      <c r="N198" s="202" t="s">
        <v>53</v>
      </c>
      <c r="O198" s="43"/>
      <c r="P198" s="203">
        <f>O198*H198</f>
        <v>0</v>
      </c>
      <c r="Q198" s="203">
        <v>6E-05</v>
      </c>
      <c r="R198" s="203">
        <f>Q198*H198</f>
        <v>0.01056</v>
      </c>
      <c r="S198" s="203">
        <v>0</v>
      </c>
      <c r="T198" s="204">
        <f>S198*H198</f>
        <v>0</v>
      </c>
      <c r="AR198" s="25" t="s">
        <v>197</v>
      </c>
      <c r="AT198" s="25" t="s">
        <v>185</v>
      </c>
      <c r="AU198" s="25" t="s">
        <v>92</v>
      </c>
      <c r="AY198" s="25" t="s">
        <v>182</v>
      </c>
      <c r="BE198" s="205">
        <f>IF(N198="základní",J198,0)</f>
        <v>35263.36</v>
      </c>
      <c r="BF198" s="205">
        <f>IF(N198="snížená",J198,0)</f>
        <v>0</v>
      </c>
      <c r="BG198" s="205">
        <f>IF(N198="zákl. přenesená",J198,0)</f>
        <v>0</v>
      </c>
      <c r="BH198" s="205">
        <f>IF(N198="sníž. přenesená",J198,0)</f>
        <v>0</v>
      </c>
      <c r="BI198" s="205">
        <f>IF(N198="nulová",J198,0)</f>
        <v>0</v>
      </c>
      <c r="BJ198" s="25" t="s">
        <v>25</v>
      </c>
      <c r="BK198" s="205">
        <f>ROUND(I198*H198,2)</f>
        <v>35263.36</v>
      </c>
      <c r="BL198" s="25" t="s">
        <v>197</v>
      </c>
      <c r="BM198" s="25" t="s">
        <v>2256</v>
      </c>
    </row>
    <row r="199" spans="2:47" s="1" customFormat="1" ht="180">
      <c r="B199" s="42"/>
      <c r="C199" s="64"/>
      <c r="D199" s="208" t="s">
        <v>237</v>
      </c>
      <c r="E199" s="64"/>
      <c r="F199" s="228" t="s">
        <v>2257</v>
      </c>
      <c r="G199" s="64"/>
      <c r="H199" s="64"/>
      <c r="I199" s="165"/>
      <c r="J199" s="64"/>
      <c r="K199" s="64"/>
      <c r="L199" s="62"/>
      <c r="M199" s="229"/>
      <c r="N199" s="43"/>
      <c r="O199" s="43"/>
      <c r="P199" s="43"/>
      <c r="Q199" s="43"/>
      <c r="R199" s="43"/>
      <c r="S199" s="43"/>
      <c r="T199" s="79"/>
      <c r="AT199" s="25" t="s">
        <v>237</v>
      </c>
      <c r="AU199" s="25" t="s">
        <v>92</v>
      </c>
    </row>
    <row r="200" spans="2:51" s="11" customFormat="1" ht="13.5">
      <c r="B200" s="206"/>
      <c r="C200" s="207"/>
      <c r="D200" s="208" t="s">
        <v>192</v>
      </c>
      <c r="E200" s="209" t="s">
        <v>22</v>
      </c>
      <c r="F200" s="210" t="s">
        <v>1217</v>
      </c>
      <c r="G200" s="207"/>
      <c r="H200" s="211">
        <v>176</v>
      </c>
      <c r="I200" s="212"/>
      <c r="J200" s="207"/>
      <c r="K200" s="207"/>
      <c r="L200" s="213"/>
      <c r="M200" s="214"/>
      <c r="N200" s="215"/>
      <c r="O200" s="215"/>
      <c r="P200" s="215"/>
      <c r="Q200" s="215"/>
      <c r="R200" s="215"/>
      <c r="S200" s="215"/>
      <c r="T200" s="216"/>
      <c r="AT200" s="217" t="s">
        <v>192</v>
      </c>
      <c r="AU200" s="217" t="s">
        <v>92</v>
      </c>
      <c r="AV200" s="11" t="s">
        <v>92</v>
      </c>
      <c r="AW200" s="11" t="s">
        <v>194</v>
      </c>
      <c r="AX200" s="11" t="s">
        <v>25</v>
      </c>
      <c r="AY200" s="217" t="s">
        <v>182</v>
      </c>
    </row>
    <row r="201" spans="2:65" s="1" customFormat="1" ht="34.2" customHeight="1">
      <c r="B201" s="42"/>
      <c r="C201" s="194" t="s">
        <v>405</v>
      </c>
      <c r="D201" s="194" t="s">
        <v>185</v>
      </c>
      <c r="E201" s="195" t="s">
        <v>1928</v>
      </c>
      <c r="F201" s="196" t="s">
        <v>1929</v>
      </c>
      <c r="G201" s="197" t="s">
        <v>295</v>
      </c>
      <c r="H201" s="198">
        <v>2896</v>
      </c>
      <c r="I201" s="199">
        <v>41.92</v>
      </c>
      <c r="J201" s="200">
        <f>ROUND(I201*H201,2)</f>
        <v>121400.32</v>
      </c>
      <c r="K201" s="196" t="s">
        <v>235</v>
      </c>
      <c r="L201" s="62"/>
      <c r="M201" s="201" t="s">
        <v>22</v>
      </c>
      <c r="N201" s="202" t="s">
        <v>53</v>
      </c>
      <c r="O201" s="43"/>
      <c r="P201" s="203">
        <f>O201*H201</f>
        <v>0</v>
      </c>
      <c r="Q201" s="203">
        <v>0</v>
      </c>
      <c r="R201" s="203">
        <f>Q201*H201</f>
        <v>0</v>
      </c>
      <c r="S201" s="203">
        <v>0</v>
      </c>
      <c r="T201" s="204">
        <f>S201*H201</f>
        <v>0</v>
      </c>
      <c r="AR201" s="25" t="s">
        <v>197</v>
      </c>
      <c r="AT201" s="25" t="s">
        <v>185</v>
      </c>
      <c r="AU201" s="25" t="s">
        <v>92</v>
      </c>
      <c r="AY201" s="25" t="s">
        <v>182</v>
      </c>
      <c r="BE201" s="205">
        <f>IF(N201="základní",J201,0)</f>
        <v>121400.32</v>
      </c>
      <c r="BF201" s="205">
        <f>IF(N201="snížená",J201,0)</f>
        <v>0</v>
      </c>
      <c r="BG201" s="205">
        <f>IF(N201="zákl. přenesená",J201,0)</f>
        <v>0</v>
      </c>
      <c r="BH201" s="205">
        <f>IF(N201="sníž. přenesená",J201,0)</f>
        <v>0</v>
      </c>
      <c r="BI201" s="205">
        <f>IF(N201="nulová",J201,0)</f>
        <v>0</v>
      </c>
      <c r="BJ201" s="25" t="s">
        <v>25</v>
      </c>
      <c r="BK201" s="205">
        <f>ROUND(I201*H201,2)</f>
        <v>121400.32</v>
      </c>
      <c r="BL201" s="25" t="s">
        <v>197</v>
      </c>
      <c r="BM201" s="25" t="s">
        <v>2258</v>
      </c>
    </row>
    <row r="202" spans="2:47" s="1" customFormat="1" ht="72">
      <c r="B202" s="42"/>
      <c r="C202" s="64"/>
      <c r="D202" s="208" t="s">
        <v>237</v>
      </c>
      <c r="E202" s="64"/>
      <c r="F202" s="228" t="s">
        <v>1931</v>
      </c>
      <c r="G202" s="64"/>
      <c r="H202" s="64"/>
      <c r="I202" s="165"/>
      <c r="J202" s="64"/>
      <c r="K202" s="64"/>
      <c r="L202" s="62"/>
      <c r="M202" s="229"/>
      <c r="N202" s="43"/>
      <c r="O202" s="43"/>
      <c r="P202" s="43"/>
      <c r="Q202" s="43"/>
      <c r="R202" s="43"/>
      <c r="S202" s="43"/>
      <c r="T202" s="79"/>
      <c r="AT202" s="25" t="s">
        <v>237</v>
      </c>
      <c r="AU202" s="25" t="s">
        <v>92</v>
      </c>
    </row>
    <row r="203" spans="2:51" s="11" customFormat="1" ht="13.5">
      <c r="B203" s="206"/>
      <c r="C203" s="207"/>
      <c r="D203" s="208" t="s">
        <v>192</v>
      </c>
      <c r="E203" s="209" t="s">
        <v>22</v>
      </c>
      <c r="F203" s="210" t="s">
        <v>2259</v>
      </c>
      <c r="G203" s="207"/>
      <c r="H203" s="211">
        <v>2896</v>
      </c>
      <c r="I203" s="212"/>
      <c r="J203" s="207"/>
      <c r="K203" s="207"/>
      <c r="L203" s="213"/>
      <c r="M203" s="214"/>
      <c r="N203" s="215"/>
      <c r="O203" s="215"/>
      <c r="P203" s="215"/>
      <c r="Q203" s="215"/>
      <c r="R203" s="215"/>
      <c r="S203" s="215"/>
      <c r="T203" s="216"/>
      <c r="AT203" s="217" t="s">
        <v>192</v>
      </c>
      <c r="AU203" s="217" t="s">
        <v>92</v>
      </c>
      <c r="AV203" s="11" t="s">
        <v>92</v>
      </c>
      <c r="AW203" s="11" t="s">
        <v>194</v>
      </c>
      <c r="AX203" s="11" t="s">
        <v>25</v>
      </c>
      <c r="AY203" s="217" t="s">
        <v>182</v>
      </c>
    </row>
    <row r="204" spans="2:65" s="1" customFormat="1" ht="34.2" customHeight="1">
      <c r="B204" s="42"/>
      <c r="C204" s="194" t="s">
        <v>411</v>
      </c>
      <c r="D204" s="194" t="s">
        <v>185</v>
      </c>
      <c r="E204" s="195" t="s">
        <v>1933</v>
      </c>
      <c r="F204" s="196" t="s">
        <v>1934</v>
      </c>
      <c r="G204" s="197" t="s">
        <v>295</v>
      </c>
      <c r="H204" s="198">
        <v>347520</v>
      </c>
      <c r="I204" s="199">
        <v>0.9</v>
      </c>
      <c r="J204" s="200">
        <f>ROUND(I204*H204,2)</f>
        <v>312768</v>
      </c>
      <c r="K204" s="196" t="s">
        <v>235</v>
      </c>
      <c r="L204" s="62"/>
      <c r="M204" s="201" t="s">
        <v>22</v>
      </c>
      <c r="N204" s="202" t="s">
        <v>53</v>
      </c>
      <c r="O204" s="43"/>
      <c r="P204" s="203">
        <f>O204*H204</f>
        <v>0</v>
      </c>
      <c r="Q204" s="203">
        <v>0</v>
      </c>
      <c r="R204" s="203">
        <f>Q204*H204</f>
        <v>0</v>
      </c>
      <c r="S204" s="203">
        <v>0</v>
      </c>
      <c r="T204" s="204">
        <f>S204*H204</f>
        <v>0</v>
      </c>
      <c r="AR204" s="25" t="s">
        <v>197</v>
      </c>
      <c r="AT204" s="25" t="s">
        <v>185</v>
      </c>
      <c r="AU204" s="25" t="s">
        <v>92</v>
      </c>
      <c r="AY204" s="25" t="s">
        <v>182</v>
      </c>
      <c r="BE204" s="205">
        <f>IF(N204="základní",J204,0)</f>
        <v>312768</v>
      </c>
      <c r="BF204" s="205">
        <f>IF(N204="snížená",J204,0)</f>
        <v>0</v>
      </c>
      <c r="BG204" s="205">
        <f>IF(N204="zákl. přenesená",J204,0)</f>
        <v>0</v>
      </c>
      <c r="BH204" s="205">
        <f>IF(N204="sníž. přenesená",J204,0)</f>
        <v>0</v>
      </c>
      <c r="BI204" s="205">
        <f>IF(N204="nulová",J204,0)</f>
        <v>0</v>
      </c>
      <c r="BJ204" s="25" t="s">
        <v>25</v>
      </c>
      <c r="BK204" s="205">
        <f>ROUND(I204*H204,2)</f>
        <v>312768</v>
      </c>
      <c r="BL204" s="25" t="s">
        <v>197</v>
      </c>
      <c r="BM204" s="25" t="s">
        <v>2260</v>
      </c>
    </row>
    <row r="205" spans="2:47" s="1" customFormat="1" ht="72">
      <c r="B205" s="42"/>
      <c r="C205" s="64"/>
      <c r="D205" s="208" t="s">
        <v>237</v>
      </c>
      <c r="E205" s="64"/>
      <c r="F205" s="228" t="s">
        <v>1931</v>
      </c>
      <c r="G205" s="64"/>
      <c r="H205" s="64"/>
      <c r="I205" s="165"/>
      <c r="J205" s="64"/>
      <c r="K205" s="64"/>
      <c r="L205" s="62"/>
      <c r="M205" s="229"/>
      <c r="N205" s="43"/>
      <c r="O205" s="43"/>
      <c r="P205" s="43"/>
      <c r="Q205" s="43"/>
      <c r="R205" s="43"/>
      <c r="S205" s="43"/>
      <c r="T205" s="79"/>
      <c r="AT205" s="25" t="s">
        <v>237</v>
      </c>
      <c r="AU205" s="25" t="s">
        <v>92</v>
      </c>
    </row>
    <row r="206" spans="2:51" s="11" customFormat="1" ht="13.5">
      <c r="B206" s="206"/>
      <c r="C206" s="207"/>
      <c r="D206" s="208" t="s">
        <v>192</v>
      </c>
      <c r="E206" s="209" t="s">
        <v>22</v>
      </c>
      <c r="F206" s="210" t="s">
        <v>2261</v>
      </c>
      <c r="G206" s="207"/>
      <c r="H206" s="211">
        <v>347520</v>
      </c>
      <c r="I206" s="212"/>
      <c r="J206" s="207"/>
      <c r="K206" s="207"/>
      <c r="L206" s="213"/>
      <c r="M206" s="214"/>
      <c r="N206" s="215"/>
      <c r="O206" s="215"/>
      <c r="P206" s="215"/>
      <c r="Q206" s="215"/>
      <c r="R206" s="215"/>
      <c r="S206" s="215"/>
      <c r="T206" s="216"/>
      <c r="AT206" s="217" t="s">
        <v>192</v>
      </c>
      <c r="AU206" s="217" t="s">
        <v>92</v>
      </c>
      <c r="AV206" s="11" t="s">
        <v>92</v>
      </c>
      <c r="AW206" s="11" t="s">
        <v>194</v>
      </c>
      <c r="AX206" s="11" t="s">
        <v>25</v>
      </c>
      <c r="AY206" s="217" t="s">
        <v>182</v>
      </c>
    </row>
    <row r="207" spans="2:65" s="1" customFormat="1" ht="34.2" customHeight="1">
      <c r="B207" s="42"/>
      <c r="C207" s="194" t="s">
        <v>416</v>
      </c>
      <c r="D207" s="194" t="s">
        <v>185</v>
      </c>
      <c r="E207" s="195" t="s">
        <v>1937</v>
      </c>
      <c r="F207" s="196" t="s">
        <v>1938</v>
      </c>
      <c r="G207" s="197" t="s">
        <v>295</v>
      </c>
      <c r="H207" s="198">
        <v>2896</v>
      </c>
      <c r="I207" s="199">
        <v>23.97</v>
      </c>
      <c r="J207" s="200">
        <f>ROUND(I207*H207,2)</f>
        <v>69417.12</v>
      </c>
      <c r="K207" s="196" t="s">
        <v>235</v>
      </c>
      <c r="L207" s="62"/>
      <c r="M207" s="201" t="s">
        <v>22</v>
      </c>
      <c r="N207" s="202" t="s">
        <v>53</v>
      </c>
      <c r="O207" s="43"/>
      <c r="P207" s="203">
        <f>O207*H207</f>
        <v>0</v>
      </c>
      <c r="Q207" s="203">
        <v>0</v>
      </c>
      <c r="R207" s="203">
        <f>Q207*H207</f>
        <v>0</v>
      </c>
      <c r="S207" s="203">
        <v>0</v>
      </c>
      <c r="T207" s="204">
        <f>S207*H207</f>
        <v>0</v>
      </c>
      <c r="AR207" s="25" t="s">
        <v>197</v>
      </c>
      <c r="AT207" s="25" t="s">
        <v>185</v>
      </c>
      <c r="AU207" s="25" t="s">
        <v>92</v>
      </c>
      <c r="AY207" s="25" t="s">
        <v>182</v>
      </c>
      <c r="BE207" s="205">
        <f>IF(N207="základní",J207,0)</f>
        <v>69417.12</v>
      </c>
      <c r="BF207" s="205">
        <f>IF(N207="snížená",J207,0)</f>
        <v>0</v>
      </c>
      <c r="BG207" s="205">
        <f>IF(N207="zákl. přenesená",J207,0)</f>
        <v>0</v>
      </c>
      <c r="BH207" s="205">
        <f>IF(N207="sníž. přenesená",J207,0)</f>
        <v>0</v>
      </c>
      <c r="BI207" s="205">
        <f>IF(N207="nulová",J207,0)</f>
        <v>0</v>
      </c>
      <c r="BJ207" s="25" t="s">
        <v>25</v>
      </c>
      <c r="BK207" s="205">
        <f>ROUND(I207*H207,2)</f>
        <v>69417.12</v>
      </c>
      <c r="BL207" s="25" t="s">
        <v>197</v>
      </c>
      <c r="BM207" s="25" t="s">
        <v>2262</v>
      </c>
    </row>
    <row r="208" spans="2:47" s="1" customFormat="1" ht="72">
      <c r="B208" s="42"/>
      <c r="C208" s="64"/>
      <c r="D208" s="208" t="s">
        <v>237</v>
      </c>
      <c r="E208" s="64"/>
      <c r="F208" s="228" t="s">
        <v>1940</v>
      </c>
      <c r="G208" s="64"/>
      <c r="H208" s="64"/>
      <c r="I208" s="165"/>
      <c r="J208" s="64"/>
      <c r="K208" s="64"/>
      <c r="L208" s="62"/>
      <c r="M208" s="229"/>
      <c r="N208" s="43"/>
      <c r="O208" s="43"/>
      <c r="P208" s="43"/>
      <c r="Q208" s="43"/>
      <c r="R208" s="43"/>
      <c r="S208" s="43"/>
      <c r="T208" s="79"/>
      <c r="AT208" s="25" t="s">
        <v>237</v>
      </c>
      <c r="AU208" s="25" t="s">
        <v>92</v>
      </c>
    </row>
    <row r="209" spans="2:51" s="11" customFormat="1" ht="13.5">
      <c r="B209" s="206"/>
      <c r="C209" s="207"/>
      <c r="D209" s="208" t="s">
        <v>192</v>
      </c>
      <c r="E209" s="209" t="s">
        <v>22</v>
      </c>
      <c r="F209" s="210" t="s">
        <v>2259</v>
      </c>
      <c r="G209" s="207"/>
      <c r="H209" s="211">
        <v>2896</v>
      </c>
      <c r="I209" s="212"/>
      <c r="J209" s="207"/>
      <c r="K209" s="207"/>
      <c r="L209" s="213"/>
      <c r="M209" s="214"/>
      <c r="N209" s="215"/>
      <c r="O209" s="215"/>
      <c r="P209" s="215"/>
      <c r="Q209" s="215"/>
      <c r="R209" s="215"/>
      <c r="S209" s="215"/>
      <c r="T209" s="216"/>
      <c r="AT209" s="217" t="s">
        <v>192</v>
      </c>
      <c r="AU209" s="217" t="s">
        <v>92</v>
      </c>
      <c r="AV209" s="11" t="s">
        <v>92</v>
      </c>
      <c r="AW209" s="11" t="s">
        <v>194</v>
      </c>
      <c r="AX209" s="11" t="s">
        <v>25</v>
      </c>
      <c r="AY209" s="217" t="s">
        <v>182</v>
      </c>
    </row>
    <row r="210" spans="2:65" s="1" customFormat="1" ht="22.8" customHeight="1">
      <c r="B210" s="42"/>
      <c r="C210" s="194" t="s">
        <v>422</v>
      </c>
      <c r="D210" s="194" t="s">
        <v>185</v>
      </c>
      <c r="E210" s="195" t="s">
        <v>2263</v>
      </c>
      <c r="F210" s="196" t="s">
        <v>2264</v>
      </c>
      <c r="G210" s="197" t="s">
        <v>234</v>
      </c>
      <c r="H210" s="198">
        <v>1810</v>
      </c>
      <c r="I210" s="199">
        <v>89.85</v>
      </c>
      <c r="J210" s="200">
        <f>ROUND(I210*H210,2)</f>
        <v>162628.5</v>
      </c>
      <c r="K210" s="196" t="s">
        <v>235</v>
      </c>
      <c r="L210" s="62"/>
      <c r="M210" s="201" t="s">
        <v>22</v>
      </c>
      <c r="N210" s="202" t="s">
        <v>53</v>
      </c>
      <c r="O210" s="43"/>
      <c r="P210" s="203">
        <f>O210*H210</f>
        <v>0</v>
      </c>
      <c r="Q210" s="203">
        <v>0</v>
      </c>
      <c r="R210" s="203">
        <f>Q210*H210</f>
        <v>0</v>
      </c>
      <c r="S210" s="203">
        <v>0</v>
      </c>
      <c r="T210" s="204">
        <f>S210*H210</f>
        <v>0</v>
      </c>
      <c r="AR210" s="25" t="s">
        <v>197</v>
      </c>
      <c r="AT210" s="25" t="s">
        <v>185</v>
      </c>
      <c r="AU210" s="25" t="s">
        <v>92</v>
      </c>
      <c r="AY210" s="25" t="s">
        <v>182</v>
      </c>
      <c r="BE210" s="205">
        <f>IF(N210="základní",J210,0)</f>
        <v>162628.5</v>
      </c>
      <c r="BF210" s="205">
        <f>IF(N210="snížená",J210,0)</f>
        <v>0</v>
      </c>
      <c r="BG210" s="205">
        <f>IF(N210="zákl. přenesená",J210,0)</f>
        <v>0</v>
      </c>
      <c r="BH210" s="205">
        <f>IF(N210="sníž. přenesená",J210,0)</f>
        <v>0</v>
      </c>
      <c r="BI210" s="205">
        <f>IF(N210="nulová",J210,0)</f>
        <v>0</v>
      </c>
      <c r="BJ210" s="25" t="s">
        <v>25</v>
      </c>
      <c r="BK210" s="205">
        <f>ROUND(I210*H210,2)</f>
        <v>162628.5</v>
      </c>
      <c r="BL210" s="25" t="s">
        <v>197</v>
      </c>
      <c r="BM210" s="25" t="s">
        <v>2265</v>
      </c>
    </row>
    <row r="211" spans="2:47" s="1" customFormat="1" ht="72">
      <c r="B211" s="42"/>
      <c r="C211" s="64"/>
      <c r="D211" s="208" t="s">
        <v>237</v>
      </c>
      <c r="E211" s="64"/>
      <c r="F211" s="228" t="s">
        <v>2266</v>
      </c>
      <c r="G211" s="64"/>
      <c r="H211" s="64"/>
      <c r="I211" s="165"/>
      <c r="J211" s="64"/>
      <c r="K211" s="64"/>
      <c r="L211" s="62"/>
      <c r="M211" s="229"/>
      <c r="N211" s="43"/>
      <c r="O211" s="43"/>
      <c r="P211" s="43"/>
      <c r="Q211" s="43"/>
      <c r="R211" s="43"/>
      <c r="S211" s="43"/>
      <c r="T211" s="79"/>
      <c r="AT211" s="25" t="s">
        <v>237</v>
      </c>
      <c r="AU211" s="25" t="s">
        <v>92</v>
      </c>
    </row>
    <row r="212" spans="2:51" s="11" customFormat="1" ht="13.5">
      <c r="B212" s="206"/>
      <c r="C212" s="207"/>
      <c r="D212" s="208" t="s">
        <v>192</v>
      </c>
      <c r="E212" s="209" t="s">
        <v>22</v>
      </c>
      <c r="F212" s="210" t="s">
        <v>2267</v>
      </c>
      <c r="G212" s="207"/>
      <c r="H212" s="211">
        <v>1810</v>
      </c>
      <c r="I212" s="212"/>
      <c r="J212" s="207"/>
      <c r="K212" s="207"/>
      <c r="L212" s="213"/>
      <c r="M212" s="214"/>
      <c r="N212" s="215"/>
      <c r="O212" s="215"/>
      <c r="P212" s="215"/>
      <c r="Q212" s="215"/>
      <c r="R212" s="215"/>
      <c r="S212" s="215"/>
      <c r="T212" s="216"/>
      <c r="AT212" s="217" t="s">
        <v>192</v>
      </c>
      <c r="AU212" s="217" t="s">
        <v>92</v>
      </c>
      <c r="AV212" s="11" t="s">
        <v>92</v>
      </c>
      <c r="AW212" s="11" t="s">
        <v>194</v>
      </c>
      <c r="AX212" s="11" t="s">
        <v>25</v>
      </c>
      <c r="AY212" s="217" t="s">
        <v>182</v>
      </c>
    </row>
    <row r="213" spans="2:65" s="1" customFormat="1" ht="22.8" customHeight="1">
      <c r="B213" s="42"/>
      <c r="C213" s="194" t="s">
        <v>427</v>
      </c>
      <c r="D213" s="194" t="s">
        <v>185</v>
      </c>
      <c r="E213" s="195" t="s">
        <v>2268</v>
      </c>
      <c r="F213" s="196" t="s">
        <v>2269</v>
      </c>
      <c r="G213" s="197" t="s">
        <v>234</v>
      </c>
      <c r="H213" s="198">
        <v>1810</v>
      </c>
      <c r="I213" s="199">
        <v>59.98</v>
      </c>
      <c r="J213" s="200">
        <f>ROUND(I213*H213,2)</f>
        <v>108563.8</v>
      </c>
      <c r="K213" s="196" t="s">
        <v>235</v>
      </c>
      <c r="L213" s="62"/>
      <c r="M213" s="201" t="s">
        <v>22</v>
      </c>
      <c r="N213" s="202" t="s">
        <v>53</v>
      </c>
      <c r="O213" s="43"/>
      <c r="P213" s="203">
        <f>O213*H213</f>
        <v>0</v>
      </c>
      <c r="Q213" s="203">
        <v>0</v>
      </c>
      <c r="R213" s="203">
        <f>Q213*H213</f>
        <v>0</v>
      </c>
      <c r="S213" s="203">
        <v>0</v>
      </c>
      <c r="T213" s="204">
        <f>S213*H213</f>
        <v>0</v>
      </c>
      <c r="AR213" s="25" t="s">
        <v>197</v>
      </c>
      <c r="AT213" s="25" t="s">
        <v>185</v>
      </c>
      <c r="AU213" s="25" t="s">
        <v>92</v>
      </c>
      <c r="AY213" s="25" t="s">
        <v>182</v>
      </c>
      <c r="BE213" s="205">
        <f>IF(N213="základní",J213,0)</f>
        <v>108563.8</v>
      </c>
      <c r="BF213" s="205">
        <f>IF(N213="snížená",J213,0)</f>
        <v>0</v>
      </c>
      <c r="BG213" s="205">
        <f>IF(N213="zákl. přenesená",J213,0)</f>
        <v>0</v>
      </c>
      <c r="BH213" s="205">
        <f>IF(N213="sníž. přenesená",J213,0)</f>
        <v>0</v>
      </c>
      <c r="BI213" s="205">
        <f>IF(N213="nulová",J213,0)</f>
        <v>0</v>
      </c>
      <c r="BJ213" s="25" t="s">
        <v>25</v>
      </c>
      <c r="BK213" s="205">
        <f>ROUND(I213*H213,2)</f>
        <v>108563.8</v>
      </c>
      <c r="BL213" s="25" t="s">
        <v>197</v>
      </c>
      <c r="BM213" s="25" t="s">
        <v>2270</v>
      </c>
    </row>
    <row r="214" spans="2:51" s="11" customFormat="1" ht="13.5">
      <c r="B214" s="206"/>
      <c r="C214" s="207"/>
      <c r="D214" s="208" t="s">
        <v>192</v>
      </c>
      <c r="E214" s="209" t="s">
        <v>22</v>
      </c>
      <c r="F214" s="210" t="s">
        <v>2267</v>
      </c>
      <c r="G214" s="207"/>
      <c r="H214" s="211">
        <v>1810</v>
      </c>
      <c r="I214" s="212"/>
      <c r="J214" s="207"/>
      <c r="K214" s="207"/>
      <c r="L214" s="213"/>
      <c r="M214" s="214"/>
      <c r="N214" s="215"/>
      <c r="O214" s="215"/>
      <c r="P214" s="215"/>
      <c r="Q214" s="215"/>
      <c r="R214" s="215"/>
      <c r="S214" s="215"/>
      <c r="T214" s="216"/>
      <c r="AT214" s="217" t="s">
        <v>192</v>
      </c>
      <c r="AU214" s="217" t="s">
        <v>92</v>
      </c>
      <c r="AV214" s="11" t="s">
        <v>92</v>
      </c>
      <c r="AW214" s="11" t="s">
        <v>194</v>
      </c>
      <c r="AX214" s="11" t="s">
        <v>25</v>
      </c>
      <c r="AY214" s="217" t="s">
        <v>182</v>
      </c>
    </row>
    <row r="215" spans="2:65" s="1" customFormat="1" ht="34.2" customHeight="1">
      <c r="B215" s="42"/>
      <c r="C215" s="194" t="s">
        <v>434</v>
      </c>
      <c r="D215" s="194" t="s">
        <v>185</v>
      </c>
      <c r="E215" s="195" t="s">
        <v>1941</v>
      </c>
      <c r="F215" s="196" t="s">
        <v>1942</v>
      </c>
      <c r="G215" s="197" t="s">
        <v>234</v>
      </c>
      <c r="H215" s="198">
        <v>1448</v>
      </c>
      <c r="I215" s="199">
        <v>41.92</v>
      </c>
      <c r="J215" s="200">
        <f>ROUND(I215*H215,2)</f>
        <v>60700.16</v>
      </c>
      <c r="K215" s="196" t="s">
        <v>235</v>
      </c>
      <c r="L215" s="62"/>
      <c r="M215" s="201" t="s">
        <v>22</v>
      </c>
      <c r="N215" s="202" t="s">
        <v>53</v>
      </c>
      <c r="O215" s="43"/>
      <c r="P215" s="203">
        <f>O215*H215</f>
        <v>0</v>
      </c>
      <c r="Q215" s="203">
        <v>0</v>
      </c>
      <c r="R215" s="203">
        <f>Q215*H215</f>
        <v>0</v>
      </c>
      <c r="S215" s="203">
        <v>0</v>
      </c>
      <c r="T215" s="204">
        <f>S215*H215</f>
        <v>0</v>
      </c>
      <c r="AR215" s="25" t="s">
        <v>197</v>
      </c>
      <c r="AT215" s="25" t="s">
        <v>185</v>
      </c>
      <c r="AU215" s="25" t="s">
        <v>92</v>
      </c>
      <c r="AY215" s="25" t="s">
        <v>182</v>
      </c>
      <c r="BE215" s="205">
        <f>IF(N215="základní",J215,0)</f>
        <v>60700.16</v>
      </c>
      <c r="BF215" s="205">
        <f>IF(N215="snížená",J215,0)</f>
        <v>0</v>
      </c>
      <c r="BG215" s="205">
        <f>IF(N215="zákl. přenesená",J215,0)</f>
        <v>0</v>
      </c>
      <c r="BH215" s="205">
        <f>IF(N215="sníž. přenesená",J215,0)</f>
        <v>0</v>
      </c>
      <c r="BI215" s="205">
        <f>IF(N215="nulová",J215,0)</f>
        <v>0</v>
      </c>
      <c r="BJ215" s="25" t="s">
        <v>25</v>
      </c>
      <c r="BK215" s="205">
        <f>ROUND(I215*H215,2)</f>
        <v>60700.16</v>
      </c>
      <c r="BL215" s="25" t="s">
        <v>197</v>
      </c>
      <c r="BM215" s="25" t="s">
        <v>2271</v>
      </c>
    </row>
    <row r="216" spans="2:47" s="1" customFormat="1" ht="120">
      <c r="B216" s="42"/>
      <c r="C216" s="64"/>
      <c r="D216" s="208" t="s">
        <v>237</v>
      </c>
      <c r="E216" s="64"/>
      <c r="F216" s="228" t="s">
        <v>1944</v>
      </c>
      <c r="G216" s="64"/>
      <c r="H216" s="64"/>
      <c r="I216" s="165"/>
      <c r="J216" s="64"/>
      <c r="K216" s="64"/>
      <c r="L216" s="62"/>
      <c r="M216" s="229"/>
      <c r="N216" s="43"/>
      <c r="O216" s="43"/>
      <c r="P216" s="43"/>
      <c r="Q216" s="43"/>
      <c r="R216" s="43"/>
      <c r="S216" s="43"/>
      <c r="T216" s="79"/>
      <c r="AT216" s="25" t="s">
        <v>237</v>
      </c>
      <c r="AU216" s="25" t="s">
        <v>92</v>
      </c>
    </row>
    <row r="217" spans="2:51" s="11" customFormat="1" ht="13.5">
      <c r="B217" s="206"/>
      <c r="C217" s="207"/>
      <c r="D217" s="208" t="s">
        <v>192</v>
      </c>
      <c r="E217" s="209" t="s">
        <v>22</v>
      </c>
      <c r="F217" s="210" t="s">
        <v>2272</v>
      </c>
      <c r="G217" s="207"/>
      <c r="H217" s="211">
        <v>1448</v>
      </c>
      <c r="I217" s="212"/>
      <c r="J217" s="207"/>
      <c r="K217" s="207"/>
      <c r="L217" s="213"/>
      <c r="M217" s="214"/>
      <c r="N217" s="215"/>
      <c r="O217" s="215"/>
      <c r="P217" s="215"/>
      <c r="Q217" s="215"/>
      <c r="R217" s="215"/>
      <c r="S217" s="215"/>
      <c r="T217" s="216"/>
      <c r="AT217" s="217" t="s">
        <v>192</v>
      </c>
      <c r="AU217" s="217" t="s">
        <v>92</v>
      </c>
      <c r="AV217" s="11" t="s">
        <v>92</v>
      </c>
      <c r="AW217" s="11" t="s">
        <v>194</v>
      </c>
      <c r="AX217" s="11" t="s">
        <v>25</v>
      </c>
      <c r="AY217" s="217" t="s">
        <v>182</v>
      </c>
    </row>
    <row r="218" spans="2:65" s="1" customFormat="1" ht="34.2" customHeight="1">
      <c r="B218" s="42"/>
      <c r="C218" s="194" t="s">
        <v>440</v>
      </c>
      <c r="D218" s="194" t="s">
        <v>185</v>
      </c>
      <c r="E218" s="195" t="s">
        <v>1946</v>
      </c>
      <c r="F218" s="196" t="s">
        <v>1947</v>
      </c>
      <c r="G218" s="197" t="s">
        <v>234</v>
      </c>
      <c r="H218" s="198">
        <v>1448</v>
      </c>
      <c r="I218" s="199">
        <v>29.87</v>
      </c>
      <c r="J218" s="200">
        <f>ROUND(I218*H218,2)</f>
        <v>43251.76</v>
      </c>
      <c r="K218" s="196" t="s">
        <v>235</v>
      </c>
      <c r="L218" s="62"/>
      <c r="M218" s="201" t="s">
        <v>22</v>
      </c>
      <c r="N218" s="202" t="s">
        <v>53</v>
      </c>
      <c r="O218" s="43"/>
      <c r="P218" s="203">
        <f>O218*H218</f>
        <v>0</v>
      </c>
      <c r="Q218" s="203">
        <v>0</v>
      </c>
      <c r="R218" s="203">
        <f>Q218*H218</f>
        <v>0</v>
      </c>
      <c r="S218" s="203">
        <v>0</v>
      </c>
      <c r="T218" s="204">
        <f>S218*H218</f>
        <v>0</v>
      </c>
      <c r="AR218" s="25" t="s">
        <v>197</v>
      </c>
      <c r="AT218" s="25" t="s">
        <v>185</v>
      </c>
      <c r="AU218" s="25" t="s">
        <v>92</v>
      </c>
      <c r="AY218" s="25" t="s">
        <v>182</v>
      </c>
      <c r="BE218" s="205">
        <f>IF(N218="základní",J218,0)</f>
        <v>43251.76</v>
      </c>
      <c r="BF218" s="205">
        <f>IF(N218="snížená",J218,0)</f>
        <v>0</v>
      </c>
      <c r="BG218" s="205">
        <f>IF(N218="zákl. přenesená",J218,0)</f>
        <v>0</v>
      </c>
      <c r="BH218" s="205">
        <f>IF(N218="sníž. přenesená",J218,0)</f>
        <v>0</v>
      </c>
      <c r="BI218" s="205">
        <f>IF(N218="nulová",J218,0)</f>
        <v>0</v>
      </c>
      <c r="BJ218" s="25" t="s">
        <v>25</v>
      </c>
      <c r="BK218" s="205">
        <f>ROUND(I218*H218,2)</f>
        <v>43251.76</v>
      </c>
      <c r="BL218" s="25" t="s">
        <v>197</v>
      </c>
      <c r="BM218" s="25" t="s">
        <v>2273</v>
      </c>
    </row>
    <row r="219" spans="2:47" s="1" customFormat="1" ht="60">
      <c r="B219" s="42"/>
      <c r="C219" s="64"/>
      <c r="D219" s="208" t="s">
        <v>237</v>
      </c>
      <c r="E219" s="64"/>
      <c r="F219" s="228" t="s">
        <v>1949</v>
      </c>
      <c r="G219" s="64"/>
      <c r="H219" s="64"/>
      <c r="I219" s="165"/>
      <c r="J219" s="64"/>
      <c r="K219" s="64"/>
      <c r="L219" s="62"/>
      <c r="M219" s="229"/>
      <c r="N219" s="43"/>
      <c r="O219" s="43"/>
      <c r="P219" s="43"/>
      <c r="Q219" s="43"/>
      <c r="R219" s="43"/>
      <c r="S219" s="43"/>
      <c r="T219" s="79"/>
      <c r="AT219" s="25" t="s">
        <v>237</v>
      </c>
      <c r="AU219" s="25" t="s">
        <v>92</v>
      </c>
    </row>
    <row r="220" spans="2:51" s="11" customFormat="1" ht="13.5">
      <c r="B220" s="206"/>
      <c r="C220" s="207"/>
      <c r="D220" s="208" t="s">
        <v>192</v>
      </c>
      <c r="E220" s="209" t="s">
        <v>22</v>
      </c>
      <c r="F220" s="210" t="s">
        <v>2272</v>
      </c>
      <c r="G220" s="207"/>
      <c r="H220" s="211">
        <v>1448</v>
      </c>
      <c r="I220" s="212"/>
      <c r="J220" s="207"/>
      <c r="K220" s="207"/>
      <c r="L220" s="213"/>
      <c r="M220" s="214"/>
      <c r="N220" s="215"/>
      <c r="O220" s="215"/>
      <c r="P220" s="215"/>
      <c r="Q220" s="215"/>
      <c r="R220" s="215"/>
      <c r="S220" s="215"/>
      <c r="T220" s="216"/>
      <c r="AT220" s="217" t="s">
        <v>192</v>
      </c>
      <c r="AU220" s="217" t="s">
        <v>92</v>
      </c>
      <c r="AV220" s="11" t="s">
        <v>92</v>
      </c>
      <c r="AW220" s="11" t="s">
        <v>194</v>
      </c>
      <c r="AX220" s="11" t="s">
        <v>25</v>
      </c>
      <c r="AY220" s="217" t="s">
        <v>182</v>
      </c>
    </row>
    <row r="221" spans="2:65" s="1" customFormat="1" ht="22.8" customHeight="1">
      <c r="B221" s="42"/>
      <c r="C221" s="194" t="s">
        <v>446</v>
      </c>
      <c r="D221" s="194" t="s">
        <v>185</v>
      </c>
      <c r="E221" s="195" t="s">
        <v>2274</v>
      </c>
      <c r="F221" s="196" t="s">
        <v>2275</v>
      </c>
      <c r="G221" s="197" t="s">
        <v>295</v>
      </c>
      <c r="H221" s="198">
        <v>67.23</v>
      </c>
      <c r="I221" s="199">
        <v>3858.89</v>
      </c>
      <c r="J221" s="200">
        <f>ROUND(I221*H221,2)</f>
        <v>259433.17</v>
      </c>
      <c r="K221" s="196" t="s">
        <v>235</v>
      </c>
      <c r="L221" s="62"/>
      <c r="M221" s="201" t="s">
        <v>22</v>
      </c>
      <c r="N221" s="202" t="s">
        <v>53</v>
      </c>
      <c r="O221" s="43"/>
      <c r="P221" s="203">
        <f>O221*H221</f>
        <v>0</v>
      </c>
      <c r="Q221" s="203">
        <v>0.12171</v>
      </c>
      <c r="R221" s="203">
        <f>Q221*H221</f>
        <v>8.1825633</v>
      </c>
      <c r="S221" s="203">
        <v>2.4</v>
      </c>
      <c r="T221" s="204">
        <f>S221*H221</f>
        <v>161.352</v>
      </c>
      <c r="AR221" s="25" t="s">
        <v>197</v>
      </c>
      <c r="AT221" s="25" t="s">
        <v>185</v>
      </c>
      <c r="AU221" s="25" t="s">
        <v>92</v>
      </c>
      <c r="AY221" s="25" t="s">
        <v>182</v>
      </c>
      <c r="BE221" s="205">
        <f>IF(N221="základní",J221,0)</f>
        <v>259433.17</v>
      </c>
      <c r="BF221" s="205">
        <f>IF(N221="snížená",J221,0)</f>
        <v>0</v>
      </c>
      <c r="BG221" s="205">
        <f>IF(N221="zákl. přenesená",J221,0)</f>
        <v>0</v>
      </c>
      <c r="BH221" s="205">
        <f>IF(N221="sníž. přenesená",J221,0)</f>
        <v>0</v>
      </c>
      <c r="BI221" s="205">
        <f>IF(N221="nulová",J221,0)</f>
        <v>0</v>
      </c>
      <c r="BJ221" s="25" t="s">
        <v>25</v>
      </c>
      <c r="BK221" s="205">
        <f>ROUND(I221*H221,2)</f>
        <v>259433.17</v>
      </c>
      <c r="BL221" s="25" t="s">
        <v>197</v>
      </c>
      <c r="BM221" s="25" t="s">
        <v>2276</v>
      </c>
    </row>
    <row r="222" spans="2:47" s="1" customFormat="1" ht="264">
      <c r="B222" s="42"/>
      <c r="C222" s="64"/>
      <c r="D222" s="208" t="s">
        <v>237</v>
      </c>
      <c r="E222" s="64"/>
      <c r="F222" s="228" t="s">
        <v>2277</v>
      </c>
      <c r="G222" s="64"/>
      <c r="H222" s="64"/>
      <c r="I222" s="165"/>
      <c r="J222" s="64"/>
      <c r="K222" s="64"/>
      <c r="L222" s="62"/>
      <c r="M222" s="229"/>
      <c r="N222" s="43"/>
      <c r="O222" s="43"/>
      <c r="P222" s="43"/>
      <c r="Q222" s="43"/>
      <c r="R222" s="43"/>
      <c r="S222" s="43"/>
      <c r="T222" s="79"/>
      <c r="AT222" s="25" t="s">
        <v>237</v>
      </c>
      <c r="AU222" s="25" t="s">
        <v>92</v>
      </c>
    </row>
    <row r="223" spans="2:51" s="11" customFormat="1" ht="13.5">
      <c r="B223" s="206"/>
      <c r="C223" s="207"/>
      <c r="D223" s="208" t="s">
        <v>192</v>
      </c>
      <c r="E223" s="209" t="s">
        <v>22</v>
      </c>
      <c r="F223" s="210" t="s">
        <v>2278</v>
      </c>
      <c r="G223" s="207"/>
      <c r="H223" s="211">
        <v>67.23</v>
      </c>
      <c r="I223" s="212"/>
      <c r="J223" s="207"/>
      <c r="K223" s="207"/>
      <c r="L223" s="213"/>
      <c r="M223" s="214"/>
      <c r="N223" s="215"/>
      <c r="O223" s="215"/>
      <c r="P223" s="215"/>
      <c r="Q223" s="215"/>
      <c r="R223" s="215"/>
      <c r="S223" s="215"/>
      <c r="T223" s="216"/>
      <c r="AT223" s="217" t="s">
        <v>192</v>
      </c>
      <c r="AU223" s="217" t="s">
        <v>92</v>
      </c>
      <c r="AV223" s="11" t="s">
        <v>92</v>
      </c>
      <c r="AW223" s="11" t="s">
        <v>194</v>
      </c>
      <c r="AX223" s="11" t="s">
        <v>25</v>
      </c>
      <c r="AY223" s="217" t="s">
        <v>182</v>
      </c>
    </row>
    <row r="224" spans="2:65" s="1" customFormat="1" ht="22.8" customHeight="1">
      <c r="B224" s="42"/>
      <c r="C224" s="194" t="s">
        <v>451</v>
      </c>
      <c r="D224" s="194" t="s">
        <v>185</v>
      </c>
      <c r="E224" s="195" t="s">
        <v>2279</v>
      </c>
      <c r="F224" s="196" t="s">
        <v>2280</v>
      </c>
      <c r="G224" s="197" t="s">
        <v>249</v>
      </c>
      <c r="H224" s="198">
        <v>7896</v>
      </c>
      <c r="I224" s="199">
        <v>258.87</v>
      </c>
      <c r="J224" s="200">
        <f>ROUND(I224*H224,2)</f>
        <v>2044037.52</v>
      </c>
      <c r="K224" s="196" t="s">
        <v>235</v>
      </c>
      <c r="L224" s="62"/>
      <c r="M224" s="201" t="s">
        <v>22</v>
      </c>
      <c r="N224" s="202" t="s">
        <v>53</v>
      </c>
      <c r="O224" s="43"/>
      <c r="P224" s="203">
        <f>O224*H224</f>
        <v>0</v>
      </c>
      <c r="Q224" s="203">
        <v>2E-05</v>
      </c>
      <c r="R224" s="203">
        <f>Q224*H224</f>
        <v>0.15792</v>
      </c>
      <c r="S224" s="203">
        <v>0</v>
      </c>
      <c r="T224" s="204">
        <f>S224*H224</f>
        <v>0</v>
      </c>
      <c r="AR224" s="25" t="s">
        <v>197</v>
      </c>
      <c r="AT224" s="25" t="s">
        <v>185</v>
      </c>
      <c r="AU224" s="25" t="s">
        <v>92</v>
      </c>
      <c r="AY224" s="25" t="s">
        <v>182</v>
      </c>
      <c r="BE224" s="205">
        <f>IF(N224="základní",J224,0)</f>
        <v>2044037.52</v>
      </c>
      <c r="BF224" s="205">
        <f>IF(N224="snížená",J224,0)</f>
        <v>0</v>
      </c>
      <c r="BG224" s="205">
        <f>IF(N224="zákl. přenesená",J224,0)</f>
        <v>0</v>
      </c>
      <c r="BH224" s="205">
        <f>IF(N224="sníž. přenesená",J224,0)</f>
        <v>0</v>
      </c>
      <c r="BI224" s="205">
        <f>IF(N224="nulová",J224,0)</f>
        <v>0</v>
      </c>
      <c r="BJ224" s="25" t="s">
        <v>25</v>
      </c>
      <c r="BK224" s="205">
        <f>ROUND(I224*H224,2)</f>
        <v>2044037.52</v>
      </c>
      <c r="BL224" s="25" t="s">
        <v>197</v>
      </c>
      <c r="BM224" s="25" t="s">
        <v>2281</v>
      </c>
    </row>
    <row r="225" spans="2:47" s="1" customFormat="1" ht="84">
      <c r="B225" s="42"/>
      <c r="C225" s="64"/>
      <c r="D225" s="208" t="s">
        <v>237</v>
      </c>
      <c r="E225" s="64"/>
      <c r="F225" s="228" t="s">
        <v>2282</v>
      </c>
      <c r="G225" s="64"/>
      <c r="H225" s="64"/>
      <c r="I225" s="165"/>
      <c r="J225" s="64"/>
      <c r="K225" s="64"/>
      <c r="L225" s="62"/>
      <c r="M225" s="229"/>
      <c r="N225" s="43"/>
      <c r="O225" s="43"/>
      <c r="P225" s="43"/>
      <c r="Q225" s="43"/>
      <c r="R225" s="43"/>
      <c r="S225" s="43"/>
      <c r="T225" s="79"/>
      <c r="AT225" s="25" t="s">
        <v>237</v>
      </c>
      <c r="AU225" s="25" t="s">
        <v>92</v>
      </c>
    </row>
    <row r="226" spans="2:51" s="11" customFormat="1" ht="13.5">
      <c r="B226" s="206"/>
      <c r="C226" s="207"/>
      <c r="D226" s="208" t="s">
        <v>192</v>
      </c>
      <c r="E226" s="209" t="s">
        <v>22</v>
      </c>
      <c r="F226" s="210" t="s">
        <v>2283</v>
      </c>
      <c r="G226" s="207"/>
      <c r="H226" s="211">
        <v>7896</v>
      </c>
      <c r="I226" s="212"/>
      <c r="J226" s="207"/>
      <c r="K226" s="207"/>
      <c r="L226" s="213"/>
      <c r="M226" s="214"/>
      <c r="N226" s="215"/>
      <c r="O226" s="215"/>
      <c r="P226" s="215"/>
      <c r="Q226" s="215"/>
      <c r="R226" s="215"/>
      <c r="S226" s="215"/>
      <c r="T226" s="216"/>
      <c r="AT226" s="217" t="s">
        <v>192</v>
      </c>
      <c r="AU226" s="217" t="s">
        <v>92</v>
      </c>
      <c r="AV226" s="11" t="s">
        <v>92</v>
      </c>
      <c r="AW226" s="11" t="s">
        <v>194</v>
      </c>
      <c r="AX226" s="11" t="s">
        <v>25</v>
      </c>
      <c r="AY226" s="217" t="s">
        <v>182</v>
      </c>
    </row>
    <row r="227" spans="2:65" s="1" customFormat="1" ht="22.8" customHeight="1">
      <c r="B227" s="42"/>
      <c r="C227" s="194" t="s">
        <v>457</v>
      </c>
      <c r="D227" s="194" t="s">
        <v>185</v>
      </c>
      <c r="E227" s="195" t="s">
        <v>2284</v>
      </c>
      <c r="F227" s="196" t="s">
        <v>2285</v>
      </c>
      <c r="G227" s="197" t="s">
        <v>249</v>
      </c>
      <c r="H227" s="198">
        <v>27075</v>
      </c>
      <c r="I227" s="199">
        <v>206.01</v>
      </c>
      <c r="J227" s="200">
        <f>ROUND(I227*H227,2)</f>
        <v>5577720.75</v>
      </c>
      <c r="K227" s="196" t="s">
        <v>235</v>
      </c>
      <c r="L227" s="62"/>
      <c r="M227" s="201" t="s">
        <v>22</v>
      </c>
      <c r="N227" s="202" t="s">
        <v>53</v>
      </c>
      <c r="O227" s="43"/>
      <c r="P227" s="203">
        <f>O227*H227</f>
        <v>0</v>
      </c>
      <c r="Q227" s="203">
        <v>2E-05</v>
      </c>
      <c r="R227" s="203">
        <f>Q227*H227</f>
        <v>0.5415000000000001</v>
      </c>
      <c r="S227" s="203">
        <v>0</v>
      </c>
      <c r="T227" s="204">
        <f>S227*H227</f>
        <v>0</v>
      </c>
      <c r="AR227" s="25" t="s">
        <v>197</v>
      </c>
      <c r="AT227" s="25" t="s">
        <v>185</v>
      </c>
      <c r="AU227" s="25" t="s">
        <v>92</v>
      </c>
      <c r="AY227" s="25" t="s">
        <v>182</v>
      </c>
      <c r="BE227" s="205">
        <f>IF(N227="základní",J227,0)</f>
        <v>5577720.75</v>
      </c>
      <c r="BF227" s="205">
        <f>IF(N227="snížená",J227,0)</f>
        <v>0</v>
      </c>
      <c r="BG227" s="205">
        <f>IF(N227="zákl. přenesená",J227,0)</f>
        <v>0</v>
      </c>
      <c r="BH227" s="205">
        <f>IF(N227="sníž. přenesená",J227,0)</f>
        <v>0</v>
      </c>
      <c r="BI227" s="205">
        <f>IF(N227="nulová",J227,0)</f>
        <v>0</v>
      </c>
      <c r="BJ227" s="25" t="s">
        <v>25</v>
      </c>
      <c r="BK227" s="205">
        <f>ROUND(I227*H227,2)</f>
        <v>5577720.75</v>
      </c>
      <c r="BL227" s="25" t="s">
        <v>197</v>
      </c>
      <c r="BM227" s="25" t="s">
        <v>2286</v>
      </c>
    </row>
    <row r="228" spans="2:47" s="1" customFormat="1" ht="84">
      <c r="B228" s="42"/>
      <c r="C228" s="64"/>
      <c r="D228" s="208" t="s">
        <v>237</v>
      </c>
      <c r="E228" s="64"/>
      <c r="F228" s="228" t="s">
        <v>2282</v>
      </c>
      <c r="G228" s="64"/>
      <c r="H228" s="64"/>
      <c r="I228" s="165"/>
      <c r="J228" s="64"/>
      <c r="K228" s="64"/>
      <c r="L228" s="62"/>
      <c r="M228" s="229"/>
      <c r="N228" s="43"/>
      <c r="O228" s="43"/>
      <c r="P228" s="43"/>
      <c r="Q228" s="43"/>
      <c r="R228" s="43"/>
      <c r="S228" s="43"/>
      <c r="T228" s="79"/>
      <c r="AT228" s="25" t="s">
        <v>237</v>
      </c>
      <c r="AU228" s="25" t="s">
        <v>92</v>
      </c>
    </row>
    <row r="229" spans="2:51" s="11" customFormat="1" ht="13.5">
      <c r="B229" s="206"/>
      <c r="C229" s="207"/>
      <c r="D229" s="208" t="s">
        <v>192</v>
      </c>
      <c r="E229" s="209" t="s">
        <v>22</v>
      </c>
      <c r="F229" s="210" t="s">
        <v>2287</v>
      </c>
      <c r="G229" s="207"/>
      <c r="H229" s="211">
        <v>20055</v>
      </c>
      <c r="I229" s="212"/>
      <c r="J229" s="207"/>
      <c r="K229" s="207"/>
      <c r="L229" s="213"/>
      <c r="M229" s="214"/>
      <c r="N229" s="215"/>
      <c r="O229" s="215"/>
      <c r="P229" s="215"/>
      <c r="Q229" s="215"/>
      <c r="R229" s="215"/>
      <c r="S229" s="215"/>
      <c r="T229" s="216"/>
      <c r="AT229" s="217" t="s">
        <v>192</v>
      </c>
      <c r="AU229" s="217" t="s">
        <v>92</v>
      </c>
      <c r="AV229" s="11" t="s">
        <v>92</v>
      </c>
      <c r="AW229" s="11" t="s">
        <v>194</v>
      </c>
      <c r="AX229" s="11" t="s">
        <v>82</v>
      </c>
      <c r="AY229" s="217" t="s">
        <v>182</v>
      </c>
    </row>
    <row r="230" spans="2:51" s="11" customFormat="1" ht="13.5">
      <c r="B230" s="206"/>
      <c r="C230" s="207"/>
      <c r="D230" s="208" t="s">
        <v>192</v>
      </c>
      <c r="E230" s="209" t="s">
        <v>22</v>
      </c>
      <c r="F230" s="210" t="s">
        <v>2288</v>
      </c>
      <c r="G230" s="207"/>
      <c r="H230" s="211">
        <v>7020</v>
      </c>
      <c r="I230" s="212"/>
      <c r="J230" s="207"/>
      <c r="K230" s="207"/>
      <c r="L230" s="213"/>
      <c r="M230" s="214"/>
      <c r="N230" s="215"/>
      <c r="O230" s="215"/>
      <c r="P230" s="215"/>
      <c r="Q230" s="215"/>
      <c r="R230" s="215"/>
      <c r="S230" s="215"/>
      <c r="T230" s="216"/>
      <c r="AT230" s="217" t="s">
        <v>192</v>
      </c>
      <c r="AU230" s="217" t="s">
        <v>92</v>
      </c>
      <c r="AV230" s="11" t="s">
        <v>92</v>
      </c>
      <c r="AW230" s="11" t="s">
        <v>194</v>
      </c>
      <c r="AX230" s="11" t="s">
        <v>82</v>
      </c>
      <c r="AY230" s="217" t="s">
        <v>182</v>
      </c>
    </row>
    <row r="231" spans="2:51" s="13" customFormat="1" ht="13.5">
      <c r="B231" s="233"/>
      <c r="C231" s="234"/>
      <c r="D231" s="208" t="s">
        <v>192</v>
      </c>
      <c r="E231" s="235" t="s">
        <v>22</v>
      </c>
      <c r="F231" s="236" t="s">
        <v>241</v>
      </c>
      <c r="G231" s="234"/>
      <c r="H231" s="237">
        <v>27075</v>
      </c>
      <c r="I231" s="238"/>
      <c r="J231" s="234"/>
      <c r="K231" s="234"/>
      <c r="L231" s="239"/>
      <c r="M231" s="240"/>
      <c r="N231" s="241"/>
      <c r="O231" s="241"/>
      <c r="P231" s="241"/>
      <c r="Q231" s="241"/>
      <c r="R231" s="241"/>
      <c r="S231" s="241"/>
      <c r="T231" s="242"/>
      <c r="AT231" s="243" t="s">
        <v>192</v>
      </c>
      <c r="AU231" s="243" t="s">
        <v>92</v>
      </c>
      <c r="AV231" s="13" t="s">
        <v>197</v>
      </c>
      <c r="AW231" s="13" t="s">
        <v>194</v>
      </c>
      <c r="AX231" s="13" t="s">
        <v>25</v>
      </c>
      <c r="AY231" s="243" t="s">
        <v>182</v>
      </c>
    </row>
    <row r="232" spans="2:65" s="1" customFormat="1" ht="14.4" customHeight="1">
      <c r="B232" s="42"/>
      <c r="C232" s="194" t="s">
        <v>462</v>
      </c>
      <c r="D232" s="194" t="s">
        <v>185</v>
      </c>
      <c r="E232" s="195" t="s">
        <v>2289</v>
      </c>
      <c r="F232" s="196" t="s">
        <v>2290</v>
      </c>
      <c r="G232" s="197" t="s">
        <v>234</v>
      </c>
      <c r="H232" s="198">
        <v>198.09</v>
      </c>
      <c r="I232" s="199">
        <v>189.42</v>
      </c>
      <c r="J232" s="200">
        <f>ROUND(I232*H232,2)</f>
        <v>37522.21</v>
      </c>
      <c r="K232" s="196" t="s">
        <v>235</v>
      </c>
      <c r="L232" s="62"/>
      <c r="M232" s="201" t="s">
        <v>22</v>
      </c>
      <c r="N232" s="202" t="s">
        <v>53</v>
      </c>
      <c r="O232" s="43"/>
      <c r="P232" s="203">
        <f>O232*H232</f>
        <v>0</v>
      </c>
      <c r="Q232" s="203">
        <v>0</v>
      </c>
      <c r="R232" s="203">
        <f>Q232*H232</f>
        <v>0</v>
      </c>
      <c r="S232" s="203">
        <v>0</v>
      </c>
      <c r="T232" s="204">
        <f>S232*H232</f>
        <v>0</v>
      </c>
      <c r="AR232" s="25" t="s">
        <v>197</v>
      </c>
      <c r="AT232" s="25" t="s">
        <v>185</v>
      </c>
      <c r="AU232" s="25" t="s">
        <v>92</v>
      </c>
      <c r="AY232" s="25" t="s">
        <v>182</v>
      </c>
      <c r="BE232" s="205">
        <f>IF(N232="základní",J232,0)</f>
        <v>37522.21</v>
      </c>
      <c r="BF232" s="205">
        <f>IF(N232="snížená",J232,0)</f>
        <v>0</v>
      </c>
      <c r="BG232" s="205">
        <f>IF(N232="zákl. přenesená",J232,0)</f>
        <v>0</v>
      </c>
      <c r="BH232" s="205">
        <f>IF(N232="sníž. přenesená",J232,0)</f>
        <v>0</v>
      </c>
      <c r="BI232" s="205">
        <f>IF(N232="nulová",J232,0)</f>
        <v>0</v>
      </c>
      <c r="BJ232" s="25" t="s">
        <v>25</v>
      </c>
      <c r="BK232" s="205">
        <f>ROUND(I232*H232,2)</f>
        <v>37522.21</v>
      </c>
      <c r="BL232" s="25" t="s">
        <v>197</v>
      </c>
      <c r="BM232" s="25" t="s">
        <v>2291</v>
      </c>
    </row>
    <row r="233" spans="2:47" s="1" customFormat="1" ht="96">
      <c r="B233" s="42"/>
      <c r="C233" s="64"/>
      <c r="D233" s="208" t="s">
        <v>237</v>
      </c>
      <c r="E233" s="64"/>
      <c r="F233" s="228" t="s">
        <v>2292</v>
      </c>
      <c r="G233" s="64"/>
      <c r="H233" s="64"/>
      <c r="I233" s="165"/>
      <c r="J233" s="64"/>
      <c r="K233" s="64"/>
      <c r="L233" s="62"/>
      <c r="M233" s="229"/>
      <c r="N233" s="43"/>
      <c r="O233" s="43"/>
      <c r="P233" s="43"/>
      <c r="Q233" s="43"/>
      <c r="R233" s="43"/>
      <c r="S233" s="43"/>
      <c r="T233" s="79"/>
      <c r="AT233" s="25" t="s">
        <v>237</v>
      </c>
      <c r="AU233" s="25" t="s">
        <v>92</v>
      </c>
    </row>
    <row r="234" spans="2:51" s="11" customFormat="1" ht="13.5">
      <c r="B234" s="206"/>
      <c r="C234" s="207"/>
      <c r="D234" s="208" t="s">
        <v>192</v>
      </c>
      <c r="E234" s="209" t="s">
        <v>22</v>
      </c>
      <c r="F234" s="210" t="s">
        <v>2293</v>
      </c>
      <c r="G234" s="207"/>
      <c r="H234" s="211">
        <v>198.09</v>
      </c>
      <c r="I234" s="212"/>
      <c r="J234" s="207"/>
      <c r="K234" s="207"/>
      <c r="L234" s="213"/>
      <c r="M234" s="214"/>
      <c r="N234" s="215"/>
      <c r="O234" s="215"/>
      <c r="P234" s="215"/>
      <c r="Q234" s="215"/>
      <c r="R234" s="215"/>
      <c r="S234" s="215"/>
      <c r="T234" s="216"/>
      <c r="AT234" s="217" t="s">
        <v>192</v>
      </c>
      <c r="AU234" s="217" t="s">
        <v>92</v>
      </c>
      <c r="AV234" s="11" t="s">
        <v>92</v>
      </c>
      <c r="AW234" s="11" t="s">
        <v>194</v>
      </c>
      <c r="AX234" s="11" t="s">
        <v>25</v>
      </c>
      <c r="AY234" s="217" t="s">
        <v>182</v>
      </c>
    </row>
    <row r="235" spans="2:63" s="10" customFormat="1" ht="29.85" customHeight="1">
      <c r="B235" s="178"/>
      <c r="C235" s="179"/>
      <c r="D235" s="180" t="s">
        <v>81</v>
      </c>
      <c r="E235" s="192" t="s">
        <v>1302</v>
      </c>
      <c r="F235" s="192" t="s">
        <v>1303</v>
      </c>
      <c r="G235" s="179"/>
      <c r="H235" s="179"/>
      <c r="I235" s="182"/>
      <c r="J235" s="193">
        <f>BK235</f>
        <v>25316.120000000003</v>
      </c>
      <c r="K235" s="179"/>
      <c r="L235" s="184"/>
      <c r="M235" s="185"/>
      <c r="N235" s="186"/>
      <c r="O235" s="186"/>
      <c r="P235" s="187">
        <f>SUM(P236:P240)</f>
        <v>0</v>
      </c>
      <c r="Q235" s="186"/>
      <c r="R235" s="187">
        <f>SUM(R236:R240)</f>
        <v>0</v>
      </c>
      <c r="S235" s="186"/>
      <c r="T235" s="188">
        <f>SUM(T236:T240)</f>
        <v>0</v>
      </c>
      <c r="AR235" s="189" t="s">
        <v>25</v>
      </c>
      <c r="AT235" s="190" t="s">
        <v>81</v>
      </c>
      <c r="AU235" s="190" t="s">
        <v>25</v>
      </c>
      <c r="AY235" s="189" t="s">
        <v>182</v>
      </c>
      <c r="BK235" s="191">
        <f>SUM(BK236:BK240)</f>
        <v>25316.120000000003</v>
      </c>
    </row>
    <row r="236" spans="2:65" s="1" customFormat="1" ht="22.8" customHeight="1">
      <c r="B236" s="42"/>
      <c r="C236" s="194" t="s">
        <v>466</v>
      </c>
      <c r="D236" s="194" t="s">
        <v>185</v>
      </c>
      <c r="E236" s="195" t="s">
        <v>2294</v>
      </c>
      <c r="F236" s="196" t="s">
        <v>2295</v>
      </c>
      <c r="G236" s="197" t="s">
        <v>561</v>
      </c>
      <c r="H236" s="198">
        <v>161.352</v>
      </c>
      <c r="I236" s="199">
        <v>131.46</v>
      </c>
      <c r="J236" s="200">
        <f>ROUND(I236*H236,2)</f>
        <v>21211.33</v>
      </c>
      <c r="K236" s="196" t="s">
        <v>235</v>
      </c>
      <c r="L236" s="62"/>
      <c r="M236" s="201" t="s">
        <v>22</v>
      </c>
      <c r="N236" s="202" t="s">
        <v>53</v>
      </c>
      <c r="O236" s="43"/>
      <c r="P236" s="203">
        <f>O236*H236</f>
        <v>0</v>
      </c>
      <c r="Q236" s="203">
        <v>0</v>
      </c>
      <c r="R236" s="203">
        <f>Q236*H236</f>
        <v>0</v>
      </c>
      <c r="S236" s="203">
        <v>0</v>
      </c>
      <c r="T236" s="204">
        <f>S236*H236</f>
        <v>0</v>
      </c>
      <c r="AR236" s="25" t="s">
        <v>197</v>
      </c>
      <c r="AT236" s="25" t="s">
        <v>185</v>
      </c>
      <c r="AU236" s="25" t="s">
        <v>92</v>
      </c>
      <c r="AY236" s="25" t="s">
        <v>182</v>
      </c>
      <c r="BE236" s="205">
        <f>IF(N236="základní",J236,0)</f>
        <v>21211.33</v>
      </c>
      <c r="BF236" s="205">
        <f>IF(N236="snížená",J236,0)</f>
        <v>0</v>
      </c>
      <c r="BG236" s="205">
        <f>IF(N236="zákl. přenesená",J236,0)</f>
        <v>0</v>
      </c>
      <c r="BH236" s="205">
        <f>IF(N236="sníž. přenesená",J236,0)</f>
        <v>0</v>
      </c>
      <c r="BI236" s="205">
        <f>IF(N236="nulová",J236,0)</f>
        <v>0</v>
      </c>
      <c r="BJ236" s="25" t="s">
        <v>25</v>
      </c>
      <c r="BK236" s="205">
        <f>ROUND(I236*H236,2)</f>
        <v>21211.33</v>
      </c>
      <c r="BL236" s="25" t="s">
        <v>197</v>
      </c>
      <c r="BM236" s="25" t="s">
        <v>2296</v>
      </c>
    </row>
    <row r="237" spans="2:47" s="1" customFormat="1" ht="96">
      <c r="B237" s="42"/>
      <c r="C237" s="64"/>
      <c r="D237" s="208" t="s">
        <v>237</v>
      </c>
      <c r="E237" s="64"/>
      <c r="F237" s="228" t="s">
        <v>2297</v>
      </c>
      <c r="G237" s="64"/>
      <c r="H237" s="64"/>
      <c r="I237" s="165"/>
      <c r="J237" s="64"/>
      <c r="K237" s="64"/>
      <c r="L237" s="62"/>
      <c r="M237" s="229"/>
      <c r="N237" s="43"/>
      <c r="O237" s="43"/>
      <c r="P237" s="43"/>
      <c r="Q237" s="43"/>
      <c r="R237" s="43"/>
      <c r="S237" s="43"/>
      <c r="T237" s="79"/>
      <c r="AT237" s="25" t="s">
        <v>237</v>
      </c>
      <c r="AU237" s="25" t="s">
        <v>92</v>
      </c>
    </row>
    <row r="238" spans="2:65" s="1" customFormat="1" ht="34.2" customHeight="1">
      <c r="B238" s="42"/>
      <c r="C238" s="194" t="s">
        <v>472</v>
      </c>
      <c r="D238" s="194" t="s">
        <v>185</v>
      </c>
      <c r="E238" s="195" t="s">
        <v>2298</v>
      </c>
      <c r="F238" s="196" t="s">
        <v>2299</v>
      </c>
      <c r="G238" s="197" t="s">
        <v>561</v>
      </c>
      <c r="H238" s="198">
        <v>322.704</v>
      </c>
      <c r="I238" s="199">
        <v>12.72</v>
      </c>
      <c r="J238" s="200">
        <f>ROUND(I238*H238,2)</f>
        <v>4104.79</v>
      </c>
      <c r="K238" s="196" t="s">
        <v>235</v>
      </c>
      <c r="L238" s="62"/>
      <c r="M238" s="201" t="s">
        <v>22</v>
      </c>
      <c r="N238" s="202" t="s">
        <v>53</v>
      </c>
      <c r="O238" s="43"/>
      <c r="P238" s="203">
        <f>O238*H238</f>
        <v>0</v>
      </c>
      <c r="Q238" s="203">
        <v>0</v>
      </c>
      <c r="R238" s="203">
        <f>Q238*H238</f>
        <v>0</v>
      </c>
      <c r="S238" s="203">
        <v>0</v>
      </c>
      <c r="T238" s="204">
        <f>S238*H238</f>
        <v>0</v>
      </c>
      <c r="AR238" s="25" t="s">
        <v>197</v>
      </c>
      <c r="AT238" s="25" t="s">
        <v>185</v>
      </c>
      <c r="AU238" s="25" t="s">
        <v>92</v>
      </c>
      <c r="AY238" s="25" t="s">
        <v>182</v>
      </c>
      <c r="BE238" s="205">
        <f>IF(N238="základní",J238,0)</f>
        <v>4104.79</v>
      </c>
      <c r="BF238" s="205">
        <f>IF(N238="snížená",J238,0)</f>
        <v>0</v>
      </c>
      <c r="BG238" s="205">
        <f>IF(N238="zákl. přenesená",J238,0)</f>
        <v>0</v>
      </c>
      <c r="BH238" s="205">
        <f>IF(N238="sníž. přenesená",J238,0)</f>
        <v>0</v>
      </c>
      <c r="BI238" s="205">
        <f>IF(N238="nulová",J238,0)</f>
        <v>0</v>
      </c>
      <c r="BJ238" s="25" t="s">
        <v>25</v>
      </c>
      <c r="BK238" s="205">
        <f>ROUND(I238*H238,2)</f>
        <v>4104.79</v>
      </c>
      <c r="BL238" s="25" t="s">
        <v>197</v>
      </c>
      <c r="BM238" s="25" t="s">
        <v>2300</v>
      </c>
    </row>
    <row r="239" spans="2:47" s="1" customFormat="1" ht="96">
      <c r="B239" s="42"/>
      <c r="C239" s="64"/>
      <c r="D239" s="208" t="s">
        <v>237</v>
      </c>
      <c r="E239" s="64"/>
      <c r="F239" s="228" t="s">
        <v>2297</v>
      </c>
      <c r="G239" s="64"/>
      <c r="H239" s="64"/>
      <c r="I239" s="165"/>
      <c r="J239" s="64"/>
      <c r="K239" s="64"/>
      <c r="L239" s="62"/>
      <c r="M239" s="229"/>
      <c r="N239" s="43"/>
      <c r="O239" s="43"/>
      <c r="P239" s="43"/>
      <c r="Q239" s="43"/>
      <c r="R239" s="43"/>
      <c r="S239" s="43"/>
      <c r="T239" s="79"/>
      <c r="AT239" s="25" t="s">
        <v>237</v>
      </c>
      <c r="AU239" s="25" t="s">
        <v>92</v>
      </c>
    </row>
    <row r="240" spans="2:51" s="11" customFormat="1" ht="13.5">
      <c r="B240" s="206"/>
      <c r="C240" s="207"/>
      <c r="D240" s="208" t="s">
        <v>192</v>
      </c>
      <c r="E240" s="209" t="s">
        <v>22</v>
      </c>
      <c r="F240" s="210" t="s">
        <v>2301</v>
      </c>
      <c r="G240" s="207"/>
      <c r="H240" s="211">
        <v>322.704</v>
      </c>
      <c r="I240" s="212"/>
      <c r="J240" s="207"/>
      <c r="K240" s="207"/>
      <c r="L240" s="213"/>
      <c r="M240" s="214"/>
      <c r="N240" s="215"/>
      <c r="O240" s="215"/>
      <c r="P240" s="215"/>
      <c r="Q240" s="215"/>
      <c r="R240" s="215"/>
      <c r="S240" s="215"/>
      <c r="T240" s="216"/>
      <c r="AT240" s="217" t="s">
        <v>192</v>
      </c>
      <c r="AU240" s="217" t="s">
        <v>92</v>
      </c>
      <c r="AV240" s="11" t="s">
        <v>92</v>
      </c>
      <c r="AW240" s="11" t="s">
        <v>194</v>
      </c>
      <c r="AX240" s="11" t="s">
        <v>25</v>
      </c>
      <c r="AY240" s="217" t="s">
        <v>182</v>
      </c>
    </row>
    <row r="241" spans="2:63" s="10" customFormat="1" ht="29.85" customHeight="1">
      <c r="B241" s="178"/>
      <c r="C241" s="179"/>
      <c r="D241" s="180" t="s">
        <v>81</v>
      </c>
      <c r="E241" s="192" t="s">
        <v>1518</v>
      </c>
      <c r="F241" s="192" t="s">
        <v>1341</v>
      </c>
      <c r="G241" s="179"/>
      <c r="H241" s="179"/>
      <c r="I241" s="182"/>
      <c r="J241" s="193">
        <f>BK241</f>
        <v>90782.81</v>
      </c>
      <c r="K241" s="179"/>
      <c r="L241" s="184"/>
      <c r="M241" s="185"/>
      <c r="N241" s="186"/>
      <c r="O241" s="186"/>
      <c r="P241" s="187">
        <f>P242</f>
        <v>0</v>
      </c>
      <c r="Q241" s="186"/>
      <c r="R241" s="187">
        <f>R242</f>
        <v>0</v>
      </c>
      <c r="S241" s="186"/>
      <c r="T241" s="188">
        <f>T242</f>
        <v>0</v>
      </c>
      <c r="AR241" s="189" t="s">
        <v>25</v>
      </c>
      <c r="AT241" s="190" t="s">
        <v>81</v>
      </c>
      <c r="AU241" s="190" t="s">
        <v>25</v>
      </c>
      <c r="AY241" s="189" t="s">
        <v>182</v>
      </c>
      <c r="BK241" s="191">
        <f>BK242</f>
        <v>90782.81</v>
      </c>
    </row>
    <row r="242" spans="2:65" s="1" customFormat="1" ht="45.6" customHeight="1">
      <c r="B242" s="42"/>
      <c r="C242" s="194" t="s">
        <v>477</v>
      </c>
      <c r="D242" s="194" t="s">
        <v>185</v>
      </c>
      <c r="E242" s="195" t="s">
        <v>2302</v>
      </c>
      <c r="F242" s="196" t="s">
        <v>2303</v>
      </c>
      <c r="G242" s="197" t="s">
        <v>561</v>
      </c>
      <c r="H242" s="198">
        <v>3363.572</v>
      </c>
      <c r="I242" s="199">
        <v>26.99</v>
      </c>
      <c r="J242" s="200">
        <f>ROUND(I242*H242,2)</f>
        <v>90782.81</v>
      </c>
      <c r="K242" s="196" t="s">
        <v>235</v>
      </c>
      <c r="L242" s="62"/>
      <c r="M242" s="201" t="s">
        <v>22</v>
      </c>
      <c r="N242" s="202" t="s">
        <v>53</v>
      </c>
      <c r="O242" s="43"/>
      <c r="P242" s="203">
        <f>O242*H242</f>
        <v>0</v>
      </c>
      <c r="Q242" s="203">
        <v>0</v>
      </c>
      <c r="R242" s="203">
        <f>Q242*H242</f>
        <v>0</v>
      </c>
      <c r="S242" s="203">
        <v>0</v>
      </c>
      <c r="T242" s="204">
        <f>S242*H242</f>
        <v>0</v>
      </c>
      <c r="AR242" s="25" t="s">
        <v>197</v>
      </c>
      <c r="AT242" s="25" t="s">
        <v>185</v>
      </c>
      <c r="AU242" s="25" t="s">
        <v>92</v>
      </c>
      <c r="AY242" s="25" t="s">
        <v>182</v>
      </c>
      <c r="BE242" s="205">
        <f>IF(N242="základní",J242,0)</f>
        <v>90782.81</v>
      </c>
      <c r="BF242" s="205">
        <f>IF(N242="snížená",J242,0)</f>
        <v>0</v>
      </c>
      <c r="BG242" s="205">
        <f>IF(N242="zákl. přenesená",J242,0)</f>
        <v>0</v>
      </c>
      <c r="BH242" s="205">
        <f>IF(N242="sníž. přenesená",J242,0)</f>
        <v>0</v>
      </c>
      <c r="BI242" s="205">
        <f>IF(N242="nulová",J242,0)</f>
        <v>0</v>
      </c>
      <c r="BJ242" s="25" t="s">
        <v>25</v>
      </c>
      <c r="BK242" s="205">
        <f>ROUND(I242*H242,2)</f>
        <v>90782.81</v>
      </c>
      <c r="BL242" s="25" t="s">
        <v>197</v>
      </c>
      <c r="BM242" s="25" t="s">
        <v>2304</v>
      </c>
    </row>
    <row r="243" spans="2:63" s="10" customFormat="1" ht="37.35" customHeight="1">
      <c r="B243" s="178"/>
      <c r="C243" s="179"/>
      <c r="D243" s="180" t="s">
        <v>81</v>
      </c>
      <c r="E243" s="181" t="s">
        <v>1520</v>
      </c>
      <c r="F243" s="181" t="s">
        <v>1521</v>
      </c>
      <c r="G243" s="179"/>
      <c r="H243" s="179"/>
      <c r="I243" s="182"/>
      <c r="J243" s="183">
        <f>BK243</f>
        <v>64685.97</v>
      </c>
      <c r="K243" s="179"/>
      <c r="L243" s="184"/>
      <c r="M243" s="185"/>
      <c r="N243" s="186"/>
      <c r="O243" s="186"/>
      <c r="P243" s="187">
        <f>P244</f>
        <v>0</v>
      </c>
      <c r="Q243" s="186"/>
      <c r="R243" s="187">
        <f>R244</f>
        <v>0.33818000000000004</v>
      </c>
      <c r="S243" s="186"/>
      <c r="T243" s="188">
        <f>T244</f>
        <v>0</v>
      </c>
      <c r="AR243" s="189" t="s">
        <v>92</v>
      </c>
      <c r="AT243" s="190" t="s">
        <v>81</v>
      </c>
      <c r="AU243" s="190" t="s">
        <v>82</v>
      </c>
      <c r="AY243" s="189" t="s">
        <v>182</v>
      </c>
      <c r="BK243" s="191">
        <f>BK244</f>
        <v>64685.97</v>
      </c>
    </row>
    <row r="244" spans="2:63" s="10" customFormat="1" ht="19.95" customHeight="1">
      <c r="B244" s="178"/>
      <c r="C244" s="179"/>
      <c r="D244" s="180" t="s">
        <v>81</v>
      </c>
      <c r="E244" s="192" t="s">
        <v>1522</v>
      </c>
      <c r="F244" s="192" t="s">
        <v>1523</v>
      </c>
      <c r="G244" s="179"/>
      <c r="H244" s="179"/>
      <c r="I244" s="182"/>
      <c r="J244" s="193">
        <f>BK244</f>
        <v>64685.97</v>
      </c>
      <c r="K244" s="179"/>
      <c r="L244" s="184"/>
      <c r="M244" s="185"/>
      <c r="N244" s="186"/>
      <c r="O244" s="186"/>
      <c r="P244" s="187">
        <f>SUM(P245:P256)</f>
        <v>0</v>
      </c>
      <c r="Q244" s="186"/>
      <c r="R244" s="187">
        <f>SUM(R245:R256)</f>
        <v>0.33818000000000004</v>
      </c>
      <c r="S244" s="186"/>
      <c r="T244" s="188">
        <f>SUM(T245:T256)</f>
        <v>0</v>
      </c>
      <c r="AR244" s="189" t="s">
        <v>92</v>
      </c>
      <c r="AT244" s="190" t="s">
        <v>81</v>
      </c>
      <c r="AU244" s="190" t="s">
        <v>25</v>
      </c>
      <c r="AY244" s="189" t="s">
        <v>182</v>
      </c>
      <c r="BK244" s="191">
        <f>SUM(BK245:BK256)</f>
        <v>64685.97</v>
      </c>
    </row>
    <row r="245" spans="2:65" s="1" customFormat="1" ht="22.8" customHeight="1">
      <c r="B245" s="42"/>
      <c r="C245" s="194" t="s">
        <v>481</v>
      </c>
      <c r="D245" s="194" t="s">
        <v>185</v>
      </c>
      <c r="E245" s="195" t="s">
        <v>1524</v>
      </c>
      <c r="F245" s="196" t="s">
        <v>1525</v>
      </c>
      <c r="G245" s="197" t="s">
        <v>234</v>
      </c>
      <c r="H245" s="198">
        <v>169.2</v>
      </c>
      <c r="I245" s="199">
        <v>56.17</v>
      </c>
      <c r="J245" s="200">
        <f>ROUND(I245*H245,2)</f>
        <v>9503.96</v>
      </c>
      <c r="K245" s="196" t="s">
        <v>235</v>
      </c>
      <c r="L245" s="62"/>
      <c r="M245" s="201" t="s">
        <v>22</v>
      </c>
      <c r="N245" s="202" t="s">
        <v>53</v>
      </c>
      <c r="O245" s="43"/>
      <c r="P245" s="203">
        <f>O245*H245</f>
        <v>0</v>
      </c>
      <c r="Q245" s="203">
        <v>0</v>
      </c>
      <c r="R245" s="203">
        <f>Q245*H245</f>
        <v>0</v>
      </c>
      <c r="S245" s="203">
        <v>0</v>
      </c>
      <c r="T245" s="204">
        <f>S245*H245</f>
        <v>0</v>
      </c>
      <c r="AR245" s="25" t="s">
        <v>317</v>
      </c>
      <c r="AT245" s="25" t="s">
        <v>185</v>
      </c>
      <c r="AU245" s="25" t="s">
        <v>92</v>
      </c>
      <c r="AY245" s="25" t="s">
        <v>182</v>
      </c>
      <c r="BE245" s="205">
        <f>IF(N245="základní",J245,0)</f>
        <v>9503.96</v>
      </c>
      <c r="BF245" s="205">
        <f>IF(N245="snížená",J245,0)</f>
        <v>0</v>
      </c>
      <c r="BG245" s="205">
        <f>IF(N245="zákl. přenesená",J245,0)</f>
        <v>0</v>
      </c>
      <c r="BH245" s="205">
        <f>IF(N245="sníž. přenesená",J245,0)</f>
        <v>0</v>
      </c>
      <c r="BI245" s="205">
        <f>IF(N245="nulová",J245,0)</f>
        <v>0</v>
      </c>
      <c r="BJ245" s="25" t="s">
        <v>25</v>
      </c>
      <c r="BK245" s="205">
        <f>ROUND(I245*H245,2)</f>
        <v>9503.96</v>
      </c>
      <c r="BL245" s="25" t="s">
        <v>317</v>
      </c>
      <c r="BM245" s="25" t="s">
        <v>2305</v>
      </c>
    </row>
    <row r="246" spans="2:47" s="1" customFormat="1" ht="48">
      <c r="B246" s="42"/>
      <c r="C246" s="64"/>
      <c r="D246" s="208" t="s">
        <v>237</v>
      </c>
      <c r="E246" s="64"/>
      <c r="F246" s="228" t="s">
        <v>1527</v>
      </c>
      <c r="G246" s="64"/>
      <c r="H246" s="64"/>
      <c r="I246" s="165"/>
      <c r="J246" s="64"/>
      <c r="K246" s="64"/>
      <c r="L246" s="62"/>
      <c r="M246" s="229"/>
      <c r="N246" s="43"/>
      <c r="O246" s="43"/>
      <c r="P246" s="43"/>
      <c r="Q246" s="43"/>
      <c r="R246" s="43"/>
      <c r="S246" s="43"/>
      <c r="T246" s="79"/>
      <c r="AT246" s="25" t="s">
        <v>237</v>
      </c>
      <c r="AU246" s="25" t="s">
        <v>92</v>
      </c>
    </row>
    <row r="247" spans="2:51" s="11" customFormat="1" ht="13.5">
      <c r="B247" s="206"/>
      <c r="C247" s="207"/>
      <c r="D247" s="208" t="s">
        <v>192</v>
      </c>
      <c r="E247" s="209" t="s">
        <v>22</v>
      </c>
      <c r="F247" s="210" t="s">
        <v>2306</v>
      </c>
      <c r="G247" s="207"/>
      <c r="H247" s="211">
        <v>169.2</v>
      </c>
      <c r="I247" s="212"/>
      <c r="J247" s="207"/>
      <c r="K247" s="207"/>
      <c r="L247" s="213"/>
      <c r="M247" s="214"/>
      <c r="N247" s="215"/>
      <c r="O247" s="215"/>
      <c r="P247" s="215"/>
      <c r="Q247" s="215"/>
      <c r="R247" s="215"/>
      <c r="S247" s="215"/>
      <c r="T247" s="216"/>
      <c r="AT247" s="217" t="s">
        <v>192</v>
      </c>
      <c r="AU247" s="217" t="s">
        <v>92</v>
      </c>
      <c r="AV247" s="11" t="s">
        <v>92</v>
      </c>
      <c r="AW247" s="11" t="s">
        <v>194</v>
      </c>
      <c r="AX247" s="11" t="s">
        <v>25</v>
      </c>
      <c r="AY247" s="217" t="s">
        <v>182</v>
      </c>
    </row>
    <row r="248" spans="2:65" s="1" customFormat="1" ht="14.4" customHeight="1">
      <c r="B248" s="42"/>
      <c r="C248" s="244" t="s">
        <v>485</v>
      </c>
      <c r="D248" s="244" t="s">
        <v>435</v>
      </c>
      <c r="E248" s="245" t="s">
        <v>1529</v>
      </c>
      <c r="F248" s="246" t="s">
        <v>1530</v>
      </c>
      <c r="G248" s="247" t="s">
        <v>561</v>
      </c>
      <c r="H248" s="248">
        <v>0.059</v>
      </c>
      <c r="I248" s="249">
        <v>70169.32</v>
      </c>
      <c r="J248" s="250">
        <f>ROUND(I248*H248,2)</f>
        <v>4139.99</v>
      </c>
      <c r="K248" s="246" t="s">
        <v>235</v>
      </c>
      <c r="L248" s="251"/>
      <c r="M248" s="252" t="s">
        <v>22</v>
      </c>
      <c r="N248" s="253" t="s">
        <v>53</v>
      </c>
      <c r="O248" s="43"/>
      <c r="P248" s="203">
        <f>O248*H248</f>
        <v>0</v>
      </c>
      <c r="Q248" s="203">
        <v>1</v>
      </c>
      <c r="R248" s="203">
        <f>Q248*H248</f>
        <v>0.059</v>
      </c>
      <c r="S248" s="203">
        <v>0</v>
      </c>
      <c r="T248" s="204">
        <f>S248*H248</f>
        <v>0</v>
      </c>
      <c r="AR248" s="25" t="s">
        <v>405</v>
      </c>
      <c r="AT248" s="25" t="s">
        <v>435</v>
      </c>
      <c r="AU248" s="25" t="s">
        <v>92</v>
      </c>
      <c r="AY248" s="25" t="s">
        <v>182</v>
      </c>
      <c r="BE248" s="205">
        <f>IF(N248="základní",J248,0)</f>
        <v>4139.99</v>
      </c>
      <c r="BF248" s="205">
        <f>IF(N248="snížená",J248,0)</f>
        <v>0</v>
      </c>
      <c r="BG248" s="205">
        <f>IF(N248="zákl. přenesená",J248,0)</f>
        <v>0</v>
      </c>
      <c r="BH248" s="205">
        <f>IF(N248="sníž. přenesená",J248,0)</f>
        <v>0</v>
      </c>
      <c r="BI248" s="205">
        <f>IF(N248="nulová",J248,0)</f>
        <v>0</v>
      </c>
      <c r="BJ248" s="25" t="s">
        <v>25</v>
      </c>
      <c r="BK248" s="205">
        <f>ROUND(I248*H248,2)</f>
        <v>4139.99</v>
      </c>
      <c r="BL248" s="25" t="s">
        <v>317</v>
      </c>
      <c r="BM248" s="25" t="s">
        <v>2307</v>
      </c>
    </row>
    <row r="249" spans="2:51" s="11" customFormat="1" ht="13.5">
      <c r="B249" s="206"/>
      <c r="C249" s="207"/>
      <c r="D249" s="208" t="s">
        <v>192</v>
      </c>
      <c r="E249" s="209" t="s">
        <v>22</v>
      </c>
      <c r="F249" s="210" t="s">
        <v>2308</v>
      </c>
      <c r="G249" s="207"/>
      <c r="H249" s="211">
        <v>0.05922</v>
      </c>
      <c r="I249" s="212"/>
      <c r="J249" s="207"/>
      <c r="K249" s="207"/>
      <c r="L249" s="213"/>
      <c r="M249" s="214"/>
      <c r="N249" s="215"/>
      <c r="O249" s="215"/>
      <c r="P249" s="215"/>
      <c r="Q249" s="215"/>
      <c r="R249" s="215"/>
      <c r="S249" s="215"/>
      <c r="T249" s="216"/>
      <c r="AT249" s="217" t="s">
        <v>192</v>
      </c>
      <c r="AU249" s="217" t="s">
        <v>92</v>
      </c>
      <c r="AV249" s="11" t="s">
        <v>92</v>
      </c>
      <c r="AW249" s="11" t="s">
        <v>194</v>
      </c>
      <c r="AX249" s="11" t="s">
        <v>25</v>
      </c>
      <c r="AY249" s="217" t="s">
        <v>182</v>
      </c>
    </row>
    <row r="250" spans="2:65" s="1" customFormat="1" ht="34.2" customHeight="1">
      <c r="B250" s="42"/>
      <c r="C250" s="194" t="s">
        <v>489</v>
      </c>
      <c r="D250" s="194" t="s">
        <v>185</v>
      </c>
      <c r="E250" s="195" t="s">
        <v>1533</v>
      </c>
      <c r="F250" s="196" t="s">
        <v>1534</v>
      </c>
      <c r="G250" s="197" t="s">
        <v>234</v>
      </c>
      <c r="H250" s="198">
        <v>169.2</v>
      </c>
      <c r="I250" s="199">
        <v>91.21</v>
      </c>
      <c r="J250" s="200">
        <f>ROUND(I250*H250,2)</f>
        <v>15432.73</v>
      </c>
      <c r="K250" s="196" t="s">
        <v>235</v>
      </c>
      <c r="L250" s="62"/>
      <c r="M250" s="201" t="s">
        <v>22</v>
      </c>
      <c r="N250" s="202" t="s">
        <v>53</v>
      </c>
      <c r="O250" s="43"/>
      <c r="P250" s="203">
        <f>O250*H250</f>
        <v>0</v>
      </c>
      <c r="Q250" s="203">
        <v>0</v>
      </c>
      <c r="R250" s="203">
        <f>Q250*H250</f>
        <v>0</v>
      </c>
      <c r="S250" s="203">
        <v>0</v>
      </c>
      <c r="T250" s="204">
        <f>S250*H250</f>
        <v>0</v>
      </c>
      <c r="AR250" s="25" t="s">
        <v>317</v>
      </c>
      <c r="AT250" s="25" t="s">
        <v>185</v>
      </c>
      <c r="AU250" s="25" t="s">
        <v>92</v>
      </c>
      <c r="AY250" s="25" t="s">
        <v>182</v>
      </c>
      <c r="BE250" s="205">
        <f>IF(N250="základní",J250,0)</f>
        <v>15432.73</v>
      </c>
      <c r="BF250" s="205">
        <f>IF(N250="snížená",J250,0)</f>
        <v>0</v>
      </c>
      <c r="BG250" s="205">
        <f>IF(N250="zákl. přenesená",J250,0)</f>
        <v>0</v>
      </c>
      <c r="BH250" s="205">
        <f>IF(N250="sníž. přenesená",J250,0)</f>
        <v>0</v>
      </c>
      <c r="BI250" s="205">
        <f>IF(N250="nulová",J250,0)</f>
        <v>0</v>
      </c>
      <c r="BJ250" s="25" t="s">
        <v>25</v>
      </c>
      <c r="BK250" s="205">
        <f>ROUND(I250*H250,2)</f>
        <v>15432.73</v>
      </c>
      <c r="BL250" s="25" t="s">
        <v>317</v>
      </c>
      <c r="BM250" s="25" t="s">
        <v>2309</v>
      </c>
    </row>
    <row r="251" spans="2:47" s="1" customFormat="1" ht="48">
      <c r="B251" s="42"/>
      <c r="C251" s="64"/>
      <c r="D251" s="208" t="s">
        <v>237</v>
      </c>
      <c r="E251" s="64"/>
      <c r="F251" s="228" t="s">
        <v>1527</v>
      </c>
      <c r="G251" s="64"/>
      <c r="H251" s="64"/>
      <c r="I251" s="165"/>
      <c r="J251" s="64"/>
      <c r="K251" s="64"/>
      <c r="L251" s="62"/>
      <c r="M251" s="229"/>
      <c r="N251" s="43"/>
      <c r="O251" s="43"/>
      <c r="P251" s="43"/>
      <c r="Q251" s="43"/>
      <c r="R251" s="43"/>
      <c r="S251" s="43"/>
      <c r="T251" s="79"/>
      <c r="AT251" s="25" t="s">
        <v>237</v>
      </c>
      <c r="AU251" s="25" t="s">
        <v>92</v>
      </c>
    </row>
    <row r="252" spans="2:51" s="11" customFormat="1" ht="13.5">
      <c r="B252" s="206"/>
      <c r="C252" s="207"/>
      <c r="D252" s="208" t="s">
        <v>192</v>
      </c>
      <c r="E252" s="209" t="s">
        <v>22</v>
      </c>
      <c r="F252" s="210" t="s">
        <v>2310</v>
      </c>
      <c r="G252" s="207"/>
      <c r="H252" s="211">
        <v>169.2</v>
      </c>
      <c r="I252" s="212"/>
      <c r="J252" s="207"/>
      <c r="K252" s="207"/>
      <c r="L252" s="213"/>
      <c r="M252" s="214"/>
      <c r="N252" s="215"/>
      <c r="O252" s="215"/>
      <c r="P252" s="215"/>
      <c r="Q252" s="215"/>
      <c r="R252" s="215"/>
      <c r="S252" s="215"/>
      <c r="T252" s="216"/>
      <c r="AT252" s="217" t="s">
        <v>192</v>
      </c>
      <c r="AU252" s="217" t="s">
        <v>92</v>
      </c>
      <c r="AV252" s="11" t="s">
        <v>92</v>
      </c>
      <c r="AW252" s="11" t="s">
        <v>194</v>
      </c>
      <c r="AX252" s="11" t="s">
        <v>25</v>
      </c>
      <c r="AY252" s="217" t="s">
        <v>182</v>
      </c>
    </row>
    <row r="253" spans="2:65" s="1" customFormat="1" ht="14.4" customHeight="1">
      <c r="B253" s="42"/>
      <c r="C253" s="244" t="s">
        <v>493</v>
      </c>
      <c r="D253" s="244" t="s">
        <v>435</v>
      </c>
      <c r="E253" s="245" t="s">
        <v>1537</v>
      </c>
      <c r="F253" s="246" t="s">
        <v>1538</v>
      </c>
      <c r="G253" s="247" t="s">
        <v>1539</v>
      </c>
      <c r="H253" s="248">
        <v>279.18</v>
      </c>
      <c r="I253" s="249">
        <v>126.24</v>
      </c>
      <c r="J253" s="250">
        <f>ROUND(I253*H253,2)</f>
        <v>35243.68</v>
      </c>
      <c r="K253" s="246" t="s">
        <v>235</v>
      </c>
      <c r="L253" s="251"/>
      <c r="M253" s="252" t="s">
        <v>22</v>
      </c>
      <c r="N253" s="253" t="s">
        <v>53</v>
      </c>
      <c r="O253" s="43"/>
      <c r="P253" s="203">
        <f>O253*H253</f>
        <v>0</v>
      </c>
      <c r="Q253" s="203">
        <v>0.001</v>
      </c>
      <c r="R253" s="203">
        <f>Q253*H253</f>
        <v>0.27918000000000004</v>
      </c>
      <c r="S253" s="203">
        <v>0</v>
      </c>
      <c r="T253" s="204">
        <f>S253*H253</f>
        <v>0</v>
      </c>
      <c r="AR253" s="25" t="s">
        <v>405</v>
      </c>
      <c r="AT253" s="25" t="s">
        <v>435</v>
      </c>
      <c r="AU253" s="25" t="s">
        <v>92</v>
      </c>
      <c r="AY253" s="25" t="s">
        <v>182</v>
      </c>
      <c r="BE253" s="205">
        <f>IF(N253="základní",J253,0)</f>
        <v>35243.68</v>
      </c>
      <c r="BF253" s="205">
        <f>IF(N253="snížená",J253,0)</f>
        <v>0</v>
      </c>
      <c r="BG253" s="205">
        <f>IF(N253="zákl. přenesená",J253,0)</f>
        <v>0</v>
      </c>
      <c r="BH253" s="205">
        <f>IF(N253="sníž. přenesená",J253,0)</f>
        <v>0</v>
      </c>
      <c r="BI253" s="205">
        <f>IF(N253="nulová",J253,0)</f>
        <v>0</v>
      </c>
      <c r="BJ253" s="25" t="s">
        <v>25</v>
      </c>
      <c r="BK253" s="205">
        <f>ROUND(I253*H253,2)</f>
        <v>35243.68</v>
      </c>
      <c r="BL253" s="25" t="s">
        <v>317</v>
      </c>
      <c r="BM253" s="25" t="s">
        <v>2311</v>
      </c>
    </row>
    <row r="254" spans="2:51" s="11" customFormat="1" ht="13.5">
      <c r="B254" s="206"/>
      <c r="C254" s="207"/>
      <c r="D254" s="208" t="s">
        <v>192</v>
      </c>
      <c r="E254" s="209" t="s">
        <v>22</v>
      </c>
      <c r="F254" s="210" t="s">
        <v>2312</v>
      </c>
      <c r="G254" s="207"/>
      <c r="H254" s="211">
        <v>279.18</v>
      </c>
      <c r="I254" s="212"/>
      <c r="J254" s="207"/>
      <c r="K254" s="207"/>
      <c r="L254" s="213"/>
      <c r="M254" s="214"/>
      <c r="N254" s="215"/>
      <c r="O254" s="215"/>
      <c r="P254" s="215"/>
      <c r="Q254" s="215"/>
      <c r="R254" s="215"/>
      <c r="S254" s="215"/>
      <c r="T254" s="216"/>
      <c r="AT254" s="217" t="s">
        <v>192</v>
      </c>
      <c r="AU254" s="217" t="s">
        <v>92</v>
      </c>
      <c r="AV254" s="11" t="s">
        <v>92</v>
      </c>
      <c r="AW254" s="11" t="s">
        <v>194</v>
      </c>
      <c r="AX254" s="11" t="s">
        <v>25</v>
      </c>
      <c r="AY254" s="217" t="s">
        <v>182</v>
      </c>
    </row>
    <row r="255" spans="2:65" s="1" customFormat="1" ht="34.2" customHeight="1">
      <c r="B255" s="42"/>
      <c r="C255" s="194" t="s">
        <v>497</v>
      </c>
      <c r="D255" s="194" t="s">
        <v>185</v>
      </c>
      <c r="E255" s="195" t="s">
        <v>1542</v>
      </c>
      <c r="F255" s="196" t="s">
        <v>1543</v>
      </c>
      <c r="G255" s="197" t="s">
        <v>561</v>
      </c>
      <c r="H255" s="198">
        <v>0.338</v>
      </c>
      <c r="I255" s="199">
        <v>1081.69</v>
      </c>
      <c r="J255" s="200">
        <f>ROUND(I255*H255,2)</f>
        <v>365.61</v>
      </c>
      <c r="K255" s="196" t="s">
        <v>235</v>
      </c>
      <c r="L255" s="62"/>
      <c r="M255" s="201" t="s">
        <v>22</v>
      </c>
      <c r="N255" s="202" t="s">
        <v>53</v>
      </c>
      <c r="O255" s="43"/>
      <c r="P255" s="203">
        <f>O255*H255</f>
        <v>0</v>
      </c>
      <c r="Q255" s="203">
        <v>0</v>
      </c>
      <c r="R255" s="203">
        <f>Q255*H255</f>
        <v>0</v>
      </c>
      <c r="S255" s="203">
        <v>0</v>
      </c>
      <c r="T255" s="204">
        <f>S255*H255</f>
        <v>0</v>
      </c>
      <c r="AR255" s="25" t="s">
        <v>317</v>
      </c>
      <c r="AT255" s="25" t="s">
        <v>185</v>
      </c>
      <c r="AU255" s="25" t="s">
        <v>92</v>
      </c>
      <c r="AY255" s="25" t="s">
        <v>182</v>
      </c>
      <c r="BE255" s="205">
        <f>IF(N255="základní",J255,0)</f>
        <v>365.61</v>
      </c>
      <c r="BF255" s="205">
        <f>IF(N255="snížená",J255,0)</f>
        <v>0</v>
      </c>
      <c r="BG255" s="205">
        <f>IF(N255="zákl. přenesená",J255,0)</f>
        <v>0</v>
      </c>
      <c r="BH255" s="205">
        <f>IF(N255="sníž. přenesená",J255,0)</f>
        <v>0</v>
      </c>
      <c r="BI255" s="205">
        <f>IF(N255="nulová",J255,0)</f>
        <v>0</v>
      </c>
      <c r="BJ255" s="25" t="s">
        <v>25</v>
      </c>
      <c r="BK255" s="205">
        <f>ROUND(I255*H255,2)</f>
        <v>365.61</v>
      </c>
      <c r="BL255" s="25" t="s">
        <v>317</v>
      </c>
      <c r="BM255" s="25" t="s">
        <v>2313</v>
      </c>
    </row>
    <row r="256" spans="2:47" s="1" customFormat="1" ht="144">
      <c r="B256" s="42"/>
      <c r="C256" s="64"/>
      <c r="D256" s="208" t="s">
        <v>237</v>
      </c>
      <c r="E256" s="64"/>
      <c r="F256" s="228" t="s">
        <v>1545</v>
      </c>
      <c r="G256" s="64"/>
      <c r="H256" s="64"/>
      <c r="I256" s="165"/>
      <c r="J256" s="64"/>
      <c r="K256" s="64"/>
      <c r="L256" s="62"/>
      <c r="M256" s="272"/>
      <c r="N256" s="256"/>
      <c r="O256" s="256"/>
      <c r="P256" s="256"/>
      <c r="Q256" s="256"/>
      <c r="R256" s="256"/>
      <c r="S256" s="256"/>
      <c r="T256" s="273"/>
      <c r="AT256" s="25" t="s">
        <v>237</v>
      </c>
      <c r="AU256" s="25" t="s">
        <v>92</v>
      </c>
    </row>
    <row r="257" spans="2:12" s="1" customFormat="1" ht="6.9" customHeight="1">
      <c r="B257" s="57"/>
      <c r="C257" s="58"/>
      <c r="D257" s="58"/>
      <c r="E257" s="58"/>
      <c r="F257" s="58"/>
      <c r="G257" s="58"/>
      <c r="H257" s="58"/>
      <c r="I257" s="141"/>
      <c r="J257" s="58"/>
      <c r="K257" s="58"/>
      <c r="L257" s="62"/>
    </row>
  </sheetData>
  <sheetProtection algorithmName="SHA-512" hashValue="R9KI2Y3dnVe5I9LE2+rmbzhJBS3AyIELBT/8Ur1VJckViqUqNkvYs3JZ0TOkGaJCVaxTh1rigGyFGVqnGoiPCw==" saltValue="QChFCdOvIxbRkcBnILfrMs/tpxyo90FE1gnMAR5/CZEn7lucAj+ezETMb5wjQFcWi8ePP5JDCGjOrRMVNu/65A==" spinCount="100000" sheet="1" objects="1" scenarios="1" formatColumns="0" formatRows="0" autoFilter="0"/>
  <autoFilter ref="C85:K256"/>
  <mergeCells count="10">
    <mergeCell ref="J51:J52"/>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58"/>
  <sheetViews>
    <sheetView showGridLines="0" tabSelected="1" workbookViewId="0" topLeftCell="A1">
      <pane ySplit="1" topLeftCell="A11"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2"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2"/>
      <c r="B1" s="113"/>
      <c r="C1" s="113"/>
      <c r="D1" s="114" t="s">
        <v>1</v>
      </c>
      <c r="E1" s="113"/>
      <c r="F1" s="115" t="s">
        <v>146</v>
      </c>
      <c r="G1" s="405" t="s">
        <v>147</v>
      </c>
      <c r="H1" s="405"/>
      <c r="I1" s="116"/>
      <c r="J1" s="115" t="s">
        <v>148</v>
      </c>
      <c r="K1" s="114" t="s">
        <v>149</v>
      </c>
      <c r="L1" s="115" t="s">
        <v>150</v>
      </c>
      <c r="M1" s="115"/>
      <c r="N1" s="115"/>
      <c r="O1" s="115"/>
      <c r="P1" s="115"/>
      <c r="Q1" s="115"/>
      <c r="R1" s="115"/>
      <c r="S1" s="115"/>
      <c r="T1" s="11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 customHeight="1">
      <c r="L2" s="392"/>
      <c r="M2" s="392"/>
      <c r="N2" s="392"/>
      <c r="O2" s="392"/>
      <c r="P2" s="392"/>
      <c r="Q2" s="392"/>
      <c r="R2" s="392"/>
      <c r="S2" s="392"/>
      <c r="T2" s="392"/>
      <c r="U2" s="392"/>
      <c r="V2" s="392"/>
      <c r="AT2" s="25" t="s">
        <v>144</v>
      </c>
    </row>
    <row r="3" spans="2:46" ht="6.9" customHeight="1">
      <c r="B3" s="26"/>
      <c r="C3" s="27"/>
      <c r="D3" s="27"/>
      <c r="E3" s="27"/>
      <c r="F3" s="27"/>
      <c r="G3" s="27"/>
      <c r="H3" s="27"/>
      <c r="I3" s="117"/>
      <c r="J3" s="27"/>
      <c r="K3" s="28"/>
      <c r="AT3" s="25" t="s">
        <v>92</v>
      </c>
    </row>
    <row r="4" spans="2:46" ht="36.9" customHeight="1">
      <c r="B4" s="29"/>
      <c r="C4" s="30"/>
      <c r="D4" s="31" t="s">
        <v>151</v>
      </c>
      <c r="E4" s="30"/>
      <c r="F4" s="30"/>
      <c r="G4" s="30"/>
      <c r="H4" s="30"/>
      <c r="I4" s="118"/>
      <c r="J4" s="30"/>
      <c r="K4" s="32"/>
      <c r="M4" s="33" t="s">
        <v>12</v>
      </c>
      <c r="AT4" s="25" t="s">
        <v>6</v>
      </c>
    </row>
    <row r="5" spans="2:11" ht="6.9" customHeight="1">
      <c r="B5" s="29"/>
      <c r="C5" s="30"/>
      <c r="D5" s="30"/>
      <c r="E5" s="30"/>
      <c r="F5" s="30"/>
      <c r="G5" s="30"/>
      <c r="H5" s="30"/>
      <c r="I5" s="118"/>
      <c r="J5" s="30"/>
      <c r="K5" s="32"/>
    </row>
    <row r="6" spans="2:11" ht="13.2">
      <c r="B6" s="29"/>
      <c r="C6" s="30"/>
      <c r="D6" s="38" t="s">
        <v>18</v>
      </c>
      <c r="E6" s="30"/>
      <c r="F6" s="30"/>
      <c r="G6" s="30"/>
      <c r="H6" s="30"/>
      <c r="I6" s="118"/>
      <c r="J6" s="30"/>
      <c r="K6" s="32"/>
    </row>
    <row r="7" spans="2:11" ht="14.4" customHeight="1">
      <c r="B7" s="29"/>
      <c r="C7" s="30"/>
      <c r="D7" s="30"/>
      <c r="E7" s="406" t="str">
        <f>'Rekapitulace stavby'!K6</f>
        <v>II/169 a II/145 Dlouhá ves-Radešov, úsek C</v>
      </c>
      <c r="F7" s="407"/>
      <c r="G7" s="407"/>
      <c r="H7" s="407"/>
      <c r="I7" s="118"/>
      <c r="J7" s="30"/>
      <c r="K7" s="32"/>
    </row>
    <row r="8" spans="2:11" s="1" customFormat="1" ht="13.2">
      <c r="B8" s="42"/>
      <c r="C8" s="43"/>
      <c r="D8" s="38" t="s">
        <v>152</v>
      </c>
      <c r="E8" s="43"/>
      <c r="F8" s="43"/>
      <c r="G8" s="43"/>
      <c r="H8" s="43"/>
      <c r="I8" s="119"/>
      <c r="J8" s="43"/>
      <c r="K8" s="46"/>
    </row>
    <row r="9" spans="2:11" s="1" customFormat="1" ht="36.9" customHeight="1">
      <c r="B9" s="42"/>
      <c r="C9" s="43"/>
      <c r="D9" s="43"/>
      <c r="E9" s="408" t="s">
        <v>2314</v>
      </c>
      <c r="F9" s="409"/>
      <c r="G9" s="409"/>
      <c r="H9" s="409"/>
      <c r="I9" s="119"/>
      <c r="J9" s="43"/>
      <c r="K9" s="46"/>
    </row>
    <row r="10" spans="2:11" s="1" customFormat="1" ht="13.5">
      <c r="B10" s="42"/>
      <c r="C10" s="43"/>
      <c r="D10" s="43"/>
      <c r="E10" s="43"/>
      <c r="F10" s="43"/>
      <c r="G10" s="43"/>
      <c r="H10" s="43"/>
      <c r="I10" s="119"/>
      <c r="J10" s="43"/>
      <c r="K10" s="46"/>
    </row>
    <row r="11" spans="2:11" s="1" customFormat="1" ht="14.4" customHeight="1">
      <c r="B11" s="42"/>
      <c r="C11" s="43"/>
      <c r="D11" s="38" t="s">
        <v>21</v>
      </c>
      <c r="E11" s="43"/>
      <c r="F11" s="36" t="s">
        <v>145</v>
      </c>
      <c r="G11" s="43"/>
      <c r="H11" s="43"/>
      <c r="I11" s="120" t="s">
        <v>23</v>
      </c>
      <c r="J11" s="36" t="s">
        <v>24</v>
      </c>
      <c r="K11" s="46"/>
    </row>
    <row r="12" spans="2:11" s="1" customFormat="1" ht="14.4" customHeight="1">
      <c r="B12" s="42"/>
      <c r="C12" s="43"/>
      <c r="D12" s="38" t="s">
        <v>26</v>
      </c>
      <c r="E12" s="43"/>
      <c r="F12" s="36" t="s">
        <v>27</v>
      </c>
      <c r="G12" s="43"/>
      <c r="H12" s="43"/>
      <c r="I12" s="120" t="s">
        <v>28</v>
      </c>
      <c r="J12" s="121">
        <f>'Rekapitulace stavby'!AN8</f>
        <v>43424</v>
      </c>
      <c r="K12" s="46"/>
    </row>
    <row r="13" spans="2:11" s="1" customFormat="1" ht="21.75" customHeight="1">
      <c r="B13" s="42"/>
      <c r="C13" s="43"/>
      <c r="D13" s="35" t="s">
        <v>30</v>
      </c>
      <c r="E13" s="43"/>
      <c r="F13" s="39" t="s">
        <v>31</v>
      </c>
      <c r="G13" s="43"/>
      <c r="H13" s="43"/>
      <c r="I13" s="122" t="s">
        <v>32</v>
      </c>
      <c r="J13" s="39" t="s">
        <v>33</v>
      </c>
      <c r="K13" s="46"/>
    </row>
    <row r="14" spans="2:11" s="1" customFormat="1" ht="14.4" customHeight="1">
      <c r="B14" s="42"/>
      <c r="C14" s="43"/>
      <c r="D14" s="38" t="s">
        <v>35</v>
      </c>
      <c r="E14" s="43"/>
      <c r="F14" s="43"/>
      <c r="G14" s="43"/>
      <c r="H14" s="43"/>
      <c r="I14" s="120" t="s">
        <v>36</v>
      </c>
      <c r="J14" s="36" t="s">
        <v>37</v>
      </c>
      <c r="K14" s="46"/>
    </row>
    <row r="15" spans="2:11" s="1" customFormat="1" ht="18" customHeight="1">
      <c r="B15" s="42"/>
      <c r="C15" s="43"/>
      <c r="D15" s="43"/>
      <c r="E15" s="36" t="s">
        <v>38</v>
      </c>
      <c r="F15" s="43"/>
      <c r="G15" s="43"/>
      <c r="H15" s="43"/>
      <c r="I15" s="120" t="s">
        <v>39</v>
      </c>
      <c r="J15" s="36" t="s">
        <v>40</v>
      </c>
      <c r="K15" s="46"/>
    </row>
    <row r="16" spans="2:11" s="1" customFormat="1" ht="6.9" customHeight="1">
      <c r="B16" s="42"/>
      <c r="C16" s="43"/>
      <c r="D16" s="43"/>
      <c r="E16" s="43"/>
      <c r="F16" s="43"/>
      <c r="G16" s="43"/>
      <c r="H16" s="43"/>
      <c r="I16" s="119"/>
      <c r="J16" s="43"/>
      <c r="K16" s="46"/>
    </row>
    <row r="17" spans="2:11" s="1" customFormat="1" ht="14.4" customHeight="1">
      <c r="B17" s="42"/>
      <c r="C17" s="43"/>
      <c r="D17" s="38" t="s">
        <v>41</v>
      </c>
      <c r="E17" s="43"/>
      <c r="F17" s="43"/>
      <c r="G17" s="43"/>
      <c r="H17" s="43"/>
      <c r="I17" s="120" t="s">
        <v>36</v>
      </c>
      <c r="J17" s="36" t="str">
        <f>IF('Rekapitulace stavby'!AN13="Vyplň údaj","",IF('Rekapitulace stavby'!AN13="","",'Rekapitulace stavby'!AN13))</f>
        <v>48035599</v>
      </c>
      <c r="K17" s="46"/>
    </row>
    <row r="18" spans="2:11" s="1" customFormat="1" ht="18" customHeight="1">
      <c r="B18" s="42"/>
      <c r="C18" s="43"/>
      <c r="D18" s="43"/>
      <c r="E18" s="36" t="str">
        <f>IF('Rekapitulace stavby'!E14="Vyplň údaj","",IF('Rekapitulace stavby'!E14="","",'Rekapitulace stavby'!E14))</f>
        <v>Společnost Dlouhá Ves - Radešov</v>
      </c>
      <c r="F18" s="43"/>
      <c r="G18" s="43"/>
      <c r="H18" s="43"/>
      <c r="I18" s="120" t="s">
        <v>39</v>
      </c>
      <c r="J18" s="36" t="str">
        <f>IF('Rekapitulace stavby'!AN14="Vyplň údaj","",IF('Rekapitulace stavby'!AN14="","",'Rekapitulace stavby'!AN14))</f>
        <v>CZ48035599</v>
      </c>
      <c r="K18" s="46"/>
    </row>
    <row r="19" spans="2:11" s="1" customFormat="1" ht="6.9" customHeight="1">
      <c r="B19" s="42"/>
      <c r="C19" s="43"/>
      <c r="D19" s="43"/>
      <c r="E19" s="43"/>
      <c r="F19" s="43"/>
      <c r="G19" s="43"/>
      <c r="H19" s="43"/>
      <c r="I19" s="119"/>
      <c r="J19" s="43"/>
      <c r="K19" s="46"/>
    </row>
    <row r="20" spans="2:11" s="1" customFormat="1" ht="14.4" customHeight="1">
      <c r="B20" s="42"/>
      <c r="C20" s="43"/>
      <c r="D20" s="38" t="s">
        <v>42</v>
      </c>
      <c r="E20" s="43"/>
      <c r="F20" s="43"/>
      <c r="G20" s="43"/>
      <c r="H20" s="43"/>
      <c r="I20" s="120" t="s">
        <v>36</v>
      </c>
      <c r="J20" s="36" t="s">
        <v>43</v>
      </c>
      <c r="K20" s="46"/>
    </row>
    <row r="21" spans="2:11" s="1" customFormat="1" ht="18" customHeight="1">
      <c r="B21" s="42"/>
      <c r="C21" s="43"/>
      <c r="D21" s="43"/>
      <c r="E21" s="36" t="s">
        <v>44</v>
      </c>
      <c r="F21" s="43"/>
      <c r="G21" s="43"/>
      <c r="H21" s="43"/>
      <c r="I21" s="120" t="s">
        <v>39</v>
      </c>
      <c r="J21" s="36" t="s">
        <v>45</v>
      </c>
      <c r="K21" s="46"/>
    </row>
    <row r="22" spans="2:11" s="1" customFormat="1" ht="6.9" customHeight="1">
      <c r="B22" s="42"/>
      <c r="C22" s="43"/>
      <c r="D22" s="43"/>
      <c r="E22" s="43"/>
      <c r="F22" s="43"/>
      <c r="G22" s="43"/>
      <c r="H22" s="43"/>
      <c r="I22" s="119"/>
      <c r="J22" s="43"/>
      <c r="K22" s="46"/>
    </row>
    <row r="23" spans="2:11" s="1" customFormat="1" ht="14.4" customHeight="1">
      <c r="B23" s="42"/>
      <c r="C23" s="43"/>
      <c r="D23" s="38" t="s">
        <v>46</v>
      </c>
      <c r="E23" s="43"/>
      <c r="F23" s="43"/>
      <c r="G23" s="43"/>
      <c r="H23" s="43"/>
      <c r="I23" s="119"/>
      <c r="J23" s="43"/>
      <c r="K23" s="46"/>
    </row>
    <row r="24" spans="2:11" s="6" customFormat="1" ht="14.4" customHeight="1">
      <c r="B24" s="123"/>
      <c r="C24" s="124"/>
      <c r="D24" s="124"/>
      <c r="E24" s="397" t="s">
        <v>22</v>
      </c>
      <c r="F24" s="397"/>
      <c r="G24" s="397"/>
      <c r="H24" s="397"/>
      <c r="I24" s="125"/>
      <c r="J24" s="124"/>
      <c r="K24" s="126"/>
    </row>
    <row r="25" spans="2:11" s="1" customFormat="1" ht="6.9" customHeight="1">
      <c r="B25" s="42"/>
      <c r="C25" s="43"/>
      <c r="D25" s="43"/>
      <c r="E25" s="43"/>
      <c r="F25" s="43"/>
      <c r="G25" s="43"/>
      <c r="H25" s="43"/>
      <c r="I25" s="119"/>
      <c r="J25" s="43"/>
      <c r="K25" s="46"/>
    </row>
    <row r="26" spans="2:11" s="1" customFormat="1" ht="6.9" customHeight="1">
      <c r="B26" s="42"/>
      <c r="C26" s="43"/>
      <c r="D26" s="86"/>
      <c r="E26" s="86"/>
      <c r="F26" s="86"/>
      <c r="G26" s="86"/>
      <c r="H26" s="86"/>
      <c r="I26" s="127"/>
      <c r="J26" s="86"/>
      <c r="K26" s="128"/>
    </row>
    <row r="27" spans="2:11" s="1" customFormat="1" ht="25.35" customHeight="1">
      <c r="B27" s="42"/>
      <c r="C27" s="43"/>
      <c r="D27" s="129" t="s">
        <v>48</v>
      </c>
      <c r="E27" s="43"/>
      <c r="F27" s="43"/>
      <c r="G27" s="43"/>
      <c r="H27" s="43"/>
      <c r="I27" s="119"/>
      <c r="J27" s="130">
        <f>ROUND(J89,2)</f>
        <v>4851381.59</v>
      </c>
      <c r="K27" s="46"/>
    </row>
    <row r="28" spans="2:11" s="1" customFormat="1" ht="6.9" customHeight="1">
      <c r="B28" s="42"/>
      <c r="C28" s="43"/>
      <c r="D28" s="86"/>
      <c r="E28" s="86"/>
      <c r="F28" s="86"/>
      <c r="G28" s="86"/>
      <c r="H28" s="86"/>
      <c r="I28" s="127"/>
      <c r="J28" s="86"/>
      <c r="K28" s="128"/>
    </row>
    <row r="29" spans="2:11" s="1" customFormat="1" ht="14.4" customHeight="1">
      <c r="B29" s="42"/>
      <c r="C29" s="43"/>
      <c r="D29" s="43"/>
      <c r="E29" s="43"/>
      <c r="F29" s="47" t="s">
        <v>50</v>
      </c>
      <c r="G29" s="43"/>
      <c r="H29" s="43"/>
      <c r="I29" s="131" t="s">
        <v>49</v>
      </c>
      <c r="J29" s="47" t="s">
        <v>51</v>
      </c>
      <c r="K29" s="46"/>
    </row>
    <row r="30" spans="2:11" s="1" customFormat="1" ht="14.4" customHeight="1">
      <c r="B30" s="42"/>
      <c r="C30" s="43"/>
      <c r="D30" s="50" t="s">
        <v>52</v>
      </c>
      <c r="E30" s="50" t="s">
        <v>53</v>
      </c>
      <c r="F30" s="132">
        <f>ROUND(SUM(BE89:BE357),2)</f>
        <v>4851381.59</v>
      </c>
      <c r="G30" s="43"/>
      <c r="H30" s="43"/>
      <c r="I30" s="133">
        <v>0.21</v>
      </c>
      <c r="J30" s="132">
        <f>ROUND(ROUND((SUM(BE89:BE357)),2)*I30,2)</f>
        <v>1018790.13</v>
      </c>
      <c r="K30" s="46"/>
    </row>
    <row r="31" spans="2:11" s="1" customFormat="1" ht="14.4" customHeight="1">
      <c r="B31" s="42"/>
      <c r="C31" s="43"/>
      <c r="D31" s="43"/>
      <c r="E31" s="50" t="s">
        <v>54</v>
      </c>
      <c r="F31" s="132">
        <f>ROUND(SUM(BF89:BF357),2)</f>
        <v>0</v>
      </c>
      <c r="G31" s="43"/>
      <c r="H31" s="43"/>
      <c r="I31" s="133">
        <v>0.15</v>
      </c>
      <c r="J31" s="132">
        <f>ROUND(ROUND((SUM(BF89:BF357)),2)*I31,2)</f>
        <v>0</v>
      </c>
      <c r="K31" s="46"/>
    </row>
    <row r="32" spans="2:11" s="1" customFormat="1" ht="14.4" customHeight="1" hidden="1">
      <c r="B32" s="42"/>
      <c r="C32" s="43"/>
      <c r="D32" s="43"/>
      <c r="E32" s="50" t="s">
        <v>55</v>
      </c>
      <c r="F32" s="132">
        <f>ROUND(SUM(BG89:BG357),2)</f>
        <v>0</v>
      </c>
      <c r="G32" s="43"/>
      <c r="H32" s="43"/>
      <c r="I32" s="133">
        <v>0.21</v>
      </c>
      <c r="J32" s="132">
        <v>0</v>
      </c>
      <c r="K32" s="46"/>
    </row>
    <row r="33" spans="2:11" s="1" customFormat="1" ht="14.4" customHeight="1" hidden="1">
      <c r="B33" s="42"/>
      <c r="C33" s="43"/>
      <c r="D33" s="43"/>
      <c r="E33" s="50" t="s">
        <v>56</v>
      </c>
      <c r="F33" s="132">
        <f>ROUND(SUM(BH89:BH357),2)</f>
        <v>0</v>
      </c>
      <c r="G33" s="43"/>
      <c r="H33" s="43"/>
      <c r="I33" s="133">
        <v>0.15</v>
      </c>
      <c r="J33" s="132">
        <v>0</v>
      </c>
      <c r="K33" s="46"/>
    </row>
    <row r="34" spans="2:11" s="1" customFormat="1" ht="14.4" customHeight="1" hidden="1">
      <c r="B34" s="42"/>
      <c r="C34" s="43"/>
      <c r="D34" s="43"/>
      <c r="E34" s="50" t="s">
        <v>57</v>
      </c>
      <c r="F34" s="132">
        <f>ROUND(SUM(BI89:BI357),2)</f>
        <v>0</v>
      </c>
      <c r="G34" s="43"/>
      <c r="H34" s="43"/>
      <c r="I34" s="133">
        <v>0</v>
      </c>
      <c r="J34" s="132">
        <v>0</v>
      </c>
      <c r="K34" s="46"/>
    </row>
    <row r="35" spans="2:11" s="1" customFormat="1" ht="6.9" customHeight="1">
      <c r="B35" s="42"/>
      <c r="C35" s="43"/>
      <c r="D35" s="43"/>
      <c r="E35" s="43"/>
      <c r="F35" s="43"/>
      <c r="G35" s="43"/>
      <c r="H35" s="43"/>
      <c r="I35" s="119"/>
      <c r="J35" s="43"/>
      <c r="K35" s="46"/>
    </row>
    <row r="36" spans="2:11" s="1" customFormat="1" ht="25.35" customHeight="1">
      <c r="B36" s="42"/>
      <c r="C36" s="134"/>
      <c r="D36" s="135" t="s">
        <v>58</v>
      </c>
      <c r="E36" s="80"/>
      <c r="F36" s="80"/>
      <c r="G36" s="136" t="s">
        <v>59</v>
      </c>
      <c r="H36" s="137" t="s">
        <v>60</v>
      </c>
      <c r="I36" s="138"/>
      <c r="J36" s="139">
        <f>SUM(J27:J34)</f>
        <v>5870171.72</v>
      </c>
      <c r="K36" s="140"/>
    </row>
    <row r="37" spans="2:11" s="1" customFormat="1" ht="14.4" customHeight="1">
      <c r="B37" s="57"/>
      <c r="C37" s="58"/>
      <c r="D37" s="58"/>
      <c r="E37" s="58"/>
      <c r="F37" s="58"/>
      <c r="G37" s="58"/>
      <c r="H37" s="58"/>
      <c r="I37" s="141"/>
      <c r="J37" s="58"/>
      <c r="K37" s="59"/>
    </row>
    <row r="41" spans="2:11" s="1" customFormat="1" ht="6.9" customHeight="1">
      <c r="B41" s="142"/>
      <c r="C41" s="143"/>
      <c r="D41" s="143"/>
      <c r="E41" s="143"/>
      <c r="F41" s="143"/>
      <c r="G41" s="143"/>
      <c r="H41" s="143"/>
      <c r="I41" s="144"/>
      <c r="J41" s="143"/>
      <c r="K41" s="145"/>
    </row>
    <row r="42" spans="2:11" s="1" customFormat="1" ht="36.9" customHeight="1">
      <c r="B42" s="42"/>
      <c r="C42" s="31" t="s">
        <v>157</v>
      </c>
      <c r="D42" s="43"/>
      <c r="E42" s="43"/>
      <c r="F42" s="43"/>
      <c r="G42" s="43"/>
      <c r="H42" s="43"/>
      <c r="I42" s="119"/>
      <c r="J42" s="43"/>
      <c r="K42" s="46"/>
    </row>
    <row r="43" spans="2:11" s="1" customFormat="1" ht="6.9" customHeight="1">
      <c r="B43" s="42"/>
      <c r="C43" s="43"/>
      <c r="D43" s="43"/>
      <c r="E43" s="43"/>
      <c r="F43" s="43"/>
      <c r="G43" s="43"/>
      <c r="H43" s="43"/>
      <c r="I43" s="119"/>
      <c r="J43" s="43"/>
      <c r="K43" s="46"/>
    </row>
    <row r="44" spans="2:11" s="1" customFormat="1" ht="14.4" customHeight="1">
      <c r="B44" s="42"/>
      <c r="C44" s="38" t="s">
        <v>18</v>
      </c>
      <c r="D44" s="43"/>
      <c r="E44" s="43"/>
      <c r="F44" s="43"/>
      <c r="G44" s="43"/>
      <c r="H44" s="43"/>
      <c r="I44" s="119"/>
      <c r="J44" s="43"/>
      <c r="K44" s="46"/>
    </row>
    <row r="45" spans="2:11" s="1" customFormat="1" ht="14.4" customHeight="1">
      <c r="B45" s="42"/>
      <c r="C45" s="43"/>
      <c r="D45" s="43"/>
      <c r="E45" s="406" t="str">
        <f>E7</f>
        <v>II/169 a II/145 Dlouhá ves-Radešov, úsek C</v>
      </c>
      <c r="F45" s="407"/>
      <c r="G45" s="407"/>
      <c r="H45" s="407"/>
      <c r="I45" s="119"/>
      <c r="J45" s="43"/>
      <c r="K45" s="46"/>
    </row>
    <row r="46" spans="2:11" s="1" customFormat="1" ht="14.4" customHeight="1">
      <c r="B46" s="42"/>
      <c r="C46" s="38" t="s">
        <v>152</v>
      </c>
      <c r="D46" s="43"/>
      <c r="E46" s="43"/>
      <c r="F46" s="43"/>
      <c r="G46" s="43"/>
      <c r="H46" s="43"/>
      <c r="I46" s="119"/>
      <c r="J46" s="43"/>
      <c r="K46" s="46"/>
    </row>
    <row r="47" spans="2:11" s="1" customFormat="1" ht="16.2" customHeight="1">
      <c r="B47" s="42"/>
      <c r="C47" s="43"/>
      <c r="D47" s="43"/>
      <c r="E47" s="408" t="str">
        <f>E9</f>
        <v>202 - Rekonstrukce mostu ev.č.145-011</v>
      </c>
      <c r="F47" s="409"/>
      <c r="G47" s="409"/>
      <c r="H47" s="409"/>
      <c r="I47" s="119"/>
      <c r="J47" s="43"/>
      <c r="K47" s="46"/>
    </row>
    <row r="48" spans="2:11" s="1" customFormat="1" ht="6.9" customHeight="1">
      <c r="B48" s="42"/>
      <c r="C48" s="43"/>
      <c r="D48" s="43"/>
      <c r="E48" s="43"/>
      <c r="F48" s="43"/>
      <c r="G48" s="43"/>
      <c r="H48" s="43"/>
      <c r="I48" s="119"/>
      <c r="J48" s="43"/>
      <c r="K48" s="46"/>
    </row>
    <row r="49" spans="2:11" s="1" customFormat="1" ht="18" customHeight="1">
      <c r="B49" s="42"/>
      <c r="C49" s="38" t="s">
        <v>26</v>
      </c>
      <c r="D49" s="43"/>
      <c r="E49" s="43"/>
      <c r="F49" s="36" t="str">
        <f>F12</f>
        <v>Kraj Plzeňský, k.ú. Opolenec</v>
      </c>
      <c r="G49" s="43"/>
      <c r="H49" s="43"/>
      <c r="I49" s="120" t="s">
        <v>28</v>
      </c>
      <c r="J49" s="121">
        <f>IF(J12="","",J12)</f>
        <v>43424</v>
      </c>
      <c r="K49" s="46"/>
    </row>
    <row r="50" spans="2:11" s="1" customFormat="1" ht="6.9" customHeight="1">
      <c r="B50" s="42"/>
      <c r="C50" s="43"/>
      <c r="D50" s="43"/>
      <c r="E50" s="43"/>
      <c r="F50" s="43"/>
      <c r="G50" s="43"/>
      <c r="H50" s="43"/>
      <c r="I50" s="119"/>
      <c r="J50" s="43"/>
      <c r="K50" s="46"/>
    </row>
    <row r="51" spans="2:11" s="1" customFormat="1" ht="13.2">
      <c r="B51" s="42"/>
      <c r="C51" s="38" t="s">
        <v>35</v>
      </c>
      <c r="D51" s="43"/>
      <c r="E51" s="43"/>
      <c r="F51" s="36" t="str">
        <f>E15</f>
        <v>Správa a údržba silnic Plzeňského kraje, p.o.</v>
      </c>
      <c r="G51" s="43"/>
      <c r="H51" s="43"/>
      <c r="I51" s="120" t="s">
        <v>42</v>
      </c>
      <c r="J51" s="397" t="str">
        <f>E21</f>
        <v>Pontex spol. s r.o.</v>
      </c>
      <c r="K51" s="46"/>
    </row>
    <row r="52" spans="2:11" s="1" customFormat="1" ht="14.4" customHeight="1">
      <c r="B52" s="42"/>
      <c r="C52" s="38" t="s">
        <v>41</v>
      </c>
      <c r="D52" s="43"/>
      <c r="E52" s="43"/>
      <c r="F52" s="36" t="str">
        <f>IF(E18="","",E18)</f>
        <v>Společnost Dlouhá Ves - Radešov</v>
      </c>
      <c r="G52" s="43"/>
      <c r="H52" s="43"/>
      <c r="I52" s="119"/>
      <c r="J52" s="401"/>
      <c r="K52" s="46"/>
    </row>
    <row r="53" spans="2:11" s="1" customFormat="1" ht="10.35" customHeight="1">
      <c r="B53" s="42"/>
      <c r="C53" s="43"/>
      <c r="D53" s="43"/>
      <c r="E53" s="43"/>
      <c r="F53" s="43"/>
      <c r="G53" s="43"/>
      <c r="H53" s="43"/>
      <c r="I53" s="119"/>
      <c r="J53" s="43"/>
      <c r="K53" s="46"/>
    </row>
    <row r="54" spans="2:11" s="1" customFormat="1" ht="29.25" customHeight="1">
      <c r="B54" s="42"/>
      <c r="C54" s="146" t="s">
        <v>158</v>
      </c>
      <c r="D54" s="134"/>
      <c r="E54" s="134"/>
      <c r="F54" s="134"/>
      <c r="G54" s="134"/>
      <c r="H54" s="134"/>
      <c r="I54" s="147"/>
      <c r="J54" s="148" t="s">
        <v>159</v>
      </c>
      <c r="K54" s="149"/>
    </row>
    <row r="55" spans="2:11" s="1" customFormat="1" ht="10.35" customHeight="1">
      <c r="B55" s="42"/>
      <c r="C55" s="43"/>
      <c r="D55" s="43"/>
      <c r="E55" s="43"/>
      <c r="F55" s="43"/>
      <c r="G55" s="43"/>
      <c r="H55" s="43"/>
      <c r="I55" s="119"/>
      <c r="J55" s="43"/>
      <c r="K55" s="46"/>
    </row>
    <row r="56" spans="2:47" s="1" customFormat="1" ht="29.25" customHeight="1">
      <c r="B56" s="42"/>
      <c r="C56" s="150" t="s">
        <v>160</v>
      </c>
      <c r="D56" s="43"/>
      <c r="E56" s="43"/>
      <c r="F56" s="43"/>
      <c r="G56" s="43"/>
      <c r="H56" s="43"/>
      <c r="I56" s="119"/>
      <c r="J56" s="130">
        <f>J89</f>
        <v>4851381.59</v>
      </c>
      <c r="K56" s="46"/>
      <c r="AU56" s="25" t="s">
        <v>161</v>
      </c>
    </row>
    <row r="57" spans="2:11" s="7" customFormat="1" ht="24.9" customHeight="1">
      <c r="B57" s="151"/>
      <c r="C57" s="152"/>
      <c r="D57" s="153" t="s">
        <v>219</v>
      </c>
      <c r="E57" s="154"/>
      <c r="F57" s="154"/>
      <c r="G57" s="154"/>
      <c r="H57" s="154"/>
      <c r="I57" s="155"/>
      <c r="J57" s="156">
        <f>J90</f>
        <v>4532775.9399999995</v>
      </c>
      <c r="K57" s="157"/>
    </row>
    <row r="58" spans="2:11" s="8" customFormat="1" ht="19.95" customHeight="1">
      <c r="B58" s="158"/>
      <c r="C58" s="159"/>
      <c r="D58" s="160" t="s">
        <v>220</v>
      </c>
      <c r="E58" s="161"/>
      <c r="F58" s="161"/>
      <c r="G58" s="161"/>
      <c r="H58" s="161"/>
      <c r="I58" s="162"/>
      <c r="J58" s="163">
        <f>J91</f>
        <v>1198783.9200000002</v>
      </c>
      <c r="K58" s="164"/>
    </row>
    <row r="59" spans="2:11" s="8" customFormat="1" ht="19.95" customHeight="1">
      <c r="B59" s="158"/>
      <c r="C59" s="159"/>
      <c r="D59" s="160" t="s">
        <v>221</v>
      </c>
      <c r="E59" s="161"/>
      <c r="F59" s="161"/>
      <c r="G59" s="161"/>
      <c r="H59" s="161"/>
      <c r="I59" s="162"/>
      <c r="J59" s="163">
        <f>J197</f>
        <v>38455.939999999995</v>
      </c>
      <c r="K59" s="164"/>
    </row>
    <row r="60" spans="2:11" s="8" customFormat="1" ht="19.95" customHeight="1">
      <c r="B60" s="158"/>
      <c r="C60" s="159"/>
      <c r="D60" s="160" t="s">
        <v>222</v>
      </c>
      <c r="E60" s="161"/>
      <c r="F60" s="161"/>
      <c r="G60" s="161"/>
      <c r="H60" s="161"/>
      <c r="I60" s="162"/>
      <c r="J60" s="163">
        <f>J218</f>
        <v>1716902.81</v>
      </c>
      <c r="K60" s="164"/>
    </row>
    <row r="61" spans="2:11" s="8" customFormat="1" ht="19.95" customHeight="1">
      <c r="B61" s="158"/>
      <c r="C61" s="159"/>
      <c r="D61" s="160" t="s">
        <v>223</v>
      </c>
      <c r="E61" s="161"/>
      <c r="F61" s="161"/>
      <c r="G61" s="161"/>
      <c r="H61" s="161"/>
      <c r="I61" s="162"/>
      <c r="J61" s="163">
        <f>J222</f>
        <v>753459.14</v>
      </c>
      <c r="K61" s="164"/>
    </row>
    <row r="62" spans="2:11" s="8" customFormat="1" ht="19.95" customHeight="1">
      <c r="B62" s="158"/>
      <c r="C62" s="159"/>
      <c r="D62" s="160" t="s">
        <v>226</v>
      </c>
      <c r="E62" s="161"/>
      <c r="F62" s="161"/>
      <c r="G62" s="161"/>
      <c r="H62" s="161"/>
      <c r="I62" s="162"/>
      <c r="J62" s="163">
        <f>J256</f>
        <v>673778.6599999999</v>
      </c>
      <c r="K62" s="164"/>
    </row>
    <row r="63" spans="2:11" s="8" customFormat="1" ht="19.95" customHeight="1">
      <c r="B63" s="158"/>
      <c r="C63" s="159"/>
      <c r="D63" s="160" t="s">
        <v>2315</v>
      </c>
      <c r="E63" s="161"/>
      <c r="F63" s="161"/>
      <c r="G63" s="161"/>
      <c r="H63" s="161"/>
      <c r="I63" s="162"/>
      <c r="J63" s="163">
        <f>J282</f>
        <v>77211.68</v>
      </c>
      <c r="K63" s="164"/>
    </row>
    <row r="64" spans="2:11" s="8" customFormat="1" ht="19.95" customHeight="1">
      <c r="B64" s="158"/>
      <c r="C64" s="159"/>
      <c r="D64" s="160" t="s">
        <v>1358</v>
      </c>
      <c r="E64" s="161"/>
      <c r="F64" s="161"/>
      <c r="G64" s="161"/>
      <c r="H64" s="161"/>
      <c r="I64" s="162"/>
      <c r="J64" s="163">
        <f>J322</f>
        <v>74183.79</v>
      </c>
      <c r="K64" s="164"/>
    </row>
    <row r="65" spans="2:11" s="7" customFormat="1" ht="24.9" customHeight="1">
      <c r="B65" s="151"/>
      <c r="C65" s="152"/>
      <c r="D65" s="153" t="s">
        <v>1359</v>
      </c>
      <c r="E65" s="154"/>
      <c r="F65" s="154"/>
      <c r="G65" s="154"/>
      <c r="H65" s="154"/>
      <c r="I65" s="155"/>
      <c r="J65" s="156">
        <f>J325</f>
        <v>33435.65</v>
      </c>
      <c r="K65" s="157"/>
    </row>
    <row r="66" spans="2:11" s="8" customFormat="1" ht="19.95" customHeight="1">
      <c r="B66" s="158"/>
      <c r="C66" s="159"/>
      <c r="D66" s="160" t="s">
        <v>1360</v>
      </c>
      <c r="E66" s="161"/>
      <c r="F66" s="161"/>
      <c r="G66" s="161"/>
      <c r="H66" s="161"/>
      <c r="I66" s="162"/>
      <c r="J66" s="163">
        <f>J326</f>
        <v>33435.65</v>
      </c>
      <c r="K66" s="164"/>
    </row>
    <row r="67" spans="2:11" s="7" customFormat="1" ht="24.9" customHeight="1">
      <c r="B67" s="151"/>
      <c r="C67" s="152"/>
      <c r="D67" s="153" t="s">
        <v>162</v>
      </c>
      <c r="E67" s="154"/>
      <c r="F67" s="154"/>
      <c r="G67" s="154"/>
      <c r="H67" s="154"/>
      <c r="I67" s="155"/>
      <c r="J67" s="156">
        <f>J339</f>
        <v>285169.99999999994</v>
      </c>
      <c r="K67" s="157"/>
    </row>
    <row r="68" spans="2:11" s="8" customFormat="1" ht="19.95" customHeight="1">
      <c r="B68" s="158"/>
      <c r="C68" s="159"/>
      <c r="D68" s="160" t="s">
        <v>163</v>
      </c>
      <c r="E68" s="161"/>
      <c r="F68" s="161"/>
      <c r="G68" s="161"/>
      <c r="H68" s="161"/>
      <c r="I68" s="162"/>
      <c r="J68" s="163">
        <f>J340</f>
        <v>270419.82999999996</v>
      </c>
      <c r="K68" s="164"/>
    </row>
    <row r="69" spans="2:11" s="8" customFormat="1" ht="19.95" customHeight="1">
      <c r="B69" s="158"/>
      <c r="C69" s="159"/>
      <c r="D69" s="160" t="s">
        <v>2316</v>
      </c>
      <c r="E69" s="161"/>
      <c r="F69" s="161"/>
      <c r="G69" s="161"/>
      <c r="H69" s="161"/>
      <c r="I69" s="162"/>
      <c r="J69" s="163">
        <f>J354</f>
        <v>14750.17</v>
      </c>
      <c r="K69" s="164"/>
    </row>
    <row r="70" spans="2:11" s="1" customFormat="1" ht="21.75" customHeight="1">
      <c r="B70" s="42"/>
      <c r="C70" s="43"/>
      <c r="D70" s="43"/>
      <c r="E70" s="43"/>
      <c r="F70" s="43"/>
      <c r="G70" s="43"/>
      <c r="H70" s="43"/>
      <c r="I70" s="119"/>
      <c r="J70" s="43"/>
      <c r="K70" s="46"/>
    </row>
    <row r="71" spans="2:11" s="1" customFormat="1" ht="6.9" customHeight="1">
      <c r="B71" s="57"/>
      <c r="C71" s="58"/>
      <c r="D71" s="58"/>
      <c r="E71" s="58"/>
      <c r="F71" s="58"/>
      <c r="G71" s="58"/>
      <c r="H71" s="58"/>
      <c r="I71" s="141"/>
      <c r="J71" s="58"/>
      <c r="K71" s="59"/>
    </row>
    <row r="75" spans="2:12" s="1" customFormat="1" ht="6.9" customHeight="1">
      <c r="B75" s="60"/>
      <c r="C75" s="61"/>
      <c r="D75" s="61"/>
      <c r="E75" s="61"/>
      <c r="F75" s="61"/>
      <c r="G75" s="61"/>
      <c r="H75" s="61"/>
      <c r="I75" s="144"/>
      <c r="J75" s="61"/>
      <c r="K75" s="61"/>
      <c r="L75" s="62"/>
    </row>
    <row r="76" spans="2:12" s="1" customFormat="1" ht="36.9" customHeight="1">
      <c r="B76" s="42"/>
      <c r="C76" s="63" t="s">
        <v>165</v>
      </c>
      <c r="D76" s="64"/>
      <c r="E76" s="64"/>
      <c r="F76" s="64"/>
      <c r="G76" s="64"/>
      <c r="H76" s="64"/>
      <c r="I76" s="165"/>
      <c r="J76" s="64"/>
      <c r="K76" s="64"/>
      <c r="L76" s="62"/>
    </row>
    <row r="77" spans="2:12" s="1" customFormat="1" ht="6.9" customHeight="1">
      <c r="B77" s="42"/>
      <c r="C77" s="64"/>
      <c r="D77" s="64"/>
      <c r="E77" s="64"/>
      <c r="F77" s="64"/>
      <c r="G77" s="64"/>
      <c r="H77" s="64"/>
      <c r="I77" s="165"/>
      <c r="J77" s="64"/>
      <c r="K77" s="64"/>
      <c r="L77" s="62"/>
    </row>
    <row r="78" spans="2:12" s="1" customFormat="1" ht="14.4" customHeight="1">
      <c r="B78" s="42"/>
      <c r="C78" s="66" t="s">
        <v>18</v>
      </c>
      <c r="D78" s="64"/>
      <c r="E78" s="64"/>
      <c r="F78" s="64"/>
      <c r="G78" s="64"/>
      <c r="H78" s="64"/>
      <c r="I78" s="165"/>
      <c r="J78" s="64"/>
      <c r="K78" s="64"/>
      <c r="L78" s="62"/>
    </row>
    <row r="79" spans="2:12" s="1" customFormat="1" ht="14.4" customHeight="1">
      <c r="B79" s="42"/>
      <c r="C79" s="64"/>
      <c r="D79" s="64"/>
      <c r="E79" s="402" t="str">
        <f>E7</f>
        <v>II/169 a II/145 Dlouhá ves-Radešov, úsek C</v>
      </c>
      <c r="F79" s="403"/>
      <c r="G79" s="403"/>
      <c r="H79" s="403"/>
      <c r="I79" s="165"/>
      <c r="J79" s="64"/>
      <c r="K79" s="64"/>
      <c r="L79" s="62"/>
    </row>
    <row r="80" spans="2:12" s="1" customFormat="1" ht="14.4" customHeight="1">
      <c r="B80" s="42"/>
      <c r="C80" s="66" t="s">
        <v>152</v>
      </c>
      <c r="D80" s="64"/>
      <c r="E80" s="64"/>
      <c r="F80" s="64"/>
      <c r="G80" s="64"/>
      <c r="H80" s="64"/>
      <c r="I80" s="165"/>
      <c r="J80" s="64"/>
      <c r="K80" s="64"/>
      <c r="L80" s="62"/>
    </row>
    <row r="81" spans="2:12" s="1" customFormat="1" ht="16.2" customHeight="1">
      <c r="B81" s="42"/>
      <c r="C81" s="64"/>
      <c r="D81" s="64"/>
      <c r="E81" s="382" t="str">
        <f>E9</f>
        <v>202 - Rekonstrukce mostu ev.č.145-011</v>
      </c>
      <c r="F81" s="404"/>
      <c r="G81" s="404"/>
      <c r="H81" s="404"/>
      <c r="I81" s="165"/>
      <c r="J81" s="64"/>
      <c r="K81" s="64"/>
      <c r="L81" s="62"/>
    </row>
    <row r="82" spans="2:12" s="1" customFormat="1" ht="6.9" customHeight="1">
      <c r="B82" s="42"/>
      <c r="C82" s="64"/>
      <c r="D82" s="64"/>
      <c r="E82" s="64"/>
      <c r="F82" s="64"/>
      <c r="G82" s="64"/>
      <c r="H82" s="64"/>
      <c r="I82" s="165"/>
      <c r="J82" s="64"/>
      <c r="K82" s="64"/>
      <c r="L82" s="62"/>
    </row>
    <row r="83" spans="2:12" s="1" customFormat="1" ht="18" customHeight="1">
      <c r="B83" s="42"/>
      <c r="C83" s="66" t="s">
        <v>26</v>
      </c>
      <c r="D83" s="64"/>
      <c r="E83" s="64"/>
      <c r="F83" s="166" t="str">
        <f>F12</f>
        <v>Kraj Plzeňský, k.ú. Opolenec</v>
      </c>
      <c r="G83" s="64"/>
      <c r="H83" s="64"/>
      <c r="I83" s="167" t="s">
        <v>28</v>
      </c>
      <c r="J83" s="74">
        <f>IF(J12="","",J12)</f>
        <v>43424</v>
      </c>
      <c r="K83" s="64"/>
      <c r="L83" s="62"/>
    </row>
    <row r="84" spans="2:12" s="1" customFormat="1" ht="6.9" customHeight="1">
      <c r="B84" s="42"/>
      <c r="C84" s="64"/>
      <c r="D84" s="64"/>
      <c r="E84" s="64"/>
      <c r="F84" s="64"/>
      <c r="G84" s="64"/>
      <c r="H84" s="64"/>
      <c r="I84" s="165"/>
      <c r="J84" s="64"/>
      <c r="K84" s="64"/>
      <c r="L84" s="62"/>
    </row>
    <row r="85" spans="2:12" s="1" customFormat="1" ht="13.2">
      <c r="B85" s="42"/>
      <c r="C85" s="66" t="s">
        <v>35</v>
      </c>
      <c r="D85" s="64"/>
      <c r="E85" s="64"/>
      <c r="F85" s="166" t="str">
        <f>E15</f>
        <v>Správa a údržba silnic Plzeňského kraje, p.o.</v>
      </c>
      <c r="G85" s="64"/>
      <c r="H85" s="64"/>
      <c r="I85" s="167" t="s">
        <v>42</v>
      </c>
      <c r="J85" s="166" t="str">
        <f>E21</f>
        <v>Pontex spol. s r.o.</v>
      </c>
      <c r="K85" s="64"/>
      <c r="L85" s="62"/>
    </row>
    <row r="86" spans="2:12" s="1" customFormat="1" ht="14.4" customHeight="1">
      <c r="B86" s="42"/>
      <c r="C86" s="66" t="s">
        <v>41</v>
      </c>
      <c r="D86" s="64"/>
      <c r="E86" s="64"/>
      <c r="F86" s="166" t="str">
        <f>IF(E18="","",E18)</f>
        <v>Společnost Dlouhá Ves - Radešov</v>
      </c>
      <c r="G86" s="64"/>
      <c r="H86" s="64"/>
      <c r="I86" s="165"/>
      <c r="J86" s="64"/>
      <c r="K86" s="64"/>
      <c r="L86" s="62"/>
    </row>
    <row r="87" spans="2:12" s="1" customFormat="1" ht="10.35" customHeight="1">
      <c r="B87" s="42"/>
      <c r="C87" s="64"/>
      <c r="D87" s="64"/>
      <c r="E87" s="64"/>
      <c r="F87" s="64"/>
      <c r="G87" s="64"/>
      <c r="H87" s="64"/>
      <c r="I87" s="165"/>
      <c r="J87" s="64"/>
      <c r="K87" s="64"/>
      <c r="L87" s="62"/>
    </row>
    <row r="88" spans="2:20" s="9" customFormat="1" ht="29.25" customHeight="1">
      <c r="B88" s="168"/>
      <c r="C88" s="169" t="s">
        <v>166</v>
      </c>
      <c r="D88" s="170" t="s">
        <v>67</v>
      </c>
      <c r="E88" s="170" t="s">
        <v>63</v>
      </c>
      <c r="F88" s="170" t="s">
        <v>167</v>
      </c>
      <c r="G88" s="170" t="s">
        <v>168</v>
      </c>
      <c r="H88" s="170" t="s">
        <v>169</v>
      </c>
      <c r="I88" s="171" t="s">
        <v>170</v>
      </c>
      <c r="J88" s="170" t="s">
        <v>159</v>
      </c>
      <c r="K88" s="172" t="s">
        <v>171</v>
      </c>
      <c r="L88" s="173"/>
      <c r="M88" s="82" t="s">
        <v>172</v>
      </c>
      <c r="N88" s="83" t="s">
        <v>52</v>
      </c>
      <c r="O88" s="83" t="s">
        <v>173</v>
      </c>
      <c r="P88" s="83" t="s">
        <v>174</v>
      </c>
      <c r="Q88" s="83" t="s">
        <v>175</v>
      </c>
      <c r="R88" s="83" t="s">
        <v>176</v>
      </c>
      <c r="S88" s="83" t="s">
        <v>177</v>
      </c>
      <c r="T88" s="84" t="s">
        <v>178</v>
      </c>
    </row>
    <row r="89" spans="2:63" s="1" customFormat="1" ht="29.25" customHeight="1">
      <c r="B89" s="42"/>
      <c r="C89" s="88" t="s">
        <v>160</v>
      </c>
      <c r="D89" s="64"/>
      <c r="E89" s="64"/>
      <c r="F89" s="64"/>
      <c r="G89" s="64"/>
      <c r="H89" s="64"/>
      <c r="I89" s="165"/>
      <c r="J89" s="174">
        <f>BK89</f>
        <v>4851381.59</v>
      </c>
      <c r="K89" s="64"/>
      <c r="L89" s="62"/>
      <c r="M89" s="85"/>
      <c r="N89" s="86"/>
      <c r="O89" s="86"/>
      <c r="P89" s="175">
        <f>P90+P325+P339</f>
        <v>0</v>
      </c>
      <c r="Q89" s="86"/>
      <c r="R89" s="175">
        <f>R90+R325+R339</f>
        <v>1099.29758975</v>
      </c>
      <c r="S89" s="86"/>
      <c r="T89" s="176">
        <f>T90+T325+T339</f>
        <v>213.63139999999999</v>
      </c>
      <c r="AT89" s="25" t="s">
        <v>81</v>
      </c>
      <c r="AU89" s="25" t="s">
        <v>161</v>
      </c>
      <c r="BK89" s="177">
        <f>BK90+BK325+BK339</f>
        <v>4851381.59</v>
      </c>
    </row>
    <row r="90" spans="2:63" s="10" customFormat="1" ht="37.35" customHeight="1">
      <c r="B90" s="178"/>
      <c r="C90" s="179"/>
      <c r="D90" s="180" t="s">
        <v>81</v>
      </c>
      <c r="E90" s="181" t="s">
        <v>229</v>
      </c>
      <c r="F90" s="181" t="s">
        <v>230</v>
      </c>
      <c r="G90" s="179"/>
      <c r="H90" s="179"/>
      <c r="I90" s="182"/>
      <c r="J90" s="183">
        <f>BK90</f>
        <v>4532775.9399999995</v>
      </c>
      <c r="K90" s="179"/>
      <c r="L90" s="184"/>
      <c r="M90" s="185"/>
      <c r="N90" s="186"/>
      <c r="O90" s="186"/>
      <c r="P90" s="187">
        <f>P91+P197+P218+P222+P256+P282+P322</f>
        <v>0</v>
      </c>
      <c r="Q90" s="186"/>
      <c r="R90" s="187">
        <f>R91+R197+R218+R222+R256+R282+R322</f>
        <v>1099.18201475</v>
      </c>
      <c r="S90" s="186"/>
      <c r="T90" s="188">
        <f>T91+T197+T218+T222+T256+T282+T322</f>
        <v>213.63139999999999</v>
      </c>
      <c r="AR90" s="189" t="s">
        <v>25</v>
      </c>
      <c r="AT90" s="190" t="s">
        <v>81</v>
      </c>
      <c r="AU90" s="190" t="s">
        <v>82</v>
      </c>
      <c r="AY90" s="189" t="s">
        <v>182</v>
      </c>
      <c r="BK90" s="191">
        <f>BK91+BK197+BK218+BK222+BK256+BK282+BK322</f>
        <v>4532775.9399999995</v>
      </c>
    </row>
    <row r="91" spans="2:63" s="10" customFormat="1" ht="19.95" customHeight="1">
      <c r="B91" s="178"/>
      <c r="C91" s="179"/>
      <c r="D91" s="180" t="s">
        <v>81</v>
      </c>
      <c r="E91" s="192" t="s">
        <v>25</v>
      </c>
      <c r="F91" s="192" t="s">
        <v>231</v>
      </c>
      <c r="G91" s="179"/>
      <c r="H91" s="179"/>
      <c r="I91" s="182"/>
      <c r="J91" s="193">
        <f>BK91</f>
        <v>1198783.9200000002</v>
      </c>
      <c r="K91" s="179"/>
      <c r="L91" s="184"/>
      <c r="M91" s="185"/>
      <c r="N91" s="186"/>
      <c r="O91" s="186"/>
      <c r="P91" s="187">
        <f>SUM(P92:P196)</f>
        <v>0</v>
      </c>
      <c r="Q91" s="186"/>
      <c r="R91" s="187">
        <f>SUM(R92:R196)</f>
        <v>711.4434504800001</v>
      </c>
      <c r="S91" s="186"/>
      <c r="T91" s="188">
        <f>SUM(T92:T196)</f>
        <v>33.22704</v>
      </c>
      <c r="AR91" s="189" t="s">
        <v>25</v>
      </c>
      <c r="AT91" s="190" t="s">
        <v>81</v>
      </c>
      <c r="AU91" s="190" t="s">
        <v>25</v>
      </c>
      <c r="AY91" s="189" t="s">
        <v>182</v>
      </c>
      <c r="BK91" s="191">
        <f>SUM(BK92:BK196)</f>
        <v>1198783.9200000002</v>
      </c>
    </row>
    <row r="92" spans="2:65" s="1" customFormat="1" ht="45.6" customHeight="1">
      <c r="B92" s="42"/>
      <c r="C92" s="194" t="s">
        <v>25</v>
      </c>
      <c r="D92" s="194" t="s">
        <v>185</v>
      </c>
      <c r="E92" s="195" t="s">
        <v>2317</v>
      </c>
      <c r="F92" s="196" t="s">
        <v>2318</v>
      </c>
      <c r="G92" s="197" t="s">
        <v>234</v>
      </c>
      <c r="H92" s="198">
        <v>40.92</v>
      </c>
      <c r="I92" s="199">
        <v>72.42</v>
      </c>
      <c r="J92" s="200">
        <f>ROUND(I92*H92,2)</f>
        <v>2963.43</v>
      </c>
      <c r="K92" s="196" t="s">
        <v>235</v>
      </c>
      <c r="L92" s="62"/>
      <c r="M92" s="201" t="s">
        <v>22</v>
      </c>
      <c r="N92" s="202" t="s">
        <v>53</v>
      </c>
      <c r="O92" s="43"/>
      <c r="P92" s="203">
        <f>O92*H92</f>
        <v>0</v>
      </c>
      <c r="Q92" s="203">
        <v>0</v>
      </c>
      <c r="R92" s="203">
        <f>Q92*H92</f>
        <v>0</v>
      </c>
      <c r="S92" s="203">
        <v>0.3</v>
      </c>
      <c r="T92" s="204">
        <f>S92*H92</f>
        <v>12.276</v>
      </c>
      <c r="AR92" s="25" t="s">
        <v>197</v>
      </c>
      <c r="AT92" s="25" t="s">
        <v>185</v>
      </c>
      <c r="AU92" s="25" t="s">
        <v>92</v>
      </c>
      <c r="AY92" s="25" t="s">
        <v>182</v>
      </c>
      <c r="BE92" s="205">
        <f>IF(N92="základní",J92,0)</f>
        <v>2963.43</v>
      </c>
      <c r="BF92" s="205">
        <f>IF(N92="snížená",J92,0)</f>
        <v>0</v>
      </c>
      <c r="BG92" s="205">
        <f>IF(N92="zákl. přenesená",J92,0)</f>
        <v>0</v>
      </c>
      <c r="BH92" s="205">
        <f>IF(N92="sníž. přenesená",J92,0)</f>
        <v>0</v>
      </c>
      <c r="BI92" s="205">
        <f>IF(N92="nulová",J92,0)</f>
        <v>0</v>
      </c>
      <c r="BJ92" s="25" t="s">
        <v>25</v>
      </c>
      <c r="BK92" s="205">
        <f>ROUND(I92*H92,2)</f>
        <v>2963.43</v>
      </c>
      <c r="BL92" s="25" t="s">
        <v>197</v>
      </c>
      <c r="BM92" s="25" t="s">
        <v>2319</v>
      </c>
    </row>
    <row r="93" spans="2:47" s="1" customFormat="1" ht="348">
      <c r="B93" s="42"/>
      <c r="C93" s="64"/>
      <c r="D93" s="208" t="s">
        <v>237</v>
      </c>
      <c r="E93" s="64"/>
      <c r="F93" s="228" t="s">
        <v>269</v>
      </c>
      <c r="G93" s="64"/>
      <c r="H93" s="64"/>
      <c r="I93" s="165"/>
      <c r="J93" s="64"/>
      <c r="K93" s="64"/>
      <c r="L93" s="62"/>
      <c r="M93" s="229"/>
      <c r="N93" s="43"/>
      <c r="O93" s="43"/>
      <c r="P93" s="43"/>
      <c r="Q93" s="43"/>
      <c r="R93" s="43"/>
      <c r="S93" s="43"/>
      <c r="T93" s="79"/>
      <c r="AT93" s="25" t="s">
        <v>237</v>
      </c>
      <c r="AU93" s="25" t="s">
        <v>92</v>
      </c>
    </row>
    <row r="94" spans="2:51" s="12" customFormat="1" ht="13.5">
      <c r="B94" s="218"/>
      <c r="C94" s="219"/>
      <c r="D94" s="208" t="s">
        <v>192</v>
      </c>
      <c r="E94" s="220" t="s">
        <v>22</v>
      </c>
      <c r="F94" s="221" t="s">
        <v>2320</v>
      </c>
      <c r="G94" s="219"/>
      <c r="H94" s="220" t="s">
        <v>22</v>
      </c>
      <c r="I94" s="222"/>
      <c r="J94" s="219"/>
      <c r="K94" s="219"/>
      <c r="L94" s="223"/>
      <c r="M94" s="224"/>
      <c r="N94" s="225"/>
      <c r="O94" s="225"/>
      <c r="P94" s="225"/>
      <c r="Q94" s="225"/>
      <c r="R94" s="225"/>
      <c r="S94" s="225"/>
      <c r="T94" s="226"/>
      <c r="AT94" s="227" t="s">
        <v>192</v>
      </c>
      <c r="AU94" s="227" t="s">
        <v>92</v>
      </c>
      <c r="AV94" s="12" t="s">
        <v>25</v>
      </c>
      <c r="AW94" s="12" t="s">
        <v>194</v>
      </c>
      <c r="AX94" s="12" t="s">
        <v>82</v>
      </c>
      <c r="AY94" s="227" t="s">
        <v>182</v>
      </c>
    </row>
    <row r="95" spans="2:51" s="11" customFormat="1" ht="13.5">
      <c r="B95" s="206"/>
      <c r="C95" s="207"/>
      <c r="D95" s="208" t="s">
        <v>192</v>
      </c>
      <c r="E95" s="209" t="s">
        <v>22</v>
      </c>
      <c r="F95" s="210" t="s">
        <v>2321</v>
      </c>
      <c r="G95" s="207"/>
      <c r="H95" s="211">
        <v>40.92</v>
      </c>
      <c r="I95" s="212"/>
      <c r="J95" s="207"/>
      <c r="K95" s="207"/>
      <c r="L95" s="213"/>
      <c r="M95" s="214"/>
      <c r="N95" s="215"/>
      <c r="O95" s="215"/>
      <c r="P95" s="215"/>
      <c r="Q95" s="215"/>
      <c r="R95" s="215"/>
      <c r="S95" s="215"/>
      <c r="T95" s="216"/>
      <c r="AT95" s="217" t="s">
        <v>192</v>
      </c>
      <c r="AU95" s="217" t="s">
        <v>92</v>
      </c>
      <c r="AV95" s="11" t="s">
        <v>92</v>
      </c>
      <c r="AW95" s="11" t="s">
        <v>194</v>
      </c>
      <c r="AX95" s="11" t="s">
        <v>25</v>
      </c>
      <c r="AY95" s="217" t="s">
        <v>182</v>
      </c>
    </row>
    <row r="96" spans="2:65" s="1" customFormat="1" ht="45.6" customHeight="1">
      <c r="B96" s="42"/>
      <c r="C96" s="194" t="s">
        <v>92</v>
      </c>
      <c r="D96" s="194" t="s">
        <v>185</v>
      </c>
      <c r="E96" s="195" t="s">
        <v>2322</v>
      </c>
      <c r="F96" s="196" t="s">
        <v>2323</v>
      </c>
      <c r="G96" s="197" t="s">
        <v>234</v>
      </c>
      <c r="H96" s="198">
        <v>40.92</v>
      </c>
      <c r="I96" s="199">
        <v>188.02</v>
      </c>
      <c r="J96" s="200">
        <f>ROUND(I96*H96,2)</f>
        <v>7693.78</v>
      </c>
      <c r="K96" s="196" t="s">
        <v>235</v>
      </c>
      <c r="L96" s="62"/>
      <c r="M96" s="201" t="s">
        <v>22</v>
      </c>
      <c r="N96" s="202" t="s">
        <v>53</v>
      </c>
      <c r="O96" s="43"/>
      <c r="P96" s="203">
        <f>O96*H96</f>
        <v>0</v>
      </c>
      <c r="Q96" s="203">
        <v>0.00024</v>
      </c>
      <c r="R96" s="203">
        <f>Q96*H96</f>
        <v>0.009820800000000001</v>
      </c>
      <c r="S96" s="203">
        <v>0.512</v>
      </c>
      <c r="T96" s="204">
        <f>S96*H96</f>
        <v>20.951040000000003</v>
      </c>
      <c r="AR96" s="25" t="s">
        <v>197</v>
      </c>
      <c r="AT96" s="25" t="s">
        <v>185</v>
      </c>
      <c r="AU96" s="25" t="s">
        <v>92</v>
      </c>
      <c r="AY96" s="25" t="s">
        <v>182</v>
      </c>
      <c r="BE96" s="205">
        <f>IF(N96="základní",J96,0)</f>
        <v>7693.78</v>
      </c>
      <c r="BF96" s="205">
        <f>IF(N96="snížená",J96,0)</f>
        <v>0</v>
      </c>
      <c r="BG96" s="205">
        <f>IF(N96="zákl. přenesená",J96,0)</f>
        <v>0</v>
      </c>
      <c r="BH96" s="205">
        <f>IF(N96="sníž. přenesená",J96,0)</f>
        <v>0</v>
      </c>
      <c r="BI96" s="205">
        <f>IF(N96="nulová",J96,0)</f>
        <v>0</v>
      </c>
      <c r="BJ96" s="25" t="s">
        <v>25</v>
      </c>
      <c r="BK96" s="205">
        <f>ROUND(I96*H96,2)</f>
        <v>7693.78</v>
      </c>
      <c r="BL96" s="25" t="s">
        <v>197</v>
      </c>
      <c r="BM96" s="25" t="s">
        <v>2324</v>
      </c>
    </row>
    <row r="97" spans="2:47" s="1" customFormat="1" ht="312">
      <c r="B97" s="42"/>
      <c r="C97" s="64"/>
      <c r="D97" s="208" t="s">
        <v>237</v>
      </c>
      <c r="E97" s="64"/>
      <c r="F97" s="228" t="s">
        <v>281</v>
      </c>
      <c r="G97" s="64"/>
      <c r="H97" s="64"/>
      <c r="I97" s="165"/>
      <c r="J97" s="64"/>
      <c r="K97" s="64"/>
      <c r="L97" s="62"/>
      <c r="M97" s="229"/>
      <c r="N97" s="43"/>
      <c r="O97" s="43"/>
      <c r="P97" s="43"/>
      <c r="Q97" s="43"/>
      <c r="R97" s="43"/>
      <c r="S97" s="43"/>
      <c r="T97" s="79"/>
      <c r="AT97" s="25" t="s">
        <v>237</v>
      </c>
      <c r="AU97" s="25" t="s">
        <v>92</v>
      </c>
    </row>
    <row r="98" spans="2:51" s="12" customFormat="1" ht="13.5">
      <c r="B98" s="218"/>
      <c r="C98" s="219"/>
      <c r="D98" s="208" t="s">
        <v>192</v>
      </c>
      <c r="E98" s="220" t="s">
        <v>22</v>
      </c>
      <c r="F98" s="221" t="s">
        <v>2320</v>
      </c>
      <c r="G98" s="219"/>
      <c r="H98" s="220" t="s">
        <v>22</v>
      </c>
      <c r="I98" s="222"/>
      <c r="J98" s="219"/>
      <c r="K98" s="219"/>
      <c r="L98" s="223"/>
      <c r="M98" s="224"/>
      <c r="N98" s="225"/>
      <c r="O98" s="225"/>
      <c r="P98" s="225"/>
      <c r="Q98" s="225"/>
      <c r="R98" s="225"/>
      <c r="S98" s="225"/>
      <c r="T98" s="226"/>
      <c r="AT98" s="227" t="s">
        <v>192</v>
      </c>
      <c r="AU98" s="227" t="s">
        <v>92</v>
      </c>
      <c r="AV98" s="12" t="s">
        <v>25</v>
      </c>
      <c r="AW98" s="12" t="s">
        <v>194</v>
      </c>
      <c r="AX98" s="12" t="s">
        <v>82</v>
      </c>
      <c r="AY98" s="227" t="s">
        <v>182</v>
      </c>
    </row>
    <row r="99" spans="2:51" s="11" customFormat="1" ht="13.5">
      <c r="B99" s="206"/>
      <c r="C99" s="207"/>
      <c r="D99" s="208" t="s">
        <v>192</v>
      </c>
      <c r="E99" s="209" t="s">
        <v>22</v>
      </c>
      <c r="F99" s="210" t="s">
        <v>2321</v>
      </c>
      <c r="G99" s="207"/>
      <c r="H99" s="211">
        <v>40.92</v>
      </c>
      <c r="I99" s="212"/>
      <c r="J99" s="207"/>
      <c r="K99" s="207"/>
      <c r="L99" s="213"/>
      <c r="M99" s="214"/>
      <c r="N99" s="215"/>
      <c r="O99" s="215"/>
      <c r="P99" s="215"/>
      <c r="Q99" s="215"/>
      <c r="R99" s="215"/>
      <c r="S99" s="215"/>
      <c r="T99" s="216"/>
      <c r="AT99" s="217" t="s">
        <v>192</v>
      </c>
      <c r="AU99" s="217" t="s">
        <v>92</v>
      </c>
      <c r="AV99" s="11" t="s">
        <v>92</v>
      </c>
      <c r="AW99" s="11" t="s">
        <v>194</v>
      </c>
      <c r="AX99" s="11" t="s">
        <v>25</v>
      </c>
      <c r="AY99" s="217" t="s">
        <v>182</v>
      </c>
    </row>
    <row r="100" spans="2:65" s="1" customFormat="1" ht="14.4" customHeight="1">
      <c r="B100" s="42"/>
      <c r="C100" s="194" t="s">
        <v>201</v>
      </c>
      <c r="D100" s="194" t="s">
        <v>185</v>
      </c>
      <c r="E100" s="195" t="s">
        <v>2325</v>
      </c>
      <c r="F100" s="196" t="s">
        <v>2326</v>
      </c>
      <c r="G100" s="197" t="s">
        <v>430</v>
      </c>
      <c r="H100" s="198">
        <v>84</v>
      </c>
      <c r="I100" s="199">
        <v>1475.02</v>
      </c>
      <c r="J100" s="200">
        <f>ROUND(I100*H100,2)</f>
        <v>123901.68</v>
      </c>
      <c r="K100" s="196" t="s">
        <v>235</v>
      </c>
      <c r="L100" s="62"/>
      <c r="M100" s="201" t="s">
        <v>22</v>
      </c>
      <c r="N100" s="202" t="s">
        <v>53</v>
      </c>
      <c r="O100" s="43"/>
      <c r="P100" s="203">
        <f>O100*H100</f>
        <v>0</v>
      </c>
      <c r="Q100" s="203">
        <v>0.02102</v>
      </c>
      <c r="R100" s="203">
        <f>Q100*H100</f>
        <v>1.7656800000000001</v>
      </c>
      <c r="S100" s="203">
        <v>0</v>
      </c>
      <c r="T100" s="204">
        <f>S100*H100</f>
        <v>0</v>
      </c>
      <c r="AR100" s="25" t="s">
        <v>197</v>
      </c>
      <c r="AT100" s="25" t="s">
        <v>185</v>
      </c>
      <c r="AU100" s="25" t="s">
        <v>92</v>
      </c>
      <c r="AY100" s="25" t="s">
        <v>182</v>
      </c>
      <c r="BE100" s="205">
        <f>IF(N100="základní",J100,0)</f>
        <v>123901.68</v>
      </c>
      <c r="BF100" s="205">
        <f>IF(N100="snížená",J100,0)</f>
        <v>0</v>
      </c>
      <c r="BG100" s="205">
        <f>IF(N100="zákl. přenesená",J100,0)</f>
        <v>0</v>
      </c>
      <c r="BH100" s="205">
        <f>IF(N100="sníž. přenesená",J100,0)</f>
        <v>0</v>
      </c>
      <c r="BI100" s="205">
        <f>IF(N100="nulová",J100,0)</f>
        <v>0</v>
      </c>
      <c r="BJ100" s="25" t="s">
        <v>25</v>
      </c>
      <c r="BK100" s="205">
        <f>ROUND(I100*H100,2)</f>
        <v>123901.68</v>
      </c>
      <c r="BL100" s="25" t="s">
        <v>197</v>
      </c>
      <c r="BM100" s="25" t="s">
        <v>2327</v>
      </c>
    </row>
    <row r="101" spans="2:47" s="1" customFormat="1" ht="240">
      <c r="B101" s="42"/>
      <c r="C101" s="64"/>
      <c r="D101" s="208" t="s">
        <v>237</v>
      </c>
      <c r="E101" s="64"/>
      <c r="F101" s="228" t="s">
        <v>2328</v>
      </c>
      <c r="G101" s="64"/>
      <c r="H101" s="64"/>
      <c r="I101" s="165"/>
      <c r="J101" s="64"/>
      <c r="K101" s="64"/>
      <c r="L101" s="62"/>
      <c r="M101" s="229"/>
      <c r="N101" s="43"/>
      <c r="O101" s="43"/>
      <c r="P101" s="43"/>
      <c r="Q101" s="43"/>
      <c r="R101" s="43"/>
      <c r="S101" s="43"/>
      <c r="T101" s="79"/>
      <c r="AT101" s="25" t="s">
        <v>237</v>
      </c>
      <c r="AU101" s="25" t="s">
        <v>92</v>
      </c>
    </row>
    <row r="102" spans="2:51" s="11" customFormat="1" ht="13.5">
      <c r="B102" s="206"/>
      <c r="C102" s="207"/>
      <c r="D102" s="208" t="s">
        <v>192</v>
      </c>
      <c r="E102" s="209" t="s">
        <v>22</v>
      </c>
      <c r="F102" s="210" t="s">
        <v>2329</v>
      </c>
      <c r="G102" s="207"/>
      <c r="H102" s="211">
        <v>84</v>
      </c>
      <c r="I102" s="212"/>
      <c r="J102" s="207"/>
      <c r="K102" s="207"/>
      <c r="L102" s="213"/>
      <c r="M102" s="214"/>
      <c r="N102" s="215"/>
      <c r="O102" s="215"/>
      <c r="P102" s="215"/>
      <c r="Q102" s="215"/>
      <c r="R102" s="215"/>
      <c r="S102" s="215"/>
      <c r="T102" s="216"/>
      <c r="AT102" s="217" t="s">
        <v>192</v>
      </c>
      <c r="AU102" s="217" t="s">
        <v>92</v>
      </c>
      <c r="AV102" s="11" t="s">
        <v>92</v>
      </c>
      <c r="AW102" s="11" t="s">
        <v>194</v>
      </c>
      <c r="AX102" s="11" t="s">
        <v>25</v>
      </c>
      <c r="AY102" s="217" t="s">
        <v>182</v>
      </c>
    </row>
    <row r="103" spans="2:65" s="1" customFormat="1" ht="22.8" customHeight="1">
      <c r="B103" s="42"/>
      <c r="C103" s="194" t="s">
        <v>197</v>
      </c>
      <c r="D103" s="194" t="s">
        <v>185</v>
      </c>
      <c r="E103" s="195" t="s">
        <v>2330</v>
      </c>
      <c r="F103" s="196" t="s">
        <v>2331</v>
      </c>
      <c r="G103" s="197" t="s">
        <v>1614</v>
      </c>
      <c r="H103" s="198">
        <v>720</v>
      </c>
      <c r="I103" s="199">
        <v>104.48</v>
      </c>
      <c r="J103" s="200">
        <f>ROUND(I103*H103,2)</f>
        <v>75225.6</v>
      </c>
      <c r="K103" s="196" t="s">
        <v>235</v>
      </c>
      <c r="L103" s="62"/>
      <c r="M103" s="201" t="s">
        <v>22</v>
      </c>
      <c r="N103" s="202" t="s">
        <v>53</v>
      </c>
      <c r="O103" s="43"/>
      <c r="P103" s="203">
        <f>O103*H103</f>
        <v>0</v>
      </c>
      <c r="Q103" s="203">
        <v>0</v>
      </c>
      <c r="R103" s="203">
        <f>Q103*H103</f>
        <v>0</v>
      </c>
      <c r="S103" s="203">
        <v>0</v>
      </c>
      <c r="T103" s="204">
        <f>S103*H103</f>
        <v>0</v>
      </c>
      <c r="AR103" s="25" t="s">
        <v>197</v>
      </c>
      <c r="AT103" s="25" t="s">
        <v>185</v>
      </c>
      <c r="AU103" s="25" t="s">
        <v>92</v>
      </c>
      <c r="AY103" s="25" t="s">
        <v>182</v>
      </c>
      <c r="BE103" s="205">
        <f>IF(N103="základní",J103,0)</f>
        <v>75225.6</v>
      </c>
      <c r="BF103" s="205">
        <f>IF(N103="snížená",J103,0)</f>
        <v>0</v>
      </c>
      <c r="BG103" s="205">
        <f>IF(N103="zákl. přenesená",J103,0)</f>
        <v>0</v>
      </c>
      <c r="BH103" s="205">
        <f>IF(N103="sníž. přenesená",J103,0)</f>
        <v>0</v>
      </c>
      <c r="BI103" s="205">
        <f>IF(N103="nulová",J103,0)</f>
        <v>0</v>
      </c>
      <c r="BJ103" s="25" t="s">
        <v>25</v>
      </c>
      <c r="BK103" s="205">
        <f>ROUND(I103*H103,2)</f>
        <v>75225.6</v>
      </c>
      <c r="BL103" s="25" t="s">
        <v>197</v>
      </c>
      <c r="BM103" s="25" t="s">
        <v>2332</v>
      </c>
    </row>
    <row r="104" spans="2:47" s="1" customFormat="1" ht="384">
      <c r="B104" s="42"/>
      <c r="C104" s="64"/>
      <c r="D104" s="208" t="s">
        <v>237</v>
      </c>
      <c r="E104" s="64"/>
      <c r="F104" s="228" t="s">
        <v>2333</v>
      </c>
      <c r="G104" s="64"/>
      <c r="H104" s="64"/>
      <c r="I104" s="165"/>
      <c r="J104" s="64"/>
      <c r="K104" s="64"/>
      <c r="L104" s="62"/>
      <c r="M104" s="229"/>
      <c r="N104" s="43"/>
      <c r="O104" s="43"/>
      <c r="P104" s="43"/>
      <c r="Q104" s="43"/>
      <c r="R104" s="43"/>
      <c r="S104" s="43"/>
      <c r="T104" s="79"/>
      <c r="AT104" s="25" t="s">
        <v>237</v>
      </c>
      <c r="AU104" s="25" t="s">
        <v>92</v>
      </c>
    </row>
    <row r="105" spans="2:51" s="12" customFormat="1" ht="13.5">
      <c r="B105" s="218"/>
      <c r="C105" s="219"/>
      <c r="D105" s="208" t="s">
        <v>192</v>
      </c>
      <c r="E105" s="220" t="s">
        <v>22</v>
      </c>
      <c r="F105" s="221" t="s">
        <v>2334</v>
      </c>
      <c r="G105" s="219"/>
      <c r="H105" s="220" t="s">
        <v>22</v>
      </c>
      <c r="I105" s="222"/>
      <c r="J105" s="219"/>
      <c r="K105" s="219"/>
      <c r="L105" s="223"/>
      <c r="M105" s="224"/>
      <c r="N105" s="225"/>
      <c r="O105" s="225"/>
      <c r="P105" s="225"/>
      <c r="Q105" s="225"/>
      <c r="R105" s="225"/>
      <c r="S105" s="225"/>
      <c r="T105" s="226"/>
      <c r="AT105" s="227" t="s">
        <v>192</v>
      </c>
      <c r="AU105" s="227" t="s">
        <v>92</v>
      </c>
      <c r="AV105" s="12" t="s">
        <v>25</v>
      </c>
      <c r="AW105" s="12" t="s">
        <v>194</v>
      </c>
      <c r="AX105" s="12" t="s">
        <v>82</v>
      </c>
      <c r="AY105" s="227" t="s">
        <v>182</v>
      </c>
    </row>
    <row r="106" spans="2:51" s="11" customFormat="1" ht="13.5">
      <c r="B106" s="206"/>
      <c r="C106" s="207"/>
      <c r="D106" s="208" t="s">
        <v>192</v>
      </c>
      <c r="E106" s="209" t="s">
        <v>22</v>
      </c>
      <c r="F106" s="210" t="s">
        <v>2335</v>
      </c>
      <c r="G106" s="207"/>
      <c r="H106" s="211">
        <v>720</v>
      </c>
      <c r="I106" s="212"/>
      <c r="J106" s="207"/>
      <c r="K106" s="207"/>
      <c r="L106" s="213"/>
      <c r="M106" s="214"/>
      <c r="N106" s="215"/>
      <c r="O106" s="215"/>
      <c r="P106" s="215"/>
      <c r="Q106" s="215"/>
      <c r="R106" s="215"/>
      <c r="S106" s="215"/>
      <c r="T106" s="216"/>
      <c r="AT106" s="217" t="s">
        <v>192</v>
      </c>
      <c r="AU106" s="217" t="s">
        <v>92</v>
      </c>
      <c r="AV106" s="11" t="s">
        <v>92</v>
      </c>
      <c r="AW106" s="11" t="s">
        <v>194</v>
      </c>
      <c r="AX106" s="11" t="s">
        <v>25</v>
      </c>
      <c r="AY106" s="217" t="s">
        <v>182</v>
      </c>
    </row>
    <row r="107" spans="2:65" s="1" customFormat="1" ht="34.2" customHeight="1">
      <c r="B107" s="42"/>
      <c r="C107" s="194" t="s">
        <v>181</v>
      </c>
      <c r="D107" s="194" t="s">
        <v>185</v>
      </c>
      <c r="E107" s="195" t="s">
        <v>2336</v>
      </c>
      <c r="F107" s="196" t="s">
        <v>2337</v>
      </c>
      <c r="G107" s="197" t="s">
        <v>295</v>
      </c>
      <c r="H107" s="198">
        <v>15.24</v>
      </c>
      <c r="I107" s="199">
        <v>289.67</v>
      </c>
      <c r="J107" s="200">
        <f>ROUND(I107*H107,2)</f>
        <v>4414.57</v>
      </c>
      <c r="K107" s="196" t="s">
        <v>235</v>
      </c>
      <c r="L107" s="62"/>
      <c r="M107" s="201" t="s">
        <v>22</v>
      </c>
      <c r="N107" s="202" t="s">
        <v>53</v>
      </c>
      <c r="O107" s="43"/>
      <c r="P107" s="203">
        <f>O107*H107</f>
        <v>0</v>
      </c>
      <c r="Q107" s="203">
        <v>0</v>
      </c>
      <c r="R107" s="203">
        <f>Q107*H107</f>
        <v>0</v>
      </c>
      <c r="S107" s="203">
        <v>0</v>
      </c>
      <c r="T107" s="204">
        <f>S107*H107</f>
        <v>0</v>
      </c>
      <c r="AR107" s="25" t="s">
        <v>197</v>
      </c>
      <c r="AT107" s="25" t="s">
        <v>185</v>
      </c>
      <c r="AU107" s="25" t="s">
        <v>92</v>
      </c>
      <c r="AY107" s="25" t="s">
        <v>182</v>
      </c>
      <c r="BE107" s="205">
        <f>IF(N107="základní",J107,0)</f>
        <v>4414.57</v>
      </c>
      <c r="BF107" s="205">
        <f>IF(N107="snížená",J107,0)</f>
        <v>0</v>
      </c>
      <c r="BG107" s="205">
        <f>IF(N107="zákl. přenesená",J107,0)</f>
        <v>0</v>
      </c>
      <c r="BH107" s="205">
        <f>IF(N107="sníž. přenesená",J107,0)</f>
        <v>0</v>
      </c>
      <c r="BI107" s="205">
        <f>IF(N107="nulová",J107,0)</f>
        <v>0</v>
      </c>
      <c r="BJ107" s="25" t="s">
        <v>25</v>
      </c>
      <c r="BK107" s="205">
        <f>ROUND(I107*H107,2)</f>
        <v>4414.57</v>
      </c>
      <c r="BL107" s="25" t="s">
        <v>197</v>
      </c>
      <c r="BM107" s="25" t="s">
        <v>2338</v>
      </c>
    </row>
    <row r="108" spans="2:47" s="1" customFormat="1" ht="132">
      <c r="B108" s="42"/>
      <c r="C108" s="64"/>
      <c r="D108" s="208" t="s">
        <v>237</v>
      </c>
      <c r="E108" s="64"/>
      <c r="F108" s="228" t="s">
        <v>1574</v>
      </c>
      <c r="G108" s="64"/>
      <c r="H108" s="64"/>
      <c r="I108" s="165"/>
      <c r="J108" s="64"/>
      <c r="K108" s="64"/>
      <c r="L108" s="62"/>
      <c r="M108" s="229"/>
      <c r="N108" s="43"/>
      <c r="O108" s="43"/>
      <c r="P108" s="43"/>
      <c r="Q108" s="43"/>
      <c r="R108" s="43"/>
      <c r="S108" s="43"/>
      <c r="T108" s="79"/>
      <c r="AT108" s="25" t="s">
        <v>237</v>
      </c>
      <c r="AU108" s="25" t="s">
        <v>92</v>
      </c>
    </row>
    <row r="109" spans="2:51" s="12" customFormat="1" ht="13.5">
      <c r="B109" s="218"/>
      <c r="C109" s="219"/>
      <c r="D109" s="208" t="s">
        <v>192</v>
      </c>
      <c r="E109" s="220" t="s">
        <v>22</v>
      </c>
      <c r="F109" s="221" t="s">
        <v>2339</v>
      </c>
      <c r="G109" s="219"/>
      <c r="H109" s="220" t="s">
        <v>22</v>
      </c>
      <c r="I109" s="222"/>
      <c r="J109" s="219"/>
      <c r="K109" s="219"/>
      <c r="L109" s="223"/>
      <c r="M109" s="224"/>
      <c r="N109" s="225"/>
      <c r="O109" s="225"/>
      <c r="P109" s="225"/>
      <c r="Q109" s="225"/>
      <c r="R109" s="225"/>
      <c r="S109" s="225"/>
      <c r="T109" s="226"/>
      <c r="AT109" s="227" t="s">
        <v>192</v>
      </c>
      <c r="AU109" s="227" t="s">
        <v>92</v>
      </c>
      <c r="AV109" s="12" t="s">
        <v>25</v>
      </c>
      <c r="AW109" s="12" t="s">
        <v>194</v>
      </c>
      <c r="AX109" s="12" t="s">
        <v>82</v>
      </c>
      <c r="AY109" s="227" t="s">
        <v>182</v>
      </c>
    </row>
    <row r="110" spans="2:51" s="11" customFormat="1" ht="13.5">
      <c r="B110" s="206"/>
      <c r="C110" s="207"/>
      <c r="D110" s="208" t="s">
        <v>192</v>
      </c>
      <c r="E110" s="209" t="s">
        <v>22</v>
      </c>
      <c r="F110" s="210" t="s">
        <v>2340</v>
      </c>
      <c r="G110" s="207"/>
      <c r="H110" s="211">
        <v>15.24</v>
      </c>
      <c r="I110" s="212"/>
      <c r="J110" s="207"/>
      <c r="K110" s="207"/>
      <c r="L110" s="213"/>
      <c r="M110" s="214"/>
      <c r="N110" s="215"/>
      <c r="O110" s="215"/>
      <c r="P110" s="215"/>
      <c r="Q110" s="215"/>
      <c r="R110" s="215"/>
      <c r="S110" s="215"/>
      <c r="T110" s="216"/>
      <c r="AT110" s="217" t="s">
        <v>192</v>
      </c>
      <c r="AU110" s="217" t="s">
        <v>92</v>
      </c>
      <c r="AV110" s="11" t="s">
        <v>92</v>
      </c>
      <c r="AW110" s="11" t="s">
        <v>194</v>
      </c>
      <c r="AX110" s="11" t="s">
        <v>25</v>
      </c>
      <c r="AY110" s="217" t="s">
        <v>182</v>
      </c>
    </row>
    <row r="111" spans="2:65" s="1" customFormat="1" ht="34.2" customHeight="1">
      <c r="B111" s="42"/>
      <c r="C111" s="194" t="s">
        <v>261</v>
      </c>
      <c r="D111" s="194" t="s">
        <v>185</v>
      </c>
      <c r="E111" s="195" t="s">
        <v>2341</v>
      </c>
      <c r="F111" s="196" t="s">
        <v>2342</v>
      </c>
      <c r="G111" s="197" t="s">
        <v>295</v>
      </c>
      <c r="H111" s="198">
        <v>4.572</v>
      </c>
      <c r="I111" s="199">
        <v>28.97</v>
      </c>
      <c r="J111" s="200">
        <f>ROUND(I111*H111,2)</f>
        <v>132.45</v>
      </c>
      <c r="K111" s="196" t="s">
        <v>235</v>
      </c>
      <c r="L111" s="62"/>
      <c r="M111" s="201" t="s">
        <v>22</v>
      </c>
      <c r="N111" s="202" t="s">
        <v>53</v>
      </c>
      <c r="O111" s="43"/>
      <c r="P111" s="203">
        <f>O111*H111</f>
        <v>0</v>
      </c>
      <c r="Q111" s="203">
        <v>0</v>
      </c>
      <c r="R111" s="203">
        <f>Q111*H111</f>
        <v>0</v>
      </c>
      <c r="S111" s="203">
        <v>0</v>
      </c>
      <c r="T111" s="204">
        <f>S111*H111</f>
        <v>0</v>
      </c>
      <c r="AR111" s="25" t="s">
        <v>197</v>
      </c>
      <c r="AT111" s="25" t="s">
        <v>185</v>
      </c>
      <c r="AU111" s="25" t="s">
        <v>92</v>
      </c>
      <c r="AY111" s="25" t="s">
        <v>182</v>
      </c>
      <c r="BE111" s="205">
        <f>IF(N111="základní",J111,0)</f>
        <v>132.45</v>
      </c>
      <c r="BF111" s="205">
        <f>IF(N111="snížená",J111,0)</f>
        <v>0</v>
      </c>
      <c r="BG111" s="205">
        <f>IF(N111="zákl. přenesená",J111,0)</f>
        <v>0</v>
      </c>
      <c r="BH111" s="205">
        <f>IF(N111="sníž. přenesená",J111,0)</f>
        <v>0</v>
      </c>
      <c r="BI111" s="205">
        <f>IF(N111="nulová",J111,0)</f>
        <v>0</v>
      </c>
      <c r="BJ111" s="25" t="s">
        <v>25</v>
      </c>
      <c r="BK111" s="205">
        <f>ROUND(I111*H111,2)</f>
        <v>132.45</v>
      </c>
      <c r="BL111" s="25" t="s">
        <v>197</v>
      </c>
      <c r="BM111" s="25" t="s">
        <v>2343</v>
      </c>
    </row>
    <row r="112" spans="2:47" s="1" customFormat="1" ht="132">
      <c r="B112" s="42"/>
      <c r="C112" s="64"/>
      <c r="D112" s="208" t="s">
        <v>237</v>
      </c>
      <c r="E112" s="64"/>
      <c r="F112" s="228" t="s">
        <v>1574</v>
      </c>
      <c r="G112" s="64"/>
      <c r="H112" s="64"/>
      <c r="I112" s="165"/>
      <c r="J112" s="64"/>
      <c r="K112" s="64"/>
      <c r="L112" s="62"/>
      <c r="M112" s="229"/>
      <c r="N112" s="43"/>
      <c r="O112" s="43"/>
      <c r="P112" s="43"/>
      <c r="Q112" s="43"/>
      <c r="R112" s="43"/>
      <c r="S112" s="43"/>
      <c r="T112" s="79"/>
      <c r="AT112" s="25" t="s">
        <v>237</v>
      </c>
      <c r="AU112" s="25" t="s">
        <v>92</v>
      </c>
    </row>
    <row r="113" spans="2:51" s="11" customFormat="1" ht="13.5">
      <c r="B113" s="206"/>
      <c r="C113" s="207"/>
      <c r="D113" s="208" t="s">
        <v>192</v>
      </c>
      <c r="E113" s="209" t="s">
        <v>22</v>
      </c>
      <c r="F113" s="210" t="s">
        <v>2344</v>
      </c>
      <c r="G113" s="207"/>
      <c r="H113" s="211">
        <v>4.572</v>
      </c>
      <c r="I113" s="212"/>
      <c r="J113" s="207"/>
      <c r="K113" s="207"/>
      <c r="L113" s="213"/>
      <c r="M113" s="214"/>
      <c r="N113" s="215"/>
      <c r="O113" s="215"/>
      <c r="P113" s="215"/>
      <c r="Q113" s="215"/>
      <c r="R113" s="215"/>
      <c r="S113" s="215"/>
      <c r="T113" s="216"/>
      <c r="AT113" s="217" t="s">
        <v>192</v>
      </c>
      <c r="AU113" s="217" t="s">
        <v>92</v>
      </c>
      <c r="AV113" s="11" t="s">
        <v>92</v>
      </c>
      <c r="AW113" s="11" t="s">
        <v>194</v>
      </c>
      <c r="AX113" s="11" t="s">
        <v>25</v>
      </c>
      <c r="AY113" s="217" t="s">
        <v>182</v>
      </c>
    </row>
    <row r="114" spans="2:65" s="1" customFormat="1" ht="34.2" customHeight="1">
      <c r="B114" s="42"/>
      <c r="C114" s="194" t="s">
        <v>265</v>
      </c>
      <c r="D114" s="194" t="s">
        <v>185</v>
      </c>
      <c r="E114" s="195" t="s">
        <v>348</v>
      </c>
      <c r="F114" s="196" t="s">
        <v>349</v>
      </c>
      <c r="G114" s="197" t="s">
        <v>295</v>
      </c>
      <c r="H114" s="198">
        <v>509.017</v>
      </c>
      <c r="I114" s="199">
        <v>206.91</v>
      </c>
      <c r="J114" s="200">
        <f>ROUND(I114*H114,2)</f>
        <v>105320.71</v>
      </c>
      <c r="K114" s="196" t="s">
        <v>235</v>
      </c>
      <c r="L114" s="62"/>
      <c r="M114" s="201" t="s">
        <v>22</v>
      </c>
      <c r="N114" s="202" t="s">
        <v>53</v>
      </c>
      <c r="O114" s="43"/>
      <c r="P114" s="203">
        <f>O114*H114</f>
        <v>0</v>
      </c>
      <c r="Q114" s="203">
        <v>0</v>
      </c>
      <c r="R114" s="203">
        <f>Q114*H114</f>
        <v>0</v>
      </c>
      <c r="S114" s="203">
        <v>0</v>
      </c>
      <c r="T114" s="204">
        <f>S114*H114</f>
        <v>0</v>
      </c>
      <c r="AR114" s="25" t="s">
        <v>197</v>
      </c>
      <c r="AT114" s="25" t="s">
        <v>185</v>
      </c>
      <c r="AU114" s="25" t="s">
        <v>92</v>
      </c>
      <c r="AY114" s="25" t="s">
        <v>182</v>
      </c>
      <c r="BE114" s="205">
        <f>IF(N114="základní",J114,0)</f>
        <v>105320.71</v>
      </c>
      <c r="BF114" s="205">
        <f>IF(N114="snížená",J114,0)</f>
        <v>0</v>
      </c>
      <c r="BG114" s="205">
        <f>IF(N114="zákl. přenesená",J114,0)</f>
        <v>0</v>
      </c>
      <c r="BH114" s="205">
        <f>IF(N114="sníž. přenesená",J114,0)</f>
        <v>0</v>
      </c>
      <c r="BI114" s="205">
        <f>IF(N114="nulová",J114,0)</f>
        <v>0</v>
      </c>
      <c r="BJ114" s="25" t="s">
        <v>25</v>
      </c>
      <c r="BK114" s="205">
        <f>ROUND(I114*H114,2)</f>
        <v>105320.71</v>
      </c>
      <c r="BL114" s="25" t="s">
        <v>197</v>
      </c>
      <c r="BM114" s="25" t="s">
        <v>2345</v>
      </c>
    </row>
    <row r="115" spans="2:47" s="1" customFormat="1" ht="252">
      <c r="B115" s="42"/>
      <c r="C115" s="64"/>
      <c r="D115" s="208" t="s">
        <v>237</v>
      </c>
      <c r="E115" s="64"/>
      <c r="F115" s="228" t="s">
        <v>351</v>
      </c>
      <c r="G115" s="64"/>
      <c r="H115" s="64"/>
      <c r="I115" s="165"/>
      <c r="J115" s="64"/>
      <c r="K115" s="64"/>
      <c r="L115" s="62"/>
      <c r="M115" s="229"/>
      <c r="N115" s="43"/>
      <c r="O115" s="43"/>
      <c r="P115" s="43"/>
      <c r="Q115" s="43"/>
      <c r="R115" s="43"/>
      <c r="S115" s="43"/>
      <c r="T115" s="79"/>
      <c r="AT115" s="25" t="s">
        <v>237</v>
      </c>
      <c r="AU115" s="25" t="s">
        <v>92</v>
      </c>
    </row>
    <row r="116" spans="2:51" s="12" customFormat="1" ht="13.5">
      <c r="B116" s="218"/>
      <c r="C116" s="219"/>
      <c r="D116" s="208" t="s">
        <v>192</v>
      </c>
      <c r="E116" s="220" t="s">
        <v>22</v>
      </c>
      <c r="F116" s="221" t="s">
        <v>2346</v>
      </c>
      <c r="G116" s="219"/>
      <c r="H116" s="220" t="s">
        <v>22</v>
      </c>
      <c r="I116" s="222"/>
      <c r="J116" s="219"/>
      <c r="K116" s="219"/>
      <c r="L116" s="223"/>
      <c r="M116" s="224"/>
      <c r="N116" s="225"/>
      <c r="O116" s="225"/>
      <c r="P116" s="225"/>
      <c r="Q116" s="225"/>
      <c r="R116" s="225"/>
      <c r="S116" s="225"/>
      <c r="T116" s="226"/>
      <c r="AT116" s="227" t="s">
        <v>192</v>
      </c>
      <c r="AU116" s="227" t="s">
        <v>92</v>
      </c>
      <c r="AV116" s="12" t="s">
        <v>25</v>
      </c>
      <c r="AW116" s="12" t="s">
        <v>194</v>
      </c>
      <c r="AX116" s="12" t="s">
        <v>82</v>
      </c>
      <c r="AY116" s="227" t="s">
        <v>182</v>
      </c>
    </row>
    <row r="117" spans="2:51" s="11" customFormat="1" ht="13.5">
      <c r="B117" s="206"/>
      <c r="C117" s="207"/>
      <c r="D117" s="208" t="s">
        <v>192</v>
      </c>
      <c r="E117" s="209" t="s">
        <v>22</v>
      </c>
      <c r="F117" s="210" t="s">
        <v>2347</v>
      </c>
      <c r="G117" s="207"/>
      <c r="H117" s="211">
        <v>488.88</v>
      </c>
      <c r="I117" s="212"/>
      <c r="J117" s="207"/>
      <c r="K117" s="207"/>
      <c r="L117" s="213"/>
      <c r="M117" s="214"/>
      <c r="N117" s="215"/>
      <c r="O117" s="215"/>
      <c r="P117" s="215"/>
      <c r="Q117" s="215"/>
      <c r="R117" s="215"/>
      <c r="S117" s="215"/>
      <c r="T117" s="216"/>
      <c r="AT117" s="217" t="s">
        <v>192</v>
      </c>
      <c r="AU117" s="217" t="s">
        <v>92</v>
      </c>
      <c r="AV117" s="11" t="s">
        <v>92</v>
      </c>
      <c r="AW117" s="11" t="s">
        <v>194</v>
      </c>
      <c r="AX117" s="11" t="s">
        <v>82</v>
      </c>
      <c r="AY117" s="217" t="s">
        <v>182</v>
      </c>
    </row>
    <row r="118" spans="2:51" s="11" customFormat="1" ht="13.5">
      <c r="B118" s="206"/>
      <c r="C118" s="207"/>
      <c r="D118" s="208" t="s">
        <v>192</v>
      </c>
      <c r="E118" s="209" t="s">
        <v>22</v>
      </c>
      <c r="F118" s="210" t="s">
        <v>2348</v>
      </c>
      <c r="G118" s="207"/>
      <c r="H118" s="211">
        <v>20.1366</v>
      </c>
      <c r="I118" s="212"/>
      <c r="J118" s="207"/>
      <c r="K118" s="207"/>
      <c r="L118" s="213"/>
      <c r="M118" s="214"/>
      <c r="N118" s="215"/>
      <c r="O118" s="215"/>
      <c r="P118" s="215"/>
      <c r="Q118" s="215"/>
      <c r="R118" s="215"/>
      <c r="S118" s="215"/>
      <c r="T118" s="216"/>
      <c r="AT118" s="217" t="s">
        <v>192</v>
      </c>
      <c r="AU118" s="217" t="s">
        <v>92</v>
      </c>
      <c r="AV118" s="11" t="s">
        <v>92</v>
      </c>
      <c r="AW118" s="11" t="s">
        <v>194</v>
      </c>
      <c r="AX118" s="11" t="s">
        <v>82</v>
      </c>
      <c r="AY118" s="217" t="s">
        <v>182</v>
      </c>
    </row>
    <row r="119" spans="2:51" s="13" customFormat="1" ht="13.5">
      <c r="B119" s="233"/>
      <c r="C119" s="234"/>
      <c r="D119" s="208" t="s">
        <v>192</v>
      </c>
      <c r="E119" s="235" t="s">
        <v>22</v>
      </c>
      <c r="F119" s="236" t="s">
        <v>241</v>
      </c>
      <c r="G119" s="234"/>
      <c r="H119" s="237">
        <v>509.0166</v>
      </c>
      <c r="I119" s="238"/>
      <c r="J119" s="234"/>
      <c r="K119" s="234"/>
      <c r="L119" s="239"/>
      <c r="M119" s="240"/>
      <c r="N119" s="241"/>
      <c r="O119" s="241"/>
      <c r="P119" s="241"/>
      <c r="Q119" s="241"/>
      <c r="R119" s="241"/>
      <c r="S119" s="241"/>
      <c r="T119" s="242"/>
      <c r="AT119" s="243" t="s">
        <v>192</v>
      </c>
      <c r="AU119" s="243" t="s">
        <v>92</v>
      </c>
      <c r="AV119" s="13" t="s">
        <v>197</v>
      </c>
      <c r="AW119" s="13" t="s">
        <v>194</v>
      </c>
      <c r="AX119" s="13" t="s">
        <v>25</v>
      </c>
      <c r="AY119" s="243" t="s">
        <v>182</v>
      </c>
    </row>
    <row r="120" spans="2:65" s="1" customFormat="1" ht="34.2" customHeight="1">
      <c r="B120" s="42"/>
      <c r="C120" s="194" t="s">
        <v>271</v>
      </c>
      <c r="D120" s="194" t="s">
        <v>185</v>
      </c>
      <c r="E120" s="195" t="s">
        <v>355</v>
      </c>
      <c r="F120" s="196" t="s">
        <v>356</v>
      </c>
      <c r="G120" s="197" t="s">
        <v>295</v>
      </c>
      <c r="H120" s="198">
        <v>152.705</v>
      </c>
      <c r="I120" s="199">
        <v>20.65</v>
      </c>
      <c r="J120" s="200">
        <f>ROUND(I120*H120,2)</f>
        <v>3153.36</v>
      </c>
      <c r="K120" s="196" t="s">
        <v>235</v>
      </c>
      <c r="L120" s="62"/>
      <c r="M120" s="201" t="s">
        <v>22</v>
      </c>
      <c r="N120" s="202" t="s">
        <v>53</v>
      </c>
      <c r="O120" s="43"/>
      <c r="P120" s="203">
        <f>O120*H120</f>
        <v>0</v>
      </c>
      <c r="Q120" s="203">
        <v>0</v>
      </c>
      <c r="R120" s="203">
        <f>Q120*H120</f>
        <v>0</v>
      </c>
      <c r="S120" s="203">
        <v>0</v>
      </c>
      <c r="T120" s="204">
        <f>S120*H120</f>
        <v>0</v>
      </c>
      <c r="AR120" s="25" t="s">
        <v>197</v>
      </c>
      <c r="AT120" s="25" t="s">
        <v>185</v>
      </c>
      <c r="AU120" s="25" t="s">
        <v>92</v>
      </c>
      <c r="AY120" s="25" t="s">
        <v>182</v>
      </c>
      <c r="BE120" s="205">
        <f>IF(N120="základní",J120,0)</f>
        <v>3153.36</v>
      </c>
      <c r="BF120" s="205">
        <f>IF(N120="snížená",J120,0)</f>
        <v>0</v>
      </c>
      <c r="BG120" s="205">
        <f>IF(N120="zákl. přenesená",J120,0)</f>
        <v>0</v>
      </c>
      <c r="BH120" s="205">
        <f>IF(N120="sníž. přenesená",J120,0)</f>
        <v>0</v>
      </c>
      <c r="BI120" s="205">
        <f>IF(N120="nulová",J120,0)</f>
        <v>0</v>
      </c>
      <c r="BJ120" s="25" t="s">
        <v>25</v>
      </c>
      <c r="BK120" s="205">
        <f>ROUND(I120*H120,2)</f>
        <v>3153.36</v>
      </c>
      <c r="BL120" s="25" t="s">
        <v>197</v>
      </c>
      <c r="BM120" s="25" t="s">
        <v>2349</v>
      </c>
    </row>
    <row r="121" spans="2:47" s="1" customFormat="1" ht="252">
      <c r="B121" s="42"/>
      <c r="C121" s="64"/>
      <c r="D121" s="208" t="s">
        <v>237</v>
      </c>
      <c r="E121" s="64"/>
      <c r="F121" s="228" t="s">
        <v>351</v>
      </c>
      <c r="G121" s="64"/>
      <c r="H121" s="64"/>
      <c r="I121" s="165"/>
      <c r="J121" s="64"/>
      <c r="K121" s="64"/>
      <c r="L121" s="62"/>
      <c r="M121" s="229"/>
      <c r="N121" s="43"/>
      <c r="O121" s="43"/>
      <c r="P121" s="43"/>
      <c r="Q121" s="43"/>
      <c r="R121" s="43"/>
      <c r="S121" s="43"/>
      <c r="T121" s="79"/>
      <c r="AT121" s="25" t="s">
        <v>237</v>
      </c>
      <c r="AU121" s="25" t="s">
        <v>92</v>
      </c>
    </row>
    <row r="122" spans="2:51" s="11" customFormat="1" ht="13.5">
      <c r="B122" s="206"/>
      <c r="C122" s="207"/>
      <c r="D122" s="208" t="s">
        <v>192</v>
      </c>
      <c r="E122" s="209" t="s">
        <v>22</v>
      </c>
      <c r="F122" s="210" t="s">
        <v>2350</v>
      </c>
      <c r="G122" s="207"/>
      <c r="H122" s="211">
        <v>152.7051</v>
      </c>
      <c r="I122" s="212"/>
      <c r="J122" s="207"/>
      <c r="K122" s="207"/>
      <c r="L122" s="213"/>
      <c r="M122" s="214"/>
      <c r="N122" s="215"/>
      <c r="O122" s="215"/>
      <c r="P122" s="215"/>
      <c r="Q122" s="215"/>
      <c r="R122" s="215"/>
      <c r="S122" s="215"/>
      <c r="T122" s="216"/>
      <c r="AT122" s="217" t="s">
        <v>192</v>
      </c>
      <c r="AU122" s="217" t="s">
        <v>92</v>
      </c>
      <c r="AV122" s="11" t="s">
        <v>92</v>
      </c>
      <c r="AW122" s="11" t="s">
        <v>194</v>
      </c>
      <c r="AX122" s="11" t="s">
        <v>25</v>
      </c>
      <c r="AY122" s="217" t="s">
        <v>182</v>
      </c>
    </row>
    <row r="123" spans="2:65" s="1" customFormat="1" ht="34.2" customHeight="1">
      <c r="B123" s="42"/>
      <c r="C123" s="194" t="s">
        <v>277</v>
      </c>
      <c r="D123" s="194" t="s">
        <v>185</v>
      </c>
      <c r="E123" s="195" t="s">
        <v>360</v>
      </c>
      <c r="F123" s="196" t="s">
        <v>361</v>
      </c>
      <c r="G123" s="197" t="s">
        <v>295</v>
      </c>
      <c r="H123" s="198">
        <v>56.557</v>
      </c>
      <c r="I123" s="199">
        <v>241.39</v>
      </c>
      <c r="J123" s="200">
        <f>ROUND(I123*H123,2)</f>
        <v>13652.29</v>
      </c>
      <c r="K123" s="196" t="s">
        <v>235</v>
      </c>
      <c r="L123" s="62"/>
      <c r="M123" s="201" t="s">
        <v>22</v>
      </c>
      <c r="N123" s="202" t="s">
        <v>53</v>
      </c>
      <c r="O123" s="43"/>
      <c r="P123" s="203">
        <f>O123*H123</f>
        <v>0</v>
      </c>
      <c r="Q123" s="203">
        <v>0.00824</v>
      </c>
      <c r="R123" s="203">
        <f>Q123*H123</f>
        <v>0.46602968000000006</v>
      </c>
      <c r="S123" s="203">
        <v>0</v>
      </c>
      <c r="T123" s="204">
        <f>S123*H123</f>
        <v>0</v>
      </c>
      <c r="AR123" s="25" t="s">
        <v>197</v>
      </c>
      <c r="AT123" s="25" t="s">
        <v>185</v>
      </c>
      <c r="AU123" s="25" t="s">
        <v>92</v>
      </c>
      <c r="AY123" s="25" t="s">
        <v>182</v>
      </c>
      <c r="BE123" s="205">
        <f>IF(N123="základní",J123,0)</f>
        <v>13652.29</v>
      </c>
      <c r="BF123" s="205">
        <f>IF(N123="snížená",J123,0)</f>
        <v>0</v>
      </c>
      <c r="BG123" s="205">
        <f>IF(N123="zákl. přenesená",J123,0)</f>
        <v>0</v>
      </c>
      <c r="BH123" s="205">
        <f>IF(N123="sníž. přenesená",J123,0)</f>
        <v>0</v>
      </c>
      <c r="BI123" s="205">
        <f>IF(N123="nulová",J123,0)</f>
        <v>0</v>
      </c>
      <c r="BJ123" s="25" t="s">
        <v>25</v>
      </c>
      <c r="BK123" s="205">
        <f>ROUND(I123*H123,2)</f>
        <v>13652.29</v>
      </c>
      <c r="BL123" s="25" t="s">
        <v>197</v>
      </c>
      <c r="BM123" s="25" t="s">
        <v>2351</v>
      </c>
    </row>
    <row r="124" spans="2:47" s="1" customFormat="1" ht="252">
      <c r="B124" s="42"/>
      <c r="C124" s="64"/>
      <c r="D124" s="208" t="s">
        <v>237</v>
      </c>
      <c r="E124" s="64"/>
      <c r="F124" s="228" t="s">
        <v>351</v>
      </c>
      <c r="G124" s="64"/>
      <c r="H124" s="64"/>
      <c r="I124" s="165"/>
      <c r="J124" s="64"/>
      <c r="K124" s="64"/>
      <c r="L124" s="62"/>
      <c r="M124" s="229"/>
      <c r="N124" s="43"/>
      <c r="O124" s="43"/>
      <c r="P124" s="43"/>
      <c r="Q124" s="43"/>
      <c r="R124" s="43"/>
      <c r="S124" s="43"/>
      <c r="T124" s="79"/>
      <c r="AT124" s="25" t="s">
        <v>237</v>
      </c>
      <c r="AU124" s="25" t="s">
        <v>92</v>
      </c>
    </row>
    <row r="125" spans="2:51" s="12" customFormat="1" ht="13.5">
      <c r="B125" s="218"/>
      <c r="C125" s="219"/>
      <c r="D125" s="208" t="s">
        <v>192</v>
      </c>
      <c r="E125" s="220" t="s">
        <v>22</v>
      </c>
      <c r="F125" s="221" t="s">
        <v>2346</v>
      </c>
      <c r="G125" s="219"/>
      <c r="H125" s="220" t="s">
        <v>22</v>
      </c>
      <c r="I125" s="222"/>
      <c r="J125" s="219"/>
      <c r="K125" s="219"/>
      <c r="L125" s="223"/>
      <c r="M125" s="224"/>
      <c r="N125" s="225"/>
      <c r="O125" s="225"/>
      <c r="P125" s="225"/>
      <c r="Q125" s="225"/>
      <c r="R125" s="225"/>
      <c r="S125" s="225"/>
      <c r="T125" s="226"/>
      <c r="AT125" s="227" t="s">
        <v>192</v>
      </c>
      <c r="AU125" s="227" t="s">
        <v>92</v>
      </c>
      <c r="AV125" s="12" t="s">
        <v>25</v>
      </c>
      <c r="AW125" s="12" t="s">
        <v>194</v>
      </c>
      <c r="AX125" s="12" t="s">
        <v>82</v>
      </c>
      <c r="AY125" s="227" t="s">
        <v>182</v>
      </c>
    </row>
    <row r="126" spans="2:51" s="11" customFormat="1" ht="13.5">
      <c r="B126" s="206"/>
      <c r="C126" s="207"/>
      <c r="D126" s="208" t="s">
        <v>192</v>
      </c>
      <c r="E126" s="209" t="s">
        <v>22</v>
      </c>
      <c r="F126" s="210" t="s">
        <v>2352</v>
      </c>
      <c r="G126" s="207"/>
      <c r="H126" s="211">
        <v>54.32</v>
      </c>
      <c r="I126" s="212"/>
      <c r="J126" s="207"/>
      <c r="K126" s="207"/>
      <c r="L126" s="213"/>
      <c r="M126" s="214"/>
      <c r="N126" s="215"/>
      <c r="O126" s="215"/>
      <c r="P126" s="215"/>
      <c r="Q126" s="215"/>
      <c r="R126" s="215"/>
      <c r="S126" s="215"/>
      <c r="T126" s="216"/>
      <c r="AT126" s="217" t="s">
        <v>192</v>
      </c>
      <c r="AU126" s="217" t="s">
        <v>92</v>
      </c>
      <c r="AV126" s="11" t="s">
        <v>92</v>
      </c>
      <c r="AW126" s="11" t="s">
        <v>194</v>
      </c>
      <c r="AX126" s="11" t="s">
        <v>82</v>
      </c>
      <c r="AY126" s="217" t="s">
        <v>182</v>
      </c>
    </row>
    <row r="127" spans="2:51" s="11" customFormat="1" ht="13.5">
      <c r="B127" s="206"/>
      <c r="C127" s="207"/>
      <c r="D127" s="208" t="s">
        <v>192</v>
      </c>
      <c r="E127" s="209" t="s">
        <v>22</v>
      </c>
      <c r="F127" s="210" t="s">
        <v>2353</v>
      </c>
      <c r="G127" s="207"/>
      <c r="H127" s="211">
        <v>2.2374</v>
      </c>
      <c r="I127" s="212"/>
      <c r="J127" s="207"/>
      <c r="K127" s="207"/>
      <c r="L127" s="213"/>
      <c r="M127" s="214"/>
      <c r="N127" s="215"/>
      <c r="O127" s="215"/>
      <c r="P127" s="215"/>
      <c r="Q127" s="215"/>
      <c r="R127" s="215"/>
      <c r="S127" s="215"/>
      <c r="T127" s="216"/>
      <c r="AT127" s="217" t="s">
        <v>192</v>
      </c>
      <c r="AU127" s="217" t="s">
        <v>92</v>
      </c>
      <c r="AV127" s="11" t="s">
        <v>92</v>
      </c>
      <c r="AW127" s="11" t="s">
        <v>194</v>
      </c>
      <c r="AX127" s="11" t="s">
        <v>82</v>
      </c>
      <c r="AY127" s="217" t="s">
        <v>182</v>
      </c>
    </row>
    <row r="128" spans="2:51" s="13" customFormat="1" ht="13.5">
      <c r="B128" s="233"/>
      <c r="C128" s="234"/>
      <c r="D128" s="208" t="s">
        <v>192</v>
      </c>
      <c r="E128" s="235" t="s">
        <v>22</v>
      </c>
      <c r="F128" s="236" t="s">
        <v>241</v>
      </c>
      <c r="G128" s="234"/>
      <c r="H128" s="237">
        <v>56.5574</v>
      </c>
      <c r="I128" s="238"/>
      <c r="J128" s="234"/>
      <c r="K128" s="234"/>
      <c r="L128" s="239"/>
      <c r="M128" s="240"/>
      <c r="N128" s="241"/>
      <c r="O128" s="241"/>
      <c r="P128" s="241"/>
      <c r="Q128" s="241"/>
      <c r="R128" s="241"/>
      <c r="S128" s="241"/>
      <c r="T128" s="242"/>
      <c r="AT128" s="243" t="s">
        <v>192</v>
      </c>
      <c r="AU128" s="243" t="s">
        <v>92</v>
      </c>
      <c r="AV128" s="13" t="s">
        <v>197</v>
      </c>
      <c r="AW128" s="13" t="s">
        <v>194</v>
      </c>
      <c r="AX128" s="13" t="s">
        <v>25</v>
      </c>
      <c r="AY128" s="243" t="s">
        <v>182</v>
      </c>
    </row>
    <row r="129" spans="2:65" s="1" customFormat="1" ht="22.8" customHeight="1">
      <c r="B129" s="42"/>
      <c r="C129" s="194" t="s">
        <v>29</v>
      </c>
      <c r="D129" s="194" t="s">
        <v>185</v>
      </c>
      <c r="E129" s="195" t="s">
        <v>2354</v>
      </c>
      <c r="F129" s="196" t="s">
        <v>2355</v>
      </c>
      <c r="G129" s="197" t="s">
        <v>234</v>
      </c>
      <c r="H129" s="198">
        <v>24</v>
      </c>
      <c r="I129" s="199">
        <v>8604.27</v>
      </c>
      <c r="J129" s="200">
        <f>ROUND(I129*H129,2)</f>
        <v>206502.48</v>
      </c>
      <c r="K129" s="196" t="s">
        <v>22</v>
      </c>
      <c r="L129" s="62"/>
      <c r="M129" s="201" t="s">
        <v>22</v>
      </c>
      <c r="N129" s="202" t="s">
        <v>53</v>
      </c>
      <c r="O129" s="43"/>
      <c r="P129" s="203">
        <f>O129*H129</f>
        <v>0</v>
      </c>
      <c r="Q129" s="203">
        <v>0</v>
      </c>
      <c r="R129" s="203">
        <f>Q129*H129</f>
        <v>0</v>
      </c>
      <c r="S129" s="203">
        <v>0</v>
      </c>
      <c r="T129" s="204">
        <f>S129*H129</f>
        <v>0</v>
      </c>
      <c r="AR129" s="25" t="s">
        <v>197</v>
      </c>
      <c r="AT129" s="25" t="s">
        <v>185</v>
      </c>
      <c r="AU129" s="25" t="s">
        <v>92</v>
      </c>
      <c r="AY129" s="25" t="s">
        <v>182</v>
      </c>
      <c r="BE129" s="205">
        <f>IF(N129="základní",J129,0)</f>
        <v>206502.48</v>
      </c>
      <c r="BF129" s="205">
        <f>IF(N129="snížená",J129,0)</f>
        <v>0</v>
      </c>
      <c r="BG129" s="205">
        <f>IF(N129="zákl. přenesená",J129,0)</f>
        <v>0</v>
      </c>
      <c r="BH129" s="205">
        <f>IF(N129="sníž. přenesená",J129,0)</f>
        <v>0</v>
      </c>
      <c r="BI129" s="205">
        <f>IF(N129="nulová",J129,0)</f>
        <v>0</v>
      </c>
      <c r="BJ129" s="25" t="s">
        <v>25</v>
      </c>
      <c r="BK129" s="205">
        <f>ROUND(I129*H129,2)</f>
        <v>206502.48</v>
      </c>
      <c r="BL129" s="25" t="s">
        <v>197</v>
      </c>
      <c r="BM129" s="25" t="s">
        <v>2356</v>
      </c>
    </row>
    <row r="130" spans="2:51" s="11" customFormat="1" ht="13.5">
      <c r="B130" s="206"/>
      <c r="C130" s="207"/>
      <c r="D130" s="208" t="s">
        <v>192</v>
      </c>
      <c r="E130" s="209" t="s">
        <v>22</v>
      </c>
      <c r="F130" s="210" t="s">
        <v>2357</v>
      </c>
      <c r="G130" s="207"/>
      <c r="H130" s="211">
        <v>24</v>
      </c>
      <c r="I130" s="212"/>
      <c r="J130" s="207"/>
      <c r="K130" s="207"/>
      <c r="L130" s="213"/>
      <c r="M130" s="214"/>
      <c r="N130" s="215"/>
      <c r="O130" s="215"/>
      <c r="P130" s="215"/>
      <c r="Q130" s="215"/>
      <c r="R130" s="215"/>
      <c r="S130" s="215"/>
      <c r="T130" s="216"/>
      <c r="AT130" s="217" t="s">
        <v>192</v>
      </c>
      <c r="AU130" s="217" t="s">
        <v>92</v>
      </c>
      <c r="AV130" s="11" t="s">
        <v>92</v>
      </c>
      <c r="AW130" s="11" t="s">
        <v>194</v>
      </c>
      <c r="AX130" s="11" t="s">
        <v>25</v>
      </c>
      <c r="AY130" s="217" t="s">
        <v>182</v>
      </c>
    </row>
    <row r="131" spans="2:65" s="1" customFormat="1" ht="45.6" customHeight="1">
      <c r="B131" s="42"/>
      <c r="C131" s="194" t="s">
        <v>287</v>
      </c>
      <c r="D131" s="194" t="s">
        <v>185</v>
      </c>
      <c r="E131" s="195" t="s">
        <v>2167</v>
      </c>
      <c r="F131" s="196" t="s">
        <v>2168</v>
      </c>
      <c r="G131" s="197" t="s">
        <v>295</v>
      </c>
      <c r="H131" s="198">
        <v>509.017</v>
      </c>
      <c r="I131" s="199">
        <v>65.87</v>
      </c>
      <c r="J131" s="200">
        <f>ROUND(I131*H131,2)</f>
        <v>33528.95</v>
      </c>
      <c r="K131" s="196" t="s">
        <v>235</v>
      </c>
      <c r="L131" s="62"/>
      <c r="M131" s="201" t="s">
        <v>22</v>
      </c>
      <c r="N131" s="202" t="s">
        <v>53</v>
      </c>
      <c r="O131" s="43"/>
      <c r="P131" s="203">
        <f>O131*H131</f>
        <v>0</v>
      </c>
      <c r="Q131" s="203">
        <v>0</v>
      </c>
      <c r="R131" s="203">
        <f>Q131*H131</f>
        <v>0</v>
      </c>
      <c r="S131" s="203">
        <v>0</v>
      </c>
      <c r="T131" s="204">
        <f>S131*H131</f>
        <v>0</v>
      </c>
      <c r="AR131" s="25" t="s">
        <v>197</v>
      </c>
      <c r="AT131" s="25" t="s">
        <v>185</v>
      </c>
      <c r="AU131" s="25" t="s">
        <v>92</v>
      </c>
      <c r="AY131" s="25" t="s">
        <v>182</v>
      </c>
      <c r="BE131" s="205">
        <f>IF(N131="základní",J131,0)</f>
        <v>33528.95</v>
      </c>
      <c r="BF131" s="205">
        <f>IF(N131="snížená",J131,0)</f>
        <v>0</v>
      </c>
      <c r="BG131" s="205">
        <f>IF(N131="zákl. přenesená",J131,0)</f>
        <v>0</v>
      </c>
      <c r="BH131" s="205">
        <f>IF(N131="sníž. přenesená",J131,0)</f>
        <v>0</v>
      </c>
      <c r="BI131" s="205">
        <f>IF(N131="nulová",J131,0)</f>
        <v>0</v>
      </c>
      <c r="BJ131" s="25" t="s">
        <v>25</v>
      </c>
      <c r="BK131" s="205">
        <f>ROUND(I131*H131,2)</f>
        <v>33528.95</v>
      </c>
      <c r="BL131" s="25" t="s">
        <v>197</v>
      </c>
      <c r="BM131" s="25" t="s">
        <v>2358</v>
      </c>
    </row>
    <row r="132" spans="2:47" s="1" customFormat="1" ht="120">
      <c r="B132" s="42"/>
      <c r="C132" s="64"/>
      <c r="D132" s="208" t="s">
        <v>237</v>
      </c>
      <c r="E132" s="64"/>
      <c r="F132" s="228" t="s">
        <v>470</v>
      </c>
      <c r="G132" s="64"/>
      <c r="H132" s="64"/>
      <c r="I132" s="165"/>
      <c r="J132" s="64"/>
      <c r="K132" s="64"/>
      <c r="L132" s="62"/>
      <c r="M132" s="229"/>
      <c r="N132" s="43"/>
      <c r="O132" s="43"/>
      <c r="P132" s="43"/>
      <c r="Q132" s="43"/>
      <c r="R132" s="43"/>
      <c r="S132" s="43"/>
      <c r="T132" s="79"/>
      <c r="AT132" s="25" t="s">
        <v>237</v>
      </c>
      <c r="AU132" s="25" t="s">
        <v>92</v>
      </c>
    </row>
    <row r="133" spans="2:65" s="1" customFormat="1" ht="45.6" customHeight="1">
      <c r="B133" s="42"/>
      <c r="C133" s="194" t="s">
        <v>292</v>
      </c>
      <c r="D133" s="194" t="s">
        <v>185</v>
      </c>
      <c r="E133" s="195" t="s">
        <v>2170</v>
      </c>
      <c r="F133" s="196" t="s">
        <v>2171</v>
      </c>
      <c r="G133" s="197" t="s">
        <v>295</v>
      </c>
      <c r="H133" s="198">
        <v>56.557</v>
      </c>
      <c r="I133" s="199">
        <v>82.34</v>
      </c>
      <c r="J133" s="200">
        <f>ROUND(I133*H133,2)</f>
        <v>4656.9</v>
      </c>
      <c r="K133" s="196" t="s">
        <v>235</v>
      </c>
      <c r="L133" s="62"/>
      <c r="M133" s="201" t="s">
        <v>22</v>
      </c>
      <c r="N133" s="202" t="s">
        <v>53</v>
      </c>
      <c r="O133" s="43"/>
      <c r="P133" s="203">
        <f>O133*H133</f>
        <v>0</v>
      </c>
      <c r="Q133" s="203">
        <v>0</v>
      </c>
      <c r="R133" s="203">
        <f>Q133*H133</f>
        <v>0</v>
      </c>
      <c r="S133" s="203">
        <v>0</v>
      </c>
      <c r="T133" s="204">
        <f>S133*H133</f>
        <v>0</v>
      </c>
      <c r="AR133" s="25" t="s">
        <v>197</v>
      </c>
      <c r="AT133" s="25" t="s">
        <v>185</v>
      </c>
      <c r="AU133" s="25" t="s">
        <v>92</v>
      </c>
      <c r="AY133" s="25" t="s">
        <v>182</v>
      </c>
      <c r="BE133" s="205">
        <f>IF(N133="základní",J133,0)</f>
        <v>4656.9</v>
      </c>
      <c r="BF133" s="205">
        <f>IF(N133="snížená",J133,0)</f>
        <v>0</v>
      </c>
      <c r="BG133" s="205">
        <f>IF(N133="zákl. přenesená",J133,0)</f>
        <v>0</v>
      </c>
      <c r="BH133" s="205">
        <f>IF(N133="sníž. přenesená",J133,0)</f>
        <v>0</v>
      </c>
      <c r="BI133" s="205">
        <f>IF(N133="nulová",J133,0)</f>
        <v>0</v>
      </c>
      <c r="BJ133" s="25" t="s">
        <v>25</v>
      </c>
      <c r="BK133" s="205">
        <f>ROUND(I133*H133,2)</f>
        <v>4656.9</v>
      </c>
      <c r="BL133" s="25" t="s">
        <v>197</v>
      </c>
      <c r="BM133" s="25" t="s">
        <v>2359</v>
      </c>
    </row>
    <row r="134" spans="2:47" s="1" customFormat="1" ht="120">
      <c r="B134" s="42"/>
      <c r="C134" s="64"/>
      <c r="D134" s="208" t="s">
        <v>237</v>
      </c>
      <c r="E134" s="64"/>
      <c r="F134" s="228" t="s">
        <v>470</v>
      </c>
      <c r="G134" s="64"/>
      <c r="H134" s="64"/>
      <c r="I134" s="165"/>
      <c r="J134" s="64"/>
      <c r="K134" s="64"/>
      <c r="L134" s="62"/>
      <c r="M134" s="229"/>
      <c r="N134" s="43"/>
      <c r="O134" s="43"/>
      <c r="P134" s="43"/>
      <c r="Q134" s="43"/>
      <c r="R134" s="43"/>
      <c r="S134" s="43"/>
      <c r="T134" s="79"/>
      <c r="AT134" s="25" t="s">
        <v>237</v>
      </c>
      <c r="AU134" s="25" t="s">
        <v>92</v>
      </c>
    </row>
    <row r="135" spans="2:65" s="1" customFormat="1" ht="45.6" customHeight="1">
      <c r="B135" s="42"/>
      <c r="C135" s="194" t="s">
        <v>299</v>
      </c>
      <c r="D135" s="194" t="s">
        <v>185</v>
      </c>
      <c r="E135" s="195" t="s">
        <v>1755</v>
      </c>
      <c r="F135" s="196" t="s">
        <v>1756</v>
      </c>
      <c r="G135" s="197" t="s">
        <v>295</v>
      </c>
      <c r="H135" s="198">
        <v>26.4</v>
      </c>
      <c r="I135" s="199">
        <v>57.75</v>
      </c>
      <c r="J135" s="200">
        <f>ROUND(I135*H135,2)</f>
        <v>1524.6</v>
      </c>
      <c r="K135" s="196" t="s">
        <v>235</v>
      </c>
      <c r="L135" s="62"/>
      <c r="M135" s="201" t="s">
        <v>22</v>
      </c>
      <c r="N135" s="202" t="s">
        <v>53</v>
      </c>
      <c r="O135" s="43"/>
      <c r="P135" s="203">
        <f>O135*H135</f>
        <v>0</v>
      </c>
      <c r="Q135" s="203">
        <v>0</v>
      </c>
      <c r="R135" s="203">
        <f>Q135*H135</f>
        <v>0</v>
      </c>
      <c r="S135" s="203">
        <v>0</v>
      </c>
      <c r="T135" s="204">
        <f>S135*H135</f>
        <v>0</v>
      </c>
      <c r="AR135" s="25" t="s">
        <v>197</v>
      </c>
      <c r="AT135" s="25" t="s">
        <v>185</v>
      </c>
      <c r="AU135" s="25" t="s">
        <v>92</v>
      </c>
      <c r="AY135" s="25" t="s">
        <v>182</v>
      </c>
      <c r="BE135" s="205">
        <f>IF(N135="základní",J135,0)</f>
        <v>1524.6</v>
      </c>
      <c r="BF135" s="205">
        <f>IF(N135="snížená",J135,0)</f>
        <v>0</v>
      </c>
      <c r="BG135" s="205">
        <f>IF(N135="zákl. přenesená",J135,0)</f>
        <v>0</v>
      </c>
      <c r="BH135" s="205">
        <f>IF(N135="sníž. přenesená",J135,0)</f>
        <v>0</v>
      </c>
      <c r="BI135" s="205">
        <f>IF(N135="nulová",J135,0)</f>
        <v>0</v>
      </c>
      <c r="BJ135" s="25" t="s">
        <v>25</v>
      </c>
      <c r="BK135" s="205">
        <f>ROUND(I135*H135,2)</f>
        <v>1524.6</v>
      </c>
      <c r="BL135" s="25" t="s">
        <v>197</v>
      </c>
      <c r="BM135" s="25" t="s">
        <v>2360</v>
      </c>
    </row>
    <row r="136" spans="2:47" s="1" customFormat="1" ht="264">
      <c r="B136" s="42"/>
      <c r="C136" s="64"/>
      <c r="D136" s="208" t="s">
        <v>237</v>
      </c>
      <c r="E136" s="64"/>
      <c r="F136" s="228" t="s">
        <v>501</v>
      </c>
      <c r="G136" s="64"/>
      <c r="H136" s="64"/>
      <c r="I136" s="165"/>
      <c r="J136" s="64"/>
      <c r="K136" s="64"/>
      <c r="L136" s="62"/>
      <c r="M136" s="229"/>
      <c r="N136" s="43"/>
      <c r="O136" s="43"/>
      <c r="P136" s="43"/>
      <c r="Q136" s="43"/>
      <c r="R136" s="43"/>
      <c r="S136" s="43"/>
      <c r="T136" s="79"/>
      <c r="AT136" s="25" t="s">
        <v>237</v>
      </c>
      <c r="AU136" s="25" t="s">
        <v>92</v>
      </c>
    </row>
    <row r="137" spans="2:51" s="12" customFormat="1" ht="13.5">
      <c r="B137" s="218"/>
      <c r="C137" s="219"/>
      <c r="D137" s="208" t="s">
        <v>192</v>
      </c>
      <c r="E137" s="220" t="s">
        <v>22</v>
      </c>
      <c r="F137" s="221" t="s">
        <v>2361</v>
      </c>
      <c r="G137" s="219"/>
      <c r="H137" s="220" t="s">
        <v>22</v>
      </c>
      <c r="I137" s="222"/>
      <c r="J137" s="219"/>
      <c r="K137" s="219"/>
      <c r="L137" s="223"/>
      <c r="M137" s="224"/>
      <c r="N137" s="225"/>
      <c r="O137" s="225"/>
      <c r="P137" s="225"/>
      <c r="Q137" s="225"/>
      <c r="R137" s="225"/>
      <c r="S137" s="225"/>
      <c r="T137" s="226"/>
      <c r="AT137" s="227" t="s">
        <v>192</v>
      </c>
      <c r="AU137" s="227" t="s">
        <v>92</v>
      </c>
      <c r="AV137" s="12" t="s">
        <v>25</v>
      </c>
      <c r="AW137" s="12" t="s">
        <v>194</v>
      </c>
      <c r="AX137" s="12" t="s">
        <v>82</v>
      </c>
      <c r="AY137" s="227" t="s">
        <v>182</v>
      </c>
    </row>
    <row r="138" spans="2:51" s="11" customFormat="1" ht="13.5">
      <c r="B138" s="206"/>
      <c r="C138" s="207"/>
      <c r="D138" s="208" t="s">
        <v>192</v>
      </c>
      <c r="E138" s="209" t="s">
        <v>22</v>
      </c>
      <c r="F138" s="210" t="s">
        <v>2362</v>
      </c>
      <c r="G138" s="207"/>
      <c r="H138" s="211">
        <v>26.4</v>
      </c>
      <c r="I138" s="212"/>
      <c r="J138" s="207"/>
      <c r="K138" s="207"/>
      <c r="L138" s="213"/>
      <c r="M138" s="214"/>
      <c r="N138" s="215"/>
      <c r="O138" s="215"/>
      <c r="P138" s="215"/>
      <c r="Q138" s="215"/>
      <c r="R138" s="215"/>
      <c r="S138" s="215"/>
      <c r="T138" s="216"/>
      <c r="AT138" s="217" t="s">
        <v>192</v>
      </c>
      <c r="AU138" s="217" t="s">
        <v>92</v>
      </c>
      <c r="AV138" s="11" t="s">
        <v>92</v>
      </c>
      <c r="AW138" s="11" t="s">
        <v>194</v>
      </c>
      <c r="AX138" s="11" t="s">
        <v>25</v>
      </c>
      <c r="AY138" s="217" t="s">
        <v>182</v>
      </c>
    </row>
    <row r="139" spans="2:65" s="1" customFormat="1" ht="45.6" customHeight="1">
      <c r="B139" s="42"/>
      <c r="C139" s="194" t="s">
        <v>307</v>
      </c>
      <c r="D139" s="194" t="s">
        <v>185</v>
      </c>
      <c r="E139" s="195" t="s">
        <v>511</v>
      </c>
      <c r="F139" s="196" t="s">
        <v>512</v>
      </c>
      <c r="G139" s="197" t="s">
        <v>295</v>
      </c>
      <c r="H139" s="198">
        <v>511.057</v>
      </c>
      <c r="I139" s="199">
        <v>206</v>
      </c>
      <c r="J139" s="200">
        <f>ROUND(I139*H139,2)</f>
        <v>105277.74</v>
      </c>
      <c r="K139" s="196" t="s">
        <v>235</v>
      </c>
      <c r="L139" s="62"/>
      <c r="M139" s="201" t="s">
        <v>22</v>
      </c>
      <c r="N139" s="202" t="s">
        <v>53</v>
      </c>
      <c r="O139" s="43"/>
      <c r="P139" s="203">
        <f>O139*H139</f>
        <v>0</v>
      </c>
      <c r="Q139" s="203">
        <v>0</v>
      </c>
      <c r="R139" s="203">
        <f>Q139*H139</f>
        <v>0</v>
      </c>
      <c r="S139" s="203">
        <v>0</v>
      </c>
      <c r="T139" s="204">
        <f>S139*H139</f>
        <v>0</v>
      </c>
      <c r="AR139" s="25" t="s">
        <v>197</v>
      </c>
      <c r="AT139" s="25" t="s">
        <v>185</v>
      </c>
      <c r="AU139" s="25" t="s">
        <v>92</v>
      </c>
      <c r="AY139" s="25" t="s">
        <v>182</v>
      </c>
      <c r="BE139" s="205">
        <f>IF(N139="základní",J139,0)</f>
        <v>105277.74</v>
      </c>
      <c r="BF139" s="205">
        <f>IF(N139="snížená",J139,0)</f>
        <v>0</v>
      </c>
      <c r="BG139" s="205">
        <f>IF(N139="zákl. přenesená",J139,0)</f>
        <v>0</v>
      </c>
      <c r="BH139" s="205">
        <f>IF(N139="sníž. přenesená",J139,0)</f>
        <v>0</v>
      </c>
      <c r="BI139" s="205">
        <f>IF(N139="nulová",J139,0)</f>
        <v>0</v>
      </c>
      <c r="BJ139" s="25" t="s">
        <v>25</v>
      </c>
      <c r="BK139" s="205">
        <f>ROUND(I139*H139,2)</f>
        <v>105277.74</v>
      </c>
      <c r="BL139" s="25" t="s">
        <v>197</v>
      </c>
      <c r="BM139" s="25" t="s">
        <v>2363</v>
      </c>
    </row>
    <row r="140" spans="2:47" s="1" customFormat="1" ht="264">
      <c r="B140" s="42"/>
      <c r="C140" s="64"/>
      <c r="D140" s="208" t="s">
        <v>237</v>
      </c>
      <c r="E140" s="64"/>
      <c r="F140" s="228" t="s">
        <v>501</v>
      </c>
      <c r="G140" s="64"/>
      <c r="H140" s="64"/>
      <c r="I140" s="165"/>
      <c r="J140" s="64"/>
      <c r="K140" s="64"/>
      <c r="L140" s="62"/>
      <c r="M140" s="229"/>
      <c r="N140" s="43"/>
      <c r="O140" s="43"/>
      <c r="P140" s="43"/>
      <c r="Q140" s="43"/>
      <c r="R140" s="43"/>
      <c r="S140" s="43"/>
      <c r="T140" s="79"/>
      <c r="AT140" s="25" t="s">
        <v>237</v>
      </c>
      <c r="AU140" s="25" t="s">
        <v>92</v>
      </c>
    </row>
    <row r="141" spans="2:51" s="12" customFormat="1" ht="13.5">
      <c r="B141" s="218"/>
      <c r="C141" s="219"/>
      <c r="D141" s="208" t="s">
        <v>192</v>
      </c>
      <c r="E141" s="220" t="s">
        <v>22</v>
      </c>
      <c r="F141" s="221" t="s">
        <v>2364</v>
      </c>
      <c r="G141" s="219"/>
      <c r="H141" s="220" t="s">
        <v>22</v>
      </c>
      <c r="I141" s="222"/>
      <c r="J141" s="219"/>
      <c r="K141" s="219"/>
      <c r="L141" s="223"/>
      <c r="M141" s="224"/>
      <c r="N141" s="225"/>
      <c r="O141" s="225"/>
      <c r="P141" s="225"/>
      <c r="Q141" s="225"/>
      <c r="R141" s="225"/>
      <c r="S141" s="225"/>
      <c r="T141" s="226"/>
      <c r="AT141" s="227" t="s">
        <v>192</v>
      </c>
      <c r="AU141" s="227" t="s">
        <v>92</v>
      </c>
      <c r="AV141" s="12" t="s">
        <v>25</v>
      </c>
      <c r="AW141" s="12" t="s">
        <v>194</v>
      </c>
      <c r="AX141" s="12" t="s">
        <v>82</v>
      </c>
      <c r="AY141" s="227" t="s">
        <v>182</v>
      </c>
    </row>
    <row r="142" spans="2:51" s="11" customFormat="1" ht="13.5">
      <c r="B142" s="206"/>
      <c r="C142" s="207"/>
      <c r="D142" s="208" t="s">
        <v>192</v>
      </c>
      <c r="E142" s="209" t="s">
        <v>22</v>
      </c>
      <c r="F142" s="210" t="s">
        <v>2365</v>
      </c>
      <c r="G142" s="207"/>
      <c r="H142" s="211">
        <v>511.057</v>
      </c>
      <c r="I142" s="212"/>
      <c r="J142" s="207"/>
      <c r="K142" s="207"/>
      <c r="L142" s="213"/>
      <c r="M142" s="214"/>
      <c r="N142" s="215"/>
      <c r="O142" s="215"/>
      <c r="P142" s="215"/>
      <c r="Q142" s="215"/>
      <c r="R142" s="215"/>
      <c r="S142" s="215"/>
      <c r="T142" s="216"/>
      <c r="AT142" s="217" t="s">
        <v>192</v>
      </c>
      <c r="AU142" s="217" t="s">
        <v>92</v>
      </c>
      <c r="AV142" s="11" t="s">
        <v>92</v>
      </c>
      <c r="AW142" s="11" t="s">
        <v>194</v>
      </c>
      <c r="AX142" s="11" t="s">
        <v>25</v>
      </c>
      <c r="AY142" s="217" t="s">
        <v>182</v>
      </c>
    </row>
    <row r="143" spans="2:65" s="1" customFormat="1" ht="45.6" customHeight="1">
      <c r="B143" s="42"/>
      <c r="C143" s="194" t="s">
        <v>10</v>
      </c>
      <c r="D143" s="194" t="s">
        <v>185</v>
      </c>
      <c r="E143" s="195" t="s">
        <v>518</v>
      </c>
      <c r="F143" s="196" t="s">
        <v>519</v>
      </c>
      <c r="G143" s="197" t="s">
        <v>295</v>
      </c>
      <c r="H143" s="198">
        <v>5110.57</v>
      </c>
      <c r="I143" s="199">
        <v>1.29</v>
      </c>
      <c r="J143" s="200">
        <f>ROUND(I143*H143,2)</f>
        <v>6592.64</v>
      </c>
      <c r="K143" s="196" t="s">
        <v>235</v>
      </c>
      <c r="L143" s="62"/>
      <c r="M143" s="201" t="s">
        <v>22</v>
      </c>
      <c r="N143" s="202" t="s">
        <v>53</v>
      </c>
      <c r="O143" s="43"/>
      <c r="P143" s="203">
        <f>O143*H143</f>
        <v>0</v>
      </c>
      <c r="Q143" s="203">
        <v>0</v>
      </c>
      <c r="R143" s="203">
        <f>Q143*H143</f>
        <v>0</v>
      </c>
      <c r="S143" s="203">
        <v>0</v>
      </c>
      <c r="T143" s="204">
        <f>S143*H143</f>
        <v>0</v>
      </c>
      <c r="AR143" s="25" t="s">
        <v>197</v>
      </c>
      <c r="AT143" s="25" t="s">
        <v>185</v>
      </c>
      <c r="AU143" s="25" t="s">
        <v>92</v>
      </c>
      <c r="AY143" s="25" t="s">
        <v>182</v>
      </c>
      <c r="BE143" s="205">
        <f>IF(N143="základní",J143,0)</f>
        <v>6592.64</v>
      </c>
      <c r="BF143" s="205">
        <f>IF(N143="snížená",J143,0)</f>
        <v>0</v>
      </c>
      <c r="BG143" s="205">
        <f>IF(N143="zákl. přenesená",J143,0)</f>
        <v>0</v>
      </c>
      <c r="BH143" s="205">
        <f>IF(N143="sníž. přenesená",J143,0)</f>
        <v>0</v>
      </c>
      <c r="BI143" s="205">
        <f>IF(N143="nulová",J143,0)</f>
        <v>0</v>
      </c>
      <c r="BJ143" s="25" t="s">
        <v>25</v>
      </c>
      <c r="BK143" s="205">
        <f>ROUND(I143*H143,2)</f>
        <v>6592.64</v>
      </c>
      <c r="BL143" s="25" t="s">
        <v>197</v>
      </c>
      <c r="BM143" s="25" t="s">
        <v>2366</v>
      </c>
    </row>
    <row r="144" spans="2:47" s="1" customFormat="1" ht="264">
      <c r="B144" s="42"/>
      <c r="C144" s="64"/>
      <c r="D144" s="208" t="s">
        <v>237</v>
      </c>
      <c r="E144" s="64"/>
      <c r="F144" s="228" t="s">
        <v>501</v>
      </c>
      <c r="G144" s="64"/>
      <c r="H144" s="64"/>
      <c r="I144" s="165"/>
      <c r="J144" s="64"/>
      <c r="K144" s="64"/>
      <c r="L144" s="62"/>
      <c r="M144" s="229"/>
      <c r="N144" s="43"/>
      <c r="O144" s="43"/>
      <c r="P144" s="43"/>
      <c r="Q144" s="43"/>
      <c r="R144" s="43"/>
      <c r="S144" s="43"/>
      <c r="T144" s="79"/>
      <c r="AT144" s="25" t="s">
        <v>237</v>
      </c>
      <c r="AU144" s="25" t="s">
        <v>92</v>
      </c>
    </row>
    <row r="145" spans="2:51" s="12" customFormat="1" ht="13.5">
      <c r="B145" s="218"/>
      <c r="C145" s="219"/>
      <c r="D145" s="208" t="s">
        <v>192</v>
      </c>
      <c r="E145" s="220" t="s">
        <v>22</v>
      </c>
      <c r="F145" s="221" t="s">
        <v>2367</v>
      </c>
      <c r="G145" s="219"/>
      <c r="H145" s="220" t="s">
        <v>22</v>
      </c>
      <c r="I145" s="222"/>
      <c r="J145" s="219"/>
      <c r="K145" s="219"/>
      <c r="L145" s="223"/>
      <c r="M145" s="224"/>
      <c r="N145" s="225"/>
      <c r="O145" s="225"/>
      <c r="P145" s="225"/>
      <c r="Q145" s="225"/>
      <c r="R145" s="225"/>
      <c r="S145" s="225"/>
      <c r="T145" s="226"/>
      <c r="AT145" s="227" t="s">
        <v>192</v>
      </c>
      <c r="AU145" s="227" t="s">
        <v>92</v>
      </c>
      <c r="AV145" s="12" t="s">
        <v>25</v>
      </c>
      <c r="AW145" s="12" t="s">
        <v>194</v>
      </c>
      <c r="AX145" s="12" t="s">
        <v>82</v>
      </c>
      <c r="AY145" s="227" t="s">
        <v>182</v>
      </c>
    </row>
    <row r="146" spans="2:51" s="11" customFormat="1" ht="13.5">
      <c r="B146" s="206"/>
      <c r="C146" s="207"/>
      <c r="D146" s="208" t="s">
        <v>192</v>
      </c>
      <c r="E146" s="209" t="s">
        <v>22</v>
      </c>
      <c r="F146" s="210" t="s">
        <v>2368</v>
      </c>
      <c r="G146" s="207"/>
      <c r="H146" s="211">
        <v>5110.57</v>
      </c>
      <c r="I146" s="212"/>
      <c r="J146" s="207"/>
      <c r="K146" s="207"/>
      <c r="L146" s="213"/>
      <c r="M146" s="214"/>
      <c r="N146" s="215"/>
      <c r="O146" s="215"/>
      <c r="P146" s="215"/>
      <c r="Q146" s="215"/>
      <c r="R146" s="215"/>
      <c r="S146" s="215"/>
      <c r="T146" s="216"/>
      <c r="AT146" s="217" t="s">
        <v>192</v>
      </c>
      <c r="AU146" s="217" t="s">
        <v>92</v>
      </c>
      <c r="AV146" s="11" t="s">
        <v>92</v>
      </c>
      <c r="AW146" s="11" t="s">
        <v>194</v>
      </c>
      <c r="AX146" s="11" t="s">
        <v>25</v>
      </c>
      <c r="AY146" s="217" t="s">
        <v>182</v>
      </c>
    </row>
    <row r="147" spans="2:65" s="1" customFormat="1" ht="45.6" customHeight="1">
      <c r="B147" s="42"/>
      <c r="C147" s="194" t="s">
        <v>317</v>
      </c>
      <c r="D147" s="194" t="s">
        <v>185</v>
      </c>
      <c r="E147" s="195" t="s">
        <v>524</v>
      </c>
      <c r="F147" s="196" t="s">
        <v>525</v>
      </c>
      <c r="G147" s="197" t="s">
        <v>295</v>
      </c>
      <c r="H147" s="198">
        <v>56.557</v>
      </c>
      <c r="I147" s="199">
        <v>206</v>
      </c>
      <c r="J147" s="200">
        <f>ROUND(I147*H147,2)</f>
        <v>11650.74</v>
      </c>
      <c r="K147" s="196" t="s">
        <v>235</v>
      </c>
      <c r="L147" s="62"/>
      <c r="M147" s="201" t="s">
        <v>22</v>
      </c>
      <c r="N147" s="202" t="s">
        <v>53</v>
      </c>
      <c r="O147" s="43"/>
      <c r="P147" s="203">
        <f>O147*H147</f>
        <v>0</v>
      </c>
      <c r="Q147" s="203">
        <v>0</v>
      </c>
      <c r="R147" s="203">
        <f>Q147*H147</f>
        <v>0</v>
      </c>
      <c r="S147" s="203">
        <v>0</v>
      </c>
      <c r="T147" s="204">
        <f>S147*H147</f>
        <v>0</v>
      </c>
      <c r="AR147" s="25" t="s">
        <v>197</v>
      </c>
      <c r="AT147" s="25" t="s">
        <v>185</v>
      </c>
      <c r="AU147" s="25" t="s">
        <v>92</v>
      </c>
      <c r="AY147" s="25" t="s">
        <v>182</v>
      </c>
      <c r="BE147" s="205">
        <f>IF(N147="základní",J147,0)</f>
        <v>11650.74</v>
      </c>
      <c r="BF147" s="205">
        <f>IF(N147="snížená",J147,0)</f>
        <v>0</v>
      </c>
      <c r="BG147" s="205">
        <f>IF(N147="zákl. přenesená",J147,0)</f>
        <v>0</v>
      </c>
      <c r="BH147" s="205">
        <f>IF(N147="sníž. přenesená",J147,0)</f>
        <v>0</v>
      </c>
      <c r="BI147" s="205">
        <f>IF(N147="nulová",J147,0)</f>
        <v>0</v>
      </c>
      <c r="BJ147" s="25" t="s">
        <v>25</v>
      </c>
      <c r="BK147" s="205">
        <f>ROUND(I147*H147,2)</f>
        <v>11650.74</v>
      </c>
      <c r="BL147" s="25" t="s">
        <v>197</v>
      </c>
      <c r="BM147" s="25" t="s">
        <v>2369</v>
      </c>
    </row>
    <row r="148" spans="2:47" s="1" customFormat="1" ht="264">
      <c r="B148" s="42"/>
      <c r="C148" s="64"/>
      <c r="D148" s="208" t="s">
        <v>237</v>
      </c>
      <c r="E148" s="64"/>
      <c r="F148" s="228" t="s">
        <v>501</v>
      </c>
      <c r="G148" s="64"/>
      <c r="H148" s="64"/>
      <c r="I148" s="165"/>
      <c r="J148" s="64"/>
      <c r="K148" s="64"/>
      <c r="L148" s="62"/>
      <c r="M148" s="229"/>
      <c r="N148" s="43"/>
      <c r="O148" s="43"/>
      <c r="P148" s="43"/>
      <c r="Q148" s="43"/>
      <c r="R148" s="43"/>
      <c r="S148" s="43"/>
      <c r="T148" s="79"/>
      <c r="AT148" s="25" t="s">
        <v>237</v>
      </c>
      <c r="AU148" s="25" t="s">
        <v>92</v>
      </c>
    </row>
    <row r="149" spans="2:51" s="11" customFormat="1" ht="13.5">
      <c r="B149" s="206"/>
      <c r="C149" s="207"/>
      <c r="D149" s="208" t="s">
        <v>192</v>
      </c>
      <c r="E149" s="209" t="s">
        <v>22</v>
      </c>
      <c r="F149" s="210" t="s">
        <v>2370</v>
      </c>
      <c r="G149" s="207"/>
      <c r="H149" s="211">
        <v>56.557</v>
      </c>
      <c r="I149" s="212"/>
      <c r="J149" s="207"/>
      <c r="K149" s="207"/>
      <c r="L149" s="213"/>
      <c r="M149" s="214"/>
      <c r="N149" s="215"/>
      <c r="O149" s="215"/>
      <c r="P149" s="215"/>
      <c r="Q149" s="215"/>
      <c r="R149" s="215"/>
      <c r="S149" s="215"/>
      <c r="T149" s="216"/>
      <c r="AT149" s="217" t="s">
        <v>192</v>
      </c>
      <c r="AU149" s="217" t="s">
        <v>92</v>
      </c>
      <c r="AV149" s="11" t="s">
        <v>92</v>
      </c>
      <c r="AW149" s="11" t="s">
        <v>194</v>
      </c>
      <c r="AX149" s="11" t="s">
        <v>25</v>
      </c>
      <c r="AY149" s="217" t="s">
        <v>182</v>
      </c>
    </row>
    <row r="150" spans="2:65" s="1" customFormat="1" ht="45.6" customHeight="1">
      <c r="B150" s="42"/>
      <c r="C150" s="194" t="s">
        <v>322</v>
      </c>
      <c r="D150" s="194" t="s">
        <v>185</v>
      </c>
      <c r="E150" s="195" t="s">
        <v>531</v>
      </c>
      <c r="F150" s="196" t="s">
        <v>532</v>
      </c>
      <c r="G150" s="197" t="s">
        <v>295</v>
      </c>
      <c r="H150" s="198">
        <v>565.57</v>
      </c>
      <c r="I150" s="199">
        <v>1.29</v>
      </c>
      <c r="J150" s="200">
        <f>ROUND(I150*H150,2)</f>
        <v>729.59</v>
      </c>
      <c r="K150" s="196" t="s">
        <v>235</v>
      </c>
      <c r="L150" s="62"/>
      <c r="M150" s="201" t="s">
        <v>22</v>
      </c>
      <c r="N150" s="202" t="s">
        <v>53</v>
      </c>
      <c r="O150" s="43"/>
      <c r="P150" s="203">
        <f>O150*H150</f>
        <v>0</v>
      </c>
      <c r="Q150" s="203">
        <v>0</v>
      </c>
      <c r="R150" s="203">
        <f>Q150*H150</f>
        <v>0</v>
      </c>
      <c r="S150" s="203">
        <v>0</v>
      </c>
      <c r="T150" s="204">
        <f>S150*H150</f>
        <v>0</v>
      </c>
      <c r="AR150" s="25" t="s">
        <v>197</v>
      </c>
      <c r="AT150" s="25" t="s">
        <v>185</v>
      </c>
      <c r="AU150" s="25" t="s">
        <v>92</v>
      </c>
      <c r="AY150" s="25" t="s">
        <v>182</v>
      </c>
      <c r="BE150" s="205">
        <f>IF(N150="základní",J150,0)</f>
        <v>729.59</v>
      </c>
      <c r="BF150" s="205">
        <f>IF(N150="snížená",J150,0)</f>
        <v>0</v>
      </c>
      <c r="BG150" s="205">
        <f>IF(N150="zákl. přenesená",J150,0)</f>
        <v>0</v>
      </c>
      <c r="BH150" s="205">
        <f>IF(N150="sníž. přenesená",J150,0)</f>
        <v>0</v>
      </c>
      <c r="BI150" s="205">
        <f>IF(N150="nulová",J150,0)</f>
        <v>0</v>
      </c>
      <c r="BJ150" s="25" t="s">
        <v>25</v>
      </c>
      <c r="BK150" s="205">
        <f>ROUND(I150*H150,2)</f>
        <v>729.59</v>
      </c>
      <c r="BL150" s="25" t="s">
        <v>197</v>
      </c>
      <c r="BM150" s="25" t="s">
        <v>2371</v>
      </c>
    </row>
    <row r="151" spans="2:47" s="1" customFormat="1" ht="264">
      <c r="B151" s="42"/>
      <c r="C151" s="64"/>
      <c r="D151" s="208" t="s">
        <v>237</v>
      </c>
      <c r="E151" s="64"/>
      <c r="F151" s="228" t="s">
        <v>501</v>
      </c>
      <c r="G151" s="64"/>
      <c r="H151" s="64"/>
      <c r="I151" s="165"/>
      <c r="J151" s="64"/>
      <c r="K151" s="64"/>
      <c r="L151" s="62"/>
      <c r="M151" s="229"/>
      <c r="N151" s="43"/>
      <c r="O151" s="43"/>
      <c r="P151" s="43"/>
      <c r="Q151" s="43"/>
      <c r="R151" s="43"/>
      <c r="S151" s="43"/>
      <c r="T151" s="79"/>
      <c r="AT151" s="25" t="s">
        <v>237</v>
      </c>
      <c r="AU151" s="25" t="s">
        <v>92</v>
      </c>
    </row>
    <row r="152" spans="2:51" s="12" customFormat="1" ht="13.5">
      <c r="B152" s="218"/>
      <c r="C152" s="219"/>
      <c r="D152" s="208" t="s">
        <v>192</v>
      </c>
      <c r="E152" s="220" t="s">
        <v>22</v>
      </c>
      <c r="F152" s="221" t="s">
        <v>2364</v>
      </c>
      <c r="G152" s="219"/>
      <c r="H152" s="220" t="s">
        <v>22</v>
      </c>
      <c r="I152" s="222"/>
      <c r="J152" s="219"/>
      <c r="K152" s="219"/>
      <c r="L152" s="223"/>
      <c r="M152" s="224"/>
      <c r="N152" s="225"/>
      <c r="O152" s="225"/>
      <c r="P152" s="225"/>
      <c r="Q152" s="225"/>
      <c r="R152" s="225"/>
      <c r="S152" s="225"/>
      <c r="T152" s="226"/>
      <c r="AT152" s="227" t="s">
        <v>192</v>
      </c>
      <c r="AU152" s="227" t="s">
        <v>92</v>
      </c>
      <c r="AV152" s="12" t="s">
        <v>25</v>
      </c>
      <c r="AW152" s="12" t="s">
        <v>194</v>
      </c>
      <c r="AX152" s="12" t="s">
        <v>82</v>
      </c>
      <c r="AY152" s="227" t="s">
        <v>182</v>
      </c>
    </row>
    <row r="153" spans="2:51" s="11" customFormat="1" ht="13.5">
      <c r="B153" s="206"/>
      <c r="C153" s="207"/>
      <c r="D153" s="208" t="s">
        <v>192</v>
      </c>
      <c r="E153" s="209" t="s">
        <v>22</v>
      </c>
      <c r="F153" s="210" t="s">
        <v>2372</v>
      </c>
      <c r="G153" s="207"/>
      <c r="H153" s="211">
        <v>565.57</v>
      </c>
      <c r="I153" s="212"/>
      <c r="J153" s="207"/>
      <c r="K153" s="207"/>
      <c r="L153" s="213"/>
      <c r="M153" s="214"/>
      <c r="N153" s="215"/>
      <c r="O153" s="215"/>
      <c r="P153" s="215"/>
      <c r="Q153" s="215"/>
      <c r="R153" s="215"/>
      <c r="S153" s="215"/>
      <c r="T153" s="216"/>
      <c r="AT153" s="217" t="s">
        <v>192</v>
      </c>
      <c r="AU153" s="217" t="s">
        <v>92</v>
      </c>
      <c r="AV153" s="11" t="s">
        <v>92</v>
      </c>
      <c r="AW153" s="11" t="s">
        <v>194</v>
      </c>
      <c r="AX153" s="11" t="s">
        <v>25</v>
      </c>
      <c r="AY153" s="217" t="s">
        <v>182</v>
      </c>
    </row>
    <row r="154" spans="2:65" s="1" customFormat="1" ht="22.8" customHeight="1">
      <c r="B154" s="42"/>
      <c r="C154" s="194" t="s">
        <v>327</v>
      </c>
      <c r="D154" s="194" t="s">
        <v>185</v>
      </c>
      <c r="E154" s="195" t="s">
        <v>536</v>
      </c>
      <c r="F154" s="196" t="s">
        <v>537</v>
      </c>
      <c r="G154" s="197" t="s">
        <v>295</v>
      </c>
      <c r="H154" s="198">
        <v>13.2</v>
      </c>
      <c r="I154" s="199">
        <v>42.27</v>
      </c>
      <c r="J154" s="200">
        <f>ROUND(I154*H154,2)</f>
        <v>557.96</v>
      </c>
      <c r="K154" s="196" t="s">
        <v>235</v>
      </c>
      <c r="L154" s="62"/>
      <c r="M154" s="201" t="s">
        <v>22</v>
      </c>
      <c r="N154" s="202" t="s">
        <v>53</v>
      </c>
      <c r="O154" s="43"/>
      <c r="P154" s="203">
        <f>O154*H154</f>
        <v>0</v>
      </c>
      <c r="Q154" s="203">
        <v>0</v>
      </c>
      <c r="R154" s="203">
        <f>Q154*H154</f>
        <v>0</v>
      </c>
      <c r="S154" s="203">
        <v>0</v>
      </c>
      <c r="T154" s="204">
        <f>S154*H154</f>
        <v>0</v>
      </c>
      <c r="AR154" s="25" t="s">
        <v>197</v>
      </c>
      <c r="AT154" s="25" t="s">
        <v>185</v>
      </c>
      <c r="AU154" s="25" t="s">
        <v>92</v>
      </c>
      <c r="AY154" s="25" t="s">
        <v>182</v>
      </c>
      <c r="BE154" s="205">
        <f>IF(N154="základní",J154,0)</f>
        <v>557.96</v>
      </c>
      <c r="BF154" s="205">
        <f>IF(N154="snížená",J154,0)</f>
        <v>0</v>
      </c>
      <c r="BG154" s="205">
        <f>IF(N154="zákl. přenesená",J154,0)</f>
        <v>0</v>
      </c>
      <c r="BH154" s="205">
        <f>IF(N154="sníž. přenesená",J154,0)</f>
        <v>0</v>
      </c>
      <c r="BI154" s="205">
        <f>IF(N154="nulová",J154,0)</f>
        <v>0</v>
      </c>
      <c r="BJ154" s="25" t="s">
        <v>25</v>
      </c>
      <c r="BK154" s="205">
        <f>ROUND(I154*H154,2)</f>
        <v>557.96</v>
      </c>
      <c r="BL154" s="25" t="s">
        <v>197</v>
      </c>
      <c r="BM154" s="25" t="s">
        <v>2373</v>
      </c>
    </row>
    <row r="155" spans="2:47" s="1" customFormat="1" ht="192">
      <c r="B155" s="42"/>
      <c r="C155" s="64"/>
      <c r="D155" s="208" t="s">
        <v>237</v>
      </c>
      <c r="E155" s="64"/>
      <c r="F155" s="228" t="s">
        <v>539</v>
      </c>
      <c r="G155" s="64"/>
      <c r="H155" s="64"/>
      <c r="I155" s="165"/>
      <c r="J155" s="64"/>
      <c r="K155" s="64"/>
      <c r="L155" s="62"/>
      <c r="M155" s="229"/>
      <c r="N155" s="43"/>
      <c r="O155" s="43"/>
      <c r="P155" s="43"/>
      <c r="Q155" s="43"/>
      <c r="R155" s="43"/>
      <c r="S155" s="43"/>
      <c r="T155" s="79"/>
      <c r="AT155" s="25" t="s">
        <v>237</v>
      </c>
      <c r="AU155" s="25" t="s">
        <v>92</v>
      </c>
    </row>
    <row r="156" spans="2:51" s="12" customFormat="1" ht="13.5">
      <c r="B156" s="218"/>
      <c r="C156" s="219"/>
      <c r="D156" s="208" t="s">
        <v>192</v>
      </c>
      <c r="E156" s="220" t="s">
        <v>22</v>
      </c>
      <c r="F156" s="221" t="s">
        <v>2374</v>
      </c>
      <c r="G156" s="219"/>
      <c r="H156" s="220" t="s">
        <v>22</v>
      </c>
      <c r="I156" s="222"/>
      <c r="J156" s="219"/>
      <c r="K156" s="219"/>
      <c r="L156" s="223"/>
      <c r="M156" s="224"/>
      <c r="N156" s="225"/>
      <c r="O156" s="225"/>
      <c r="P156" s="225"/>
      <c r="Q156" s="225"/>
      <c r="R156" s="225"/>
      <c r="S156" s="225"/>
      <c r="T156" s="226"/>
      <c r="AT156" s="227" t="s">
        <v>192</v>
      </c>
      <c r="AU156" s="227" t="s">
        <v>92</v>
      </c>
      <c r="AV156" s="12" t="s">
        <v>25</v>
      </c>
      <c r="AW156" s="12" t="s">
        <v>194</v>
      </c>
      <c r="AX156" s="12" t="s">
        <v>82</v>
      </c>
      <c r="AY156" s="227" t="s">
        <v>182</v>
      </c>
    </row>
    <row r="157" spans="2:51" s="11" customFormat="1" ht="13.5">
      <c r="B157" s="206"/>
      <c r="C157" s="207"/>
      <c r="D157" s="208" t="s">
        <v>192</v>
      </c>
      <c r="E157" s="209" t="s">
        <v>22</v>
      </c>
      <c r="F157" s="210" t="s">
        <v>2375</v>
      </c>
      <c r="G157" s="207"/>
      <c r="H157" s="211">
        <v>13.2</v>
      </c>
      <c r="I157" s="212"/>
      <c r="J157" s="207"/>
      <c r="K157" s="207"/>
      <c r="L157" s="213"/>
      <c r="M157" s="214"/>
      <c r="N157" s="215"/>
      <c r="O157" s="215"/>
      <c r="P157" s="215"/>
      <c r="Q157" s="215"/>
      <c r="R157" s="215"/>
      <c r="S157" s="215"/>
      <c r="T157" s="216"/>
      <c r="AT157" s="217" t="s">
        <v>192</v>
      </c>
      <c r="AU157" s="217" t="s">
        <v>92</v>
      </c>
      <c r="AV157" s="11" t="s">
        <v>92</v>
      </c>
      <c r="AW157" s="11" t="s">
        <v>194</v>
      </c>
      <c r="AX157" s="11" t="s">
        <v>25</v>
      </c>
      <c r="AY157" s="217" t="s">
        <v>182</v>
      </c>
    </row>
    <row r="158" spans="2:65" s="1" customFormat="1" ht="45.6" customHeight="1">
      <c r="B158" s="42"/>
      <c r="C158" s="194" t="s">
        <v>332</v>
      </c>
      <c r="D158" s="194" t="s">
        <v>185</v>
      </c>
      <c r="E158" s="195" t="s">
        <v>2376</v>
      </c>
      <c r="F158" s="196" t="s">
        <v>2377</v>
      </c>
      <c r="G158" s="197" t="s">
        <v>295</v>
      </c>
      <c r="H158" s="198">
        <v>15.24</v>
      </c>
      <c r="I158" s="199">
        <v>206.91</v>
      </c>
      <c r="J158" s="200">
        <f>ROUND(I158*H158,2)</f>
        <v>3153.31</v>
      </c>
      <c r="K158" s="196" t="s">
        <v>235</v>
      </c>
      <c r="L158" s="62"/>
      <c r="M158" s="201" t="s">
        <v>22</v>
      </c>
      <c r="N158" s="202" t="s">
        <v>53</v>
      </c>
      <c r="O158" s="43"/>
      <c r="P158" s="203">
        <f>O158*H158</f>
        <v>0</v>
      </c>
      <c r="Q158" s="203">
        <v>0</v>
      </c>
      <c r="R158" s="203">
        <f>Q158*H158</f>
        <v>0</v>
      </c>
      <c r="S158" s="203">
        <v>0</v>
      </c>
      <c r="T158" s="204">
        <f>S158*H158</f>
        <v>0</v>
      </c>
      <c r="AR158" s="25" t="s">
        <v>197</v>
      </c>
      <c r="AT158" s="25" t="s">
        <v>185</v>
      </c>
      <c r="AU158" s="25" t="s">
        <v>92</v>
      </c>
      <c r="AY158" s="25" t="s">
        <v>182</v>
      </c>
      <c r="BE158" s="205">
        <f>IF(N158="základní",J158,0)</f>
        <v>3153.31</v>
      </c>
      <c r="BF158" s="205">
        <f>IF(N158="snížená",J158,0)</f>
        <v>0</v>
      </c>
      <c r="BG158" s="205">
        <f>IF(N158="zákl. přenesená",J158,0)</f>
        <v>0</v>
      </c>
      <c r="BH158" s="205">
        <f>IF(N158="sníž. přenesená",J158,0)</f>
        <v>0</v>
      </c>
      <c r="BI158" s="205">
        <f>IF(N158="nulová",J158,0)</f>
        <v>0</v>
      </c>
      <c r="BJ158" s="25" t="s">
        <v>25</v>
      </c>
      <c r="BK158" s="205">
        <f>ROUND(I158*H158,2)</f>
        <v>3153.31</v>
      </c>
      <c r="BL158" s="25" t="s">
        <v>197</v>
      </c>
      <c r="BM158" s="25" t="s">
        <v>2378</v>
      </c>
    </row>
    <row r="159" spans="2:47" s="1" customFormat="1" ht="108">
      <c r="B159" s="42"/>
      <c r="C159" s="64"/>
      <c r="D159" s="208" t="s">
        <v>237</v>
      </c>
      <c r="E159" s="64"/>
      <c r="F159" s="228" t="s">
        <v>2379</v>
      </c>
      <c r="G159" s="64"/>
      <c r="H159" s="64"/>
      <c r="I159" s="165"/>
      <c r="J159" s="64"/>
      <c r="K159" s="64"/>
      <c r="L159" s="62"/>
      <c r="M159" s="229"/>
      <c r="N159" s="43"/>
      <c r="O159" s="43"/>
      <c r="P159" s="43"/>
      <c r="Q159" s="43"/>
      <c r="R159" s="43"/>
      <c r="S159" s="43"/>
      <c r="T159" s="79"/>
      <c r="AT159" s="25" t="s">
        <v>237</v>
      </c>
      <c r="AU159" s="25" t="s">
        <v>92</v>
      </c>
    </row>
    <row r="160" spans="2:51" s="12" customFormat="1" ht="13.5">
      <c r="B160" s="218"/>
      <c r="C160" s="219"/>
      <c r="D160" s="208" t="s">
        <v>192</v>
      </c>
      <c r="E160" s="220" t="s">
        <v>22</v>
      </c>
      <c r="F160" s="221" t="s">
        <v>2380</v>
      </c>
      <c r="G160" s="219"/>
      <c r="H160" s="220" t="s">
        <v>22</v>
      </c>
      <c r="I160" s="222"/>
      <c r="J160" s="219"/>
      <c r="K160" s="219"/>
      <c r="L160" s="223"/>
      <c r="M160" s="224"/>
      <c r="N160" s="225"/>
      <c r="O160" s="225"/>
      <c r="P160" s="225"/>
      <c r="Q160" s="225"/>
      <c r="R160" s="225"/>
      <c r="S160" s="225"/>
      <c r="T160" s="226"/>
      <c r="AT160" s="227" t="s">
        <v>192</v>
      </c>
      <c r="AU160" s="227" t="s">
        <v>92</v>
      </c>
      <c r="AV160" s="12" t="s">
        <v>25</v>
      </c>
      <c r="AW160" s="12" t="s">
        <v>194</v>
      </c>
      <c r="AX160" s="12" t="s">
        <v>82</v>
      </c>
      <c r="AY160" s="227" t="s">
        <v>182</v>
      </c>
    </row>
    <row r="161" spans="2:51" s="11" customFormat="1" ht="13.5">
      <c r="B161" s="206"/>
      <c r="C161" s="207"/>
      <c r="D161" s="208" t="s">
        <v>192</v>
      </c>
      <c r="E161" s="209" t="s">
        <v>22</v>
      </c>
      <c r="F161" s="210" t="s">
        <v>2381</v>
      </c>
      <c r="G161" s="207"/>
      <c r="H161" s="211">
        <v>15.24</v>
      </c>
      <c r="I161" s="212"/>
      <c r="J161" s="207"/>
      <c r="K161" s="207"/>
      <c r="L161" s="213"/>
      <c r="M161" s="214"/>
      <c r="N161" s="215"/>
      <c r="O161" s="215"/>
      <c r="P161" s="215"/>
      <c r="Q161" s="215"/>
      <c r="R161" s="215"/>
      <c r="S161" s="215"/>
      <c r="T161" s="216"/>
      <c r="AT161" s="217" t="s">
        <v>192</v>
      </c>
      <c r="AU161" s="217" t="s">
        <v>92</v>
      </c>
      <c r="AV161" s="11" t="s">
        <v>92</v>
      </c>
      <c r="AW161" s="11" t="s">
        <v>194</v>
      </c>
      <c r="AX161" s="11" t="s">
        <v>25</v>
      </c>
      <c r="AY161" s="217" t="s">
        <v>182</v>
      </c>
    </row>
    <row r="162" spans="2:65" s="1" customFormat="1" ht="14.4" customHeight="1">
      <c r="B162" s="42"/>
      <c r="C162" s="194" t="s">
        <v>338</v>
      </c>
      <c r="D162" s="194" t="s">
        <v>185</v>
      </c>
      <c r="E162" s="195" t="s">
        <v>583</v>
      </c>
      <c r="F162" s="196" t="s">
        <v>584</v>
      </c>
      <c r="G162" s="197" t="s">
        <v>295</v>
      </c>
      <c r="H162" s="198">
        <v>580.814</v>
      </c>
      <c r="I162" s="199">
        <v>26.99</v>
      </c>
      <c r="J162" s="200">
        <f>ROUND(I162*H162,2)</f>
        <v>15676.17</v>
      </c>
      <c r="K162" s="196" t="s">
        <v>235</v>
      </c>
      <c r="L162" s="62"/>
      <c r="M162" s="201" t="s">
        <v>22</v>
      </c>
      <c r="N162" s="202" t="s">
        <v>53</v>
      </c>
      <c r="O162" s="43"/>
      <c r="P162" s="203">
        <f>O162*H162</f>
        <v>0</v>
      </c>
      <c r="Q162" s="203">
        <v>0</v>
      </c>
      <c r="R162" s="203">
        <f>Q162*H162</f>
        <v>0</v>
      </c>
      <c r="S162" s="203">
        <v>0</v>
      </c>
      <c r="T162" s="204">
        <f>S162*H162</f>
        <v>0</v>
      </c>
      <c r="AR162" s="25" t="s">
        <v>197</v>
      </c>
      <c r="AT162" s="25" t="s">
        <v>185</v>
      </c>
      <c r="AU162" s="25" t="s">
        <v>92</v>
      </c>
      <c r="AY162" s="25" t="s">
        <v>182</v>
      </c>
      <c r="BE162" s="205">
        <f>IF(N162="základní",J162,0)</f>
        <v>15676.17</v>
      </c>
      <c r="BF162" s="205">
        <f>IF(N162="snížená",J162,0)</f>
        <v>0</v>
      </c>
      <c r="BG162" s="205">
        <f>IF(N162="zákl. přenesená",J162,0)</f>
        <v>0</v>
      </c>
      <c r="BH162" s="205">
        <f>IF(N162="sníž. přenesená",J162,0)</f>
        <v>0</v>
      </c>
      <c r="BI162" s="205">
        <f>IF(N162="nulová",J162,0)</f>
        <v>0</v>
      </c>
      <c r="BJ162" s="25" t="s">
        <v>25</v>
      </c>
      <c r="BK162" s="205">
        <f>ROUND(I162*H162,2)</f>
        <v>15676.17</v>
      </c>
      <c r="BL162" s="25" t="s">
        <v>197</v>
      </c>
      <c r="BM162" s="25" t="s">
        <v>2382</v>
      </c>
    </row>
    <row r="163" spans="2:47" s="1" customFormat="1" ht="396">
      <c r="B163" s="42"/>
      <c r="C163" s="64"/>
      <c r="D163" s="208" t="s">
        <v>237</v>
      </c>
      <c r="E163" s="64"/>
      <c r="F163" s="228" t="s">
        <v>586</v>
      </c>
      <c r="G163" s="64"/>
      <c r="H163" s="64"/>
      <c r="I163" s="165"/>
      <c r="J163" s="64"/>
      <c r="K163" s="64"/>
      <c r="L163" s="62"/>
      <c r="M163" s="229"/>
      <c r="N163" s="43"/>
      <c r="O163" s="43"/>
      <c r="P163" s="43"/>
      <c r="Q163" s="43"/>
      <c r="R163" s="43"/>
      <c r="S163" s="43"/>
      <c r="T163" s="79"/>
      <c r="AT163" s="25" t="s">
        <v>237</v>
      </c>
      <c r="AU163" s="25" t="s">
        <v>92</v>
      </c>
    </row>
    <row r="164" spans="2:51" s="12" customFormat="1" ht="13.5">
      <c r="B164" s="218"/>
      <c r="C164" s="219"/>
      <c r="D164" s="208" t="s">
        <v>192</v>
      </c>
      <c r="E164" s="220" t="s">
        <v>22</v>
      </c>
      <c r="F164" s="221" t="s">
        <v>2383</v>
      </c>
      <c r="G164" s="219"/>
      <c r="H164" s="220" t="s">
        <v>22</v>
      </c>
      <c r="I164" s="222"/>
      <c r="J164" s="219"/>
      <c r="K164" s="219"/>
      <c r="L164" s="223"/>
      <c r="M164" s="224"/>
      <c r="N164" s="225"/>
      <c r="O164" s="225"/>
      <c r="P164" s="225"/>
      <c r="Q164" s="225"/>
      <c r="R164" s="225"/>
      <c r="S164" s="225"/>
      <c r="T164" s="226"/>
      <c r="AT164" s="227" t="s">
        <v>192</v>
      </c>
      <c r="AU164" s="227" t="s">
        <v>92</v>
      </c>
      <c r="AV164" s="12" t="s">
        <v>25</v>
      </c>
      <c r="AW164" s="12" t="s">
        <v>194</v>
      </c>
      <c r="AX164" s="12" t="s">
        <v>82</v>
      </c>
      <c r="AY164" s="227" t="s">
        <v>182</v>
      </c>
    </row>
    <row r="165" spans="2:51" s="11" customFormat="1" ht="13.5">
      <c r="B165" s="206"/>
      <c r="C165" s="207"/>
      <c r="D165" s="208" t="s">
        <v>192</v>
      </c>
      <c r="E165" s="209" t="s">
        <v>22</v>
      </c>
      <c r="F165" s="210" t="s">
        <v>2384</v>
      </c>
      <c r="G165" s="207"/>
      <c r="H165" s="211">
        <v>567.614</v>
      </c>
      <c r="I165" s="212"/>
      <c r="J165" s="207"/>
      <c r="K165" s="207"/>
      <c r="L165" s="213"/>
      <c r="M165" s="214"/>
      <c r="N165" s="215"/>
      <c r="O165" s="215"/>
      <c r="P165" s="215"/>
      <c r="Q165" s="215"/>
      <c r="R165" s="215"/>
      <c r="S165" s="215"/>
      <c r="T165" s="216"/>
      <c r="AT165" s="217" t="s">
        <v>192</v>
      </c>
      <c r="AU165" s="217" t="s">
        <v>92</v>
      </c>
      <c r="AV165" s="11" t="s">
        <v>92</v>
      </c>
      <c r="AW165" s="11" t="s">
        <v>194</v>
      </c>
      <c r="AX165" s="11" t="s">
        <v>82</v>
      </c>
      <c r="AY165" s="217" t="s">
        <v>182</v>
      </c>
    </row>
    <row r="166" spans="2:51" s="12" customFormat="1" ht="13.5">
      <c r="B166" s="218"/>
      <c r="C166" s="219"/>
      <c r="D166" s="208" t="s">
        <v>192</v>
      </c>
      <c r="E166" s="220" t="s">
        <v>22</v>
      </c>
      <c r="F166" s="221" t="s">
        <v>2385</v>
      </c>
      <c r="G166" s="219"/>
      <c r="H166" s="220" t="s">
        <v>22</v>
      </c>
      <c r="I166" s="222"/>
      <c r="J166" s="219"/>
      <c r="K166" s="219"/>
      <c r="L166" s="223"/>
      <c r="M166" s="224"/>
      <c r="N166" s="225"/>
      <c r="O166" s="225"/>
      <c r="P166" s="225"/>
      <c r="Q166" s="225"/>
      <c r="R166" s="225"/>
      <c r="S166" s="225"/>
      <c r="T166" s="226"/>
      <c r="AT166" s="227" t="s">
        <v>192</v>
      </c>
      <c r="AU166" s="227" t="s">
        <v>92</v>
      </c>
      <c r="AV166" s="12" t="s">
        <v>25</v>
      </c>
      <c r="AW166" s="12" t="s">
        <v>194</v>
      </c>
      <c r="AX166" s="12" t="s">
        <v>82</v>
      </c>
      <c r="AY166" s="227" t="s">
        <v>182</v>
      </c>
    </row>
    <row r="167" spans="2:51" s="11" customFormat="1" ht="13.5">
      <c r="B167" s="206"/>
      <c r="C167" s="207"/>
      <c r="D167" s="208" t="s">
        <v>192</v>
      </c>
      <c r="E167" s="209" t="s">
        <v>22</v>
      </c>
      <c r="F167" s="210" t="s">
        <v>2375</v>
      </c>
      <c r="G167" s="207"/>
      <c r="H167" s="211">
        <v>13.2</v>
      </c>
      <c r="I167" s="212"/>
      <c r="J167" s="207"/>
      <c r="K167" s="207"/>
      <c r="L167" s="213"/>
      <c r="M167" s="214"/>
      <c r="N167" s="215"/>
      <c r="O167" s="215"/>
      <c r="P167" s="215"/>
      <c r="Q167" s="215"/>
      <c r="R167" s="215"/>
      <c r="S167" s="215"/>
      <c r="T167" s="216"/>
      <c r="AT167" s="217" t="s">
        <v>192</v>
      </c>
      <c r="AU167" s="217" t="s">
        <v>92</v>
      </c>
      <c r="AV167" s="11" t="s">
        <v>92</v>
      </c>
      <c r="AW167" s="11" t="s">
        <v>194</v>
      </c>
      <c r="AX167" s="11" t="s">
        <v>82</v>
      </c>
      <c r="AY167" s="217" t="s">
        <v>182</v>
      </c>
    </row>
    <row r="168" spans="2:51" s="13" customFormat="1" ht="13.5">
      <c r="B168" s="233"/>
      <c r="C168" s="234"/>
      <c r="D168" s="208" t="s">
        <v>192</v>
      </c>
      <c r="E168" s="235" t="s">
        <v>22</v>
      </c>
      <c r="F168" s="236" t="s">
        <v>241</v>
      </c>
      <c r="G168" s="234"/>
      <c r="H168" s="237">
        <v>580.814</v>
      </c>
      <c r="I168" s="238"/>
      <c r="J168" s="234"/>
      <c r="K168" s="234"/>
      <c r="L168" s="239"/>
      <c r="M168" s="240"/>
      <c r="N168" s="241"/>
      <c r="O168" s="241"/>
      <c r="P168" s="241"/>
      <c r="Q168" s="241"/>
      <c r="R168" s="241"/>
      <c r="S168" s="241"/>
      <c r="T168" s="242"/>
      <c r="AT168" s="243" t="s">
        <v>192</v>
      </c>
      <c r="AU168" s="243" t="s">
        <v>92</v>
      </c>
      <c r="AV168" s="13" t="s">
        <v>197</v>
      </c>
      <c r="AW168" s="13" t="s">
        <v>194</v>
      </c>
      <c r="AX168" s="13" t="s">
        <v>25</v>
      </c>
      <c r="AY168" s="243" t="s">
        <v>182</v>
      </c>
    </row>
    <row r="169" spans="2:65" s="1" customFormat="1" ht="34.2" customHeight="1">
      <c r="B169" s="42"/>
      <c r="C169" s="194" t="s">
        <v>9</v>
      </c>
      <c r="D169" s="194" t="s">
        <v>185</v>
      </c>
      <c r="E169" s="195" t="s">
        <v>589</v>
      </c>
      <c r="F169" s="196" t="s">
        <v>590</v>
      </c>
      <c r="G169" s="197" t="s">
        <v>561</v>
      </c>
      <c r="H169" s="198">
        <v>1078.467</v>
      </c>
      <c r="I169" s="199">
        <v>122.92</v>
      </c>
      <c r="J169" s="200">
        <f>ROUND(I169*H169,2)</f>
        <v>132565.16</v>
      </c>
      <c r="K169" s="196" t="s">
        <v>235</v>
      </c>
      <c r="L169" s="62"/>
      <c r="M169" s="201" t="s">
        <v>22</v>
      </c>
      <c r="N169" s="202" t="s">
        <v>53</v>
      </c>
      <c r="O169" s="43"/>
      <c r="P169" s="203">
        <f>O169*H169</f>
        <v>0</v>
      </c>
      <c r="Q169" s="203">
        <v>0</v>
      </c>
      <c r="R169" s="203">
        <f>Q169*H169</f>
        <v>0</v>
      </c>
      <c r="S169" s="203">
        <v>0</v>
      </c>
      <c r="T169" s="204">
        <f>S169*H169</f>
        <v>0</v>
      </c>
      <c r="AR169" s="25" t="s">
        <v>197</v>
      </c>
      <c r="AT169" s="25" t="s">
        <v>185</v>
      </c>
      <c r="AU169" s="25" t="s">
        <v>92</v>
      </c>
      <c r="AY169" s="25" t="s">
        <v>182</v>
      </c>
      <c r="BE169" s="205">
        <f>IF(N169="základní",J169,0)</f>
        <v>132565.16</v>
      </c>
      <c r="BF169" s="205">
        <f>IF(N169="snížená",J169,0)</f>
        <v>0</v>
      </c>
      <c r="BG169" s="205">
        <f>IF(N169="zákl. přenesená",J169,0)</f>
        <v>0</v>
      </c>
      <c r="BH169" s="205">
        <f>IF(N169="sníž. přenesená",J169,0)</f>
        <v>0</v>
      </c>
      <c r="BI169" s="205">
        <f>IF(N169="nulová",J169,0)</f>
        <v>0</v>
      </c>
      <c r="BJ169" s="25" t="s">
        <v>25</v>
      </c>
      <c r="BK169" s="205">
        <f>ROUND(I169*H169,2)</f>
        <v>132565.16</v>
      </c>
      <c r="BL169" s="25" t="s">
        <v>197</v>
      </c>
      <c r="BM169" s="25" t="s">
        <v>2386</v>
      </c>
    </row>
    <row r="170" spans="2:47" s="1" customFormat="1" ht="48">
      <c r="B170" s="42"/>
      <c r="C170" s="64"/>
      <c r="D170" s="208" t="s">
        <v>237</v>
      </c>
      <c r="E170" s="64"/>
      <c r="F170" s="228" t="s">
        <v>592</v>
      </c>
      <c r="G170" s="64"/>
      <c r="H170" s="64"/>
      <c r="I170" s="165"/>
      <c r="J170" s="64"/>
      <c r="K170" s="64"/>
      <c r="L170" s="62"/>
      <c r="M170" s="229"/>
      <c r="N170" s="43"/>
      <c r="O170" s="43"/>
      <c r="P170" s="43"/>
      <c r="Q170" s="43"/>
      <c r="R170" s="43"/>
      <c r="S170" s="43"/>
      <c r="T170" s="79"/>
      <c r="AT170" s="25" t="s">
        <v>237</v>
      </c>
      <c r="AU170" s="25" t="s">
        <v>92</v>
      </c>
    </row>
    <row r="171" spans="2:51" s="12" customFormat="1" ht="13.5">
      <c r="B171" s="218"/>
      <c r="C171" s="219"/>
      <c r="D171" s="208" t="s">
        <v>192</v>
      </c>
      <c r="E171" s="220" t="s">
        <v>22</v>
      </c>
      <c r="F171" s="221" t="s">
        <v>2387</v>
      </c>
      <c r="G171" s="219"/>
      <c r="H171" s="220" t="s">
        <v>22</v>
      </c>
      <c r="I171" s="222"/>
      <c r="J171" s="219"/>
      <c r="K171" s="219"/>
      <c r="L171" s="223"/>
      <c r="M171" s="224"/>
      <c r="N171" s="225"/>
      <c r="O171" s="225"/>
      <c r="P171" s="225"/>
      <c r="Q171" s="225"/>
      <c r="R171" s="225"/>
      <c r="S171" s="225"/>
      <c r="T171" s="226"/>
      <c r="AT171" s="227" t="s">
        <v>192</v>
      </c>
      <c r="AU171" s="227" t="s">
        <v>92</v>
      </c>
      <c r="AV171" s="12" t="s">
        <v>25</v>
      </c>
      <c r="AW171" s="12" t="s">
        <v>194</v>
      </c>
      <c r="AX171" s="12" t="s">
        <v>82</v>
      </c>
      <c r="AY171" s="227" t="s">
        <v>182</v>
      </c>
    </row>
    <row r="172" spans="2:51" s="11" customFormat="1" ht="13.5">
      <c r="B172" s="206"/>
      <c r="C172" s="207"/>
      <c r="D172" s="208" t="s">
        <v>192</v>
      </c>
      <c r="E172" s="209" t="s">
        <v>22</v>
      </c>
      <c r="F172" s="210" t="s">
        <v>2388</v>
      </c>
      <c r="G172" s="207"/>
      <c r="H172" s="211">
        <v>1078.4666</v>
      </c>
      <c r="I172" s="212"/>
      <c r="J172" s="207"/>
      <c r="K172" s="207"/>
      <c r="L172" s="213"/>
      <c r="M172" s="214"/>
      <c r="N172" s="215"/>
      <c r="O172" s="215"/>
      <c r="P172" s="215"/>
      <c r="Q172" s="215"/>
      <c r="R172" s="215"/>
      <c r="S172" s="215"/>
      <c r="T172" s="216"/>
      <c r="AT172" s="217" t="s">
        <v>192</v>
      </c>
      <c r="AU172" s="217" t="s">
        <v>92</v>
      </c>
      <c r="AV172" s="11" t="s">
        <v>92</v>
      </c>
      <c r="AW172" s="11" t="s">
        <v>194</v>
      </c>
      <c r="AX172" s="11" t="s">
        <v>25</v>
      </c>
      <c r="AY172" s="217" t="s">
        <v>182</v>
      </c>
    </row>
    <row r="173" spans="2:65" s="1" customFormat="1" ht="34.2" customHeight="1">
      <c r="B173" s="42"/>
      <c r="C173" s="194" t="s">
        <v>347</v>
      </c>
      <c r="D173" s="194" t="s">
        <v>185</v>
      </c>
      <c r="E173" s="195" t="s">
        <v>596</v>
      </c>
      <c r="F173" s="196" t="s">
        <v>597</v>
      </c>
      <c r="G173" s="197" t="s">
        <v>295</v>
      </c>
      <c r="H173" s="198">
        <v>13.2</v>
      </c>
      <c r="I173" s="199">
        <v>190.72</v>
      </c>
      <c r="J173" s="200">
        <f>ROUND(I173*H173,2)</f>
        <v>2517.5</v>
      </c>
      <c r="K173" s="196" t="s">
        <v>235</v>
      </c>
      <c r="L173" s="62"/>
      <c r="M173" s="201" t="s">
        <v>22</v>
      </c>
      <c r="N173" s="202" t="s">
        <v>53</v>
      </c>
      <c r="O173" s="43"/>
      <c r="P173" s="203">
        <f>O173*H173</f>
        <v>0</v>
      </c>
      <c r="Q173" s="203">
        <v>0</v>
      </c>
      <c r="R173" s="203">
        <f>Q173*H173</f>
        <v>0</v>
      </c>
      <c r="S173" s="203">
        <v>0</v>
      </c>
      <c r="T173" s="204">
        <f>S173*H173</f>
        <v>0</v>
      </c>
      <c r="AR173" s="25" t="s">
        <v>197</v>
      </c>
      <c r="AT173" s="25" t="s">
        <v>185</v>
      </c>
      <c r="AU173" s="25" t="s">
        <v>92</v>
      </c>
      <c r="AY173" s="25" t="s">
        <v>182</v>
      </c>
      <c r="BE173" s="205">
        <f>IF(N173="základní",J173,0)</f>
        <v>2517.5</v>
      </c>
      <c r="BF173" s="205">
        <f>IF(N173="snížená",J173,0)</f>
        <v>0</v>
      </c>
      <c r="BG173" s="205">
        <f>IF(N173="zákl. přenesená",J173,0)</f>
        <v>0</v>
      </c>
      <c r="BH173" s="205">
        <f>IF(N173="sníž. přenesená",J173,0)</f>
        <v>0</v>
      </c>
      <c r="BI173" s="205">
        <f>IF(N173="nulová",J173,0)</f>
        <v>0</v>
      </c>
      <c r="BJ173" s="25" t="s">
        <v>25</v>
      </c>
      <c r="BK173" s="205">
        <f>ROUND(I173*H173,2)</f>
        <v>2517.5</v>
      </c>
      <c r="BL173" s="25" t="s">
        <v>197</v>
      </c>
      <c r="BM173" s="25" t="s">
        <v>2389</v>
      </c>
    </row>
    <row r="174" spans="2:47" s="1" customFormat="1" ht="409.6">
      <c r="B174" s="42"/>
      <c r="C174" s="64"/>
      <c r="D174" s="208" t="s">
        <v>237</v>
      </c>
      <c r="E174" s="64"/>
      <c r="F174" s="254" t="s">
        <v>599</v>
      </c>
      <c r="G174" s="64"/>
      <c r="H174" s="64"/>
      <c r="I174" s="165"/>
      <c r="J174" s="64"/>
      <c r="K174" s="64"/>
      <c r="L174" s="62"/>
      <c r="M174" s="229"/>
      <c r="N174" s="43"/>
      <c r="O174" s="43"/>
      <c r="P174" s="43"/>
      <c r="Q174" s="43"/>
      <c r="R174" s="43"/>
      <c r="S174" s="43"/>
      <c r="T174" s="79"/>
      <c r="AT174" s="25" t="s">
        <v>237</v>
      </c>
      <c r="AU174" s="25" t="s">
        <v>92</v>
      </c>
    </row>
    <row r="175" spans="2:51" s="12" customFormat="1" ht="13.5">
      <c r="B175" s="218"/>
      <c r="C175" s="219"/>
      <c r="D175" s="208" t="s">
        <v>192</v>
      </c>
      <c r="E175" s="220" t="s">
        <v>22</v>
      </c>
      <c r="F175" s="221" t="s">
        <v>2390</v>
      </c>
      <c r="G175" s="219"/>
      <c r="H175" s="220" t="s">
        <v>22</v>
      </c>
      <c r="I175" s="222"/>
      <c r="J175" s="219"/>
      <c r="K175" s="219"/>
      <c r="L175" s="223"/>
      <c r="M175" s="224"/>
      <c r="N175" s="225"/>
      <c r="O175" s="225"/>
      <c r="P175" s="225"/>
      <c r="Q175" s="225"/>
      <c r="R175" s="225"/>
      <c r="S175" s="225"/>
      <c r="T175" s="226"/>
      <c r="AT175" s="227" t="s">
        <v>192</v>
      </c>
      <c r="AU175" s="227" t="s">
        <v>92</v>
      </c>
      <c r="AV175" s="12" t="s">
        <v>25</v>
      </c>
      <c r="AW175" s="12" t="s">
        <v>194</v>
      </c>
      <c r="AX175" s="12" t="s">
        <v>82</v>
      </c>
      <c r="AY175" s="227" t="s">
        <v>182</v>
      </c>
    </row>
    <row r="176" spans="2:51" s="11" customFormat="1" ht="13.5">
      <c r="B176" s="206"/>
      <c r="C176" s="207"/>
      <c r="D176" s="208" t="s">
        <v>192</v>
      </c>
      <c r="E176" s="209" t="s">
        <v>22</v>
      </c>
      <c r="F176" s="210" t="s">
        <v>2391</v>
      </c>
      <c r="G176" s="207"/>
      <c r="H176" s="211">
        <v>13.2</v>
      </c>
      <c r="I176" s="212"/>
      <c r="J176" s="207"/>
      <c r="K176" s="207"/>
      <c r="L176" s="213"/>
      <c r="M176" s="214"/>
      <c r="N176" s="215"/>
      <c r="O176" s="215"/>
      <c r="P176" s="215"/>
      <c r="Q176" s="215"/>
      <c r="R176" s="215"/>
      <c r="S176" s="215"/>
      <c r="T176" s="216"/>
      <c r="AT176" s="217" t="s">
        <v>192</v>
      </c>
      <c r="AU176" s="217" t="s">
        <v>92</v>
      </c>
      <c r="AV176" s="11" t="s">
        <v>92</v>
      </c>
      <c r="AW176" s="11" t="s">
        <v>194</v>
      </c>
      <c r="AX176" s="11" t="s">
        <v>25</v>
      </c>
      <c r="AY176" s="217" t="s">
        <v>182</v>
      </c>
    </row>
    <row r="177" spans="2:65" s="1" customFormat="1" ht="34.2" customHeight="1">
      <c r="B177" s="42"/>
      <c r="C177" s="194" t="s">
        <v>354</v>
      </c>
      <c r="D177" s="194" t="s">
        <v>185</v>
      </c>
      <c r="E177" s="195" t="s">
        <v>596</v>
      </c>
      <c r="F177" s="196" t="s">
        <v>597</v>
      </c>
      <c r="G177" s="197" t="s">
        <v>295</v>
      </c>
      <c r="H177" s="198">
        <v>394</v>
      </c>
      <c r="I177" s="199">
        <v>190.72</v>
      </c>
      <c r="J177" s="200">
        <f>ROUND(I177*H177,2)</f>
        <v>75143.68</v>
      </c>
      <c r="K177" s="196" t="s">
        <v>235</v>
      </c>
      <c r="L177" s="62"/>
      <c r="M177" s="201" t="s">
        <v>22</v>
      </c>
      <c r="N177" s="202" t="s">
        <v>53</v>
      </c>
      <c r="O177" s="43"/>
      <c r="P177" s="203">
        <f>O177*H177</f>
        <v>0</v>
      </c>
      <c r="Q177" s="203">
        <v>0</v>
      </c>
      <c r="R177" s="203">
        <f>Q177*H177</f>
        <v>0</v>
      </c>
      <c r="S177" s="203">
        <v>0</v>
      </c>
      <c r="T177" s="204">
        <f>S177*H177</f>
        <v>0</v>
      </c>
      <c r="AR177" s="25" t="s">
        <v>197</v>
      </c>
      <c r="AT177" s="25" t="s">
        <v>185</v>
      </c>
      <c r="AU177" s="25" t="s">
        <v>92</v>
      </c>
      <c r="AY177" s="25" t="s">
        <v>182</v>
      </c>
      <c r="BE177" s="205">
        <f>IF(N177="základní",J177,0)</f>
        <v>75143.68</v>
      </c>
      <c r="BF177" s="205">
        <f>IF(N177="snížená",J177,0)</f>
        <v>0</v>
      </c>
      <c r="BG177" s="205">
        <f>IF(N177="zákl. přenesená",J177,0)</f>
        <v>0</v>
      </c>
      <c r="BH177" s="205">
        <f>IF(N177="sníž. přenesená",J177,0)</f>
        <v>0</v>
      </c>
      <c r="BI177" s="205">
        <f>IF(N177="nulová",J177,0)</f>
        <v>0</v>
      </c>
      <c r="BJ177" s="25" t="s">
        <v>25</v>
      </c>
      <c r="BK177" s="205">
        <f>ROUND(I177*H177,2)</f>
        <v>75143.68</v>
      </c>
      <c r="BL177" s="25" t="s">
        <v>197</v>
      </c>
      <c r="BM177" s="25" t="s">
        <v>2392</v>
      </c>
    </row>
    <row r="178" spans="2:47" s="1" customFormat="1" ht="409.6">
      <c r="B178" s="42"/>
      <c r="C178" s="64"/>
      <c r="D178" s="208" t="s">
        <v>237</v>
      </c>
      <c r="E178" s="64"/>
      <c r="F178" s="254" t="s">
        <v>599</v>
      </c>
      <c r="G178" s="64"/>
      <c r="H178" s="64"/>
      <c r="I178" s="165"/>
      <c r="J178" s="64"/>
      <c r="K178" s="64"/>
      <c r="L178" s="62"/>
      <c r="M178" s="229"/>
      <c r="N178" s="43"/>
      <c r="O178" s="43"/>
      <c r="P178" s="43"/>
      <c r="Q178" s="43"/>
      <c r="R178" s="43"/>
      <c r="S178" s="43"/>
      <c r="T178" s="79"/>
      <c r="AT178" s="25" t="s">
        <v>237</v>
      </c>
      <c r="AU178" s="25" t="s">
        <v>92</v>
      </c>
    </row>
    <row r="179" spans="2:51" s="12" customFormat="1" ht="13.5">
      <c r="B179" s="218"/>
      <c r="C179" s="219"/>
      <c r="D179" s="208" t="s">
        <v>192</v>
      </c>
      <c r="E179" s="220" t="s">
        <v>22</v>
      </c>
      <c r="F179" s="221" t="s">
        <v>2393</v>
      </c>
      <c r="G179" s="219"/>
      <c r="H179" s="220" t="s">
        <v>22</v>
      </c>
      <c r="I179" s="222"/>
      <c r="J179" s="219"/>
      <c r="K179" s="219"/>
      <c r="L179" s="223"/>
      <c r="M179" s="224"/>
      <c r="N179" s="225"/>
      <c r="O179" s="225"/>
      <c r="P179" s="225"/>
      <c r="Q179" s="225"/>
      <c r="R179" s="225"/>
      <c r="S179" s="225"/>
      <c r="T179" s="226"/>
      <c r="AT179" s="227" t="s">
        <v>192</v>
      </c>
      <c r="AU179" s="227" t="s">
        <v>92</v>
      </c>
      <c r="AV179" s="12" t="s">
        <v>25</v>
      </c>
      <c r="AW179" s="12" t="s">
        <v>194</v>
      </c>
      <c r="AX179" s="12" t="s">
        <v>82</v>
      </c>
      <c r="AY179" s="227" t="s">
        <v>182</v>
      </c>
    </row>
    <row r="180" spans="2:51" s="11" customFormat="1" ht="13.5">
      <c r="B180" s="206"/>
      <c r="C180" s="207"/>
      <c r="D180" s="208" t="s">
        <v>192</v>
      </c>
      <c r="E180" s="209" t="s">
        <v>22</v>
      </c>
      <c r="F180" s="210" t="s">
        <v>2394</v>
      </c>
      <c r="G180" s="207"/>
      <c r="H180" s="211">
        <v>394</v>
      </c>
      <c r="I180" s="212"/>
      <c r="J180" s="207"/>
      <c r="K180" s="207"/>
      <c r="L180" s="213"/>
      <c r="M180" s="214"/>
      <c r="N180" s="215"/>
      <c r="O180" s="215"/>
      <c r="P180" s="215"/>
      <c r="Q180" s="215"/>
      <c r="R180" s="215"/>
      <c r="S180" s="215"/>
      <c r="T180" s="216"/>
      <c r="AT180" s="217" t="s">
        <v>192</v>
      </c>
      <c r="AU180" s="217" t="s">
        <v>92</v>
      </c>
      <c r="AV180" s="11" t="s">
        <v>92</v>
      </c>
      <c r="AW180" s="11" t="s">
        <v>194</v>
      </c>
      <c r="AX180" s="11" t="s">
        <v>25</v>
      </c>
      <c r="AY180" s="217" t="s">
        <v>182</v>
      </c>
    </row>
    <row r="181" spans="2:65" s="1" customFormat="1" ht="14.4" customHeight="1">
      <c r="B181" s="42"/>
      <c r="C181" s="244" t="s">
        <v>359</v>
      </c>
      <c r="D181" s="244" t="s">
        <v>435</v>
      </c>
      <c r="E181" s="245" t="s">
        <v>2395</v>
      </c>
      <c r="F181" s="246" t="s">
        <v>2396</v>
      </c>
      <c r="G181" s="247" t="s">
        <v>561</v>
      </c>
      <c r="H181" s="248">
        <v>709.2</v>
      </c>
      <c r="I181" s="249">
        <v>258.13</v>
      </c>
      <c r="J181" s="250">
        <f>ROUND(I181*H181,2)</f>
        <v>183065.8</v>
      </c>
      <c r="K181" s="246" t="s">
        <v>235</v>
      </c>
      <c r="L181" s="251"/>
      <c r="M181" s="252" t="s">
        <v>22</v>
      </c>
      <c r="N181" s="253" t="s">
        <v>53</v>
      </c>
      <c r="O181" s="43"/>
      <c r="P181" s="203">
        <f>O181*H181</f>
        <v>0</v>
      </c>
      <c r="Q181" s="203">
        <v>1</v>
      </c>
      <c r="R181" s="203">
        <f>Q181*H181</f>
        <v>709.2</v>
      </c>
      <c r="S181" s="203">
        <v>0</v>
      </c>
      <c r="T181" s="204">
        <f>S181*H181</f>
        <v>0</v>
      </c>
      <c r="AR181" s="25" t="s">
        <v>271</v>
      </c>
      <c r="AT181" s="25" t="s">
        <v>435</v>
      </c>
      <c r="AU181" s="25" t="s">
        <v>92</v>
      </c>
      <c r="AY181" s="25" t="s">
        <v>182</v>
      </c>
      <c r="BE181" s="205">
        <f>IF(N181="základní",J181,0)</f>
        <v>183065.8</v>
      </c>
      <c r="BF181" s="205">
        <f>IF(N181="snížená",J181,0)</f>
        <v>0</v>
      </c>
      <c r="BG181" s="205">
        <f>IF(N181="zákl. přenesená",J181,0)</f>
        <v>0</v>
      </c>
      <c r="BH181" s="205">
        <f>IF(N181="sníž. přenesená",J181,0)</f>
        <v>0</v>
      </c>
      <c r="BI181" s="205">
        <f>IF(N181="nulová",J181,0)</f>
        <v>0</v>
      </c>
      <c r="BJ181" s="25" t="s">
        <v>25</v>
      </c>
      <c r="BK181" s="205">
        <f>ROUND(I181*H181,2)</f>
        <v>183065.8</v>
      </c>
      <c r="BL181" s="25" t="s">
        <v>197</v>
      </c>
      <c r="BM181" s="25" t="s">
        <v>2397</v>
      </c>
    </row>
    <row r="182" spans="2:51" s="12" customFormat="1" ht="13.5">
      <c r="B182" s="218"/>
      <c r="C182" s="219"/>
      <c r="D182" s="208" t="s">
        <v>192</v>
      </c>
      <c r="E182" s="220" t="s">
        <v>22</v>
      </c>
      <c r="F182" s="221" t="s">
        <v>2398</v>
      </c>
      <c r="G182" s="219"/>
      <c r="H182" s="220" t="s">
        <v>22</v>
      </c>
      <c r="I182" s="222"/>
      <c r="J182" s="219"/>
      <c r="K182" s="219"/>
      <c r="L182" s="223"/>
      <c r="M182" s="224"/>
      <c r="N182" s="225"/>
      <c r="O182" s="225"/>
      <c r="P182" s="225"/>
      <c r="Q182" s="225"/>
      <c r="R182" s="225"/>
      <c r="S182" s="225"/>
      <c r="T182" s="226"/>
      <c r="AT182" s="227" t="s">
        <v>192</v>
      </c>
      <c r="AU182" s="227" t="s">
        <v>92</v>
      </c>
      <c r="AV182" s="12" t="s">
        <v>25</v>
      </c>
      <c r="AW182" s="12" t="s">
        <v>194</v>
      </c>
      <c r="AX182" s="12" t="s">
        <v>82</v>
      </c>
      <c r="AY182" s="227" t="s">
        <v>182</v>
      </c>
    </row>
    <row r="183" spans="2:51" s="11" customFormat="1" ht="13.5">
      <c r="B183" s="206"/>
      <c r="C183" s="207"/>
      <c r="D183" s="208" t="s">
        <v>192</v>
      </c>
      <c r="E183" s="209" t="s">
        <v>22</v>
      </c>
      <c r="F183" s="210" t="s">
        <v>2399</v>
      </c>
      <c r="G183" s="207"/>
      <c r="H183" s="211">
        <v>709.2</v>
      </c>
      <c r="I183" s="212"/>
      <c r="J183" s="207"/>
      <c r="K183" s="207"/>
      <c r="L183" s="213"/>
      <c r="M183" s="214"/>
      <c r="N183" s="215"/>
      <c r="O183" s="215"/>
      <c r="P183" s="215"/>
      <c r="Q183" s="215"/>
      <c r="R183" s="215"/>
      <c r="S183" s="215"/>
      <c r="T183" s="216"/>
      <c r="AT183" s="217" t="s">
        <v>192</v>
      </c>
      <c r="AU183" s="217" t="s">
        <v>92</v>
      </c>
      <c r="AV183" s="11" t="s">
        <v>92</v>
      </c>
      <c r="AW183" s="11" t="s">
        <v>194</v>
      </c>
      <c r="AX183" s="11" t="s">
        <v>25</v>
      </c>
      <c r="AY183" s="217" t="s">
        <v>182</v>
      </c>
    </row>
    <row r="184" spans="2:65" s="1" customFormat="1" ht="22.8" customHeight="1">
      <c r="B184" s="42"/>
      <c r="C184" s="194" t="s">
        <v>364</v>
      </c>
      <c r="D184" s="194" t="s">
        <v>185</v>
      </c>
      <c r="E184" s="195" t="s">
        <v>2400</v>
      </c>
      <c r="F184" s="196" t="s">
        <v>2401</v>
      </c>
      <c r="G184" s="197" t="s">
        <v>234</v>
      </c>
      <c r="H184" s="198">
        <v>128</v>
      </c>
      <c r="I184" s="199">
        <v>208.96</v>
      </c>
      <c r="J184" s="200">
        <f>ROUND(I184*H184,2)</f>
        <v>26746.88</v>
      </c>
      <c r="K184" s="196" t="s">
        <v>235</v>
      </c>
      <c r="L184" s="62"/>
      <c r="M184" s="201" t="s">
        <v>22</v>
      </c>
      <c r="N184" s="202" t="s">
        <v>53</v>
      </c>
      <c r="O184" s="43"/>
      <c r="P184" s="203">
        <f>O184*H184</f>
        <v>0</v>
      </c>
      <c r="Q184" s="203">
        <v>0</v>
      </c>
      <c r="R184" s="203">
        <f>Q184*H184</f>
        <v>0</v>
      </c>
      <c r="S184" s="203">
        <v>0</v>
      </c>
      <c r="T184" s="204">
        <f>S184*H184</f>
        <v>0</v>
      </c>
      <c r="AR184" s="25" t="s">
        <v>197</v>
      </c>
      <c r="AT184" s="25" t="s">
        <v>185</v>
      </c>
      <c r="AU184" s="25" t="s">
        <v>92</v>
      </c>
      <c r="AY184" s="25" t="s">
        <v>182</v>
      </c>
      <c r="BE184" s="205">
        <f>IF(N184="základní",J184,0)</f>
        <v>26746.88</v>
      </c>
      <c r="BF184" s="205">
        <f>IF(N184="snížená",J184,0)</f>
        <v>0</v>
      </c>
      <c r="BG184" s="205">
        <f>IF(N184="zákl. přenesená",J184,0)</f>
        <v>0</v>
      </c>
      <c r="BH184" s="205">
        <f>IF(N184="sníž. přenesená",J184,0)</f>
        <v>0</v>
      </c>
      <c r="BI184" s="205">
        <f>IF(N184="nulová",J184,0)</f>
        <v>0</v>
      </c>
      <c r="BJ184" s="25" t="s">
        <v>25</v>
      </c>
      <c r="BK184" s="205">
        <f>ROUND(I184*H184,2)</f>
        <v>26746.88</v>
      </c>
      <c r="BL184" s="25" t="s">
        <v>197</v>
      </c>
      <c r="BM184" s="25" t="s">
        <v>2402</v>
      </c>
    </row>
    <row r="185" spans="2:47" s="1" customFormat="1" ht="192">
      <c r="B185" s="42"/>
      <c r="C185" s="64"/>
      <c r="D185" s="208" t="s">
        <v>237</v>
      </c>
      <c r="E185" s="64"/>
      <c r="F185" s="228" t="s">
        <v>2070</v>
      </c>
      <c r="G185" s="64"/>
      <c r="H185" s="64"/>
      <c r="I185" s="165"/>
      <c r="J185" s="64"/>
      <c r="K185" s="64"/>
      <c r="L185" s="62"/>
      <c r="M185" s="229"/>
      <c r="N185" s="43"/>
      <c r="O185" s="43"/>
      <c r="P185" s="43"/>
      <c r="Q185" s="43"/>
      <c r="R185" s="43"/>
      <c r="S185" s="43"/>
      <c r="T185" s="79"/>
      <c r="AT185" s="25" t="s">
        <v>237</v>
      </c>
      <c r="AU185" s="25" t="s">
        <v>92</v>
      </c>
    </row>
    <row r="186" spans="2:65" s="1" customFormat="1" ht="14.4" customHeight="1">
      <c r="B186" s="42"/>
      <c r="C186" s="244" t="s">
        <v>372</v>
      </c>
      <c r="D186" s="244" t="s">
        <v>435</v>
      </c>
      <c r="E186" s="245" t="s">
        <v>2403</v>
      </c>
      <c r="F186" s="246" t="s">
        <v>2404</v>
      </c>
      <c r="G186" s="247" t="s">
        <v>1539</v>
      </c>
      <c r="H186" s="248">
        <v>1.92</v>
      </c>
      <c r="I186" s="249">
        <v>165.94</v>
      </c>
      <c r="J186" s="250">
        <f>ROUND(I186*H186,2)</f>
        <v>318.6</v>
      </c>
      <c r="K186" s="246" t="s">
        <v>235</v>
      </c>
      <c r="L186" s="251"/>
      <c r="M186" s="252" t="s">
        <v>22</v>
      </c>
      <c r="N186" s="253" t="s">
        <v>53</v>
      </c>
      <c r="O186" s="43"/>
      <c r="P186" s="203">
        <f>O186*H186</f>
        <v>0</v>
      </c>
      <c r="Q186" s="203">
        <v>0.001</v>
      </c>
      <c r="R186" s="203">
        <f>Q186*H186</f>
        <v>0.00192</v>
      </c>
      <c r="S186" s="203">
        <v>0</v>
      </c>
      <c r="T186" s="204">
        <f>S186*H186</f>
        <v>0</v>
      </c>
      <c r="AR186" s="25" t="s">
        <v>271</v>
      </c>
      <c r="AT186" s="25" t="s">
        <v>435</v>
      </c>
      <c r="AU186" s="25" t="s">
        <v>92</v>
      </c>
      <c r="AY186" s="25" t="s">
        <v>182</v>
      </c>
      <c r="BE186" s="205">
        <f>IF(N186="základní",J186,0)</f>
        <v>318.6</v>
      </c>
      <c r="BF186" s="205">
        <f>IF(N186="snížená",J186,0)</f>
        <v>0</v>
      </c>
      <c r="BG186" s="205">
        <f>IF(N186="zákl. přenesená",J186,0)</f>
        <v>0</v>
      </c>
      <c r="BH186" s="205">
        <f>IF(N186="sníž. přenesená",J186,0)</f>
        <v>0</v>
      </c>
      <c r="BI186" s="205">
        <f>IF(N186="nulová",J186,0)</f>
        <v>0</v>
      </c>
      <c r="BJ186" s="25" t="s">
        <v>25</v>
      </c>
      <c r="BK186" s="205">
        <f>ROUND(I186*H186,2)</f>
        <v>318.6</v>
      </c>
      <c r="BL186" s="25" t="s">
        <v>197</v>
      </c>
      <c r="BM186" s="25" t="s">
        <v>2405</v>
      </c>
    </row>
    <row r="187" spans="2:51" s="11" customFormat="1" ht="13.5">
      <c r="B187" s="206"/>
      <c r="C187" s="207"/>
      <c r="D187" s="208" t="s">
        <v>192</v>
      </c>
      <c r="E187" s="207"/>
      <c r="F187" s="210" t="s">
        <v>2406</v>
      </c>
      <c r="G187" s="207"/>
      <c r="H187" s="211">
        <v>1.92</v>
      </c>
      <c r="I187" s="212"/>
      <c r="J187" s="207"/>
      <c r="K187" s="207"/>
      <c r="L187" s="213"/>
      <c r="M187" s="214"/>
      <c r="N187" s="215"/>
      <c r="O187" s="215"/>
      <c r="P187" s="215"/>
      <c r="Q187" s="215"/>
      <c r="R187" s="215"/>
      <c r="S187" s="215"/>
      <c r="T187" s="216"/>
      <c r="AT187" s="217" t="s">
        <v>192</v>
      </c>
      <c r="AU187" s="217" t="s">
        <v>92</v>
      </c>
      <c r="AV187" s="11" t="s">
        <v>92</v>
      </c>
      <c r="AW187" s="11" t="s">
        <v>6</v>
      </c>
      <c r="AX187" s="11" t="s">
        <v>25</v>
      </c>
      <c r="AY187" s="217" t="s">
        <v>182</v>
      </c>
    </row>
    <row r="188" spans="2:65" s="1" customFormat="1" ht="22.8" customHeight="1">
      <c r="B188" s="42"/>
      <c r="C188" s="194" t="s">
        <v>377</v>
      </c>
      <c r="D188" s="194" t="s">
        <v>185</v>
      </c>
      <c r="E188" s="195" t="s">
        <v>2407</v>
      </c>
      <c r="F188" s="196" t="s">
        <v>2408</v>
      </c>
      <c r="G188" s="197" t="s">
        <v>234</v>
      </c>
      <c r="H188" s="198">
        <v>128</v>
      </c>
      <c r="I188" s="199">
        <v>288.62</v>
      </c>
      <c r="J188" s="200">
        <f>ROUND(I188*H188,2)</f>
        <v>36943.36</v>
      </c>
      <c r="K188" s="196" t="s">
        <v>235</v>
      </c>
      <c r="L188" s="62"/>
      <c r="M188" s="201" t="s">
        <v>22</v>
      </c>
      <c r="N188" s="202" t="s">
        <v>53</v>
      </c>
      <c r="O188" s="43"/>
      <c r="P188" s="203">
        <f>O188*H188</f>
        <v>0</v>
      </c>
      <c r="Q188" s="203">
        <v>0</v>
      </c>
      <c r="R188" s="203">
        <f>Q188*H188</f>
        <v>0</v>
      </c>
      <c r="S188" s="203">
        <v>0</v>
      </c>
      <c r="T188" s="204">
        <f>S188*H188</f>
        <v>0</v>
      </c>
      <c r="AR188" s="25" t="s">
        <v>197</v>
      </c>
      <c r="AT188" s="25" t="s">
        <v>185</v>
      </c>
      <c r="AU188" s="25" t="s">
        <v>92</v>
      </c>
      <c r="AY188" s="25" t="s">
        <v>182</v>
      </c>
      <c r="BE188" s="205">
        <f>IF(N188="základní",J188,0)</f>
        <v>36943.36</v>
      </c>
      <c r="BF188" s="205">
        <f>IF(N188="snížená",J188,0)</f>
        <v>0</v>
      </c>
      <c r="BG188" s="205">
        <f>IF(N188="zákl. přenesená",J188,0)</f>
        <v>0</v>
      </c>
      <c r="BH188" s="205">
        <f>IF(N188="sníž. přenesená",J188,0)</f>
        <v>0</v>
      </c>
      <c r="BI188" s="205">
        <f>IF(N188="nulová",J188,0)</f>
        <v>0</v>
      </c>
      <c r="BJ188" s="25" t="s">
        <v>25</v>
      </c>
      <c r="BK188" s="205">
        <f>ROUND(I188*H188,2)</f>
        <v>36943.36</v>
      </c>
      <c r="BL188" s="25" t="s">
        <v>197</v>
      </c>
      <c r="BM188" s="25" t="s">
        <v>2409</v>
      </c>
    </row>
    <row r="189" spans="2:47" s="1" customFormat="1" ht="156">
      <c r="B189" s="42"/>
      <c r="C189" s="64"/>
      <c r="D189" s="208" t="s">
        <v>237</v>
      </c>
      <c r="E189" s="64"/>
      <c r="F189" s="228" t="s">
        <v>643</v>
      </c>
      <c r="G189" s="64"/>
      <c r="H189" s="64"/>
      <c r="I189" s="165"/>
      <c r="J189" s="64"/>
      <c r="K189" s="64"/>
      <c r="L189" s="62"/>
      <c r="M189" s="229"/>
      <c r="N189" s="43"/>
      <c r="O189" s="43"/>
      <c r="P189" s="43"/>
      <c r="Q189" s="43"/>
      <c r="R189" s="43"/>
      <c r="S189" s="43"/>
      <c r="T189" s="79"/>
      <c r="AT189" s="25" t="s">
        <v>237</v>
      </c>
      <c r="AU189" s="25" t="s">
        <v>92</v>
      </c>
    </row>
    <row r="190" spans="2:51" s="11" customFormat="1" ht="13.5">
      <c r="B190" s="206"/>
      <c r="C190" s="207"/>
      <c r="D190" s="208" t="s">
        <v>192</v>
      </c>
      <c r="E190" s="209" t="s">
        <v>22</v>
      </c>
      <c r="F190" s="210" t="s">
        <v>2410</v>
      </c>
      <c r="G190" s="207"/>
      <c r="H190" s="211">
        <v>128</v>
      </c>
      <c r="I190" s="212"/>
      <c r="J190" s="207"/>
      <c r="K190" s="207"/>
      <c r="L190" s="213"/>
      <c r="M190" s="214"/>
      <c r="N190" s="215"/>
      <c r="O190" s="215"/>
      <c r="P190" s="215"/>
      <c r="Q190" s="215"/>
      <c r="R190" s="215"/>
      <c r="S190" s="215"/>
      <c r="T190" s="216"/>
      <c r="AT190" s="217" t="s">
        <v>192</v>
      </c>
      <c r="AU190" s="217" t="s">
        <v>92</v>
      </c>
      <c r="AV190" s="11" t="s">
        <v>92</v>
      </c>
      <c r="AW190" s="11" t="s">
        <v>194</v>
      </c>
      <c r="AX190" s="11" t="s">
        <v>25</v>
      </c>
      <c r="AY190" s="217" t="s">
        <v>182</v>
      </c>
    </row>
    <row r="191" spans="2:65" s="1" customFormat="1" ht="14.4" customHeight="1">
      <c r="B191" s="42"/>
      <c r="C191" s="244" t="s">
        <v>382</v>
      </c>
      <c r="D191" s="244" t="s">
        <v>435</v>
      </c>
      <c r="E191" s="245" t="s">
        <v>2411</v>
      </c>
      <c r="F191" s="246" t="s">
        <v>2412</v>
      </c>
      <c r="G191" s="247" t="s">
        <v>295</v>
      </c>
      <c r="H191" s="248">
        <v>12.8</v>
      </c>
      <c r="I191" s="249">
        <v>1165.26</v>
      </c>
      <c r="J191" s="250">
        <f>ROUND(I191*H191,2)</f>
        <v>14915.33</v>
      </c>
      <c r="K191" s="246" t="s">
        <v>22</v>
      </c>
      <c r="L191" s="251"/>
      <c r="M191" s="252" t="s">
        <v>22</v>
      </c>
      <c r="N191" s="253" t="s">
        <v>53</v>
      </c>
      <c r="O191" s="43"/>
      <c r="P191" s="203">
        <f>O191*H191</f>
        <v>0</v>
      </c>
      <c r="Q191" s="203">
        <v>0</v>
      </c>
      <c r="R191" s="203">
        <f>Q191*H191</f>
        <v>0</v>
      </c>
      <c r="S191" s="203">
        <v>0</v>
      </c>
      <c r="T191" s="204">
        <f>S191*H191</f>
        <v>0</v>
      </c>
      <c r="AR191" s="25" t="s">
        <v>271</v>
      </c>
      <c r="AT191" s="25" t="s">
        <v>435</v>
      </c>
      <c r="AU191" s="25" t="s">
        <v>92</v>
      </c>
      <c r="AY191" s="25" t="s">
        <v>182</v>
      </c>
      <c r="BE191" s="205">
        <f>IF(N191="základní",J191,0)</f>
        <v>14915.33</v>
      </c>
      <c r="BF191" s="205">
        <f>IF(N191="snížená",J191,0)</f>
        <v>0</v>
      </c>
      <c r="BG191" s="205">
        <f>IF(N191="zákl. přenesená",J191,0)</f>
        <v>0</v>
      </c>
      <c r="BH191" s="205">
        <f>IF(N191="sníž. přenesená",J191,0)</f>
        <v>0</v>
      </c>
      <c r="BI191" s="205">
        <f>IF(N191="nulová",J191,0)</f>
        <v>0</v>
      </c>
      <c r="BJ191" s="25" t="s">
        <v>25</v>
      </c>
      <c r="BK191" s="205">
        <f>ROUND(I191*H191,2)</f>
        <v>14915.33</v>
      </c>
      <c r="BL191" s="25" t="s">
        <v>197</v>
      </c>
      <c r="BM191" s="25" t="s">
        <v>2413</v>
      </c>
    </row>
    <row r="192" spans="2:51" s="11" customFormat="1" ht="13.5">
      <c r="B192" s="206"/>
      <c r="C192" s="207"/>
      <c r="D192" s="208" t="s">
        <v>192</v>
      </c>
      <c r="E192" s="209" t="s">
        <v>22</v>
      </c>
      <c r="F192" s="210" t="s">
        <v>2414</v>
      </c>
      <c r="G192" s="207"/>
      <c r="H192" s="211">
        <v>12.8</v>
      </c>
      <c r="I192" s="212"/>
      <c r="J192" s="207"/>
      <c r="K192" s="207"/>
      <c r="L192" s="213"/>
      <c r="M192" s="214"/>
      <c r="N192" s="215"/>
      <c r="O192" s="215"/>
      <c r="P192" s="215"/>
      <c r="Q192" s="215"/>
      <c r="R192" s="215"/>
      <c r="S192" s="215"/>
      <c r="T192" s="216"/>
      <c r="AT192" s="217" t="s">
        <v>192</v>
      </c>
      <c r="AU192" s="217" t="s">
        <v>92</v>
      </c>
      <c r="AV192" s="11" t="s">
        <v>92</v>
      </c>
      <c r="AW192" s="11" t="s">
        <v>194</v>
      </c>
      <c r="AX192" s="11" t="s">
        <v>25</v>
      </c>
      <c r="AY192" s="217" t="s">
        <v>182</v>
      </c>
    </row>
    <row r="193" spans="2:65" s="1" customFormat="1" ht="14.4" customHeight="1">
      <c r="B193" s="42"/>
      <c r="C193" s="194" t="s">
        <v>387</v>
      </c>
      <c r="D193" s="194" t="s">
        <v>185</v>
      </c>
      <c r="E193" s="195" t="s">
        <v>2415</v>
      </c>
      <c r="F193" s="196" t="s">
        <v>2416</v>
      </c>
      <c r="G193" s="197" t="s">
        <v>295</v>
      </c>
      <c r="H193" s="198">
        <v>0.384</v>
      </c>
      <c r="I193" s="199">
        <v>221.25</v>
      </c>
      <c r="J193" s="200">
        <f>ROUND(I193*H193,2)</f>
        <v>84.96</v>
      </c>
      <c r="K193" s="196" t="s">
        <v>235</v>
      </c>
      <c r="L193" s="62"/>
      <c r="M193" s="201" t="s">
        <v>22</v>
      </c>
      <c r="N193" s="202" t="s">
        <v>53</v>
      </c>
      <c r="O193" s="43"/>
      <c r="P193" s="203">
        <f>O193*H193</f>
        <v>0</v>
      </c>
      <c r="Q193" s="203">
        <v>0</v>
      </c>
      <c r="R193" s="203">
        <f>Q193*H193</f>
        <v>0</v>
      </c>
      <c r="S193" s="203">
        <v>0</v>
      </c>
      <c r="T193" s="204">
        <f>S193*H193</f>
        <v>0</v>
      </c>
      <c r="AR193" s="25" t="s">
        <v>197</v>
      </c>
      <c r="AT193" s="25" t="s">
        <v>185</v>
      </c>
      <c r="AU193" s="25" t="s">
        <v>92</v>
      </c>
      <c r="AY193" s="25" t="s">
        <v>182</v>
      </c>
      <c r="BE193" s="205">
        <f>IF(N193="základní",J193,0)</f>
        <v>84.96</v>
      </c>
      <c r="BF193" s="205">
        <f>IF(N193="snížená",J193,0)</f>
        <v>0</v>
      </c>
      <c r="BG193" s="205">
        <f>IF(N193="zákl. přenesená",J193,0)</f>
        <v>0</v>
      </c>
      <c r="BH193" s="205">
        <f>IF(N193="sníž. přenesená",J193,0)</f>
        <v>0</v>
      </c>
      <c r="BI193" s="205">
        <f>IF(N193="nulová",J193,0)</f>
        <v>0</v>
      </c>
      <c r="BJ193" s="25" t="s">
        <v>25</v>
      </c>
      <c r="BK193" s="205">
        <f>ROUND(I193*H193,2)</f>
        <v>84.96</v>
      </c>
      <c r="BL193" s="25" t="s">
        <v>197</v>
      </c>
      <c r="BM193" s="25" t="s">
        <v>2417</v>
      </c>
    </row>
    <row r="194" spans="2:51" s="11" customFormat="1" ht="13.5">
      <c r="B194" s="206"/>
      <c r="C194" s="207"/>
      <c r="D194" s="208" t="s">
        <v>192</v>
      </c>
      <c r="E194" s="209" t="s">
        <v>22</v>
      </c>
      <c r="F194" s="210" t="s">
        <v>2418</v>
      </c>
      <c r="G194" s="207"/>
      <c r="H194" s="211">
        <v>0.384</v>
      </c>
      <c r="I194" s="212"/>
      <c r="J194" s="207"/>
      <c r="K194" s="207"/>
      <c r="L194" s="213"/>
      <c r="M194" s="214"/>
      <c r="N194" s="215"/>
      <c r="O194" s="215"/>
      <c r="P194" s="215"/>
      <c r="Q194" s="215"/>
      <c r="R194" s="215"/>
      <c r="S194" s="215"/>
      <c r="T194" s="216"/>
      <c r="AT194" s="217" t="s">
        <v>192</v>
      </c>
      <c r="AU194" s="217" t="s">
        <v>92</v>
      </c>
      <c r="AV194" s="11" t="s">
        <v>92</v>
      </c>
      <c r="AW194" s="11" t="s">
        <v>194</v>
      </c>
      <c r="AX194" s="11" t="s">
        <v>25</v>
      </c>
      <c r="AY194" s="217" t="s">
        <v>182</v>
      </c>
    </row>
    <row r="195" spans="2:65" s="1" customFormat="1" ht="14.4" customHeight="1">
      <c r="B195" s="42"/>
      <c r="C195" s="194" t="s">
        <v>394</v>
      </c>
      <c r="D195" s="194" t="s">
        <v>185</v>
      </c>
      <c r="E195" s="195" t="s">
        <v>2419</v>
      </c>
      <c r="F195" s="196" t="s">
        <v>2420</v>
      </c>
      <c r="G195" s="197" t="s">
        <v>295</v>
      </c>
      <c r="H195" s="198">
        <v>0.384</v>
      </c>
      <c r="I195" s="199">
        <v>452.34</v>
      </c>
      <c r="J195" s="200">
        <f>ROUND(I195*H195,2)</f>
        <v>173.7</v>
      </c>
      <c r="K195" s="196" t="s">
        <v>235</v>
      </c>
      <c r="L195" s="62"/>
      <c r="M195" s="201" t="s">
        <v>22</v>
      </c>
      <c r="N195" s="202" t="s">
        <v>53</v>
      </c>
      <c r="O195" s="43"/>
      <c r="P195" s="203">
        <f>O195*H195</f>
        <v>0</v>
      </c>
      <c r="Q195" s="203">
        <v>0</v>
      </c>
      <c r="R195" s="203">
        <f>Q195*H195</f>
        <v>0</v>
      </c>
      <c r="S195" s="203">
        <v>0</v>
      </c>
      <c r="T195" s="204">
        <f>S195*H195</f>
        <v>0</v>
      </c>
      <c r="AR195" s="25" t="s">
        <v>197</v>
      </c>
      <c r="AT195" s="25" t="s">
        <v>185</v>
      </c>
      <c r="AU195" s="25" t="s">
        <v>92</v>
      </c>
      <c r="AY195" s="25" t="s">
        <v>182</v>
      </c>
      <c r="BE195" s="205">
        <f>IF(N195="základní",J195,0)</f>
        <v>173.7</v>
      </c>
      <c r="BF195" s="205">
        <f>IF(N195="snížená",J195,0)</f>
        <v>0</v>
      </c>
      <c r="BG195" s="205">
        <f>IF(N195="zákl. přenesená",J195,0)</f>
        <v>0</v>
      </c>
      <c r="BH195" s="205">
        <f>IF(N195="sníž. přenesená",J195,0)</f>
        <v>0</v>
      </c>
      <c r="BI195" s="205">
        <f>IF(N195="nulová",J195,0)</f>
        <v>0</v>
      </c>
      <c r="BJ195" s="25" t="s">
        <v>25</v>
      </c>
      <c r="BK195" s="205">
        <f>ROUND(I195*H195,2)</f>
        <v>173.7</v>
      </c>
      <c r="BL195" s="25" t="s">
        <v>197</v>
      </c>
      <c r="BM195" s="25" t="s">
        <v>2421</v>
      </c>
    </row>
    <row r="196" spans="2:47" s="1" customFormat="1" ht="84">
      <c r="B196" s="42"/>
      <c r="C196" s="64"/>
      <c r="D196" s="208" t="s">
        <v>237</v>
      </c>
      <c r="E196" s="64"/>
      <c r="F196" s="228" t="s">
        <v>2422</v>
      </c>
      <c r="G196" s="64"/>
      <c r="H196" s="64"/>
      <c r="I196" s="165"/>
      <c r="J196" s="64"/>
      <c r="K196" s="64"/>
      <c r="L196" s="62"/>
      <c r="M196" s="229"/>
      <c r="N196" s="43"/>
      <c r="O196" s="43"/>
      <c r="P196" s="43"/>
      <c r="Q196" s="43"/>
      <c r="R196" s="43"/>
      <c r="S196" s="43"/>
      <c r="T196" s="79"/>
      <c r="AT196" s="25" t="s">
        <v>237</v>
      </c>
      <c r="AU196" s="25" t="s">
        <v>92</v>
      </c>
    </row>
    <row r="197" spans="2:63" s="10" customFormat="1" ht="29.85" customHeight="1">
      <c r="B197" s="178"/>
      <c r="C197" s="179"/>
      <c r="D197" s="180" t="s">
        <v>81</v>
      </c>
      <c r="E197" s="192" t="s">
        <v>92</v>
      </c>
      <c r="F197" s="192" t="s">
        <v>657</v>
      </c>
      <c r="G197" s="179"/>
      <c r="H197" s="179"/>
      <c r="I197" s="182"/>
      <c r="J197" s="193">
        <f>BK197</f>
        <v>38455.939999999995</v>
      </c>
      <c r="K197" s="179"/>
      <c r="L197" s="184"/>
      <c r="M197" s="185"/>
      <c r="N197" s="186"/>
      <c r="O197" s="186"/>
      <c r="P197" s="187">
        <f>SUM(P198:P217)</f>
        <v>0</v>
      </c>
      <c r="Q197" s="186"/>
      <c r="R197" s="187">
        <f>SUM(R198:R217)</f>
        <v>0.0731296</v>
      </c>
      <c r="S197" s="186"/>
      <c r="T197" s="188">
        <f>SUM(T198:T217)</f>
        <v>0</v>
      </c>
      <c r="AR197" s="189" t="s">
        <v>25</v>
      </c>
      <c r="AT197" s="190" t="s">
        <v>81</v>
      </c>
      <c r="AU197" s="190" t="s">
        <v>25</v>
      </c>
      <c r="AY197" s="189" t="s">
        <v>182</v>
      </c>
      <c r="BK197" s="191">
        <f>SUM(BK198:BK217)</f>
        <v>38455.939999999995</v>
      </c>
    </row>
    <row r="198" spans="2:65" s="1" customFormat="1" ht="22.8" customHeight="1">
      <c r="B198" s="42"/>
      <c r="C198" s="194" t="s">
        <v>399</v>
      </c>
      <c r="D198" s="194" t="s">
        <v>185</v>
      </c>
      <c r="E198" s="195" t="s">
        <v>2423</v>
      </c>
      <c r="F198" s="196" t="s">
        <v>2424</v>
      </c>
      <c r="G198" s="197" t="s">
        <v>430</v>
      </c>
      <c r="H198" s="198">
        <v>44</v>
      </c>
      <c r="I198" s="199">
        <v>175.77</v>
      </c>
      <c r="J198" s="200">
        <f>ROUND(I198*H198,2)</f>
        <v>7733.88</v>
      </c>
      <c r="K198" s="196" t="s">
        <v>235</v>
      </c>
      <c r="L198" s="62"/>
      <c r="M198" s="201" t="s">
        <v>22</v>
      </c>
      <c r="N198" s="202" t="s">
        <v>53</v>
      </c>
      <c r="O198" s="43"/>
      <c r="P198" s="203">
        <f>O198*H198</f>
        <v>0</v>
      </c>
      <c r="Q198" s="203">
        <v>0.00114</v>
      </c>
      <c r="R198" s="203">
        <f>Q198*H198</f>
        <v>0.050159999999999996</v>
      </c>
      <c r="S198" s="203">
        <v>0</v>
      </c>
      <c r="T198" s="204">
        <f>S198*H198</f>
        <v>0</v>
      </c>
      <c r="AR198" s="25" t="s">
        <v>197</v>
      </c>
      <c r="AT198" s="25" t="s">
        <v>185</v>
      </c>
      <c r="AU198" s="25" t="s">
        <v>92</v>
      </c>
      <c r="AY198" s="25" t="s">
        <v>182</v>
      </c>
      <c r="BE198" s="205">
        <f>IF(N198="základní",J198,0)</f>
        <v>7733.88</v>
      </c>
      <c r="BF198" s="205">
        <f>IF(N198="snížená",J198,0)</f>
        <v>0</v>
      </c>
      <c r="BG198" s="205">
        <f>IF(N198="zákl. přenesená",J198,0)</f>
        <v>0</v>
      </c>
      <c r="BH198" s="205">
        <f>IF(N198="sníž. přenesená",J198,0)</f>
        <v>0</v>
      </c>
      <c r="BI198" s="205">
        <f>IF(N198="nulová",J198,0)</f>
        <v>0</v>
      </c>
      <c r="BJ198" s="25" t="s">
        <v>25</v>
      </c>
      <c r="BK198" s="205">
        <f>ROUND(I198*H198,2)</f>
        <v>7733.88</v>
      </c>
      <c r="BL198" s="25" t="s">
        <v>197</v>
      </c>
      <c r="BM198" s="25" t="s">
        <v>2425</v>
      </c>
    </row>
    <row r="199" spans="2:47" s="1" customFormat="1" ht="144">
      <c r="B199" s="42"/>
      <c r="C199" s="64"/>
      <c r="D199" s="208" t="s">
        <v>237</v>
      </c>
      <c r="E199" s="64"/>
      <c r="F199" s="228" t="s">
        <v>2426</v>
      </c>
      <c r="G199" s="64"/>
      <c r="H199" s="64"/>
      <c r="I199" s="165"/>
      <c r="J199" s="64"/>
      <c r="K199" s="64"/>
      <c r="L199" s="62"/>
      <c r="M199" s="229"/>
      <c r="N199" s="43"/>
      <c r="O199" s="43"/>
      <c r="P199" s="43"/>
      <c r="Q199" s="43"/>
      <c r="R199" s="43"/>
      <c r="S199" s="43"/>
      <c r="T199" s="79"/>
      <c r="AT199" s="25" t="s">
        <v>237</v>
      </c>
      <c r="AU199" s="25" t="s">
        <v>92</v>
      </c>
    </row>
    <row r="200" spans="2:51" s="12" customFormat="1" ht="24">
      <c r="B200" s="218"/>
      <c r="C200" s="219"/>
      <c r="D200" s="208" t="s">
        <v>192</v>
      </c>
      <c r="E200" s="220" t="s">
        <v>22</v>
      </c>
      <c r="F200" s="221" t="s">
        <v>2427</v>
      </c>
      <c r="G200" s="219"/>
      <c r="H200" s="220" t="s">
        <v>22</v>
      </c>
      <c r="I200" s="222"/>
      <c r="J200" s="219"/>
      <c r="K200" s="219"/>
      <c r="L200" s="223"/>
      <c r="M200" s="224"/>
      <c r="N200" s="225"/>
      <c r="O200" s="225"/>
      <c r="P200" s="225"/>
      <c r="Q200" s="225"/>
      <c r="R200" s="225"/>
      <c r="S200" s="225"/>
      <c r="T200" s="226"/>
      <c r="AT200" s="227" t="s">
        <v>192</v>
      </c>
      <c r="AU200" s="227" t="s">
        <v>92</v>
      </c>
      <c r="AV200" s="12" t="s">
        <v>25</v>
      </c>
      <c r="AW200" s="12" t="s">
        <v>194</v>
      </c>
      <c r="AX200" s="12" t="s">
        <v>82</v>
      </c>
      <c r="AY200" s="227" t="s">
        <v>182</v>
      </c>
    </row>
    <row r="201" spans="2:51" s="11" customFormat="1" ht="13.5">
      <c r="B201" s="206"/>
      <c r="C201" s="207"/>
      <c r="D201" s="208" t="s">
        <v>192</v>
      </c>
      <c r="E201" s="209" t="s">
        <v>22</v>
      </c>
      <c r="F201" s="210" t="s">
        <v>2428</v>
      </c>
      <c r="G201" s="207"/>
      <c r="H201" s="211">
        <v>44</v>
      </c>
      <c r="I201" s="212"/>
      <c r="J201" s="207"/>
      <c r="K201" s="207"/>
      <c r="L201" s="213"/>
      <c r="M201" s="214"/>
      <c r="N201" s="215"/>
      <c r="O201" s="215"/>
      <c r="P201" s="215"/>
      <c r="Q201" s="215"/>
      <c r="R201" s="215"/>
      <c r="S201" s="215"/>
      <c r="T201" s="216"/>
      <c r="AT201" s="217" t="s">
        <v>192</v>
      </c>
      <c r="AU201" s="217" t="s">
        <v>92</v>
      </c>
      <c r="AV201" s="11" t="s">
        <v>92</v>
      </c>
      <c r="AW201" s="11" t="s">
        <v>194</v>
      </c>
      <c r="AX201" s="11" t="s">
        <v>25</v>
      </c>
      <c r="AY201" s="217" t="s">
        <v>182</v>
      </c>
    </row>
    <row r="202" spans="2:65" s="1" customFormat="1" ht="22.8" customHeight="1">
      <c r="B202" s="42"/>
      <c r="C202" s="194" t="s">
        <v>405</v>
      </c>
      <c r="D202" s="194" t="s">
        <v>185</v>
      </c>
      <c r="E202" s="195" t="s">
        <v>2429</v>
      </c>
      <c r="F202" s="196" t="s">
        <v>2430</v>
      </c>
      <c r="G202" s="197" t="s">
        <v>295</v>
      </c>
      <c r="H202" s="198">
        <v>3.008</v>
      </c>
      <c r="I202" s="199">
        <v>4599.47</v>
      </c>
      <c r="J202" s="200">
        <f>ROUND(I202*H202,2)</f>
        <v>13835.21</v>
      </c>
      <c r="K202" s="196" t="s">
        <v>235</v>
      </c>
      <c r="L202" s="62"/>
      <c r="M202" s="201" t="s">
        <v>22</v>
      </c>
      <c r="N202" s="202" t="s">
        <v>53</v>
      </c>
      <c r="O202" s="43"/>
      <c r="P202" s="203">
        <f>O202*H202</f>
        <v>0</v>
      </c>
      <c r="Q202" s="203">
        <v>0</v>
      </c>
      <c r="R202" s="203">
        <f>Q202*H202</f>
        <v>0</v>
      </c>
      <c r="S202" s="203">
        <v>0</v>
      </c>
      <c r="T202" s="204">
        <f>S202*H202</f>
        <v>0</v>
      </c>
      <c r="AR202" s="25" t="s">
        <v>197</v>
      </c>
      <c r="AT202" s="25" t="s">
        <v>185</v>
      </c>
      <c r="AU202" s="25" t="s">
        <v>92</v>
      </c>
      <c r="AY202" s="25" t="s">
        <v>182</v>
      </c>
      <c r="BE202" s="205">
        <f>IF(N202="základní",J202,0)</f>
        <v>13835.21</v>
      </c>
      <c r="BF202" s="205">
        <f>IF(N202="snížená",J202,0)</f>
        <v>0</v>
      </c>
      <c r="BG202" s="205">
        <f>IF(N202="zákl. přenesená",J202,0)</f>
        <v>0</v>
      </c>
      <c r="BH202" s="205">
        <f>IF(N202="sníž. přenesená",J202,0)</f>
        <v>0</v>
      </c>
      <c r="BI202" s="205">
        <f>IF(N202="nulová",J202,0)</f>
        <v>0</v>
      </c>
      <c r="BJ202" s="25" t="s">
        <v>25</v>
      </c>
      <c r="BK202" s="205">
        <f>ROUND(I202*H202,2)</f>
        <v>13835.21</v>
      </c>
      <c r="BL202" s="25" t="s">
        <v>197</v>
      </c>
      <c r="BM202" s="25" t="s">
        <v>2431</v>
      </c>
    </row>
    <row r="203" spans="2:47" s="1" customFormat="1" ht="156">
      <c r="B203" s="42"/>
      <c r="C203" s="64"/>
      <c r="D203" s="208" t="s">
        <v>237</v>
      </c>
      <c r="E203" s="64"/>
      <c r="F203" s="228" t="s">
        <v>733</v>
      </c>
      <c r="G203" s="64"/>
      <c r="H203" s="64"/>
      <c r="I203" s="165"/>
      <c r="J203" s="64"/>
      <c r="K203" s="64"/>
      <c r="L203" s="62"/>
      <c r="M203" s="229"/>
      <c r="N203" s="43"/>
      <c r="O203" s="43"/>
      <c r="P203" s="43"/>
      <c r="Q203" s="43"/>
      <c r="R203" s="43"/>
      <c r="S203" s="43"/>
      <c r="T203" s="79"/>
      <c r="AT203" s="25" t="s">
        <v>237</v>
      </c>
      <c r="AU203" s="25" t="s">
        <v>92</v>
      </c>
    </row>
    <row r="204" spans="2:51" s="12" customFormat="1" ht="13.5">
      <c r="B204" s="218"/>
      <c r="C204" s="219"/>
      <c r="D204" s="208" t="s">
        <v>192</v>
      </c>
      <c r="E204" s="220" t="s">
        <v>22</v>
      </c>
      <c r="F204" s="221" t="s">
        <v>2432</v>
      </c>
      <c r="G204" s="219"/>
      <c r="H204" s="220" t="s">
        <v>22</v>
      </c>
      <c r="I204" s="222"/>
      <c r="J204" s="219"/>
      <c r="K204" s="219"/>
      <c r="L204" s="223"/>
      <c r="M204" s="224"/>
      <c r="N204" s="225"/>
      <c r="O204" s="225"/>
      <c r="P204" s="225"/>
      <c r="Q204" s="225"/>
      <c r="R204" s="225"/>
      <c r="S204" s="225"/>
      <c r="T204" s="226"/>
      <c r="AT204" s="227" t="s">
        <v>192</v>
      </c>
      <c r="AU204" s="227" t="s">
        <v>92</v>
      </c>
      <c r="AV204" s="12" t="s">
        <v>25</v>
      </c>
      <c r="AW204" s="12" t="s">
        <v>194</v>
      </c>
      <c r="AX204" s="12" t="s">
        <v>82</v>
      </c>
      <c r="AY204" s="227" t="s">
        <v>182</v>
      </c>
    </row>
    <row r="205" spans="2:51" s="11" customFormat="1" ht="13.5">
      <c r="B205" s="206"/>
      <c r="C205" s="207"/>
      <c r="D205" s="208" t="s">
        <v>192</v>
      </c>
      <c r="E205" s="209" t="s">
        <v>22</v>
      </c>
      <c r="F205" s="210" t="s">
        <v>2433</v>
      </c>
      <c r="G205" s="207"/>
      <c r="H205" s="211">
        <v>2.72</v>
      </c>
      <c r="I205" s="212"/>
      <c r="J205" s="207"/>
      <c r="K205" s="207"/>
      <c r="L205" s="213"/>
      <c r="M205" s="214"/>
      <c r="N205" s="215"/>
      <c r="O205" s="215"/>
      <c r="P205" s="215"/>
      <c r="Q205" s="215"/>
      <c r="R205" s="215"/>
      <c r="S205" s="215"/>
      <c r="T205" s="216"/>
      <c r="AT205" s="217" t="s">
        <v>192</v>
      </c>
      <c r="AU205" s="217" t="s">
        <v>92</v>
      </c>
      <c r="AV205" s="11" t="s">
        <v>92</v>
      </c>
      <c r="AW205" s="11" t="s">
        <v>194</v>
      </c>
      <c r="AX205" s="11" t="s">
        <v>82</v>
      </c>
      <c r="AY205" s="217" t="s">
        <v>182</v>
      </c>
    </row>
    <row r="206" spans="2:51" s="12" customFormat="1" ht="13.5">
      <c r="B206" s="218"/>
      <c r="C206" s="219"/>
      <c r="D206" s="208" t="s">
        <v>192</v>
      </c>
      <c r="E206" s="220" t="s">
        <v>22</v>
      </c>
      <c r="F206" s="221" t="s">
        <v>2434</v>
      </c>
      <c r="G206" s="219"/>
      <c r="H206" s="220" t="s">
        <v>22</v>
      </c>
      <c r="I206" s="222"/>
      <c r="J206" s="219"/>
      <c r="K206" s="219"/>
      <c r="L206" s="223"/>
      <c r="M206" s="224"/>
      <c r="N206" s="225"/>
      <c r="O206" s="225"/>
      <c r="P206" s="225"/>
      <c r="Q206" s="225"/>
      <c r="R206" s="225"/>
      <c r="S206" s="225"/>
      <c r="T206" s="226"/>
      <c r="AT206" s="227" t="s">
        <v>192</v>
      </c>
      <c r="AU206" s="227" t="s">
        <v>92</v>
      </c>
      <c r="AV206" s="12" t="s">
        <v>25</v>
      </c>
      <c r="AW206" s="12" t="s">
        <v>194</v>
      </c>
      <c r="AX206" s="12" t="s">
        <v>82</v>
      </c>
      <c r="AY206" s="227" t="s">
        <v>182</v>
      </c>
    </row>
    <row r="207" spans="2:51" s="11" customFormat="1" ht="13.5">
      <c r="B207" s="206"/>
      <c r="C207" s="207"/>
      <c r="D207" s="208" t="s">
        <v>192</v>
      </c>
      <c r="E207" s="209" t="s">
        <v>22</v>
      </c>
      <c r="F207" s="210" t="s">
        <v>2435</v>
      </c>
      <c r="G207" s="207"/>
      <c r="H207" s="211">
        <v>0.288</v>
      </c>
      <c r="I207" s="212"/>
      <c r="J207" s="207"/>
      <c r="K207" s="207"/>
      <c r="L207" s="213"/>
      <c r="M207" s="214"/>
      <c r="N207" s="215"/>
      <c r="O207" s="215"/>
      <c r="P207" s="215"/>
      <c r="Q207" s="215"/>
      <c r="R207" s="215"/>
      <c r="S207" s="215"/>
      <c r="T207" s="216"/>
      <c r="AT207" s="217" t="s">
        <v>192</v>
      </c>
      <c r="AU207" s="217" t="s">
        <v>92</v>
      </c>
      <c r="AV207" s="11" t="s">
        <v>92</v>
      </c>
      <c r="AW207" s="11" t="s">
        <v>194</v>
      </c>
      <c r="AX207" s="11" t="s">
        <v>82</v>
      </c>
      <c r="AY207" s="217" t="s">
        <v>182</v>
      </c>
    </row>
    <row r="208" spans="2:51" s="13" customFormat="1" ht="13.5">
      <c r="B208" s="233"/>
      <c r="C208" s="234"/>
      <c r="D208" s="208" t="s">
        <v>192</v>
      </c>
      <c r="E208" s="235" t="s">
        <v>22</v>
      </c>
      <c r="F208" s="236" t="s">
        <v>241</v>
      </c>
      <c r="G208" s="234"/>
      <c r="H208" s="237">
        <v>3.008</v>
      </c>
      <c r="I208" s="238"/>
      <c r="J208" s="234"/>
      <c r="K208" s="234"/>
      <c r="L208" s="239"/>
      <c r="M208" s="240"/>
      <c r="N208" s="241"/>
      <c r="O208" s="241"/>
      <c r="P208" s="241"/>
      <c r="Q208" s="241"/>
      <c r="R208" s="241"/>
      <c r="S208" s="241"/>
      <c r="T208" s="242"/>
      <c r="AT208" s="243" t="s">
        <v>192</v>
      </c>
      <c r="AU208" s="243" t="s">
        <v>92</v>
      </c>
      <c r="AV208" s="13" t="s">
        <v>197</v>
      </c>
      <c r="AW208" s="13" t="s">
        <v>194</v>
      </c>
      <c r="AX208" s="13" t="s">
        <v>25</v>
      </c>
      <c r="AY208" s="243" t="s">
        <v>182</v>
      </c>
    </row>
    <row r="209" spans="2:65" s="1" customFormat="1" ht="22.8" customHeight="1">
      <c r="B209" s="42"/>
      <c r="C209" s="194" t="s">
        <v>411</v>
      </c>
      <c r="D209" s="194" t="s">
        <v>185</v>
      </c>
      <c r="E209" s="195" t="s">
        <v>1394</v>
      </c>
      <c r="F209" s="196" t="s">
        <v>1395</v>
      </c>
      <c r="G209" s="197" t="s">
        <v>234</v>
      </c>
      <c r="H209" s="198">
        <v>15.52</v>
      </c>
      <c r="I209" s="199">
        <v>772.05</v>
      </c>
      <c r="J209" s="200">
        <f>ROUND(I209*H209,2)</f>
        <v>11982.22</v>
      </c>
      <c r="K209" s="196" t="s">
        <v>235</v>
      </c>
      <c r="L209" s="62"/>
      <c r="M209" s="201" t="s">
        <v>22</v>
      </c>
      <c r="N209" s="202" t="s">
        <v>53</v>
      </c>
      <c r="O209" s="43"/>
      <c r="P209" s="203">
        <f>O209*H209</f>
        <v>0</v>
      </c>
      <c r="Q209" s="203">
        <v>0.00144</v>
      </c>
      <c r="R209" s="203">
        <f>Q209*H209</f>
        <v>0.022348800000000002</v>
      </c>
      <c r="S209" s="203">
        <v>0</v>
      </c>
      <c r="T209" s="204">
        <f>S209*H209</f>
        <v>0</v>
      </c>
      <c r="AR209" s="25" t="s">
        <v>197</v>
      </c>
      <c r="AT209" s="25" t="s">
        <v>185</v>
      </c>
      <c r="AU209" s="25" t="s">
        <v>92</v>
      </c>
      <c r="AY209" s="25" t="s">
        <v>182</v>
      </c>
      <c r="BE209" s="205">
        <f>IF(N209="základní",J209,0)</f>
        <v>11982.22</v>
      </c>
      <c r="BF209" s="205">
        <f>IF(N209="snížená",J209,0)</f>
        <v>0</v>
      </c>
      <c r="BG209" s="205">
        <f>IF(N209="zákl. přenesená",J209,0)</f>
        <v>0</v>
      </c>
      <c r="BH209" s="205">
        <f>IF(N209="sníž. přenesená",J209,0)</f>
        <v>0</v>
      </c>
      <c r="BI209" s="205">
        <f>IF(N209="nulová",J209,0)</f>
        <v>0</v>
      </c>
      <c r="BJ209" s="25" t="s">
        <v>25</v>
      </c>
      <c r="BK209" s="205">
        <f>ROUND(I209*H209,2)</f>
        <v>11982.22</v>
      </c>
      <c r="BL209" s="25" t="s">
        <v>197</v>
      </c>
      <c r="BM209" s="25" t="s">
        <v>2436</v>
      </c>
    </row>
    <row r="210" spans="2:47" s="1" customFormat="1" ht="156">
      <c r="B210" s="42"/>
      <c r="C210" s="64"/>
      <c r="D210" s="208" t="s">
        <v>237</v>
      </c>
      <c r="E210" s="64"/>
      <c r="F210" s="228" t="s">
        <v>746</v>
      </c>
      <c r="G210" s="64"/>
      <c r="H210" s="64"/>
      <c r="I210" s="165"/>
      <c r="J210" s="64"/>
      <c r="K210" s="64"/>
      <c r="L210" s="62"/>
      <c r="M210" s="229"/>
      <c r="N210" s="43"/>
      <c r="O210" s="43"/>
      <c r="P210" s="43"/>
      <c r="Q210" s="43"/>
      <c r="R210" s="43"/>
      <c r="S210" s="43"/>
      <c r="T210" s="79"/>
      <c r="AT210" s="25" t="s">
        <v>237</v>
      </c>
      <c r="AU210" s="25" t="s">
        <v>92</v>
      </c>
    </row>
    <row r="211" spans="2:51" s="12" customFormat="1" ht="13.5">
      <c r="B211" s="218"/>
      <c r="C211" s="219"/>
      <c r="D211" s="208" t="s">
        <v>192</v>
      </c>
      <c r="E211" s="220" t="s">
        <v>22</v>
      </c>
      <c r="F211" s="221" t="s">
        <v>2437</v>
      </c>
      <c r="G211" s="219"/>
      <c r="H211" s="220" t="s">
        <v>22</v>
      </c>
      <c r="I211" s="222"/>
      <c r="J211" s="219"/>
      <c r="K211" s="219"/>
      <c r="L211" s="223"/>
      <c r="M211" s="224"/>
      <c r="N211" s="225"/>
      <c r="O211" s="225"/>
      <c r="P211" s="225"/>
      <c r="Q211" s="225"/>
      <c r="R211" s="225"/>
      <c r="S211" s="225"/>
      <c r="T211" s="226"/>
      <c r="AT211" s="227" t="s">
        <v>192</v>
      </c>
      <c r="AU211" s="227" t="s">
        <v>92</v>
      </c>
      <c r="AV211" s="12" t="s">
        <v>25</v>
      </c>
      <c r="AW211" s="12" t="s">
        <v>194</v>
      </c>
      <c r="AX211" s="12" t="s">
        <v>82</v>
      </c>
      <c r="AY211" s="227" t="s">
        <v>182</v>
      </c>
    </row>
    <row r="212" spans="2:51" s="11" customFormat="1" ht="13.5">
      <c r="B212" s="206"/>
      <c r="C212" s="207"/>
      <c r="D212" s="208" t="s">
        <v>192</v>
      </c>
      <c r="E212" s="209" t="s">
        <v>22</v>
      </c>
      <c r="F212" s="210" t="s">
        <v>2438</v>
      </c>
      <c r="G212" s="207"/>
      <c r="H212" s="211">
        <v>13.6</v>
      </c>
      <c r="I212" s="212"/>
      <c r="J212" s="207"/>
      <c r="K212" s="207"/>
      <c r="L212" s="213"/>
      <c r="M212" s="214"/>
      <c r="N212" s="215"/>
      <c r="O212" s="215"/>
      <c r="P212" s="215"/>
      <c r="Q212" s="215"/>
      <c r="R212" s="215"/>
      <c r="S212" s="215"/>
      <c r="T212" s="216"/>
      <c r="AT212" s="217" t="s">
        <v>192</v>
      </c>
      <c r="AU212" s="217" t="s">
        <v>92</v>
      </c>
      <c r="AV212" s="11" t="s">
        <v>92</v>
      </c>
      <c r="AW212" s="11" t="s">
        <v>194</v>
      </c>
      <c r="AX212" s="11" t="s">
        <v>82</v>
      </c>
      <c r="AY212" s="217" t="s">
        <v>182</v>
      </c>
    </row>
    <row r="213" spans="2:51" s="12" customFormat="1" ht="13.5">
      <c r="B213" s="218"/>
      <c r="C213" s="219"/>
      <c r="D213" s="208" t="s">
        <v>192</v>
      </c>
      <c r="E213" s="220" t="s">
        <v>22</v>
      </c>
      <c r="F213" s="221" t="s">
        <v>2434</v>
      </c>
      <c r="G213" s="219"/>
      <c r="H213" s="220" t="s">
        <v>22</v>
      </c>
      <c r="I213" s="222"/>
      <c r="J213" s="219"/>
      <c r="K213" s="219"/>
      <c r="L213" s="223"/>
      <c r="M213" s="224"/>
      <c r="N213" s="225"/>
      <c r="O213" s="225"/>
      <c r="P213" s="225"/>
      <c r="Q213" s="225"/>
      <c r="R213" s="225"/>
      <c r="S213" s="225"/>
      <c r="T213" s="226"/>
      <c r="AT213" s="227" t="s">
        <v>192</v>
      </c>
      <c r="AU213" s="227" t="s">
        <v>92</v>
      </c>
      <c r="AV213" s="12" t="s">
        <v>25</v>
      </c>
      <c r="AW213" s="12" t="s">
        <v>194</v>
      </c>
      <c r="AX213" s="12" t="s">
        <v>82</v>
      </c>
      <c r="AY213" s="227" t="s">
        <v>182</v>
      </c>
    </row>
    <row r="214" spans="2:51" s="11" customFormat="1" ht="13.5">
      <c r="B214" s="206"/>
      <c r="C214" s="207"/>
      <c r="D214" s="208" t="s">
        <v>192</v>
      </c>
      <c r="E214" s="209" t="s">
        <v>22</v>
      </c>
      <c r="F214" s="210" t="s">
        <v>2439</v>
      </c>
      <c r="G214" s="207"/>
      <c r="H214" s="211">
        <v>1.92</v>
      </c>
      <c r="I214" s="212"/>
      <c r="J214" s="207"/>
      <c r="K214" s="207"/>
      <c r="L214" s="213"/>
      <c r="M214" s="214"/>
      <c r="N214" s="215"/>
      <c r="O214" s="215"/>
      <c r="P214" s="215"/>
      <c r="Q214" s="215"/>
      <c r="R214" s="215"/>
      <c r="S214" s="215"/>
      <c r="T214" s="216"/>
      <c r="AT214" s="217" t="s">
        <v>192</v>
      </c>
      <c r="AU214" s="217" t="s">
        <v>92</v>
      </c>
      <c r="AV214" s="11" t="s">
        <v>92</v>
      </c>
      <c r="AW214" s="11" t="s">
        <v>194</v>
      </c>
      <c r="AX214" s="11" t="s">
        <v>82</v>
      </c>
      <c r="AY214" s="217" t="s">
        <v>182</v>
      </c>
    </row>
    <row r="215" spans="2:51" s="13" customFormat="1" ht="13.5">
      <c r="B215" s="233"/>
      <c r="C215" s="234"/>
      <c r="D215" s="208" t="s">
        <v>192</v>
      </c>
      <c r="E215" s="235" t="s">
        <v>22</v>
      </c>
      <c r="F215" s="236" t="s">
        <v>241</v>
      </c>
      <c r="G215" s="234"/>
      <c r="H215" s="237">
        <v>15.52</v>
      </c>
      <c r="I215" s="238"/>
      <c r="J215" s="234"/>
      <c r="K215" s="234"/>
      <c r="L215" s="239"/>
      <c r="M215" s="240"/>
      <c r="N215" s="241"/>
      <c r="O215" s="241"/>
      <c r="P215" s="241"/>
      <c r="Q215" s="241"/>
      <c r="R215" s="241"/>
      <c r="S215" s="241"/>
      <c r="T215" s="242"/>
      <c r="AT215" s="243" t="s">
        <v>192</v>
      </c>
      <c r="AU215" s="243" t="s">
        <v>92</v>
      </c>
      <c r="AV215" s="13" t="s">
        <v>197</v>
      </c>
      <c r="AW215" s="13" t="s">
        <v>194</v>
      </c>
      <c r="AX215" s="13" t="s">
        <v>25</v>
      </c>
      <c r="AY215" s="243" t="s">
        <v>182</v>
      </c>
    </row>
    <row r="216" spans="2:65" s="1" customFormat="1" ht="22.8" customHeight="1">
      <c r="B216" s="42"/>
      <c r="C216" s="194" t="s">
        <v>416</v>
      </c>
      <c r="D216" s="194" t="s">
        <v>185</v>
      </c>
      <c r="E216" s="195" t="s">
        <v>1398</v>
      </c>
      <c r="F216" s="196" t="s">
        <v>1399</v>
      </c>
      <c r="G216" s="197" t="s">
        <v>234</v>
      </c>
      <c r="H216" s="198">
        <v>15.52</v>
      </c>
      <c r="I216" s="199">
        <v>316.02</v>
      </c>
      <c r="J216" s="200">
        <f>ROUND(I216*H216,2)</f>
        <v>4904.63</v>
      </c>
      <c r="K216" s="196" t="s">
        <v>235</v>
      </c>
      <c r="L216" s="62"/>
      <c r="M216" s="201" t="s">
        <v>22</v>
      </c>
      <c r="N216" s="202" t="s">
        <v>53</v>
      </c>
      <c r="O216" s="43"/>
      <c r="P216" s="203">
        <f>O216*H216</f>
        <v>0</v>
      </c>
      <c r="Q216" s="203">
        <v>4E-05</v>
      </c>
      <c r="R216" s="203">
        <f>Q216*H216</f>
        <v>0.0006208</v>
      </c>
      <c r="S216" s="203">
        <v>0</v>
      </c>
      <c r="T216" s="204">
        <f>S216*H216</f>
        <v>0</v>
      </c>
      <c r="AR216" s="25" t="s">
        <v>197</v>
      </c>
      <c r="AT216" s="25" t="s">
        <v>185</v>
      </c>
      <c r="AU216" s="25" t="s">
        <v>92</v>
      </c>
      <c r="AY216" s="25" t="s">
        <v>182</v>
      </c>
      <c r="BE216" s="205">
        <f>IF(N216="základní",J216,0)</f>
        <v>4904.63</v>
      </c>
      <c r="BF216" s="205">
        <f>IF(N216="snížená",J216,0)</f>
        <v>0</v>
      </c>
      <c r="BG216" s="205">
        <f>IF(N216="zákl. přenesená",J216,0)</f>
        <v>0</v>
      </c>
      <c r="BH216" s="205">
        <f>IF(N216="sníž. přenesená",J216,0)</f>
        <v>0</v>
      </c>
      <c r="BI216" s="205">
        <f>IF(N216="nulová",J216,0)</f>
        <v>0</v>
      </c>
      <c r="BJ216" s="25" t="s">
        <v>25</v>
      </c>
      <c r="BK216" s="205">
        <f>ROUND(I216*H216,2)</f>
        <v>4904.63</v>
      </c>
      <c r="BL216" s="25" t="s">
        <v>197</v>
      </c>
      <c r="BM216" s="25" t="s">
        <v>2440</v>
      </c>
    </row>
    <row r="217" spans="2:47" s="1" customFormat="1" ht="156">
      <c r="B217" s="42"/>
      <c r="C217" s="64"/>
      <c r="D217" s="208" t="s">
        <v>237</v>
      </c>
      <c r="E217" s="64"/>
      <c r="F217" s="228" t="s">
        <v>746</v>
      </c>
      <c r="G217" s="64"/>
      <c r="H217" s="64"/>
      <c r="I217" s="165"/>
      <c r="J217" s="64"/>
      <c r="K217" s="64"/>
      <c r="L217" s="62"/>
      <c r="M217" s="229"/>
      <c r="N217" s="43"/>
      <c r="O217" s="43"/>
      <c r="P217" s="43"/>
      <c r="Q217" s="43"/>
      <c r="R217" s="43"/>
      <c r="S217" s="43"/>
      <c r="T217" s="79"/>
      <c r="AT217" s="25" t="s">
        <v>237</v>
      </c>
      <c r="AU217" s="25" t="s">
        <v>92</v>
      </c>
    </row>
    <row r="218" spans="2:63" s="10" customFormat="1" ht="29.85" customHeight="1">
      <c r="B218" s="178"/>
      <c r="C218" s="179"/>
      <c r="D218" s="180" t="s">
        <v>81</v>
      </c>
      <c r="E218" s="192" t="s">
        <v>201</v>
      </c>
      <c r="F218" s="192" t="s">
        <v>790</v>
      </c>
      <c r="G218" s="179"/>
      <c r="H218" s="179"/>
      <c r="I218" s="182"/>
      <c r="J218" s="193">
        <f>BK218</f>
        <v>1716902.81</v>
      </c>
      <c r="K218" s="179"/>
      <c r="L218" s="184"/>
      <c r="M218" s="185"/>
      <c r="N218" s="186"/>
      <c r="O218" s="186"/>
      <c r="P218" s="187">
        <f>SUM(P219:P221)</f>
        <v>0</v>
      </c>
      <c r="Q218" s="186"/>
      <c r="R218" s="187">
        <f>SUM(R219:R221)</f>
        <v>0</v>
      </c>
      <c r="S218" s="186"/>
      <c r="T218" s="188">
        <f>SUM(T219:T221)</f>
        <v>0</v>
      </c>
      <c r="AR218" s="189" t="s">
        <v>25</v>
      </c>
      <c r="AT218" s="190" t="s">
        <v>81</v>
      </c>
      <c r="AU218" s="190" t="s">
        <v>25</v>
      </c>
      <c r="AY218" s="189" t="s">
        <v>182</v>
      </c>
      <c r="BK218" s="191">
        <f>SUM(BK219:BK221)</f>
        <v>1716902.81</v>
      </c>
    </row>
    <row r="219" spans="2:65" s="1" customFormat="1" ht="14.4" customHeight="1">
      <c r="B219" s="42"/>
      <c r="C219" s="194" t="s">
        <v>422</v>
      </c>
      <c r="D219" s="194" t="s">
        <v>185</v>
      </c>
      <c r="E219" s="195" t="s">
        <v>2441</v>
      </c>
      <c r="F219" s="196" t="s">
        <v>2442</v>
      </c>
      <c r="G219" s="197" t="s">
        <v>2443</v>
      </c>
      <c r="H219" s="198">
        <v>1</v>
      </c>
      <c r="I219" s="199">
        <v>1716902.81</v>
      </c>
      <c r="J219" s="200">
        <f>ROUND(I219*H219,2)</f>
        <v>1716902.81</v>
      </c>
      <c r="K219" s="196" t="s">
        <v>22</v>
      </c>
      <c r="L219" s="62"/>
      <c r="M219" s="201" t="s">
        <v>22</v>
      </c>
      <c r="N219" s="202" t="s">
        <v>53</v>
      </c>
      <c r="O219" s="43"/>
      <c r="P219" s="203">
        <f>O219*H219</f>
        <v>0</v>
      </c>
      <c r="Q219" s="203">
        <v>0</v>
      </c>
      <c r="R219" s="203">
        <f>Q219*H219</f>
        <v>0</v>
      </c>
      <c r="S219" s="203">
        <v>0</v>
      </c>
      <c r="T219" s="204">
        <f>S219*H219</f>
        <v>0</v>
      </c>
      <c r="AR219" s="25" t="s">
        <v>197</v>
      </c>
      <c r="AT219" s="25" t="s">
        <v>185</v>
      </c>
      <c r="AU219" s="25" t="s">
        <v>92</v>
      </c>
      <c r="AY219" s="25" t="s">
        <v>182</v>
      </c>
      <c r="BE219" s="205">
        <f>IF(N219="základní",J219,0)</f>
        <v>1716902.81</v>
      </c>
      <c r="BF219" s="205">
        <f>IF(N219="snížená",J219,0)</f>
        <v>0</v>
      </c>
      <c r="BG219" s="205">
        <f>IF(N219="zákl. přenesená",J219,0)</f>
        <v>0</v>
      </c>
      <c r="BH219" s="205">
        <f>IF(N219="sníž. přenesená",J219,0)</f>
        <v>0</v>
      </c>
      <c r="BI219" s="205">
        <f>IF(N219="nulová",J219,0)</f>
        <v>0</v>
      </c>
      <c r="BJ219" s="25" t="s">
        <v>25</v>
      </c>
      <c r="BK219" s="205">
        <f>ROUND(I219*H219,2)</f>
        <v>1716902.81</v>
      </c>
      <c r="BL219" s="25" t="s">
        <v>197</v>
      </c>
      <c r="BM219" s="25" t="s">
        <v>2444</v>
      </c>
    </row>
    <row r="220" spans="2:51" s="12" customFormat="1" ht="24">
      <c r="B220" s="218"/>
      <c r="C220" s="219"/>
      <c r="D220" s="208" t="s">
        <v>192</v>
      </c>
      <c r="E220" s="220" t="s">
        <v>22</v>
      </c>
      <c r="F220" s="221" t="s">
        <v>2445</v>
      </c>
      <c r="G220" s="219"/>
      <c r="H220" s="220" t="s">
        <v>22</v>
      </c>
      <c r="I220" s="222"/>
      <c r="J220" s="219"/>
      <c r="K220" s="219"/>
      <c r="L220" s="223"/>
      <c r="M220" s="224"/>
      <c r="N220" s="225"/>
      <c r="O220" s="225"/>
      <c r="P220" s="225"/>
      <c r="Q220" s="225"/>
      <c r="R220" s="225"/>
      <c r="S220" s="225"/>
      <c r="T220" s="226"/>
      <c r="AT220" s="227" t="s">
        <v>192</v>
      </c>
      <c r="AU220" s="227" t="s">
        <v>92</v>
      </c>
      <c r="AV220" s="12" t="s">
        <v>25</v>
      </c>
      <c r="AW220" s="12" t="s">
        <v>194</v>
      </c>
      <c r="AX220" s="12" t="s">
        <v>82</v>
      </c>
      <c r="AY220" s="227" t="s">
        <v>182</v>
      </c>
    </row>
    <row r="221" spans="2:51" s="11" customFormat="1" ht="13.5">
      <c r="B221" s="206"/>
      <c r="C221" s="207"/>
      <c r="D221" s="208" t="s">
        <v>192</v>
      </c>
      <c r="E221" s="209" t="s">
        <v>22</v>
      </c>
      <c r="F221" s="210" t="s">
        <v>25</v>
      </c>
      <c r="G221" s="207"/>
      <c r="H221" s="211">
        <v>1</v>
      </c>
      <c r="I221" s="212"/>
      <c r="J221" s="207"/>
      <c r="K221" s="207"/>
      <c r="L221" s="213"/>
      <c r="M221" s="214"/>
      <c r="N221" s="215"/>
      <c r="O221" s="215"/>
      <c r="P221" s="215"/>
      <c r="Q221" s="215"/>
      <c r="R221" s="215"/>
      <c r="S221" s="215"/>
      <c r="T221" s="216"/>
      <c r="AT221" s="217" t="s">
        <v>192</v>
      </c>
      <c r="AU221" s="217" t="s">
        <v>92</v>
      </c>
      <c r="AV221" s="11" t="s">
        <v>92</v>
      </c>
      <c r="AW221" s="11" t="s">
        <v>194</v>
      </c>
      <c r="AX221" s="11" t="s">
        <v>25</v>
      </c>
      <c r="AY221" s="217" t="s">
        <v>182</v>
      </c>
    </row>
    <row r="222" spans="2:63" s="10" customFormat="1" ht="29.85" customHeight="1">
      <c r="B222" s="178"/>
      <c r="C222" s="179"/>
      <c r="D222" s="180" t="s">
        <v>81</v>
      </c>
      <c r="E222" s="192" t="s">
        <v>197</v>
      </c>
      <c r="F222" s="192" t="s">
        <v>807</v>
      </c>
      <c r="G222" s="179"/>
      <c r="H222" s="179"/>
      <c r="I222" s="182"/>
      <c r="J222" s="193">
        <f>BK222</f>
        <v>753459.14</v>
      </c>
      <c r="K222" s="179"/>
      <c r="L222" s="184"/>
      <c r="M222" s="185"/>
      <c r="N222" s="186"/>
      <c r="O222" s="186"/>
      <c r="P222" s="187">
        <f>SUM(P223:P255)</f>
        <v>0</v>
      </c>
      <c r="Q222" s="186"/>
      <c r="R222" s="187">
        <f>SUM(R223:R255)</f>
        <v>377.95039395000003</v>
      </c>
      <c r="S222" s="186"/>
      <c r="T222" s="188">
        <f>SUM(T223:T255)</f>
        <v>0</v>
      </c>
      <c r="AR222" s="189" t="s">
        <v>25</v>
      </c>
      <c r="AT222" s="190" t="s">
        <v>81</v>
      </c>
      <c r="AU222" s="190" t="s">
        <v>25</v>
      </c>
      <c r="AY222" s="189" t="s">
        <v>182</v>
      </c>
      <c r="BK222" s="191">
        <f>SUM(BK223:BK255)</f>
        <v>753459.14</v>
      </c>
    </row>
    <row r="223" spans="2:65" s="1" customFormat="1" ht="22.8" customHeight="1">
      <c r="B223" s="42"/>
      <c r="C223" s="194" t="s">
        <v>427</v>
      </c>
      <c r="D223" s="194" t="s">
        <v>185</v>
      </c>
      <c r="E223" s="195" t="s">
        <v>2446</v>
      </c>
      <c r="F223" s="196" t="s">
        <v>2447</v>
      </c>
      <c r="G223" s="197" t="s">
        <v>234</v>
      </c>
      <c r="H223" s="198">
        <v>329.463</v>
      </c>
      <c r="I223" s="199">
        <v>689.57</v>
      </c>
      <c r="J223" s="200">
        <f>ROUND(I223*H223,2)</f>
        <v>227187.8</v>
      </c>
      <c r="K223" s="196" t="s">
        <v>235</v>
      </c>
      <c r="L223" s="62"/>
      <c r="M223" s="201" t="s">
        <v>22</v>
      </c>
      <c r="N223" s="202" t="s">
        <v>53</v>
      </c>
      <c r="O223" s="43"/>
      <c r="P223" s="203">
        <f>O223*H223</f>
        <v>0</v>
      </c>
      <c r="Q223" s="203">
        <v>0</v>
      </c>
      <c r="R223" s="203">
        <f>Q223*H223</f>
        <v>0</v>
      </c>
      <c r="S223" s="203">
        <v>0</v>
      </c>
      <c r="T223" s="204">
        <f>S223*H223</f>
        <v>0</v>
      </c>
      <c r="AR223" s="25" t="s">
        <v>197</v>
      </c>
      <c r="AT223" s="25" t="s">
        <v>185</v>
      </c>
      <c r="AU223" s="25" t="s">
        <v>92</v>
      </c>
      <c r="AY223" s="25" t="s">
        <v>182</v>
      </c>
      <c r="BE223" s="205">
        <f>IF(N223="základní",J223,0)</f>
        <v>227187.8</v>
      </c>
      <c r="BF223" s="205">
        <f>IF(N223="snížená",J223,0)</f>
        <v>0</v>
      </c>
      <c r="BG223" s="205">
        <f>IF(N223="zákl. přenesená",J223,0)</f>
        <v>0</v>
      </c>
      <c r="BH223" s="205">
        <f>IF(N223="sníž. přenesená",J223,0)</f>
        <v>0</v>
      </c>
      <c r="BI223" s="205">
        <f>IF(N223="nulová",J223,0)</f>
        <v>0</v>
      </c>
      <c r="BJ223" s="25" t="s">
        <v>25</v>
      </c>
      <c r="BK223" s="205">
        <f>ROUND(I223*H223,2)</f>
        <v>227187.8</v>
      </c>
      <c r="BL223" s="25" t="s">
        <v>197</v>
      </c>
      <c r="BM223" s="25" t="s">
        <v>2448</v>
      </c>
    </row>
    <row r="224" spans="2:47" s="1" customFormat="1" ht="192">
      <c r="B224" s="42"/>
      <c r="C224" s="64"/>
      <c r="D224" s="208" t="s">
        <v>237</v>
      </c>
      <c r="E224" s="64"/>
      <c r="F224" s="228" t="s">
        <v>2449</v>
      </c>
      <c r="G224" s="64"/>
      <c r="H224" s="64"/>
      <c r="I224" s="165"/>
      <c r="J224" s="64"/>
      <c r="K224" s="64"/>
      <c r="L224" s="62"/>
      <c r="M224" s="229"/>
      <c r="N224" s="43"/>
      <c r="O224" s="43"/>
      <c r="P224" s="43"/>
      <c r="Q224" s="43"/>
      <c r="R224" s="43"/>
      <c r="S224" s="43"/>
      <c r="T224" s="79"/>
      <c r="AT224" s="25" t="s">
        <v>237</v>
      </c>
      <c r="AU224" s="25" t="s">
        <v>92</v>
      </c>
    </row>
    <row r="225" spans="2:51" s="12" customFormat="1" ht="13.5">
      <c r="B225" s="218"/>
      <c r="C225" s="219"/>
      <c r="D225" s="208" t="s">
        <v>192</v>
      </c>
      <c r="E225" s="220" t="s">
        <v>22</v>
      </c>
      <c r="F225" s="221" t="s">
        <v>2450</v>
      </c>
      <c r="G225" s="219"/>
      <c r="H225" s="220" t="s">
        <v>22</v>
      </c>
      <c r="I225" s="222"/>
      <c r="J225" s="219"/>
      <c r="K225" s="219"/>
      <c r="L225" s="223"/>
      <c r="M225" s="224"/>
      <c r="N225" s="225"/>
      <c r="O225" s="225"/>
      <c r="P225" s="225"/>
      <c r="Q225" s="225"/>
      <c r="R225" s="225"/>
      <c r="S225" s="225"/>
      <c r="T225" s="226"/>
      <c r="AT225" s="227" t="s">
        <v>192</v>
      </c>
      <c r="AU225" s="227" t="s">
        <v>92</v>
      </c>
      <c r="AV225" s="12" t="s">
        <v>25</v>
      </c>
      <c r="AW225" s="12" t="s">
        <v>194</v>
      </c>
      <c r="AX225" s="12" t="s">
        <v>82</v>
      </c>
      <c r="AY225" s="227" t="s">
        <v>182</v>
      </c>
    </row>
    <row r="226" spans="2:51" s="12" customFormat="1" ht="13.5">
      <c r="B226" s="218"/>
      <c r="C226" s="219"/>
      <c r="D226" s="208" t="s">
        <v>192</v>
      </c>
      <c r="E226" s="220" t="s">
        <v>22</v>
      </c>
      <c r="F226" s="221" t="s">
        <v>2451</v>
      </c>
      <c r="G226" s="219"/>
      <c r="H226" s="220" t="s">
        <v>22</v>
      </c>
      <c r="I226" s="222"/>
      <c r="J226" s="219"/>
      <c r="K226" s="219"/>
      <c r="L226" s="223"/>
      <c r="M226" s="224"/>
      <c r="N226" s="225"/>
      <c r="O226" s="225"/>
      <c r="P226" s="225"/>
      <c r="Q226" s="225"/>
      <c r="R226" s="225"/>
      <c r="S226" s="225"/>
      <c r="T226" s="226"/>
      <c r="AT226" s="227" t="s">
        <v>192</v>
      </c>
      <c r="AU226" s="227" t="s">
        <v>92</v>
      </c>
      <c r="AV226" s="12" t="s">
        <v>25</v>
      </c>
      <c r="AW226" s="12" t="s">
        <v>194</v>
      </c>
      <c r="AX226" s="12" t="s">
        <v>82</v>
      </c>
      <c r="AY226" s="227" t="s">
        <v>182</v>
      </c>
    </row>
    <row r="227" spans="2:51" s="11" customFormat="1" ht="13.5">
      <c r="B227" s="206"/>
      <c r="C227" s="207"/>
      <c r="D227" s="208" t="s">
        <v>192</v>
      </c>
      <c r="E227" s="209" t="s">
        <v>22</v>
      </c>
      <c r="F227" s="210" t="s">
        <v>2452</v>
      </c>
      <c r="G227" s="207"/>
      <c r="H227" s="211">
        <v>297.8625</v>
      </c>
      <c r="I227" s="212"/>
      <c r="J227" s="207"/>
      <c r="K227" s="207"/>
      <c r="L227" s="213"/>
      <c r="M227" s="214"/>
      <c r="N227" s="215"/>
      <c r="O227" s="215"/>
      <c r="P227" s="215"/>
      <c r="Q227" s="215"/>
      <c r="R227" s="215"/>
      <c r="S227" s="215"/>
      <c r="T227" s="216"/>
      <c r="AT227" s="217" t="s">
        <v>192</v>
      </c>
      <c r="AU227" s="217" t="s">
        <v>92</v>
      </c>
      <c r="AV227" s="11" t="s">
        <v>92</v>
      </c>
      <c r="AW227" s="11" t="s">
        <v>194</v>
      </c>
      <c r="AX227" s="11" t="s">
        <v>82</v>
      </c>
      <c r="AY227" s="217" t="s">
        <v>182</v>
      </c>
    </row>
    <row r="228" spans="2:51" s="12" customFormat="1" ht="13.5">
      <c r="B228" s="218"/>
      <c r="C228" s="219"/>
      <c r="D228" s="208" t="s">
        <v>192</v>
      </c>
      <c r="E228" s="220" t="s">
        <v>22</v>
      </c>
      <c r="F228" s="221" t="s">
        <v>2453</v>
      </c>
      <c r="G228" s="219"/>
      <c r="H228" s="220" t="s">
        <v>22</v>
      </c>
      <c r="I228" s="222"/>
      <c r="J228" s="219"/>
      <c r="K228" s="219"/>
      <c r="L228" s="223"/>
      <c r="M228" s="224"/>
      <c r="N228" s="225"/>
      <c r="O228" s="225"/>
      <c r="P228" s="225"/>
      <c r="Q228" s="225"/>
      <c r="R228" s="225"/>
      <c r="S228" s="225"/>
      <c r="T228" s="226"/>
      <c r="AT228" s="227" t="s">
        <v>192</v>
      </c>
      <c r="AU228" s="227" t="s">
        <v>92</v>
      </c>
      <c r="AV228" s="12" t="s">
        <v>25</v>
      </c>
      <c r="AW228" s="12" t="s">
        <v>194</v>
      </c>
      <c r="AX228" s="12" t="s">
        <v>82</v>
      </c>
      <c r="AY228" s="227" t="s">
        <v>182</v>
      </c>
    </row>
    <row r="229" spans="2:51" s="11" customFormat="1" ht="13.5">
      <c r="B229" s="206"/>
      <c r="C229" s="207"/>
      <c r="D229" s="208" t="s">
        <v>192</v>
      </c>
      <c r="E229" s="209" t="s">
        <v>22</v>
      </c>
      <c r="F229" s="210" t="s">
        <v>2454</v>
      </c>
      <c r="G229" s="207"/>
      <c r="H229" s="211">
        <v>31.6</v>
      </c>
      <c r="I229" s="212"/>
      <c r="J229" s="207"/>
      <c r="K229" s="207"/>
      <c r="L229" s="213"/>
      <c r="M229" s="214"/>
      <c r="N229" s="215"/>
      <c r="O229" s="215"/>
      <c r="P229" s="215"/>
      <c r="Q229" s="215"/>
      <c r="R229" s="215"/>
      <c r="S229" s="215"/>
      <c r="T229" s="216"/>
      <c r="AT229" s="217" t="s">
        <v>192</v>
      </c>
      <c r="AU229" s="217" t="s">
        <v>92</v>
      </c>
      <c r="AV229" s="11" t="s">
        <v>92</v>
      </c>
      <c r="AW229" s="11" t="s">
        <v>194</v>
      </c>
      <c r="AX229" s="11" t="s">
        <v>82</v>
      </c>
      <c r="AY229" s="217" t="s">
        <v>182</v>
      </c>
    </row>
    <row r="230" spans="2:51" s="13" customFormat="1" ht="13.5">
      <c r="B230" s="233"/>
      <c r="C230" s="234"/>
      <c r="D230" s="208" t="s">
        <v>192</v>
      </c>
      <c r="E230" s="235" t="s">
        <v>22</v>
      </c>
      <c r="F230" s="236" t="s">
        <v>241</v>
      </c>
      <c r="G230" s="234"/>
      <c r="H230" s="237">
        <v>329.4625</v>
      </c>
      <c r="I230" s="238"/>
      <c r="J230" s="234"/>
      <c r="K230" s="234"/>
      <c r="L230" s="239"/>
      <c r="M230" s="240"/>
      <c r="N230" s="241"/>
      <c r="O230" s="241"/>
      <c r="P230" s="241"/>
      <c r="Q230" s="241"/>
      <c r="R230" s="241"/>
      <c r="S230" s="241"/>
      <c r="T230" s="242"/>
      <c r="AT230" s="243" t="s">
        <v>192</v>
      </c>
      <c r="AU230" s="243" t="s">
        <v>92</v>
      </c>
      <c r="AV230" s="13" t="s">
        <v>197</v>
      </c>
      <c r="AW230" s="13" t="s">
        <v>194</v>
      </c>
      <c r="AX230" s="13" t="s">
        <v>25</v>
      </c>
      <c r="AY230" s="243" t="s">
        <v>182</v>
      </c>
    </row>
    <row r="231" spans="2:65" s="1" customFormat="1" ht="22.8" customHeight="1">
      <c r="B231" s="42"/>
      <c r="C231" s="194" t="s">
        <v>434</v>
      </c>
      <c r="D231" s="194" t="s">
        <v>185</v>
      </c>
      <c r="E231" s="195" t="s">
        <v>2455</v>
      </c>
      <c r="F231" s="196" t="s">
        <v>2456</v>
      </c>
      <c r="G231" s="197" t="s">
        <v>234</v>
      </c>
      <c r="H231" s="198">
        <v>351.43</v>
      </c>
      <c r="I231" s="199">
        <v>227.09</v>
      </c>
      <c r="J231" s="200">
        <f>ROUND(I231*H231,2)</f>
        <v>79806.24</v>
      </c>
      <c r="K231" s="196" t="s">
        <v>235</v>
      </c>
      <c r="L231" s="62"/>
      <c r="M231" s="201" t="s">
        <v>22</v>
      </c>
      <c r="N231" s="202" t="s">
        <v>53</v>
      </c>
      <c r="O231" s="43"/>
      <c r="P231" s="203">
        <f>O231*H231</f>
        <v>0</v>
      </c>
      <c r="Q231" s="203">
        <v>0.4</v>
      </c>
      <c r="R231" s="203">
        <f>Q231*H231</f>
        <v>140.572</v>
      </c>
      <c r="S231" s="203">
        <v>0</v>
      </c>
      <c r="T231" s="204">
        <f>S231*H231</f>
        <v>0</v>
      </c>
      <c r="AR231" s="25" t="s">
        <v>197</v>
      </c>
      <c r="AT231" s="25" t="s">
        <v>185</v>
      </c>
      <c r="AU231" s="25" t="s">
        <v>92</v>
      </c>
      <c r="AY231" s="25" t="s">
        <v>182</v>
      </c>
      <c r="BE231" s="205">
        <f>IF(N231="základní",J231,0)</f>
        <v>79806.24</v>
      </c>
      <c r="BF231" s="205">
        <f>IF(N231="snížená",J231,0)</f>
        <v>0</v>
      </c>
      <c r="BG231" s="205">
        <f>IF(N231="zákl. přenesená",J231,0)</f>
        <v>0</v>
      </c>
      <c r="BH231" s="205">
        <f>IF(N231="sníž. přenesená",J231,0)</f>
        <v>0</v>
      </c>
      <c r="BI231" s="205">
        <f>IF(N231="nulová",J231,0)</f>
        <v>0</v>
      </c>
      <c r="BJ231" s="25" t="s">
        <v>25</v>
      </c>
      <c r="BK231" s="205">
        <f>ROUND(I231*H231,2)</f>
        <v>79806.24</v>
      </c>
      <c r="BL231" s="25" t="s">
        <v>197</v>
      </c>
      <c r="BM231" s="25" t="s">
        <v>2457</v>
      </c>
    </row>
    <row r="232" spans="2:47" s="1" customFormat="1" ht="108">
      <c r="B232" s="42"/>
      <c r="C232" s="64"/>
      <c r="D232" s="208" t="s">
        <v>237</v>
      </c>
      <c r="E232" s="64"/>
      <c r="F232" s="228" t="s">
        <v>2458</v>
      </c>
      <c r="G232" s="64"/>
      <c r="H232" s="64"/>
      <c r="I232" s="165"/>
      <c r="J232" s="64"/>
      <c r="K232" s="64"/>
      <c r="L232" s="62"/>
      <c r="M232" s="229"/>
      <c r="N232" s="43"/>
      <c r="O232" s="43"/>
      <c r="P232" s="43"/>
      <c r="Q232" s="43"/>
      <c r="R232" s="43"/>
      <c r="S232" s="43"/>
      <c r="T232" s="79"/>
      <c r="AT232" s="25" t="s">
        <v>237</v>
      </c>
      <c r="AU232" s="25" t="s">
        <v>92</v>
      </c>
    </row>
    <row r="233" spans="2:51" s="12" customFormat="1" ht="13.5">
      <c r="B233" s="218"/>
      <c r="C233" s="219"/>
      <c r="D233" s="208" t="s">
        <v>192</v>
      </c>
      <c r="E233" s="220" t="s">
        <v>22</v>
      </c>
      <c r="F233" s="221" t="s">
        <v>2459</v>
      </c>
      <c r="G233" s="219"/>
      <c r="H233" s="220" t="s">
        <v>22</v>
      </c>
      <c r="I233" s="222"/>
      <c r="J233" s="219"/>
      <c r="K233" s="219"/>
      <c r="L233" s="223"/>
      <c r="M233" s="224"/>
      <c r="N233" s="225"/>
      <c r="O233" s="225"/>
      <c r="P233" s="225"/>
      <c r="Q233" s="225"/>
      <c r="R233" s="225"/>
      <c r="S233" s="225"/>
      <c r="T233" s="226"/>
      <c r="AT233" s="227" t="s">
        <v>192</v>
      </c>
      <c r="AU233" s="227" t="s">
        <v>92</v>
      </c>
      <c r="AV233" s="12" t="s">
        <v>25</v>
      </c>
      <c r="AW233" s="12" t="s">
        <v>194</v>
      </c>
      <c r="AX233" s="12" t="s">
        <v>82</v>
      </c>
      <c r="AY233" s="227" t="s">
        <v>182</v>
      </c>
    </row>
    <row r="234" spans="2:51" s="12" customFormat="1" ht="13.5">
      <c r="B234" s="218"/>
      <c r="C234" s="219"/>
      <c r="D234" s="208" t="s">
        <v>192</v>
      </c>
      <c r="E234" s="220" t="s">
        <v>22</v>
      </c>
      <c r="F234" s="221" t="s">
        <v>2460</v>
      </c>
      <c r="G234" s="219"/>
      <c r="H234" s="220" t="s">
        <v>22</v>
      </c>
      <c r="I234" s="222"/>
      <c r="J234" s="219"/>
      <c r="K234" s="219"/>
      <c r="L234" s="223"/>
      <c r="M234" s="224"/>
      <c r="N234" s="225"/>
      <c r="O234" s="225"/>
      <c r="P234" s="225"/>
      <c r="Q234" s="225"/>
      <c r="R234" s="225"/>
      <c r="S234" s="225"/>
      <c r="T234" s="226"/>
      <c r="AT234" s="227" t="s">
        <v>192</v>
      </c>
      <c r="AU234" s="227" t="s">
        <v>92</v>
      </c>
      <c r="AV234" s="12" t="s">
        <v>25</v>
      </c>
      <c r="AW234" s="12" t="s">
        <v>194</v>
      </c>
      <c r="AX234" s="12" t="s">
        <v>82</v>
      </c>
      <c r="AY234" s="227" t="s">
        <v>182</v>
      </c>
    </row>
    <row r="235" spans="2:51" s="11" customFormat="1" ht="13.5">
      <c r="B235" s="206"/>
      <c r="C235" s="207"/>
      <c r="D235" s="208" t="s">
        <v>192</v>
      </c>
      <c r="E235" s="209" t="s">
        <v>22</v>
      </c>
      <c r="F235" s="210" t="s">
        <v>2461</v>
      </c>
      <c r="G235" s="207"/>
      <c r="H235" s="211">
        <v>239.56</v>
      </c>
      <c r="I235" s="212"/>
      <c r="J235" s="207"/>
      <c r="K235" s="207"/>
      <c r="L235" s="213"/>
      <c r="M235" s="214"/>
      <c r="N235" s="215"/>
      <c r="O235" s="215"/>
      <c r="P235" s="215"/>
      <c r="Q235" s="215"/>
      <c r="R235" s="215"/>
      <c r="S235" s="215"/>
      <c r="T235" s="216"/>
      <c r="AT235" s="217" t="s">
        <v>192</v>
      </c>
      <c r="AU235" s="217" t="s">
        <v>92</v>
      </c>
      <c r="AV235" s="11" t="s">
        <v>92</v>
      </c>
      <c r="AW235" s="11" t="s">
        <v>194</v>
      </c>
      <c r="AX235" s="11" t="s">
        <v>82</v>
      </c>
      <c r="AY235" s="217" t="s">
        <v>182</v>
      </c>
    </row>
    <row r="236" spans="2:51" s="12" customFormat="1" ht="13.5">
      <c r="B236" s="218"/>
      <c r="C236" s="219"/>
      <c r="D236" s="208" t="s">
        <v>192</v>
      </c>
      <c r="E236" s="220" t="s">
        <v>22</v>
      </c>
      <c r="F236" s="221" t="s">
        <v>2462</v>
      </c>
      <c r="G236" s="219"/>
      <c r="H236" s="220" t="s">
        <v>22</v>
      </c>
      <c r="I236" s="222"/>
      <c r="J236" s="219"/>
      <c r="K236" s="219"/>
      <c r="L236" s="223"/>
      <c r="M236" s="224"/>
      <c r="N236" s="225"/>
      <c r="O236" s="225"/>
      <c r="P236" s="225"/>
      <c r="Q236" s="225"/>
      <c r="R236" s="225"/>
      <c r="S236" s="225"/>
      <c r="T236" s="226"/>
      <c r="AT236" s="227" t="s">
        <v>192</v>
      </c>
      <c r="AU236" s="227" t="s">
        <v>92</v>
      </c>
      <c r="AV236" s="12" t="s">
        <v>25</v>
      </c>
      <c r="AW236" s="12" t="s">
        <v>194</v>
      </c>
      <c r="AX236" s="12" t="s">
        <v>82</v>
      </c>
      <c r="AY236" s="227" t="s">
        <v>182</v>
      </c>
    </row>
    <row r="237" spans="2:51" s="11" customFormat="1" ht="13.5">
      <c r="B237" s="206"/>
      <c r="C237" s="207"/>
      <c r="D237" s="208" t="s">
        <v>192</v>
      </c>
      <c r="E237" s="209" t="s">
        <v>22</v>
      </c>
      <c r="F237" s="210" t="s">
        <v>2463</v>
      </c>
      <c r="G237" s="207"/>
      <c r="H237" s="211">
        <v>111.87</v>
      </c>
      <c r="I237" s="212"/>
      <c r="J237" s="207"/>
      <c r="K237" s="207"/>
      <c r="L237" s="213"/>
      <c r="M237" s="214"/>
      <c r="N237" s="215"/>
      <c r="O237" s="215"/>
      <c r="P237" s="215"/>
      <c r="Q237" s="215"/>
      <c r="R237" s="215"/>
      <c r="S237" s="215"/>
      <c r="T237" s="216"/>
      <c r="AT237" s="217" t="s">
        <v>192</v>
      </c>
      <c r="AU237" s="217" t="s">
        <v>92</v>
      </c>
      <c r="AV237" s="11" t="s">
        <v>92</v>
      </c>
      <c r="AW237" s="11" t="s">
        <v>194</v>
      </c>
      <c r="AX237" s="11" t="s">
        <v>82</v>
      </c>
      <c r="AY237" s="217" t="s">
        <v>182</v>
      </c>
    </row>
    <row r="238" spans="2:51" s="13" customFormat="1" ht="13.5">
      <c r="B238" s="233"/>
      <c r="C238" s="234"/>
      <c r="D238" s="208" t="s">
        <v>192</v>
      </c>
      <c r="E238" s="235" t="s">
        <v>22</v>
      </c>
      <c r="F238" s="236" t="s">
        <v>241</v>
      </c>
      <c r="G238" s="234"/>
      <c r="H238" s="237">
        <v>351.43</v>
      </c>
      <c r="I238" s="238"/>
      <c r="J238" s="234"/>
      <c r="K238" s="234"/>
      <c r="L238" s="239"/>
      <c r="M238" s="240"/>
      <c r="N238" s="241"/>
      <c r="O238" s="241"/>
      <c r="P238" s="241"/>
      <c r="Q238" s="241"/>
      <c r="R238" s="241"/>
      <c r="S238" s="241"/>
      <c r="T238" s="242"/>
      <c r="AT238" s="243" t="s">
        <v>192</v>
      </c>
      <c r="AU238" s="243" t="s">
        <v>92</v>
      </c>
      <c r="AV238" s="13" t="s">
        <v>197</v>
      </c>
      <c r="AW238" s="13" t="s">
        <v>194</v>
      </c>
      <c r="AX238" s="13" t="s">
        <v>25</v>
      </c>
      <c r="AY238" s="243" t="s">
        <v>182</v>
      </c>
    </row>
    <row r="239" spans="2:65" s="1" customFormat="1" ht="22.8" customHeight="1">
      <c r="B239" s="42"/>
      <c r="C239" s="194" t="s">
        <v>440</v>
      </c>
      <c r="D239" s="194" t="s">
        <v>185</v>
      </c>
      <c r="E239" s="195" t="s">
        <v>2455</v>
      </c>
      <c r="F239" s="196" t="s">
        <v>2456</v>
      </c>
      <c r="G239" s="197" t="s">
        <v>234</v>
      </c>
      <c r="H239" s="198">
        <v>135.72</v>
      </c>
      <c r="I239" s="199">
        <v>227.09</v>
      </c>
      <c r="J239" s="200">
        <f>ROUND(I239*H239,2)</f>
        <v>30820.65</v>
      </c>
      <c r="K239" s="196" t="s">
        <v>235</v>
      </c>
      <c r="L239" s="62"/>
      <c r="M239" s="201" t="s">
        <v>22</v>
      </c>
      <c r="N239" s="202" t="s">
        <v>53</v>
      </c>
      <c r="O239" s="43"/>
      <c r="P239" s="203">
        <f>O239*H239</f>
        <v>0</v>
      </c>
      <c r="Q239" s="203">
        <v>0.4</v>
      </c>
      <c r="R239" s="203">
        <f>Q239*H239</f>
        <v>54.288000000000004</v>
      </c>
      <c r="S239" s="203">
        <v>0</v>
      </c>
      <c r="T239" s="204">
        <f>S239*H239</f>
        <v>0</v>
      </c>
      <c r="AR239" s="25" t="s">
        <v>197</v>
      </c>
      <c r="AT239" s="25" t="s">
        <v>185</v>
      </c>
      <c r="AU239" s="25" t="s">
        <v>92</v>
      </c>
      <c r="AY239" s="25" t="s">
        <v>182</v>
      </c>
      <c r="BE239" s="205">
        <f>IF(N239="základní",J239,0)</f>
        <v>30820.65</v>
      </c>
      <c r="BF239" s="205">
        <f>IF(N239="snížená",J239,0)</f>
        <v>0</v>
      </c>
      <c r="BG239" s="205">
        <f>IF(N239="zákl. přenesená",J239,0)</f>
        <v>0</v>
      </c>
      <c r="BH239" s="205">
        <f>IF(N239="sníž. přenesená",J239,0)</f>
        <v>0</v>
      </c>
      <c r="BI239" s="205">
        <f>IF(N239="nulová",J239,0)</f>
        <v>0</v>
      </c>
      <c r="BJ239" s="25" t="s">
        <v>25</v>
      </c>
      <c r="BK239" s="205">
        <f>ROUND(I239*H239,2)</f>
        <v>30820.65</v>
      </c>
      <c r="BL239" s="25" t="s">
        <v>197</v>
      </c>
      <c r="BM239" s="25" t="s">
        <v>2464</v>
      </c>
    </row>
    <row r="240" spans="2:47" s="1" customFormat="1" ht="108">
      <c r="B240" s="42"/>
      <c r="C240" s="64"/>
      <c r="D240" s="208" t="s">
        <v>237</v>
      </c>
      <c r="E240" s="64"/>
      <c r="F240" s="228" t="s">
        <v>2458</v>
      </c>
      <c r="G240" s="64"/>
      <c r="H240" s="64"/>
      <c r="I240" s="165"/>
      <c r="J240" s="64"/>
      <c r="K240" s="64"/>
      <c r="L240" s="62"/>
      <c r="M240" s="229"/>
      <c r="N240" s="43"/>
      <c r="O240" s="43"/>
      <c r="P240" s="43"/>
      <c r="Q240" s="43"/>
      <c r="R240" s="43"/>
      <c r="S240" s="43"/>
      <c r="T240" s="79"/>
      <c r="AT240" s="25" t="s">
        <v>237</v>
      </c>
      <c r="AU240" s="25" t="s">
        <v>92</v>
      </c>
    </row>
    <row r="241" spans="2:51" s="12" customFormat="1" ht="13.5">
      <c r="B241" s="218"/>
      <c r="C241" s="219"/>
      <c r="D241" s="208" t="s">
        <v>192</v>
      </c>
      <c r="E241" s="220" t="s">
        <v>22</v>
      </c>
      <c r="F241" s="221" t="s">
        <v>2459</v>
      </c>
      <c r="G241" s="219"/>
      <c r="H241" s="220" t="s">
        <v>22</v>
      </c>
      <c r="I241" s="222"/>
      <c r="J241" s="219"/>
      <c r="K241" s="219"/>
      <c r="L241" s="223"/>
      <c r="M241" s="224"/>
      <c r="N241" s="225"/>
      <c r="O241" s="225"/>
      <c r="P241" s="225"/>
      <c r="Q241" s="225"/>
      <c r="R241" s="225"/>
      <c r="S241" s="225"/>
      <c r="T241" s="226"/>
      <c r="AT241" s="227" t="s">
        <v>192</v>
      </c>
      <c r="AU241" s="227" t="s">
        <v>92</v>
      </c>
      <c r="AV241" s="12" t="s">
        <v>25</v>
      </c>
      <c r="AW241" s="12" t="s">
        <v>194</v>
      </c>
      <c r="AX241" s="12" t="s">
        <v>82</v>
      </c>
      <c r="AY241" s="227" t="s">
        <v>182</v>
      </c>
    </row>
    <row r="242" spans="2:51" s="12" customFormat="1" ht="13.5">
      <c r="B242" s="218"/>
      <c r="C242" s="219"/>
      <c r="D242" s="208" t="s">
        <v>192</v>
      </c>
      <c r="E242" s="220" t="s">
        <v>22</v>
      </c>
      <c r="F242" s="221" t="s">
        <v>2465</v>
      </c>
      <c r="G242" s="219"/>
      <c r="H242" s="220" t="s">
        <v>22</v>
      </c>
      <c r="I242" s="222"/>
      <c r="J242" s="219"/>
      <c r="K242" s="219"/>
      <c r="L242" s="223"/>
      <c r="M242" s="224"/>
      <c r="N242" s="225"/>
      <c r="O242" s="225"/>
      <c r="P242" s="225"/>
      <c r="Q242" s="225"/>
      <c r="R242" s="225"/>
      <c r="S242" s="225"/>
      <c r="T242" s="226"/>
      <c r="AT242" s="227" t="s">
        <v>192</v>
      </c>
      <c r="AU242" s="227" t="s">
        <v>92</v>
      </c>
      <c r="AV242" s="12" t="s">
        <v>25</v>
      </c>
      <c r="AW242" s="12" t="s">
        <v>194</v>
      </c>
      <c r="AX242" s="12" t="s">
        <v>82</v>
      </c>
      <c r="AY242" s="227" t="s">
        <v>182</v>
      </c>
    </row>
    <row r="243" spans="2:51" s="11" customFormat="1" ht="13.5">
      <c r="B243" s="206"/>
      <c r="C243" s="207"/>
      <c r="D243" s="208" t="s">
        <v>192</v>
      </c>
      <c r="E243" s="209" t="s">
        <v>22</v>
      </c>
      <c r="F243" s="210" t="s">
        <v>2466</v>
      </c>
      <c r="G243" s="207"/>
      <c r="H243" s="211">
        <v>135.72</v>
      </c>
      <c r="I243" s="212"/>
      <c r="J243" s="207"/>
      <c r="K243" s="207"/>
      <c r="L243" s="213"/>
      <c r="M243" s="214"/>
      <c r="N243" s="215"/>
      <c r="O243" s="215"/>
      <c r="P243" s="215"/>
      <c r="Q243" s="215"/>
      <c r="R243" s="215"/>
      <c r="S243" s="215"/>
      <c r="T243" s="216"/>
      <c r="AT243" s="217" t="s">
        <v>192</v>
      </c>
      <c r="AU243" s="217" t="s">
        <v>92</v>
      </c>
      <c r="AV243" s="11" t="s">
        <v>92</v>
      </c>
      <c r="AW243" s="11" t="s">
        <v>194</v>
      </c>
      <c r="AX243" s="11" t="s">
        <v>25</v>
      </c>
      <c r="AY243" s="217" t="s">
        <v>182</v>
      </c>
    </row>
    <row r="244" spans="2:65" s="1" customFormat="1" ht="22.8" customHeight="1">
      <c r="B244" s="42"/>
      <c r="C244" s="194" t="s">
        <v>446</v>
      </c>
      <c r="D244" s="194" t="s">
        <v>185</v>
      </c>
      <c r="E244" s="195" t="s">
        <v>2467</v>
      </c>
      <c r="F244" s="196" t="s">
        <v>2468</v>
      </c>
      <c r="G244" s="197" t="s">
        <v>295</v>
      </c>
      <c r="H244" s="198">
        <v>30.95</v>
      </c>
      <c r="I244" s="199">
        <v>1992.26</v>
      </c>
      <c r="J244" s="200">
        <f>ROUND(I244*H244,2)</f>
        <v>61660.45</v>
      </c>
      <c r="K244" s="196" t="s">
        <v>235</v>
      </c>
      <c r="L244" s="62"/>
      <c r="M244" s="201" t="s">
        <v>22</v>
      </c>
      <c r="N244" s="202" t="s">
        <v>53</v>
      </c>
      <c r="O244" s="43"/>
      <c r="P244" s="203">
        <f>O244*H244</f>
        <v>0</v>
      </c>
      <c r="Q244" s="203">
        <v>2.052</v>
      </c>
      <c r="R244" s="203">
        <f>Q244*H244</f>
        <v>63.5094</v>
      </c>
      <c r="S244" s="203">
        <v>0</v>
      </c>
      <c r="T244" s="204">
        <f>S244*H244</f>
        <v>0</v>
      </c>
      <c r="AR244" s="25" t="s">
        <v>197</v>
      </c>
      <c r="AT244" s="25" t="s">
        <v>185</v>
      </c>
      <c r="AU244" s="25" t="s">
        <v>92</v>
      </c>
      <c r="AY244" s="25" t="s">
        <v>182</v>
      </c>
      <c r="BE244" s="205">
        <f>IF(N244="základní",J244,0)</f>
        <v>61660.45</v>
      </c>
      <c r="BF244" s="205">
        <f>IF(N244="snížená",J244,0)</f>
        <v>0</v>
      </c>
      <c r="BG244" s="205">
        <f>IF(N244="zákl. přenesená",J244,0)</f>
        <v>0</v>
      </c>
      <c r="BH244" s="205">
        <f>IF(N244="sníž. přenesená",J244,0)</f>
        <v>0</v>
      </c>
      <c r="BI244" s="205">
        <f>IF(N244="nulová",J244,0)</f>
        <v>0</v>
      </c>
      <c r="BJ244" s="25" t="s">
        <v>25</v>
      </c>
      <c r="BK244" s="205">
        <f>ROUND(I244*H244,2)</f>
        <v>61660.45</v>
      </c>
      <c r="BL244" s="25" t="s">
        <v>197</v>
      </c>
      <c r="BM244" s="25" t="s">
        <v>2469</v>
      </c>
    </row>
    <row r="245" spans="2:47" s="1" customFormat="1" ht="120">
      <c r="B245" s="42"/>
      <c r="C245" s="64"/>
      <c r="D245" s="208" t="s">
        <v>237</v>
      </c>
      <c r="E245" s="64"/>
      <c r="F245" s="228" t="s">
        <v>2470</v>
      </c>
      <c r="G245" s="64"/>
      <c r="H245" s="64"/>
      <c r="I245" s="165"/>
      <c r="J245" s="64"/>
      <c r="K245" s="64"/>
      <c r="L245" s="62"/>
      <c r="M245" s="229"/>
      <c r="N245" s="43"/>
      <c r="O245" s="43"/>
      <c r="P245" s="43"/>
      <c r="Q245" s="43"/>
      <c r="R245" s="43"/>
      <c r="S245" s="43"/>
      <c r="T245" s="79"/>
      <c r="AT245" s="25" t="s">
        <v>237</v>
      </c>
      <c r="AU245" s="25" t="s">
        <v>92</v>
      </c>
    </row>
    <row r="246" spans="2:51" s="12" customFormat="1" ht="13.5">
      <c r="B246" s="218"/>
      <c r="C246" s="219"/>
      <c r="D246" s="208" t="s">
        <v>192</v>
      </c>
      <c r="E246" s="220" t="s">
        <v>22</v>
      </c>
      <c r="F246" s="221" t="s">
        <v>2471</v>
      </c>
      <c r="G246" s="219"/>
      <c r="H246" s="220" t="s">
        <v>22</v>
      </c>
      <c r="I246" s="222"/>
      <c r="J246" s="219"/>
      <c r="K246" s="219"/>
      <c r="L246" s="223"/>
      <c r="M246" s="224"/>
      <c r="N246" s="225"/>
      <c r="O246" s="225"/>
      <c r="P246" s="225"/>
      <c r="Q246" s="225"/>
      <c r="R246" s="225"/>
      <c r="S246" s="225"/>
      <c r="T246" s="226"/>
      <c r="AT246" s="227" t="s">
        <v>192</v>
      </c>
      <c r="AU246" s="227" t="s">
        <v>92</v>
      </c>
      <c r="AV246" s="12" t="s">
        <v>25</v>
      </c>
      <c r="AW246" s="12" t="s">
        <v>194</v>
      </c>
      <c r="AX246" s="12" t="s">
        <v>82</v>
      </c>
      <c r="AY246" s="227" t="s">
        <v>182</v>
      </c>
    </row>
    <row r="247" spans="2:51" s="12" customFormat="1" ht="13.5">
      <c r="B247" s="218"/>
      <c r="C247" s="219"/>
      <c r="D247" s="208" t="s">
        <v>192</v>
      </c>
      <c r="E247" s="220" t="s">
        <v>22</v>
      </c>
      <c r="F247" s="221" t="s">
        <v>2472</v>
      </c>
      <c r="G247" s="219"/>
      <c r="H247" s="220" t="s">
        <v>22</v>
      </c>
      <c r="I247" s="222"/>
      <c r="J247" s="219"/>
      <c r="K247" s="219"/>
      <c r="L247" s="223"/>
      <c r="M247" s="224"/>
      <c r="N247" s="225"/>
      <c r="O247" s="225"/>
      <c r="P247" s="225"/>
      <c r="Q247" s="225"/>
      <c r="R247" s="225"/>
      <c r="S247" s="225"/>
      <c r="T247" s="226"/>
      <c r="AT247" s="227" t="s">
        <v>192</v>
      </c>
      <c r="AU247" s="227" t="s">
        <v>92</v>
      </c>
      <c r="AV247" s="12" t="s">
        <v>25</v>
      </c>
      <c r="AW247" s="12" t="s">
        <v>194</v>
      </c>
      <c r="AX247" s="12" t="s">
        <v>82</v>
      </c>
      <c r="AY247" s="227" t="s">
        <v>182</v>
      </c>
    </row>
    <row r="248" spans="2:51" s="11" customFormat="1" ht="13.5">
      <c r="B248" s="206"/>
      <c r="C248" s="207"/>
      <c r="D248" s="208" t="s">
        <v>192</v>
      </c>
      <c r="E248" s="209" t="s">
        <v>22</v>
      </c>
      <c r="F248" s="210" t="s">
        <v>2473</v>
      </c>
      <c r="G248" s="207"/>
      <c r="H248" s="211">
        <v>30.95</v>
      </c>
      <c r="I248" s="212"/>
      <c r="J248" s="207"/>
      <c r="K248" s="207"/>
      <c r="L248" s="213"/>
      <c r="M248" s="214"/>
      <c r="N248" s="215"/>
      <c r="O248" s="215"/>
      <c r="P248" s="215"/>
      <c r="Q248" s="215"/>
      <c r="R248" s="215"/>
      <c r="S248" s="215"/>
      <c r="T248" s="216"/>
      <c r="AT248" s="217" t="s">
        <v>192</v>
      </c>
      <c r="AU248" s="217" t="s">
        <v>92</v>
      </c>
      <c r="AV248" s="11" t="s">
        <v>92</v>
      </c>
      <c r="AW248" s="11" t="s">
        <v>194</v>
      </c>
      <c r="AX248" s="11" t="s">
        <v>25</v>
      </c>
      <c r="AY248" s="217" t="s">
        <v>182</v>
      </c>
    </row>
    <row r="249" spans="2:65" s="1" customFormat="1" ht="22.8" customHeight="1">
      <c r="B249" s="42"/>
      <c r="C249" s="194" t="s">
        <v>451</v>
      </c>
      <c r="D249" s="194" t="s">
        <v>185</v>
      </c>
      <c r="E249" s="195" t="s">
        <v>2474</v>
      </c>
      <c r="F249" s="196" t="s">
        <v>2475</v>
      </c>
      <c r="G249" s="197" t="s">
        <v>234</v>
      </c>
      <c r="H249" s="198">
        <v>160.885</v>
      </c>
      <c r="I249" s="199">
        <v>2200.23</v>
      </c>
      <c r="J249" s="200">
        <f>ROUND(I249*H249,2)</f>
        <v>353984</v>
      </c>
      <c r="K249" s="196" t="s">
        <v>235</v>
      </c>
      <c r="L249" s="62"/>
      <c r="M249" s="201" t="s">
        <v>22</v>
      </c>
      <c r="N249" s="202" t="s">
        <v>53</v>
      </c>
      <c r="O249" s="43"/>
      <c r="P249" s="203">
        <f>O249*H249</f>
        <v>0</v>
      </c>
      <c r="Q249" s="203">
        <v>0.74327</v>
      </c>
      <c r="R249" s="203">
        <f>Q249*H249</f>
        <v>119.58099394999999</v>
      </c>
      <c r="S249" s="203">
        <v>0</v>
      </c>
      <c r="T249" s="204">
        <f>S249*H249</f>
        <v>0</v>
      </c>
      <c r="AR249" s="25" t="s">
        <v>197</v>
      </c>
      <c r="AT249" s="25" t="s">
        <v>185</v>
      </c>
      <c r="AU249" s="25" t="s">
        <v>92</v>
      </c>
      <c r="AY249" s="25" t="s">
        <v>182</v>
      </c>
      <c r="BE249" s="205">
        <f>IF(N249="základní",J249,0)</f>
        <v>353984</v>
      </c>
      <c r="BF249" s="205">
        <f>IF(N249="snížená",J249,0)</f>
        <v>0</v>
      </c>
      <c r="BG249" s="205">
        <f>IF(N249="zákl. přenesená",J249,0)</f>
        <v>0</v>
      </c>
      <c r="BH249" s="205">
        <f>IF(N249="sníž. přenesená",J249,0)</f>
        <v>0</v>
      </c>
      <c r="BI249" s="205">
        <f>IF(N249="nulová",J249,0)</f>
        <v>0</v>
      </c>
      <c r="BJ249" s="25" t="s">
        <v>25</v>
      </c>
      <c r="BK249" s="205">
        <f>ROUND(I249*H249,2)</f>
        <v>353984</v>
      </c>
      <c r="BL249" s="25" t="s">
        <v>197</v>
      </c>
      <c r="BM249" s="25" t="s">
        <v>2476</v>
      </c>
    </row>
    <row r="250" spans="2:47" s="1" customFormat="1" ht="132">
      <c r="B250" s="42"/>
      <c r="C250" s="64"/>
      <c r="D250" s="208" t="s">
        <v>237</v>
      </c>
      <c r="E250" s="64"/>
      <c r="F250" s="228" t="s">
        <v>2477</v>
      </c>
      <c r="G250" s="64"/>
      <c r="H250" s="64"/>
      <c r="I250" s="165"/>
      <c r="J250" s="64"/>
      <c r="K250" s="64"/>
      <c r="L250" s="62"/>
      <c r="M250" s="229"/>
      <c r="N250" s="43"/>
      <c r="O250" s="43"/>
      <c r="P250" s="43"/>
      <c r="Q250" s="43"/>
      <c r="R250" s="43"/>
      <c r="S250" s="43"/>
      <c r="T250" s="79"/>
      <c r="AT250" s="25" t="s">
        <v>237</v>
      </c>
      <c r="AU250" s="25" t="s">
        <v>92</v>
      </c>
    </row>
    <row r="251" spans="2:51" s="12" customFormat="1" ht="13.5">
      <c r="B251" s="218"/>
      <c r="C251" s="219"/>
      <c r="D251" s="208" t="s">
        <v>192</v>
      </c>
      <c r="E251" s="220" t="s">
        <v>22</v>
      </c>
      <c r="F251" s="221" t="s">
        <v>2478</v>
      </c>
      <c r="G251" s="219"/>
      <c r="H251" s="220" t="s">
        <v>22</v>
      </c>
      <c r="I251" s="222"/>
      <c r="J251" s="219"/>
      <c r="K251" s="219"/>
      <c r="L251" s="223"/>
      <c r="M251" s="224"/>
      <c r="N251" s="225"/>
      <c r="O251" s="225"/>
      <c r="P251" s="225"/>
      <c r="Q251" s="225"/>
      <c r="R251" s="225"/>
      <c r="S251" s="225"/>
      <c r="T251" s="226"/>
      <c r="AT251" s="227" t="s">
        <v>192</v>
      </c>
      <c r="AU251" s="227" t="s">
        <v>92</v>
      </c>
      <c r="AV251" s="12" t="s">
        <v>25</v>
      </c>
      <c r="AW251" s="12" t="s">
        <v>194</v>
      </c>
      <c r="AX251" s="12" t="s">
        <v>82</v>
      </c>
      <c r="AY251" s="227" t="s">
        <v>182</v>
      </c>
    </row>
    <row r="252" spans="2:51" s="11" customFormat="1" ht="13.5">
      <c r="B252" s="206"/>
      <c r="C252" s="207"/>
      <c r="D252" s="208" t="s">
        <v>192</v>
      </c>
      <c r="E252" s="209" t="s">
        <v>22</v>
      </c>
      <c r="F252" s="210" t="s">
        <v>2479</v>
      </c>
      <c r="G252" s="207"/>
      <c r="H252" s="211">
        <v>129.285</v>
      </c>
      <c r="I252" s="212"/>
      <c r="J252" s="207"/>
      <c r="K252" s="207"/>
      <c r="L252" s="213"/>
      <c r="M252" s="214"/>
      <c r="N252" s="215"/>
      <c r="O252" s="215"/>
      <c r="P252" s="215"/>
      <c r="Q252" s="215"/>
      <c r="R252" s="215"/>
      <c r="S252" s="215"/>
      <c r="T252" s="216"/>
      <c r="AT252" s="217" t="s">
        <v>192</v>
      </c>
      <c r="AU252" s="217" t="s">
        <v>92</v>
      </c>
      <c r="AV252" s="11" t="s">
        <v>92</v>
      </c>
      <c r="AW252" s="11" t="s">
        <v>194</v>
      </c>
      <c r="AX252" s="11" t="s">
        <v>82</v>
      </c>
      <c r="AY252" s="217" t="s">
        <v>182</v>
      </c>
    </row>
    <row r="253" spans="2:51" s="12" customFormat="1" ht="13.5">
      <c r="B253" s="218"/>
      <c r="C253" s="219"/>
      <c r="D253" s="208" t="s">
        <v>192</v>
      </c>
      <c r="E253" s="220" t="s">
        <v>22</v>
      </c>
      <c r="F253" s="221" t="s">
        <v>2453</v>
      </c>
      <c r="G253" s="219"/>
      <c r="H253" s="220" t="s">
        <v>22</v>
      </c>
      <c r="I253" s="222"/>
      <c r="J253" s="219"/>
      <c r="K253" s="219"/>
      <c r="L253" s="223"/>
      <c r="M253" s="224"/>
      <c r="N253" s="225"/>
      <c r="O253" s="225"/>
      <c r="P253" s="225"/>
      <c r="Q253" s="225"/>
      <c r="R253" s="225"/>
      <c r="S253" s="225"/>
      <c r="T253" s="226"/>
      <c r="AT253" s="227" t="s">
        <v>192</v>
      </c>
      <c r="AU253" s="227" t="s">
        <v>92</v>
      </c>
      <c r="AV253" s="12" t="s">
        <v>25</v>
      </c>
      <c r="AW253" s="12" t="s">
        <v>194</v>
      </c>
      <c r="AX253" s="12" t="s">
        <v>82</v>
      </c>
      <c r="AY253" s="227" t="s">
        <v>182</v>
      </c>
    </row>
    <row r="254" spans="2:51" s="11" customFormat="1" ht="13.5">
      <c r="B254" s="206"/>
      <c r="C254" s="207"/>
      <c r="D254" s="208" t="s">
        <v>192</v>
      </c>
      <c r="E254" s="209" t="s">
        <v>22</v>
      </c>
      <c r="F254" s="210" t="s">
        <v>2454</v>
      </c>
      <c r="G254" s="207"/>
      <c r="H254" s="211">
        <v>31.6</v>
      </c>
      <c r="I254" s="212"/>
      <c r="J254" s="207"/>
      <c r="K254" s="207"/>
      <c r="L254" s="213"/>
      <c r="M254" s="214"/>
      <c r="N254" s="215"/>
      <c r="O254" s="215"/>
      <c r="P254" s="215"/>
      <c r="Q254" s="215"/>
      <c r="R254" s="215"/>
      <c r="S254" s="215"/>
      <c r="T254" s="216"/>
      <c r="AT254" s="217" t="s">
        <v>192</v>
      </c>
      <c r="AU254" s="217" t="s">
        <v>92</v>
      </c>
      <c r="AV254" s="11" t="s">
        <v>92</v>
      </c>
      <c r="AW254" s="11" t="s">
        <v>194</v>
      </c>
      <c r="AX254" s="11" t="s">
        <v>82</v>
      </c>
      <c r="AY254" s="217" t="s">
        <v>182</v>
      </c>
    </row>
    <row r="255" spans="2:51" s="15" customFormat="1" ht="13.5">
      <c r="B255" s="274"/>
      <c r="C255" s="275"/>
      <c r="D255" s="208" t="s">
        <v>192</v>
      </c>
      <c r="E255" s="276" t="s">
        <v>22</v>
      </c>
      <c r="F255" s="277" t="s">
        <v>2480</v>
      </c>
      <c r="G255" s="275"/>
      <c r="H255" s="278">
        <v>160.885</v>
      </c>
      <c r="I255" s="279"/>
      <c r="J255" s="275"/>
      <c r="K255" s="275"/>
      <c r="L255" s="280"/>
      <c r="M255" s="281"/>
      <c r="N255" s="282"/>
      <c r="O255" s="282"/>
      <c r="P255" s="282"/>
      <c r="Q255" s="282"/>
      <c r="R255" s="282"/>
      <c r="S255" s="282"/>
      <c r="T255" s="283"/>
      <c r="AT255" s="284" t="s">
        <v>192</v>
      </c>
      <c r="AU255" s="284" t="s">
        <v>92</v>
      </c>
      <c r="AV255" s="15" t="s">
        <v>201</v>
      </c>
      <c r="AW255" s="15" t="s">
        <v>194</v>
      </c>
      <c r="AX255" s="15" t="s">
        <v>25</v>
      </c>
      <c r="AY255" s="284" t="s">
        <v>182</v>
      </c>
    </row>
    <row r="256" spans="2:63" s="10" customFormat="1" ht="29.85" customHeight="1">
      <c r="B256" s="178"/>
      <c r="C256" s="179"/>
      <c r="D256" s="180" t="s">
        <v>81</v>
      </c>
      <c r="E256" s="192" t="s">
        <v>277</v>
      </c>
      <c r="F256" s="192" t="s">
        <v>1031</v>
      </c>
      <c r="G256" s="179"/>
      <c r="H256" s="179"/>
      <c r="I256" s="182"/>
      <c r="J256" s="193">
        <f>BK256</f>
        <v>673778.6599999999</v>
      </c>
      <c r="K256" s="179"/>
      <c r="L256" s="184"/>
      <c r="M256" s="185"/>
      <c r="N256" s="186"/>
      <c r="O256" s="186"/>
      <c r="P256" s="187">
        <f>SUM(P257:P281)</f>
        <v>0</v>
      </c>
      <c r="Q256" s="186"/>
      <c r="R256" s="187">
        <f>SUM(R257:R281)</f>
        <v>9.71504072</v>
      </c>
      <c r="S256" s="186"/>
      <c r="T256" s="188">
        <f>SUM(T257:T281)</f>
        <v>180.40436</v>
      </c>
      <c r="AR256" s="189" t="s">
        <v>25</v>
      </c>
      <c r="AT256" s="190" t="s">
        <v>81</v>
      </c>
      <c r="AU256" s="190" t="s">
        <v>25</v>
      </c>
      <c r="AY256" s="189" t="s">
        <v>182</v>
      </c>
      <c r="BK256" s="191">
        <f>SUM(BK257:BK281)</f>
        <v>673778.6599999999</v>
      </c>
    </row>
    <row r="257" spans="2:65" s="1" customFormat="1" ht="14.4" customHeight="1">
      <c r="B257" s="42"/>
      <c r="C257" s="194" t="s">
        <v>457</v>
      </c>
      <c r="D257" s="194" t="s">
        <v>185</v>
      </c>
      <c r="E257" s="195" t="s">
        <v>2481</v>
      </c>
      <c r="F257" s="196" t="s">
        <v>2482</v>
      </c>
      <c r="G257" s="197" t="s">
        <v>430</v>
      </c>
      <c r="H257" s="198">
        <v>17</v>
      </c>
      <c r="I257" s="199">
        <v>7296.79</v>
      </c>
      <c r="J257" s="200">
        <f>ROUND(I257*H257,2)</f>
        <v>124045.43</v>
      </c>
      <c r="K257" s="196" t="s">
        <v>22</v>
      </c>
      <c r="L257" s="62"/>
      <c r="M257" s="201" t="s">
        <v>22</v>
      </c>
      <c r="N257" s="202" t="s">
        <v>53</v>
      </c>
      <c r="O257" s="43"/>
      <c r="P257" s="203">
        <f>O257*H257</f>
        <v>0</v>
      </c>
      <c r="Q257" s="203">
        <v>0</v>
      </c>
      <c r="R257" s="203">
        <f>Q257*H257</f>
        <v>0</v>
      </c>
      <c r="S257" s="203">
        <v>0</v>
      </c>
      <c r="T257" s="204">
        <f>S257*H257</f>
        <v>0</v>
      </c>
      <c r="AR257" s="25" t="s">
        <v>197</v>
      </c>
      <c r="AT257" s="25" t="s">
        <v>185</v>
      </c>
      <c r="AU257" s="25" t="s">
        <v>92</v>
      </c>
      <c r="AY257" s="25" t="s">
        <v>182</v>
      </c>
      <c r="BE257" s="205">
        <f>IF(N257="základní",J257,0)</f>
        <v>124045.43</v>
      </c>
      <c r="BF257" s="205">
        <f>IF(N257="snížená",J257,0)</f>
        <v>0</v>
      </c>
      <c r="BG257" s="205">
        <f>IF(N257="zákl. přenesená",J257,0)</f>
        <v>0</v>
      </c>
      <c r="BH257" s="205">
        <f>IF(N257="sníž. přenesená",J257,0)</f>
        <v>0</v>
      </c>
      <c r="BI257" s="205">
        <f>IF(N257="nulová",J257,0)</f>
        <v>0</v>
      </c>
      <c r="BJ257" s="25" t="s">
        <v>25</v>
      </c>
      <c r="BK257" s="205">
        <f>ROUND(I257*H257,2)</f>
        <v>124045.43</v>
      </c>
      <c r="BL257" s="25" t="s">
        <v>197</v>
      </c>
      <c r="BM257" s="25" t="s">
        <v>2483</v>
      </c>
    </row>
    <row r="258" spans="2:51" s="12" customFormat="1" ht="24">
      <c r="B258" s="218"/>
      <c r="C258" s="219"/>
      <c r="D258" s="208" t="s">
        <v>192</v>
      </c>
      <c r="E258" s="220" t="s">
        <v>22</v>
      </c>
      <c r="F258" s="221" t="s">
        <v>2484</v>
      </c>
      <c r="G258" s="219"/>
      <c r="H258" s="220" t="s">
        <v>22</v>
      </c>
      <c r="I258" s="222"/>
      <c r="J258" s="219"/>
      <c r="K258" s="219"/>
      <c r="L258" s="223"/>
      <c r="M258" s="224"/>
      <c r="N258" s="225"/>
      <c r="O258" s="225"/>
      <c r="P258" s="225"/>
      <c r="Q258" s="225"/>
      <c r="R258" s="225"/>
      <c r="S258" s="225"/>
      <c r="T258" s="226"/>
      <c r="AT258" s="227" t="s">
        <v>192</v>
      </c>
      <c r="AU258" s="227" t="s">
        <v>92</v>
      </c>
      <c r="AV258" s="12" t="s">
        <v>25</v>
      </c>
      <c r="AW258" s="12" t="s">
        <v>194</v>
      </c>
      <c r="AX258" s="12" t="s">
        <v>82</v>
      </c>
      <c r="AY258" s="227" t="s">
        <v>182</v>
      </c>
    </row>
    <row r="259" spans="2:51" s="11" customFormat="1" ht="13.5">
      <c r="B259" s="206"/>
      <c r="C259" s="207"/>
      <c r="D259" s="208" t="s">
        <v>192</v>
      </c>
      <c r="E259" s="209" t="s">
        <v>22</v>
      </c>
      <c r="F259" s="210" t="s">
        <v>2485</v>
      </c>
      <c r="G259" s="207"/>
      <c r="H259" s="211">
        <v>17</v>
      </c>
      <c r="I259" s="212"/>
      <c r="J259" s="207"/>
      <c r="K259" s="207"/>
      <c r="L259" s="213"/>
      <c r="M259" s="214"/>
      <c r="N259" s="215"/>
      <c r="O259" s="215"/>
      <c r="P259" s="215"/>
      <c r="Q259" s="215"/>
      <c r="R259" s="215"/>
      <c r="S259" s="215"/>
      <c r="T259" s="216"/>
      <c r="AT259" s="217" t="s">
        <v>192</v>
      </c>
      <c r="AU259" s="217" t="s">
        <v>92</v>
      </c>
      <c r="AV259" s="11" t="s">
        <v>92</v>
      </c>
      <c r="AW259" s="11" t="s">
        <v>194</v>
      </c>
      <c r="AX259" s="11" t="s">
        <v>25</v>
      </c>
      <c r="AY259" s="217" t="s">
        <v>182</v>
      </c>
    </row>
    <row r="260" spans="2:65" s="1" customFormat="1" ht="14.4" customHeight="1">
      <c r="B260" s="42"/>
      <c r="C260" s="194" t="s">
        <v>462</v>
      </c>
      <c r="D260" s="194" t="s">
        <v>185</v>
      </c>
      <c r="E260" s="195" t="s">
        <v>2486</v>
      </c>
      <c r="F260" s="196" t="s">
        <v>2487</v>
      </c>
      <c r="G260" s="197" t="s">
        <v>249</v>
      </c>
      <c r="H260" s="198">
        <v>2</v>
      </c>
      <c r="I260" s="199">
        <v>1673.66</v>
      </c>
      <c r="J260" s="200">
        <f>ROUND(I260*H260,2)</f>
        <v>3347.32</v>
      </c>
      <c r="K260" s="196" t="s">
        <v>235</v>
      </c>
      <c r="L260" s="62"/>
      <c r="M260" s="201" t="s">
        <v>22</v>
      </c>
      <c r="N260" s="202" t="s">
        <v>53</v>
      </c>
      <c r="O260" s="43"/>
      <c r="P260" s="203">
        <f>O260*H260</f>
        <v>0</v>
      </c>
      <c r="Q260" s="203">
        <v>0.08542</v>
      </c>
      <c r="R260" s="203">
        <f>Q260*H260</f>
        <v>0.17084</v>
      </c>
      <c r="S260" s="203">
        <v>0</v>
      </c>
      <c r="T260" s="204">
        <f>S260*H260</f>
        <v>0</v>
      </c>
      <c r="AR260" s="25" t="s">
        <v>197</v>
      </c>
      <c r="AT260" s="25" t="s">
        <v>185</v>
      </c>
      <c r="AU260" s="25" t="s">
        <v>92</v>
      </c>
      <c r="AY260" s="25" t="s">
        <v>182</v>
      </c>
      <c r="BE260" s="205">
        <f>IF(N260="základní",J260,0)</f>
        <v>3347.32</v>
      </c>
      <c r="BF260" s="205">
        <f>IF(N260="snížená",J260,0)</f>
        <v>0</v>
      </c>
      <c r="BG260" s="205">
        <f>IF(N260="zákl. přenesená",J260,0)</f>
        <v>0</v>
      </c>
      <c r="BH260" s="205">
        <f>IF(N260="sníž. přenesená",J260,0)</f>
        <v>0</v>
      </c>
      <c r="BI260" s="205">
        <f>IF(N260="nulová",J260,0)</f>
        <v>0</v>
      </c>
      <c r="BJ260" s="25" t="s">
        <v>25</v>
      </c>
      <c r="BK260" s="205">
        <f>ROUND(I260*H260,2)</f>
        <v>3347.32</v>
      </c>
      <c r="BL260" s="25" t="s">
        <v>197</v>
      </c>
      <c r="BM260" s="25" t="s">
        <v>2488</v>
      </c>
    </row>
    <row r="261" spans="2:47" s="1" customFormat="1" ht="72">
      <c r="B261" s="42"/>
      <c r="C261" s="64"/>
      <c r="D261" s="208" t="s">
        <v>237</v>
      </c>
      <c r="E261" s="64"/>
      <c r="F261" s="228" t="s">
        <v>2489</v>
      </c>
      <c r="G261" s="64"/>
      <c r="H261" s="64"/>
      <c r="I261" s="165"/>
      <c r="J261" s="64"/>
      <c r="K261" s="64"/>
      <c r="L261" s="62"/>
      <c r="M261" s="229"/>
      <c r="N261" s="43"/>
      <c r="O261" s="43"/>
      <c r="P261" s="43"/>
      <c r="Q261" s="43"/>
      <c r="R261" s="43"/>
      <c r="S261" s="43"/>
      <c r="T261" s="79"/>
      <c r="AT261" s="25" t="s">
        <v>237</v>
      </c>
      <c r="AU261" s="25" t="s">
        <v>92</v>
      </c>
    </row>
    <row r="262" spans="2:65" s="1" customFormat="1" ht="22.8" customHeight="1">
      <c r="B262" s="42"/>
      <c r="C262" s="194" t="s">
        <v>466</v>
      </c>
      <c r="D262" s="194" t="s">
        <v>185</v>
      </c>
      <c r="E262" s="195" t="s">
        <v>1245</v>
      </c>
      <c r="F262" s="196" t="s">
        <v>1246</v>
      </c>
      <c r="G262" s="197" t="s">
        <v>234</v>
      </c>
      <c r="H262" s="198">
        <v>402</v>
      </c>
      <c r="I262" s="199">
        <v>56.43</v>
      </c>
      <c r="J262" s="200">
        <f>ROUND(I262*H262,2)</f>
        <v>22684.86</v>
      </c>
      <c r="K262" s="196" t="s">
        <v>235</v>
      </c>
      <c r="L262" s="62"/>
      <c r="M262" s="201" t="s">
        <v>22</v>
      </c>
      <c r="N262" s="202" t="s">
        <v>53</v>
      </c>
      <c r="O262" s="43"/>
      <c r="P262" s="203">
        <f>O262*H262</f>
        <v>0</v>
      </c>
      <c r="Q262" s="203">
        <v>0.00069</v>
      </c>
      <c r="R262" s="203">
        <f>Q262*H262</f>
        <v>0.27737999999999996</v>
      </c>
      <c r="S262" s="203">
        <v>0</v>
      </c>
      <c r="T262" s="204">
        <f>S262*H262</f>
        <v>0</v>
      </c>
      <c r="AR262" s="25" t="s">
        <v>197</v>
      </c>
      <c r="AT262" s="25" t="s">
        <v>185</v>
      </c>
      <c r="AU262" s="25" t="s">
        <v>92</v>
      </c>
      <c r="AY262" s="25" t="s">
        <v>182</v>
      </c>
      <c r="BE262" s="205">
        <f>IF(N262="základní",J262,0)</f>
        <v>22684.86</v>
      </c>
      <c r="BF262" s="205">
        <f>IF(N262="snížená",J262,0)</f>
        <v>0</v>
      </c>
      <c r="BG262" s="205">
        <f>IF(N262="zákl. přenesená",J262,0)</f>
        <v>0</v>
      </c>
      <c r="BH262" s="205">
        <f>IF(N262="sníž. přenesená",J262,0)</f>
        <v>0</v>
      </c>
      <c r="BI262" s="205">
        <f>IF(N262="nulová",J262,0)</f>
        <v>0</v>
      </c>
      <c r="BJ262" s="25" t="s">
        <v>25</v>
      </c>
      <c r="BK262" s="205">
        <f>ROUND(I262*H262,2)</f>
        <v>22684.86</v>
      </c>
      <c r="BL262" s="25" t="s">
        <v>197</v>
      </c>
      <c r="BM262" s="25" t="s">
        <v>2490</v>
      </c>
    </row>
    <row r="263" spans="2:47" s="1" customFormat="1" ht="48">
      <c r="B263" s="42"/>
      <c r="C263" s="64"/>
      <c r="D263" s="208" t="s">
        <v>237</v>
      </c>
      <c r="E263" s="64"/>
      <c r="F263" s="228" t="s">
        <v>1248</v>
      </c>
      <c r="G263" s="64"/>
      <c r="H263" s="64"/>
      <c r="I263" s="165"/>
      <c r="J263" s="64"/>
      <c r="K263" s="64"/>
      <c r="L263" s="62"/>
      <c r="M263" s="229"/>
      <c r="N263" s="43"/>
      <c r="O263" s="43"/>
      <c r="P263" s="43"/>
      <c r="Q263" s="43"/>
      <c r="R263" s="43"/>
      <c r="S263" s="43"/>
      <c r="T263" s="79"/>
      <c r="AT263" s="25" t="s">
        <v>237</v>
      </c>
      <c r="AU263" s="25" t="s">
        <v>92</v>
      </c>
    </row>
    <row r="264" spans="2:51" s="12" customFormat="1" ht="24">
      <c r="B264" s="218"/>
      <c r="C264" s="219"/>
      <c r="D264" s="208" t="s">
        <v>192</v>
      </c>
      <c r="E264" s="220" t="s">
        <v>22</v>
      </c>
      <c r="F264" s="221" t="s">
        <v>2491</v>
      </c>
      <c r="G264" s="219"/>
      <c r="H264" s="220" t="s">
        <v>22</v>
      </c>
      <c r="I264" s="222"/>
      <c r="J264" s="219"/>
      <c r="K264" s="219"/>
      <c r="L264" s="223"/>
      <c r="M264" s="224"/>
      <c r="N264" s="225"/>
      <c r="O264" s="225"/>
      <c r="P264" s="225"/>
      <c r="Q264" s="225"/>
      <c r="R264" s="225"/>
      <c r="S264" s="225"/>
      <c r="T264" s="226"/>
      <c r="AT264" s="227" t="s">
        <v>192</v>
      </c>
      <c r="AU264" s="227" t="s">
        <v>92</v>
      </c>
      <c r="AV264" s="12" t="s">
        <v>25</v>
      </c>
      <c r="AW264" s="12" t="s">
        <v>194</v>
      </c>
      <c r="AX264" s="12" t="s">
        <v>82</v>
      </c>
      <c r="AY264" s="227" t="s">
        <v>182</v>
      </c>
    </row>
    <row r="265" spans="2:51" s="11" customFormat="1" ht="13.5">
      <c r="B265" s="206"/>
      <c r="C265" s="207"/>
      <c r="D265" s="208" t="s">
        <v>192</v>
      </c>
      <c r="E265" s="209" t="s">
        <v>22</v>
      </c>
      <c r="F265" s="210" t="s">
        <v>2492</v>
      </c>
      <c r="G265" s="207"/>
      <c r="H265" s="211">
        <v>402</v>
      </c>
      <c r="I265" s="212"/>
      <c r="J265" s="207"/>
      <c r="K265" s="207"/>
      <c r="L265" s="213"/>
      <c r="M265" s="214"/>
      <c r="N265" s="215"/>
      <c r="O265" s="215"/>
      <c r="P265" s="215"/>
      <c r="Q265" s="215"/>
      <c r="R265" s="215"/>
      <c r="S265" s="215"/>
      <c r="T265" s="216"/>
      <c r="AT265" s="217" t="s">
        <v>192</v>
      </c>
      <c r="AU265" s="217" t="s">
        <v>92</v>
      </c>
      <c r="AV265" s="11" t="s">
        <v>92</v>
      </c>
      <c r="AW265" s="11" t="s">
        <v>194</v>
      </c>
      <c r="AX265" s="11" t="s">
        <v>25</v>
      </c>
      <c r="AY265" s="217" t="s">
        <v>182</v>
      </c>
    </row>
    <row r="266" spans="2:65" s="1" customFormat="1" ht="14.4" customHeight="1">
      <c r="B266" s="42"/>
      <c r="C266" s="194" t="s">
        <v>472</v>
      </c>
      <c r="D266" s="194" t="s">
        <v>185</v>
      </c>
      <c r="E266" s="195" t="s">
        <v>2493</v>
      </c>
      <c r="F266" s="196" t="s">
        <v>2494</v>
      </c>
      <c r="G266" s="197" t="s">
        <v>295</v>
      </c>
      <c r="H266" s="198">
        <v>45.032</v>
      </c>
      <c r="I266" s="199">
        <v>3630.02</v>
      </c>
      <c r="J266" s="200">
        <f>ROUND(I266*H266,2)</f>
        <v>163467.06</v>
      </c>
      <c r="K266" s="196" t="s">
        <v>235</v>
      </c>
      <c r="L266" s="62"/>
      <c r="M266" s="201" t="s">
        <v>22</v>
      </c>
      <c r="N266" s="202" t="s">
        <v>53</v>
      </c>
      <c r="O266" s="43"/>
      <c r="P266" s="203">
        <f>O266*H266</f>
        <v>0</v>
      </c>
      <c r="Q266" s="203">
        <v>0.12</v>
      </c>
      <c r="R266" s="203">
        <f>Q266*H266</f>
        <v>5.40384</v>
      </c>
      <c r="S266" s="203">
        <v>2.2</v>
      </c>
      <c r="T266" s="204">
        <f>S266*H266</f>
        <v>99.0704</v>
      </c>
      <c r="AR266" s="25" t="s">
        <v>197</v>
      </c>
      <c r="AT266" s="25" t="s">
        <v>185</v>
      </c>
      <c r="AU266" s="25" t="s">
        <v>92</v>
      </c>
      <c r="AY266" s="25" t="s">
        <v>182</v>
      </c>
      <c r="BE266" s="205">
        <f>IF(N266="základní",J266,0)</f>
        <v>163467.06</v>
      </c>
      <c r="BF266" s="205">
        <f>IF(N266="snížená",J266,0)</f>
        <v>0</v>
      </c>
      <c r="BG266" s="205">
        <f>IF(N266="zákl. přenesená",J266,0)</f>
        <v>0</v>
      </c>
      <c r="BH266" s="205">
        <f>IF(N266="sníž. přenesená",J266,0)</f>
        <v>0</v>
      </c>
      <c r="BI266" s="205">
        <f>IF(N266="nulová",J266,0)</f>
        <v>0</v>
      </c>
      <c r="BJ266" s="25" t="s">
        <v>25</v>
      </c>
      <c r="BK266" s="205">
        <f>ROUND(I266*H266,2)</f>
        <v>163467.06</v>
      </c>
      <c r="BL266" s="25" t="s">
        <v>197</v>
      </c>
      <c r="BM266" s="25" t="s">
        <v>2495</v>
      </c>
    </row>
    <row r="267" spans="2:47" s="1" customFormat="1" ht="264">
      <c r="B267" s="42"/>
      <c r="C267" s="64"/>
      <c r="D267" s="208" t="s">
        <v>237</v>
      </c>
      <c r="E267" s="64"/>
      <c r="F267" s="228" t="s">
        <v>2277</v>
      </c>
      <c r="G267" s="64"/>
      <c r="H267" s="64"/>
      <c r="I267" s="165"/>
      <c r="J267" s="64"/>
      <c r="K267" s="64"/>
      <c r="L267" s="62"/>
      <c r="M267" s="229"/>
      <c r="N267" s="43"/>
      <c r="O267" s="43"/>
      <c r="P267" s="43"/>
      <c r="Q267" s="43"/>
      <c r="R267" s="43"/>
      <c r="S267" s="43"/>
      <c r="T267" s="79"/>
      <c r="AT267" s="25" t="s">
        <v>237</v>
      </c>
      <c r="AU267" s="25" t="s">
        <v>92</v>
      </c>
    </row>
    <row r="268" spans="2:51" s="12" customFormat="1" ht="13.5">
      <c r="B268" s="218"/>
      <c r="C268" s="219"/>
      <c r="D268" s="208" t="s">
        <v>192</v>
      </c>
      <c r="E268" s="220" t="s">
        <v>22</v>
      </c>
      <c r="F268" s="221" t="s">
        <v>2496</v>
      </c>
      <c r="G268" s="219"/>
      <c r="H268" s="220" t="s">
        <v>22</v>
      </c>
      <c r="I268" s="222"/>
      <c r="J268" s="219"/>
      <c r="K268" s="219"/>
      <c r="L268" s="223"/>
      <c r="M268" s="224"/>
      <c r="N268" s="225"/>
      <c r="O268" s="225"/>
      <c r="P268" s="225"/>
      <c r="Q268" s="225"/>
      <c r="R268" s="225"/>
      <c r="S268" s="225"/>
      <c r="T268" s="226"/>
      <c r="AT268" s="227" t="s">
        <v>192</v>
      </c>
      <c r="AU268" s="227" t="s">
        <v>92</v>
      </c>
      <c r="AV268" s="12" t="s">
        <v>25</v>
      </c>
      <c r="AW268" s="12" t="s">
        <v>194</v>
      </c>
      <c r="AX268" s="12" t="s">
        <v>82</v>
      </c>
      <c r="AY268" s="227" t="s">
        <v>182</v>
      </c>
    </row>
    <row r="269" spans="2:51" s="11" customFormat="1" ht="13.5">
      <c r="B269" s="206"/>
      <c r="C269" s="207"/>
      <c r="D269" s="208" t="s">
        <v>192</v>
      </c>
      <c r="E269" s="209" t="s">
        <v>22</v>
      </c>
      <c r="F269" s="210" t="s">
        <v>2497</v>
      </c>
      <c r="G269" s="207"/>
      <c r="H269" s="211">
        <v>25.192</v>
      </c>
      <c r="I269" s="212"/>
      <c r="J269" s="207"/>
      <c r="K269" s="207"/>
      <c r="L269" s="213"/>
      <c r="M269" s="214"/>
      <c r="N269" s="215"/>
      <c r="O269" s="215"/>
      <c r="P269" s="215"/>
      <c r="Q269" s="215"/>
      <c r="R269" s="215"/>
      <c r="S269" s="215"/>
      <c r="T269" s="216"/>
      <c r="AT269" s="217" t="s">
        <v>192</v>
      </c>
      <c r="AU269" s="217" t="s">
        <v>92</v>
      </c>
      <c r="AV269" s="11" t="s">
        <v>92</v>
      </c>
      <c r="AW269" s="11" t="s">
        <v>194</v>
      </c>
      <c r="AX269" s="11" t="s">
        <v>82</v>
      </c>
      <c r="AY269" s="217" t="s">
        <v>182</v>
      </c>
    </row>
    <row r="270" spans="2:51" s="11" customFormat="1" ht="13.5">
      <c r="B270" s="206"/>
      <c r="C270" s="207"/>
      <c r="D270" s="208" t="s">
        <v>192</v>
      </c>
      <c r="E270" s="209" t="s">
        <v>22</v>
      </c>
      <c r="F270" s="210" t="s">
        <v>2498</v>
      </c>
      <c r="G270" s="207"/>
      <c r="H270" s="211">
        <v>19.84</v>
      </c>
      <c r="I270" s="212"/>
      <c r="J270" s="207"/>
      <c r="K270" s="207"/>
      <c r="L270" s="213"/>
      <c r="M270" s="214"/>
      <c r="N270" s="215"/>
      <c r="O270" s="215"/>
      <c r="P270" s="215"/>
      <c r="Q270" s="215"/>
      <c r="R270" s="215"/>
      <c r="S270" s="215"/>
      <c r="T270" s="216"/>
      <c r="AT270" s="217" t="s">
        <v>192</v>
      </c>
      <c r="AU270" s="217" t="s">
        <v>92</v>
      </c>
      <c r="AV270" s="11" t="s">
        <v>92</v>
      </c>
      <c r="AW270" s="11" t="s">
        <v>194</v>
      </c>
      <c r="AX270" s="11" t="s">
        <v>82</v>
      </c>
      <c r="AY270" s="217" t="s">
        <v>182</v>
      </c>
    </row>
    <row r="271" spans="2:51" s="13" customFormat="1" ht="13.5">
      <c r="B271" s="233"/>
      <c r="C271" s="234"/>
      <c r="D271" s="208" t="s">
        <v>192</v>
      </c>
      <c r="E271" s="235" t="s">
        <v>22</v>
      </c>
      <c r="F271" s="236" t="s">
        <v>241</v>
      </c>
      <c r="G271" s="234"/>
      <c r="H271" s="237">
        <v>45.032</v>
      </c>
      <c r="I271" s="238"/>
      <c r="J271" s="234"/>
      <c r="K271" s="234"/>
      <c r="L271" s="239"/>
      <c r="M271" s="240"/>
      <c r="N271" s="241"/>
      <c r="O271" s="241"/>
      <c r="P271" s="241"/>
      <c r="Q271" s="241"/>
      <c r="R271" s="241"/>
      <c r="S271" s="241"/>
      <c r="T271" s="242"/>
      <c r="AT271" s="243" t="s">
        <v>192</v>
      </c>
      <c r="AU271" s="243" t="s">
        <v>92</v>
      </c>
      <c r="AV271" s="13" t="s">
        <v>197</v>
      </c>
      <c r="AW271" s="13" t="s">
        <v>194</v>
      </c>
      <c r="AX271" s="13" t="s">
        <v>25</v>
      </c>
      <c r="AY271" s="243" t="s">
        <v>182</v>
      </c>
    </row>
    <row r="272" spans="2:65" s="1" customFormat="1" ht="22.8" customHeight="1">
      <c r="B272" s="42"/>
      <c r="C272" s="194" t="s">
        <v>477</v>
      </c>
      <c r="D272" s="194" t="s">
        <v>185</v>
      </c>
      <c r="E272" s="195" t="s">
        <v>2274</v>
      </c>
      <c r="F272" s="196" t="s">
        <v>2275</v>
      </c>
      <c r="G272" s="197" t="s">
        <v>295</v>
      </c>
      <c r="H272" s="198">
        <v>31.632</v>
      </c>
      <c r="I272" s="199">
        <v>9514.48</v>
      </c>
      <c r="J272" s="200">
        <f>ROUND(I272*H272,2)</f>
        <v>300962.03</v>
      </c>
      <c r="K272" s="196" t="s">
        <v>235</v>
      </c>
      <c r="L272" s="62"/>
      <c r="M272" s="201" t="s">
        <v>22</v>
      </c>
      <c r="N272" s="202" t="s">
        <v>53</v>
      </c>
      <c r="O272" s="43"/>
      <c r="P272" s="203">
        <f>O272*H272</f>
        <v>0</v>
      </c>
      <c r="Q272" s="203">
        <v>0.12171</v>
      </c>
      <c r="R272" s="203">
        <f>Q272*H272</f>
        <v>3.84993072</v>
      </c>
      <c r="S272" s="203">
        <v>2.4</v>
      </c>
      <c r="T272" s="204">
        <f>S272*H272</f>
        <v>75.9168</v>
      </c>
      <c r="AR272" s="25" t="s">
        <v>197</v>
      </c>
      <c r="AT272" s="25" t="s">
        <v>185</v>
      </c>
      <c r="AU272" s="25" t="s">
        <v>92</v>
      </c>
      <c r="AY272" s="25" t="s">
        <v>182</v>
      </c>
      <c r="BE272" s="205">
        <f>IF(N272="základní",J272,0)</f>
        <v>300962.03</v>
      </c>
      <c r="BF272" s="205">
        <f>IF(N272="snížená",J272,0)</f>
        <v>0</v>
      </c>
      <c r="BG272" s="205">
        <f>IF(N272="zákl. přenesená",J272,0)</f>
        <v>0</v>
      </c>
      <c r="BH272" s="205">
        <f>IF(N272="sníž. přenesená",J272,0)</f>
        <v>0</v>
      </c>
      <c r="BI272" s="205">
        <f>IF(N272="nulová",J272,0)</f>
        <v>0</v>
      </c>
      <c r="BJ272" s="25" t="s">
        <v>25</v>
      </c>
      <c r="BK272" s="205">
        <f>ROUND(I272*H272,2)</f>
        <v>300962.03</v>
      </c>
      <c r="BL272" s="25" t="s">
        <v>197</v>
      </c>
      <c r="BM272" s="25" t="s">
        <v>2499</v>
      </c>
    </row>
    <row r="273" spans="2:47" s="1" customFormat="1" ht="264">
      <c r="B273" s="42"/>
      <c r="C273" s="64"/>
      <c r="D273" s="208" t="s">
        <v>237</v>
      </c>
      <c r="E273" s="64"/>
      <c r="F273" s="228" t="s">
        <v>2277</v>
      </c>
      <c r="G273" s="64"/>
      <c r="H273" s="64"/>
      <c r="I273" s="165"/>
      <c r="J273" s="64"/>
      <c r="K273" s="64"/>
      <c r="L273" s="62"/>
      <c r="M273" s="229"/>
      <c r="N273" s="43"/>
      <c r="O273" s="43"/>
      <c r="P273" s="43"/>
      <c r="Q273" s="43"/>
      <c r="R273" s="43"/>
      <c r="S273" s="43"/>
      <c r="T273" s="79"/>
      <c r="AT273" s="25" t="s">
        <v>237</v>
      </c>
      <c r="AU273" s="25" t="s">
        <v>92</v>
      </c>
    </row>
    <row r="274" spans="2:51" s="12" customFormat="1" ht="13.5">
      <c r="B274" s="218"/>
      <c r="C274" s="219"/>
      <c r="D274" s="208" t="s">
        <v>192</v>
      </c>
      <c r="E274" s="220" t="s">
        <v>22</v>
      </c>
      <c r="F274" s="221" t="s">
        <v>2500</v>
      </c>
      <c r="G274" s="219"/>
      <c r="H274" s="220" t="s">
        <v>22</v>
      </c>
      <c r="I274" s="222"/>
      <c r="J274" s="219"/>
      <c r="K274" s="219"/>
      <c r="L274" s="223"/>
      <c r="M274" s="224"/>
      <c r="N274" s="225"/>
      <c r="O274" s="225"/>
      <c r="P274" s="225"/>
      <c r="Q274" s="225"/>
      <c r="R274" s="225"/>
      <c r="S274" s="225"/>
      <c r="T274" s="226"/>
      <c r="AT274" s="227" t="s">
        <v>192</v>
      </c>
      <c r="AU274" s="227" t="s">
        <v>92</v>
      </c>
      <c r="AV274" s="12" t="s">
        <v>25</v>
      </c>
      <c r="AW274" s="12" t="s">
        <v>194</v>
      </c>
      <c r="AX274" s="12" t="s">
        <v>82</v>
      </c>
      <c r="AY274" s="227" t="s">
        <v>182</v>
      </c>
    </row>
    <row r="275" spans="2:51" s="11" customFormat="1" ht="13.5">
      <c r="B275" s="206"/>
      <c r="C275" s="207"/>
      <c r="D275" s="208" t="s">
        <v>192</v>
      </c>
      <c r="E275" s="209" t="s">
        <v>22</v>
      </c>
      <c r="F275" s="210" t="s">
        <v>2501</v>
      </c>
      <c r="G275" s="207"/>
      <c r="H275" s="211">
        <v>31.632</v>
      </c>
      <c r="I275" s="212"/>
      <c r="J275" s="207"/>
      <c r="K275" s="207"/>
      <c r="L275" s="213"/>
      <c r="M275" s="214"/>
      <c r="N275" s="215"/>
      <c r="O275" s="215"/>
      <c r="P275" s="215"/>
      <c r="Q275" s="215"/>
      <c r="R275" s="215"/>
      <c r="S275" s="215"/>
      <c r="T275" s="216"/>
      <c r="AT275" s="217" t="s">
        <v>192</v>
      </c>
      <c r="AU275" s="217" t="s">
        <v>92</v>
      </c>
      <c r="AV275" s="11" t="s">
        <v>92</v>
      </c>
      <c r="AW275" s="11" t="s">
        <v>194</v>
      </c>
      <c r="AX275" s="11" t="s">
        <v>25</v>
      </c>
      <c r="AY275" s="217" t="s">
        <v>182</v>
      </c>
    </row>
    <row r="276" spans="2:65" s="1" customFormat="1" ht="34.2" customHeight="1">
      <c r="B276" s="42"/>
      <c r="C276" s="194" t="s">
        <v>481</v>
      </c>
      <c r="D276" s="194" t="s">
        <v>185</v>
      </c>
      <c r="E276" s="195" t="s">
        <v>2502</v>
      </c>
      <c r="F276" s="196" t="s">
        <v>2503</v>
      </c>
      <c r="G276" s="197" t="s">
        <v>430</v>
      </c>
      <c r="H276" s="198">
        <v>45</v>
      </c>
      <c r="I276" s="199">
        <v>1081.31</v>
      </c>
      <c r="J276" s="200">
        <f>ROUND(I276*H276,2)</f>
        <v>48658.95</v>
      </c>
      <c r="K276" s="196" t="s">
        <v>235</v>
      </c>
      <c r="L276" s="62"/>
      <c r="M276" s="201" t="s">
        <v>22</v>
      </c>
      <c r="N276" s="202" t="s">
        <v>53</v>
      </c>
      <c r="O276" s="43"/>
      <c r="P276" s="203">
        <f>O276*H276</f>
        <v>0</v>
      </c>
      <c r="Q276" s="203">
        <v>0.00029</v>
      </c>
      <c r="R276" s="203">
        <f>Q276*H276</f>
        <v>0.01305</v>
      </c>
      <c r="S276" s="203">
        <v>0.054</v>
      </c>
      <c r="T276" s="204">
        <f>S276*H276</f>
        <v>2.43</v>
      </c>
      <c r="AR276" s="25" t="s">
        <v>197</v>
      </c>
      <c r="AT276" s="25" t="s">
        <v>185</v>
      </c>
      <c r="AU276" s="25" t="s">
        <v>92</v>
      </c>
      <c r="AY276" s="25" t="s">
        <v>182</v>
      </c>
      <c r="BE276" s="205">
        <f>IF(N276="základní",J276,0)</f>
        <v>48658.95</v>
      </c>
      <c r="BF276" s="205">
        <f>IF(N276="snížená",J276,0)</f>
        <v>0</v>
      </c>
      <c r="BG276" s="205">
        <f>IF(N276="zákl. přenesená",J276,0)</f>
        <v>0</v>
      </c>
      <c r="BH276" s="205">
        <f>IF(N276="sníž. přenesená",J276,0)</f>
        <v>0</v>
      </c>
      <c r="BI276" s="205">
        <f>IF(N276="nulová",J276,0)</f>
        <v>0</v>
      </c>
      <c r="BJ276" s="25" t="s">
        <v>25</v>
      </c>
      <c r="BK276" s="205">
        <f>ROUND(I276*H276,2)</f>
        <v>48658.95</v>
      </c>
      <c r="BL276" s="25" t="s">
        <v>197</v>
      </c>
      <c r="BM276" s="25" t="s">
        <v>2504</v>
      </c>
    </row>
    <row r="277" spans="2:51" s="12" customFormat="1" ht="13.5">
      <c r="B277" s="218"/>
      <c r="C277" s="219"/>
      <c r="D277" s="208" t="s">
        <v>192</v>
      </c>
      <c r="E277" s="220" t="s">
        <v>22</v>
      </c>
      <c r="F277" s="221" t="s">
        <v>2505</v>
      </c>
      <c r="G277" s="219"/>
      <c r="H277" s="220" t="s">
        <v>22</v>
      </c>
      <c r="I277" s="222"/>
      <c r="J277" s="219"/>
      <c r="K277" s="219"/>
      <c r="L277" s="223"/>
      <c r="M277" s="224"/>
      <c r="N277" s="225"/>
      <c r="O277" s="225"/>
      <c r="P277" s="225"/>
      <c r="Q277" s="225"/>
      <c r="R277" s="225"/>
      <c r="S277" s="225"/>
      <c r="T277" s="226"/>
      <c r="AT277" s="227" t="s">
        <v>192</v>
      </c>
      <c r="AU277" s="227" t="s">
        <v>92</v>
      </c>
      <c r="AV277" s="12" t="s">
        <v>25</v>
      </c>
      <c r="AW277" s="12" t="s">
        <v>194</v>
      </c>
      <c r="AX277" s="12" t="s">
        <v>82</v>
      </c>
      <c r="AY277" s="227" t="s">
        <v>182</v>
      </c>
    </row>
    <row r="278" spans="2:51" s="11" customFormat="1" ht="13.5">
      <c r="B278" s="206"/>
      <c r="C278" s="207"/>
      <c r="D278" s="208" t="s">
        <v>192</v>
      </c>
      <c r="E278" s="209" t="s">
        <v>22</v>
      </c>
      <c r="F278" s="210" t="s">
        <v>2506</v>
      </c>
      <c r="G278" s="207"/>
      <c r="H278" s="211">
        <v>45</v>
      </c>
      <c r="I278" s="212"/>
      <c r="J278" s="207"/>
      <c r="K278" s="207"/>
      <c r="L278" s="213"/>
      <c r="M278" s="214"/>
      <c r="N278" s="215"/>
      <c r="O278" s="215"/>
      <c r="P278" s="215"/>
      <c r="Q278" s="215"/>
      <c r="R278" s="215"/>
      <c r="S278" s="215"/>
      <c r="T278" s="216"/>
      <c r="AT278" s="217" t="s">
        <v>192</v>
      </c>
      <c r="AU278" s="217" t="s">
        <v>92</v>
      </c>
      <c r="AV278" s="11" t="s">
        <v>92</v>
      </c>
      <c r="AW278" s="11" t="s">
        <v>194</v>
      </c>
      <c r="AX278" s="11" t="s">
        <v>25</v>
      </c>
      <c r="AY278" s="217" t="s">
        <v>182</v>
      </c>
    </row>
    <row r="279" spans="2:65" s="1" customFormat="1" ht="22.8" customHeight="1">
      <c r="B279" s="42"/>
      <c r="C279" s="194" t="s">
        <v>485</v>
      </c>
      <c r="D279" s="194" t="s">
        <v>185</v>
      </c>
      <c r="E279" s="195" t="s">
        <v>2507</v>
      </c>
      <c r="F279" s="196" t="s">
        <v>2508</v>
      </c>
      <c r="G279" s="197" t="s">
        <v>234</v>
      </c>
      <c r="H279" s="198">
        <v>40.92</v>
      </c>
      <c r="I279" s="199">
        <v>259.36</v>
      </c>
      <c r="J279" s="200">
        <f>ROUND(I279*H279,2)</f>
        <v>10613.01</v>
      </c>
      <c r="K279" s="196" t="s">
        <v>235</v>
      </c>
      <c r="L279" s="62"/>
      <c r="M279" s="201" t="s">
        <v>22</v>
      </c>
      <c r="N279" s="202" t="s">
        <v>53</v>
      </c>
      <c r="O279" s="43"/>
      <c r="P279" s="203">
        <f>O279*H279</f>
        <v>0</v>
      </c>
      <c r="Q279" s="203">
        <v>0</v>
      </c>
      <c r="R279" s="203">
        <f>Q279*H279</f>
        <v>0</v>
      </c>
      <c r="S279" s="203">
        <v>0.073</v>
      </c>
      <c r="T279" s="204">
        <f>S279*H279</f>
        <v>2.98716</v>
      </c>
      <c r="AR279" s="25" t="s">
        <v>197</v>
      </c>
      <c r="AT279" s="25" t="s">
        <v>185</v>
      </c>
      <c r="AU279" s="25" t="s">
        <v>92</v>
      </c>
      <c r="AY279" s="25" t="s">
        <v>182</v>
      </c>
      <c r="BE279" s="205">
        <f>IF(N279="základní",J279,0)</f>
        <v>10613.01</v>
      </c>
      <c r="BF279" s="205">
        <f>IF(N279="snížená",J279,0)</f>
        <v>0</v>
      </c>
      <c r="BG279" s="205">
        <f>IF(N279="zákl. přenesená",J279,0)</f>
        <v>0</v>
      </c>
      <c r="BH279" s="205">
        <f>IF(N279="sníž. přenesená",J279,0)</f>
        <v>0</v>
      </c>
      <c r="BI279" s="205">
        <f>IF(N279="nulová",J279,0)</f>
        <v>0</v>
      </c>
      <c r="BJ279" s="25" t="s">
        <v>25</v>
      </c>
      <c r="BK279" s="205">
        <f>ROUND(I279*H279,2)</f>
        <v>10613.01</v>
      </c>
      <c r="BL279" s="25" t="s">
        <v>197</v>
      </c>
      <c r="BM279" s="25" t="s">
        <v>2509</v>
      </c>
    </row>
    <row r="280" spans="2:51" s="12" customFormat="1" ht="13.5">
      <c r="B280" s="218"/>
      <c r="C280" s="219"/>
      <c r="D280" s="208" t="s">
        <v>192</v>
      </c>
      <c r="E280" s="220" t="s">
        <v>22</v>
      </c>
      <c r="F280" s="221" t="s">
        <v>2510</v>
      </c>
      <c r="G280" s="219"/>
      <c r="H280" s="220" t="s">
        <v>22</v>
      </c>
      <c r="I280" s="222"/>
      <c r="J280" s="219"/>
      <c r="K280" s="219"/>
      <c r="L280" s="223"/>
      <c r="M280" s="224"/>
      <c r="N280" s="225"/>
      <c r="O280" s="225"/>
      <c r="P280" s="225"/>
      <c r="Q280" s="225"/>
      <c r="R280" s="225"/>
      <c r="S280" s="225"/>
      <c r="T280" s="226"/>
      <c r="AT280" s="227" t="s">
        <v>192</v>
      </c>
      <c r="AU280" s="227" t="s">
        <v>92</v>
      </c>
      <c r="AV280" s="12" t="s">
        <v>25</v>
      </c>
      <c r="AW280" s="12" t="s">
        <v>194</v>
      </c>
      <c r="AX280" s="12" t="s">
        <v>82</v>
      </c>
      <c r="AY280" s="227" t="s">
        <v>182</v>
      </c>
    </row>
    <row r="281" spans="2:51" s="11" customFormat="1" ht="13.5">
      <c r="B281" s="206"/>
      <c r="C281" s="207"/>
      <c r="D281" s="208" t="s">
        <v>192</v>
      </c>
      <c r="E281" s="209" t="s">
        <v>22</v>
      </c>
      <c r="F281" s="210" t="s">
        <v>2511</v>
      </c>
      <c r="G281" s="207"/>
      <c r="H281" s="211">
        <v>40.92</v>
      </c>
      <c r="I281" s="212"/>
      <c r="J281" s="207"/>
      <c r="K281" s="207"/>
      <c r="L281" s="213"/>
      <c r="M281" s="214"/>
      <c r="N281" s="215"/>
      <c r="O281" s="215"/>
      <c r="P281" s="215"/>
      <c r="Q281" s="215"/>
      <c r="R281" s="215"/>
      <c r="S281" s="215"/>
      <c r="T281" s="216"/>
      <c r="AT281" s="217" t="s">
        <v>192</v>
      </c>
      <c r="AU281" s="217" t="s">
        <v>92</v>
      </c>
      <c r="AV281" s="11" t="s">
        <v>92</v>
      </c>
      <c r="AW281" s="11" t="s">
        <v>194</v>
      </c>
      <c r="AX281" s="11" t="s">
        <v>25</v>
      </c>
      <c r="AY281" s="217" t="s">
        <v>182</v>
      </c>
    </row>
    <row r="282" spans="2:63" s="10" customFormat="1" ht="29.85" customHeight="1">
      <c r="B282" s="178"/>
      <c r="C282" s="179"/>
      <c r="D282" s="180" t="s">
        <v>81</v>
      </c>
      <c r="E282" s="192" t="s">
        <v>1302</v>
      </c>
      <c r="F282" s="192" t="s">
        <v>2512</v>
      </c>
      <c r="G282" s="179"/>
      <c r="H282" s="179"/>
      <c r="I282" s="182"/>
      <c r="J282" s="193">
        <f>BK282</f>
        <v>77211.68</v>
      </c>
      <c r="K282" s="179"/>
      <c r="L282" s="184"/>
      <c r="M282" s="185"/>
      <c r="N282" s="186"/>
      <c r="O282" s="186"/>
      <c r="P282" s="187">
        <f>SUM(P283:P321)</f>
        <v>0</v>
      </c>
      <c r="Q282" s="186"/>
      <c r="R282" s="187">
        <f>SUM(R283:R321)</f>
        <v>0</v>
      </c>
      <c r="S282" s="186"/>
      <c r="T282" s="188">
        <f>SUM(T283:T321)</f>
        <v>0</v>
      </c>
      <c r="AR282" s="189" t="s">
        <v>25</v>
      </c>
      <c r="AT282" s="190" t="s">
        <v>81</v>
      </c>
      <c r="AU282" s="190" t="s">
        <v>25</v>
      </c>
      <c r="AY282" s="189" t="s">
        <v>182</v>
      </c>
      <c r="BK282" s="191">
        <f>SUM(BK283:BK321)</f>
        <v>77211.68</v>
      </c>
    </row>
    <row r="283" spans="2:65" s="1" customFormat="1" ht="34.2" customHeight="1">
      <c r="B283" s="42"/>
      <c r="C283" s="194" t="s">
        <v>489</v>
      </c>
      <c r="D283" s="194" t="s">
        <v>185</v>
      </c>
      <c r="E283" s="195" t="s">
        <v>2513</v>
      </c>
      <c r="F283" s="196" t="s">
        <v>2514</v>
      </c>
      <c r="G283" s="197" t="s">
        <v>561</v>
      </c>
      <c r="H283" s="198">
        <v>2.987</v>
      </c>
      <c r="I283" s="199">
        <v>2458.36</v>
      </c>
      <c r="J283" s="200">
        <f>ROUND(I283*H283,2)</f>
        <v>7343.12</v>
      </c>
      <c r="K283" s="196" t="s">
        <v>235</v>
      </c>
      <c r="L283" s="62"/>
      <c r="M283" s="201" t="s">
        <v>22</v>
      </c>
      <c r="N283" s="202" t="s">
        <v>53</v>
      </c>
      <c r="O283" s="43"/>
      <c r="P283" s="203">
        <f>O283*H283</f>
        <v>0</v>
      </c>
      <c r="Q283" s="203">
        <v>0</v>
      </c>
      <c r="R283" s="203">
        <f>Q283*H283</f>
        <v>0</v>
      </c>
      <c r="S283" s="203">
        <v>0</v>
      </c>
      <c r="T283" s="204">
        <f>S283*H283</f>
        <v>0</v>
      </c>
      <c r="AR283" s="25" t="s">
        <v>197</v>
      </c>
      <c r="AT283" s="25" t="s">
        <v>185</v>
      </c>
      <c r="AU283" s="25" t="s">
        <v>92</v>
      </c>
      <c r="AY283" s="25" t="s">
        <v>182</v>
      </c>
      <c r="BE283" s="205">
        <f>IF(N283="základní",J283,0)</f>
        <v>7343.12</v>
      </c>
      <c r="BF283" s="205">
        <f>IF(N283="snížená",J283,0)</f>
        <v>0</v>
      </c>
      <c r="BG283" s="205">
        <f>IF(N283="zákl. přenesená",J283,0)</f>
        <v>0</v>
      </c>
      <c r="BH283" s="205">
        <f>IF(N283="sníž. přenesená",J283,0)</f>
        <v>0</v>
      </c>
      <c r="BI283" s="205">
        <f>IF(N283="nulová",J283,0)</f>
        <v>0</v>
      </c>
      <c r="BJ283" s="25" t="s">
        <v>25</v>
      </c>
      <c r="BK283" s="205">
        <f>ROUND(I283*H283,2)</f>
        <v>7343.12</v>
      </c>
      <c r="BL283" s="25" t="s">
        <v>197</v>
      </c>
      <c r="BM283" s="25" t="s">
        <v>2515</v>
      </c>
    </row>
    <row r="284" spans="2:47" s="1" customFormat="1" ht="108">
      <c r="B284" s="42"/>
      <c r="C284" s="64"/>
      <c r="D284" s="208" t="s">
        <v>237</v>
      </c>
      <c r="E284" s="64"/>
      <c r="F284" s="228" t="s">
        <v>2516</v>
      </c>
      <c r="G284" s="64"/>
      <c r="H284" s="64"/>
      <c r="I284" s="165"/>
      <c r="J284" s="64"/>
      <c r="K284" s="64"/>
      <c r="L284" s="62"/>
      <c r="M284" s="229"/>
      <c r="N284" s="43"/>
      <c r="O284" s="43"/>
      <c r="P284" s="43"/>
      <c r="Q284" s="43"/>
      <c r="R284" s="43"/>
      <c r="S284" s="43"/>
      <c r="T284" s="79"/>
      <c r="AT284" s="25" t="s">
        <v>237</v>
      </c>
      <c r="AU284" s="25" t="s">
        <v>92</v>
      </c>
    </row>
    <row r="285" spans="2:51" s="11" customFormat="1" ht="13.5">
      <c r="B285" s="206"/>
      <c r="C285" s="207"/>
      <c r="D285" s="208" t="s">
        <v>192</v>
      </c>
      <c r="E285" s="209" t="s">
        <v>22</v>
      </c>
      <c r="F285" s="210" t="s">
        <v>2517</v>
      </c>
      <c r="G285" s="207"/>
      <c r="H285" s="211">
        <v>2.987</v>
      </c>
      <c r="I285" s="212"/>
      <c r="J285" s="207"/>
      <c r="K285" s="207"/>
      <c r="L285" s="213"/>
      <c r="M285" s="214"/>
      <c r="N285" s="215"/>
      <c r="O285" s="215"/>
      <c r="P285" s="215"/>
      <c r="Q285" s="215"/>
      <c r="R285" s="215"/>
      <c r="S285" s="215"/>
      <c r="T285" s="216"/>
      <c r="AT285" s="217" t="s">
        <v>192</v>
      </c>
      <c r="AU285" s="217" t="s">
        <v>92</v>
      </c>
      <c r="AV285" s="11" t="s">
        <v>92</v>
      </c>
      <c r="AW285" s="11" t="s">
        <v>194</v>
      </c>
      <c r="AX285" s="11" t="s">
        <v>25</v>
      </c>
      <c r="AY285" s="217" t="s">
        <v>182</v>
      </c>
    </row>
    <row r="286" spans="2:65" s="1" customFormat="1" ht="22.8" customHeight="1">
      <c r="B286" s="42"/>
      <c r="C286" s="194" t="s">
        <v>493</v>
      </c>
      <c r="D286" s="194" t="s">
        <v>185</v>
      </c>
      <c r="E286" s="195" t="s">
        <v>2294</v>
      </c>
      <c r="F286" s="196" t="s">
        <v>2295</v>
      </c>
      <c r="G286" s="197" t="s">
        <v>561</v>
      </c>
      <c r="H286" s="198">
        <v>208.746</v>
      </c>
      <c r="I286" s="199">
        <v>131.46</v>
      </c>
      <c r="J286" s="200">
        <f>ROUND(I286*H286,2)</f>
        <v>27441.75</v>
      </c>
      <c r="K286" s="196" t="s">
        <v>235</v>
      </c>
      <c r="L286" s="62"/>
      <c r="M286" s="201" t="s">
        <v>22</v>
      </c>
      <c r="N286" s="202" t="s">
        <v>53</v>
      </c>
      <c r="O286" s="43"/>
      <c r="P286" s="203">
        <f>O286*H286</f>
        <v>0</v>
      </c>
      <c r="Q286" s="203">
        <v>0</v>
      </c>
      <c r="R286" s="203">
        <f>Q286*H286</f>
        <v>0</v>
      </c>
      <c r="S286" s="203">
        <v>0</v>
      </c>
      <c r="T286" s="204">
        <f>S286*H286</f>
        <v>0</v>
      </c>
      <c r="AR286" s="25" t="s">
        <v>197</v>
      </c>
      <c r="AT286" s="25" t="s">
        <v>185</v>
      </c>
      <c r="AU286" s="25" t="s">
        <v>92</v>
      </c>
      <c r="AY286" s="25" t="s">
        <v>182</v>
      </c>
      <c r="BE286" s="205">
        <f>IF(N286="základní",J286,0)</f>
        <v>27441.75</v>
      </c>
      <c r="BF286" s="205">
        <f>IF(N286="snížená",J286,0)</f>
        <v>0</v>
      </c>
      <c r="BG286" s="205">
        <f>IF(N286="zákl. přenesená",J286,0)</f>
        <v>0</v>
      </c>
      <c r="BH286" s="205">
        <f>IF(N286="sníž. přenesená",J286,0)</f>
        <v>0</v>
      </c>
      <c r="BI286" s="205">
        <f>IF(N286="nulová",J286,0)</f>
        <v>0</v>
      </c>
      <c r="BJ286" s="25" t="s">
        <v>25</v>
      </c>
      <c r="BK286" s="205">
        <f>ROUND(I286*H286,2)</f>
        <v>27441.75</v>
      </c>
      <c r="BL286" s="25" t="s">
        <v>197</v>
      </c>
      <c r="BM286" s="25" t="s">
        <v>2518</v>
      </c>
    </row>
    <row r="287" spans="2:47" s="1" customFormat="1" ht="96">
      <c r="B287" s="42"/>
      <c r="C287" s="64"/>
      <c r="D287" s="208" t="s">
        <v>237</v>
      </c>
      <c r="E287" s="64"/>
      <c r="F287" s="228" t="s">
        <v>2297</v>
      </c>
      <c r="G287" s="64"/>
      <c r="H287" s="64"/>
      <c r="I287" s="165"/>
      <c r="J287" s="64"/>
      <c r="K287" s="64"/>
      <c r="L287" s="62"/>
      <c r="M287" s="229"/>
      <c r="N287" s="43"/>
      <c r="O287" s="43"/>
      <c r="P287" s="43"/>
      <c r="Q287" s="43"/>
      <c r="R287" s="43"/>
      <c r="S287" s="43"/>
      <c r="T287" s="79"/>
      <c r="AT287" s="25" t="s">
        <v>237</v>
      </c>
      <c r="AU287" s="25" t="s">
        <v>92</v>
      </c>
    </row>
    <row r="288" spans="2:51" s="12" customFormat="1" ht="13.5">
      <c r="B288" s="218"/>
      <c r="C288" s="219"/>
      <c r="D288" s="208" t="s">
        <v>192</v>
      </c>
      <c r="E288" s="220" t="s">
        <v>22</v>
      </c>
      <c r="F288" s="221" t="s">
        <v>2519</v>
      </c>
      <c r="G288" s="219"/>
      <c r="H288" s="220" t="s">
        <v>22</v>
      </c>
      <c r="I288" s="222"/>
      <c r="J288" s="219"/>
      <c r="K288" s="219"/>
      <c r="L288" s="223"/>
      <c r="M288" s="224"/>
      <c r="N288" s="225"/>
      <c r="O288" s="225"/>
      <c r="P288" s="225"/>
      <c r="Q288" s="225"/>
      <c r="R288" s="225"/>
      <c r="S288" s="225"/>
      <c r="T288" s="226"/>
      <c r="AT288" s="227" t="s">
        <v>192</v>
      </c>
      <c r="AU288" s="227" t="s">
        <v>92</v>
      </c>
      <c r="AV288" s="12" t="s">
        <v>25</v>
      </c>
      <c r="AW288" s="12" t="s">
        <v>194</v>
      </c>
      <c r="AX288" s="12" t="s">
        <v>82</v>
      </c>
      <c r="AY288" s="227" t="s">
        <v>182</v>
      </c>
    </row>
    <row r="289" spans="2:51" s="11" customFormat="1" ht="13.5">
      <c r="B289" s="206"/>
      <c r="C289" s="207"/>
      <c r="D289" s="208" t="s">
        <v>192</v>
      </c>
      <c r="E289" s="209" t="s">
        <v>22</v>
      </c>
      <c r="F289" s="210" t="s">
        <v>2520</v>
      </c>
      <c r="G289" s="207"/>
      <c r="H289" s="211">
        <v>75.917</v>
      </c>
      <c r="I289" s="212"/>
      <c r="J289" s="207"/>
      <c r="K289" s="207"/>
      <c r="L289" s="213"/>
      <c r="M289" s="214"/>
      <c r="N289" s="215"/>
      <c r="O289" s="215"/>
      <c r="P289" s="215"/>
      <c r="Q289" s="215"/>
      <c r="R289" s="215"/>
      <c r="S289" s="215"/>
      <c r="T289" s="216"/>
      <c r="AT289" s="217" t="s">
        <v>192</v>
      </c>
      <c r="AU289" s="217" t="s">
        <v>92</v>
      </c>
      <c r="AV289" s="11" t="s">
        <v>92</v>
      </c>
      <c r="AW289" s="11" t="s">
        <v>194</v>
      </c>
      <c r="AX289" s="11" t="s">
        <v>82</v>
      </c>
      <c r="AY289" s="217" t="s">
        <v>182</v>
      </c>
    </row>
    <row r="290" spans="2:51" s="12" customFormat="1" ht="13.5">
      <c r="B290" s="218"/>
      <c r="C290" s="219"/>
      <c r="D290" s="208" t="s">
        <v>192</v>
      </c>
      <c r="E290" s="220" t="s">
        <v>22</v>
      </c>
      <c r="F290" s="221" t="s">
        <v>2521</v>
      </c>
      <c r="G290" s="219"/>
      <c r="H290" s="220" t="s">
        <v>22</v>
      </c>
      <c r="I290" s="222"/>
      <c r="J290" s="219"/>
      <c r="K290" s="219"/>
      <c r="L290" s="223"/>
      <c r="M290" s="224"/>
      <c r="N290" s="225"/>
      <c r="O290" s="225"/>
      <c r="P290" s="225"/>
      <c r="Q290" s="225"/>
      <c r="R290" s="225"/>
      <c r="S290" s="225"/>
      <c r="T290" s="226"/>
      <c r="AT290" s="227" t="s">
        <v>192</v>
      </c>
      <c r="AU290" s="227" t="s">
        <v>92</v>
      </c>
      <c r="AV290" s="12" t="s">
        <v>25</v>
      </c>
      <c r="AW290" s="12" t="s">
        <v>194</v>
      </c>
      <c r="AX290" s="12" t="s">
        <v>82</v>
      </c>
      <c r="AY290" s="227" t="s">
        <v>182</v>
      </c>
    </row>
    <row r="291" spans="2:51" s="11" customFormat="1" ht="13.5">
      <c r="B291" s="206"/>
      <c r="C291" s="207"/>
      <c r="D291" s="208" t="s">
        <v>192</v>
      </c>
      <c r="E291" s="209" t="s">
        <v>22</v>
      </c>
      <c r="F291" s="210" t="s">
        <v>2522</v>
      </c>
      <c r="G291" s="207"/>
      <c r="H291" s="211">
        <v>99.07</v>
      </c>
      <c r="I291" s="212"/>
      <c r="J291" s="207"/>
      <c r="K291" s="207"/>
      <c r="L291" s="213"/>
      <c r="M291" s="214"/>
      <c r="N291" s="215"/>
      <c r="O291" s="215"/>
      <c r="P291" s="215"/>
      <c r="Q291" s="215"/>
      <c r="R291" s="215"/>
      <c r="S291" s="215"/>
      <c r="T291" s="216"/>
      <c r="AT291" s="217" t="s">
        <v>192</v>
      </c>
      <c r="AU291" s="217" t="s">
        <v>92</v>
      </c>
      <c r="AV291" s="11" t="s">
        <v>92</v>
      </c>
      <c r="AW291" s="11" t="s">
        <v>194</v>
      </c>
      <c r="AX291" s="11" t="s">
        <v>82</v>
      </c>
      <c r="AY291" s="217" t="s">
        <v>182</v>
      </c>
    </row>
    <row r="292" spans="2:51" s="12" customFormat="1" ht="13.5">
      <c r="B292" s="218"/>
      <c r="C292" s="219"/>
      <c r="D292" s="208" t="s">
        <v>192</v>
      </c>
      <c r="E292" s="220" t="s">
        <v>22</v>
      </c>
      <c r="F292" s="221" t="s">
        <v>2523</v>
      </c>
      <c r="G292" s="219"/>
      <c r="H292" s="220" t="s">
        <v>22</v>
      </c>
      <c r="I292" s="222"/>
      <c r="J292" s="219"/>
      <c r="K292" s="219"/>
      <c r="L292" s="223"/>
      <c r="M292" s="224"/>
      <c r="N292" s="225"/>
      <c r="O292" s="225"/>
      <c r="P292" s="225"/>
      <c r="Q292" s="225"/>
      <c r="R292" s="225"/>
      <c r="S292" s="225"/>
      <c r="T292" s="226"/>
      <c r="AT292" s="227" t="s">
        <v>192</v>
      </c>
      <c r="AU292" s="227" t="s">
        <v>92</v>
      </c>
      <c r="AV292" s="12" t="s">
        <v>25</v>
      </c>
      <c r="AW292" s="12" t="s">
        <v>194</v>
      </c>
      <c r="AX292" s="12" t="s">
        <v>82</v>
      </c>
      <c r="AY292" s="227" t="s">
        <v>182</v>
      </c>
    </row>
    <row r="293" spans="2:51" s="11" customFormat="1" ht="13.5">
      <c r="B293" s="206"/>
      <c r="C293" s="207"/>
      <c r="D293" s="208" t="s">
        <v>192</v>
      </c>
      <c r="E293" s="209" t="s">
        <v>22</v>
      </c>
      <c r="F293" s="210" t="s">
        <v>2524</v>
      </c>
      <c r="G293" s="207"/>
      <c r="H293" s="211">
        <v>20.951</v>
      </c>
      <c r="I293" s="212"/>
      <c r="J293" s="207"/>
      <c r="K293" s="207"/>
      <c r="L293" s="213"/>
      <c r="M293" s="214"/>
      <c r="N293" s="215"/>
      <c r="O293" s="215"/>
      <c r="P293" s="215"/>
      <c r="Q293" s="215"/>
      <c r="R293" s="215"/>
      <c r="S293" s="215"/>
      <c r="T293" s="216"/>
      <c r="AT293" s="217" t="s">
        <v>192</v>
      </c>
      <c r="AU293" s="217" t="s">
        <v>92</v>
      </c>
      <c r="AV293" s="11" t="s">
        <v>92</v>
      </c>
      <c r="AW293" s="11" t="s">
        <v>194</v>
      </c>
      <c r="AX293" s="11" t="s">
        <v>82</v>
      </c>
      <c r="AY293" s="217" t="s">
        <v>182</v>
      </c>
    </row>
    <row r="294" spans="2:51" s="12" customFormat="1" ht="13.5">
      <c r="B294" s="218"/>
      <c r="C294" s="219"/>
      <c r="D294" s="208" t="s">
        <v>192</v>
      </c>
      <c r="E294" s="220" t="s">
        <v>22</v>
      </c>
      <c r="F294" s="221" t="s">
        <v>2525</v>
      </c>
      <c r="G294" s="219"/>
      <c r="H294" s="220" t="s">
        <v>22</v>
      </c>
      <c r="I294" s="222"/>
      <c r="J294" s="219"/>
      <c r="K294" s="219"/>
      <c r="L294" s="223"/>
      <c r="M294" s="224"/>
      <c r="N294" s="225"/>
      <c r="O294" s="225"/>
      <c r="P294" s="225"/>
      <c r="Q294" s="225"/>
      <c r="R294" s="225"/>
      <c r="S294" s="225"/>
      <c r="T294" s="226"/>
      <c r="AT294" s="227" t="s">
        <v>192</v>
      </c>
      <c r="AU294" s="227" t="s">
        <v>92</v>
      </c>
      <c r="AV294" s="12" t="s">
        <v>25</v>
      </c>
      <c r="AW294" s="12" t="s">
        <v>194</v>
      </c>
      <c r="AX294" s="12" t="s">
        <v>82</v>
      </c>
      <c r="AY294" s="227" t="s">
        <v>182</v>
      </c>
    </row>
    <row r="295" spans="2:51" s="11" customFormat="1" ht="13.5">
      <c r="B295" s="206"/>
      <c r="C295" s="207"/>
      <c r="D295" s="208" t="s">
        <v>192</v>
      </c>
      <c r="E295" s="209" t="s">
        <v>22</v>
      </c>
      <c r="F295" s="210" t="s">
        <v>2526</v>
      </c>
      <c r="G295" s="207"/>
      <c r="H295" s="211">
        <v>9.821</v>
      </c>
      <c r="I295" s="212"/>
      <c r="J295" s="207"/>
      <c r="K295" s="207"/>
      <c r="L295" s="213"/>
      <c r="M295" s="214"/>
      <c r="N295" s="215"/>
      <c r="O295" s="215"/>
      <c r="P295" s="215"/>
      <c r="Q295" s="215"/>
      <c r="R295" s="215"/>
      <c r="S295" s="215"/>
      <c r="T295" s="216"/>
      <c r="AT295" s="217" t="s">
        <v>192</v>
      </c>
      <c r="AU295" s="217" t="s">
        <v>92</v>
      </c>
      <c r="AV295" s="11" t="s">
        <v>92</v>
      </c>
      <c r="AW295" s="11" t="s">
        <v>194</v>
      </c>
      <c r="AX295" s="11" t="s">
        <v>82</v>
      </c>
      <c r="AY295" s="217" t="s">
        <v>182</v>
      </c>
    </row>
    <row r="296" spans="2:51" s="12" customFormat="1" ht="13.5">
      <c r="B296" s="218"/>
      <c r="C296" s="219"/>
      <c r="D296" s="208" t="s">
        <v>192</v>
      </c>
      <c r="E296" s="220" t="s">
        <v>22</v>
      </c>
      <c r="F296" s="221" t="s">
        <v>2527</v>
      </c>
      <c r="G296" s="219"/>
      <c r="H296" s="220" t="s">
        <v>22</v>
      </c>
      <c r="I296" s="222"/>
      <c r="J296" s="219"/>
      <c r="K296" s="219"/>
      <c r="L296" s="223"/>
      <c r="M296" s="224"/>
      <c r="N296" s="225"/>
      <c r="O296" s="225"/>
      <c r="P296" s="225"/>
      <c r="Q296" s="225"/>
      <c r="R296" s="225"/>
      <c r="S296" s="225"/>
      <c r="T296" s="226"/>
      <c r="AT296" s="227" t="s">
        <v>192</v>
      </c>
      <c r="AU296" s="227" t="s">
        <v>92</v>
      </c>
      <c r="AV296" s="12" t="s">
        <v>25</v>
      </c>
      <c r="AW296" s="12" t="s">
        <v>194</v>
      </c>
      <c r="AX296" s="12" t="s">
        <v>82</v>
      </c>
      <c r="AY296" s="227" t="s">
        <v>182</v>
      </c>
    </row>
    <row r="297" spans="2:51" s="11" customFormat="1" ht="13.5">
      <c r="B297" s="206"/>
      <c r="C297" s="207"/>
      <c r="D297" s="208" t="s">
        <v>192</v>
      </c>
      <c r="E297" s="209" t="s">
        <v>22</v>
      </c>
      <c r="F297" s="210" t="s">
        <v>2517</v>
      </c>
      <c r="G297" s="207"/>
      <c r="H297" s="211">
        <v>2.987</v>
      </c>
      <c r="I297" s="212"/>
      <c r="J297" s="207"/>
      <c r="K297" s="207"/>
      <c r="L297" s="213"/>
      <c r="M297" s="214"/>
      <c r="N297" s="215"/>
      <c r="O297" s="215"/>
      <c r="P297" s="215"/>
      <c r="Q297" s="215"/>
      <c r="R297" s="215"/>
      <c r="S297" s="215"/>
      <c r="T297" s="216"/>
      <c r="AT297" s="217" t="s">
        <v>192</v>
      </c>
      <c r="AU297" s="217" t="s">
        <v>92</v>
      </c>
      <c r="AV297" s="11" t="s">
        <v>92</v>
      </c>
      <c r="AW297" s="11" t="s">
        <v>194</v>
      </c>
      <c r="AX297" s="11" t="s">
        <v>82</v>
      </c>
      <c r="AY297" s="217" t="s">
        <v>182</v>
      </c>
    </row>
    <row r="298" spans="2:51" s="13" customFormat="1" ht="13.5">
      <c r="B298" s="233"/>
      <c r="C298" s="234"/>
      <c r="D298" s="208" t="s">
        <v>192</v>
      </c>
      <c r="E298" s="235" t="s">
        <v>22</v>
      </c>
      <c r="F298" s="236" t="s">
        <v>241</v>
      </c>
      <c r="G298" s="234"/>
      <c r="H298" s="237">
        <v>208.746</v>
      </c>
      <c r="I298" s="238"/>
      <c r="J298" s="234"/>
      <c r="K298" s="234"/>
      <c r="L298" s="239"/>
      <c r="M298" s="240"/>
      <c r="N298" s="241"/>
      <c r="O298" s="241"/>
      <c r="P298" s="241"/>
      <c r="Q298" s="241"/>
      <c r="R298" s="241"/>
      <c r="S298" s="241"/>
      <c r="T298" s="242"/>
      <c r="AT298" s="243" t="s">
        <v>192</v>
      </c>
      <c r="AU298" s="243" t="s">
        <v>92</v>
      </c>
      <c r="AV298" s="13" t="s">
        <v>197</v>
      </c>
      <c r="AW298" s="13" t="s">
        <v>194</v>
      </c>
      <c r="AX298" s="13" t="s">
        <v>25</v>
      </c>
      <c r="AY298" s="243" t="s">
        <v>182</v>
      </c>
    </row>
    <row r="299" spans="2:65" s="1" customFormat="1" ht="34.2" customHeight="1">
      <c r="B299" s="42"/>
      <c r="C299" s="194" t="s">
        <v>497</v>
      </c>
      <c r="D299" s="194" t="s">
        <v>185</v>
      </c>
      <c r="E299" s="195" t="s">
        <v>2298</v>
      </c>
      <c r="F299" s="196" t="s">
        <v>2299</v>
      </c>
      <c r="G299" s="197" t="s">
        <v>561</v>
      </c>
      <c r="H299" s="198">
        <v>3966.174</v>
      </c>
      <c r="I299" s="199">
        <v>1.34</v>
      </c>
      <c r="J299" s="200">
        <f>ROUND(I299*H299,2)</f>
        <v>5314.67</v>
      </c>
      <c r="K299" s="196" t="s">
        <v>235</v>
      </c>
      <c r="L299" s="62"/>
      <c r="M299" s="201" t="s">
        <v>22</v>
      </c>
      <c r="N299" s="202" t="s">
        <v>53</v>
      </c>
      <c r="O299" s="43"/>
      <c r="P299" s="203">
        <f>O299*H299</f>
        <v>0</v>
      </c>
      <c r="Q299" s="203">
        <v>0</v>
      </c>
      <c r="R299" s="203">
        <f>Q299*H299</f>
        <v>0</v>
      </c>
      <c r="S299" s="203">
        <v>0</v>
      </c>
      <c r="T299" s="204">
        <f>S299*H299</f>
        <v>0</v>
      </c>
      <c r="AR299" s="25" t="s">
        <v>197</v>
      </c>
      <c r="AT299" s="25" t="s">
        <v>185</v>
      </c>
      <c r="AU299" s="25" t="s">
        <v>92</v>
      </c>
      <c r="AY299" s="25" t="s">
        <v>182</v>
      </c>
      <c r="BE299" s="205">
        <f>IF(N299="základní",J299,0)</f>
        <v>5314.67</v>
      </c>
      <c r="BF299" s="205">
        <f>IF(N299="snížená",J299,0)</f>
        <v>0</v>
      </c>
      <c r="BG299" s="205">
        <f>IF(N299="zákl. přenesená",J299,0)</f>
        <v>0</v>
      </c>
      <c r="BH299" s="205">
        <f>IF(N299="sníž. přenesená",J299,0)</f>
        <v>0</v>
      </c>
      <c r="BI299" s="205">
        <f>IF(N299="nulová",J299,0)</f>
        <v>0</v>
      </c>
      <c r="BJ299" s="25" t="s">
        <v>25</v>
      </c>
      <c r="BK299" s="205">
        <f>ROUND(I299*H299,2)</f>
        <v>5314.67</v>
      </c>
      <c r="BL299" s="25" t="s">
        <v>197</v>
      </c>
      <c r="BM299" s="25" t="s">
        <v>2528</v>
      </c>
    </row>
    <row r="300" spans="2:47" s="1" customFormat="1" ht="96">
      <c r="B300" s="42"/>
      <c r="C300" s="64"/>
      <c r="D300" s="208" t="s">
        <v>237</v>
      </c>
      <c r="E300" s="64"/>
      <c r="F300" s="228" t="s">
        <v>2297</v>
      </c>
      <c r="G300" s="64"/>
      <c r="H300" s="64"/>
      <c r="I300" s="165"/>
      <c r="J300" s="64"/>
      <c r="K300" s="64"/>
      <c r="L300" s="62"/>
      <c r="M300" s="229"/>
      <c r="N300" s="43"/>
      <c r="O300" s="43"/>
      <c r="P300" s="43"/>
      <c r="Q300" s="43"/>
      <c r="R300" s="43"/>
      <c r="S300" s="43"/>
      <c r="T300" s="79"/>
      <c r="AT300" s="25" t="s">
        <v>237</v>
      </c>
      <c r="AU300" s="25" t="s">
        <v>92</v>
      </c>
    </row>
    <row r="301" spans="2:51" s="11" customFormat="1" ht="13.5">
      <c r="B301" s="206"/>
      <c r="C301" s="207"/>
      <c r="D301" s="208" t="s">
        <v>192</v>
      </c>
      <c r="E301" s="209" t="s">
        <v>22</v>
      </c>
      <c r="F301" s="210" t="s">
        <v>2529</v>
      </c>
      <c r="G301" s="207"/>
      <c r="H301" s="211">
        <v>3966.174</v>
      </c>
      <c r="I301" s="212"/>
      <c r="J301" s="207"/>
      <c r="K301" s="207"/>
      <c r="L301" s="213"/>
      <c r="M301" s="214"/>
      <c r="N301" s="215"/>
      <c r="O301" s="215"/>
      <c r="P301" s="215"/>
      <c r="Q301" s="215"/>
      <c r="R301" s="215"/>
      <c r="S301" s="215"/>
      <c r="T301" s="216"/>
      <c r="AT301" s="217" t="s">
        <v>192</v>
      </c>
      <c r="AU301" s="217" t="s">
        <v>92</v>
      </c>
      <c r="AV301" s="11" t="s">
        <v>92</v>
      </c>
      <c r="AW301" s="11" t="s">
        <v>194</v>
      </c>
      <c r="AX301" s="11" t="s">
        <v>25</v>
      </c>
      <c r="AY301" s="217" t="s">
        <v>182</v>
      </c>
    </row>
    <row r="302" spans="2:65" s="1" customFormat="1" ht="34.2" customHeight="1">
      <c r="B302" s="42"/>
      <c r="C302" s="194" t="s">
        <v>504</v>
      </c>
      <c r="D302" s="194" t="s">
        <v>185</v>
      </c>
      <c r="E302" s="195" t="s">
        <v>2530</v>
      </c>
      <c r="F302" s="196" t="s">
        <v>2531</v>
      </c>
      <c r="G302" s="197" t="s">
        <v>561</v>
      </c>
      <c r="H302" s="198">
        <v>2.43</v>
      </c>
      <c r="I302" s="199">
        <v>30.4</v>
      </c>
      <c r="J302" s="200">
        <f>ROUND(I302*H302,2)</f>
        <v>73.87</v>
      </c>
      <c r="K302" s="196" t="s">
        <v>235</v>
      </c>
      <c r="L302" s="62"/>
      <c r="M302" s="201" t="s">
        <v>22</v>
      </c>
      <c r="N302" s="202" t="s">
        <v>53</v>
      </c>
      <c r="O302" s="43"/>
      <c r="P302" s="203">
        <f>O302*H302</f>
        <v>0</v>
      </c>
      <c r="Q302" s="203">
        <v>0</v>
      </c>
      <c r="R302" s="203">
        <f>Q302*H302</f>
        <v>0</v>
      </c>
      <c r="S302" s="203">
        <v>0</v>
      </c>
      <c r="T302" s="204">
        <f>S302*H302</f>
        <v>0</v>
      </c>
      <c r="AR302" s="25" t="s">
        <v>197</v>
      </c>
      <c r="AT302" s="25" t="s">
        <v>185</v>
      </c>
      <c r="AU302" s="25" t="s">
        <v>92</v>
      </c>
      <c r="AY302" s="25" t="s">
        <v>182</v>
      </c>
      <c r="BE302" s="205">
        <f>IF(N302="základní",J302,0)</f>
        <v>73.87</v>
      </c>
      <c r="BF302" s="205">
        <f>IF(N302="snížená",J302,0)</f>
        <v>0</v>
      </c>
      <c r="BG302" s="205">
        <f>IF(N302="zákl. přenesená",J302,0)</f>
        <v>0</v>
      </c>
      <c r="BH302" s="205">
        <f>IF(N302="sníž. přenesená",J302,0)</f>
        <v>0</v>
      </c>
      <c r="BI302" s="205">
        <f>IF(N302="nulová",J302,0)</f>
        <v>0</v>
      </c>
      <c r="BJ302" s="25" t="s">
        <v>25</v>
      </c>
      <c r="BK302" s="205">
        <f>ROUND(I302*H302,2)</f>
        <v>73.87</v>
      </c>
      <c r="BL302" s="25" t="s">
        <v>197</v>
      </c>
      <c r="BM302" s="25" t="s">
        <v>2532</v>
      </c>
    </row>
    <row r="303" spans="2:47" s="1" customFormat="1" ht="96">
      <c r="B303" s="42"/>
      <c r="C303" s="64"/>
      <c r="D303" s="208" t="s">
        <v>237</v>
      </c>
      <c r="E303" s="64"/>
      <c r="F303" s="228" t="s">
        <v>2297</v>
      </c>
      <c r="G303" s="64"/>
      <c r="H303" s="64"/>
      <c r="I303" s="165"/>
      <c r="J303" s="64"/>
      <c r="K303" s="64"/>
      <c r="L303" s="62"/>
      <c r="M303" s="229"/>
      <c r="N303" s="43"/>
      <c r="O303" s="43"/>
      <c r="P303" s="43"/>
      <c r="Q303" s="43"/>
      <c r="R303" s="43"/>
      <c r="S303" s="43"/>
      <c r="T303" s="79"/>
      <c r="AT303" s="25" t="s">
        <v>237</v>
      </c>
      <c r="AU303" s="25" t="s">
        <v>92</v>
      </c>
    </row>
    <row r="304" spans="2:51" s="12" customFormat="1" ht="13.5">
      <c r="B304" s="218"/>
      <c r="C304" s="219"/>
      <c r="D304" s="208" t="s">
        <v>192</v>
      </c>
      <c r="E304" s="220" t="s">
        <v>22</v>
      </c>
      <c r="F304" s="221" t="s">
        <v>2533</v>
      </c>
      <c r="G304" s="219"/>
      <c r="H304" s="220" t="s">
        <v>22</v>
      </c>
      <c r="I304" s="222"/>
      <c r="J304" s="219"/>
      <c r="K304" s="219"/>
      <c r="L304" s="223"/>
      <c r="M304" s="224"/>
      <c r="N304" s="225"/>
      <c r="O304" s="225"/>
      <c r="P304" s="225"/>
      <c r="Q304" s="225"/>
      <c r="R304" s="225"/>
      <c r="S304" s="225"/>
      <c r="T304" s="226"/>
      <c r="AT304" s="227" t="s">
        <v>192</v>
      </c>
      <c r="AU304" s="227" t="s">
        <v>92</v>
      </c>
      <c r="AV304" s="12" t="s">
        <v>25</v>
      </c>
      <c r="AW304" s="12" t="s">
        <v>194</v>
      </c>
      <c r="AX304" s="12" t="s">
        <v>82</v>
      </c>
      <c r="AY304" s="227" t="s">
        <v>182</v>
      </c>
    </row>
    <row r="305" spans="2:51" s="11" customFormat="1" ht="13.5">
      <c r="B305" s="206"/>
      <c r="C305" s="207"/>
      <c r="D305" s="208" t="s">
        <v>192</v>
      </c>
      <c r="E305" s="209" t="s">
        <v>22</v>
      </c>
      <c r="F305" s="210" t="s">
        <v>2534</v>
      </c>
      <c r="G305" s="207"/>
      <c r="H305" s="211">
        <v>2.43</v>
      </c>
      <c r="I305" s="212"/>
      <c r="J305" s="207"/>
      <c r="K305" s="207"/>
      <c r="L305" s="213"/>
      <c r="M305" s="214"/>
      <c r="N305" s="215"/>
      <c r="O305" s="215"/>
      <c r="P305" s="215"/>
      <c r="Q305" s="215"/>
      <c r="R305" s="215"/>
      <c r="S305" s="215"/>
      <c r="T305" s="216"/>
      <c r="AT305" s="217" t="s">
        <v>192</v>
      </c>
      <c r="AU305" s="217" t="s">
        <v>92</v>
      </c>
      <c r="AV305" s="11" t="s">
        <v>92</v>
      </c>
      <c r="AW305" s="11" t="s">
        <v>194</v>
      </c>
      <c r="AX305" s="11" t="s">
        <v>25</v>
      </c>
      <c r="AY305" s="217" t="s">
        <v>182</v>
      </c>
    </row>
    <row r="306" spans="2:65" s="1" customFormat="1" ht="45.6" customHeight="1">
      <c r="B306" s="42"/>
      <c r="C306" s="194" t="s">
        <v>510</v>
      </c>
      <c r="D306" s="194" t="s">
        <v>185</v>
      </c>
      <c r="E306" s="195" t="s">
        <v>2535</v>
      </c>
      <c r="F306" s="196" t="s">
        <v>2536</v>
      </c>
      <c r="G306" s="197" t="s">
        <v>561</v>
      </c>
      <c r="H306" s="198">
        <v>46.17</v>
      </c>
      <c r="I306" s="199">
        <v>1.48</v>
      </c>
      <c r="J306" s="200">
        <f>ROUND(I306*H306,2)</f>
        <v>68.33</v>
      </c>
      <c r="K306" s="196" t="s">
        <v>235</v>
      </c>
      <c r="L306" s="62"/>
      <c r="M306" s="201" t="s">
        <v>22</v>
      </c>
      <c r="N306" s="202" t="s">
        <v>53</v>
      </c>
      <c r="O306" s="43"/>
      <c r="P306" s="203">
        <f>O306*H306</f>
        <v>0</v>
      </c>
      <c r="Q306" s="203">
        <v>0</v>
      </c>
      <c r="R306" s="203">
        <f>Q306*H306</f>
        <v>0</v>
      </c>
      <c r="S306" s="203">
        <v>0</v>
      </c>
      <c r="T306" s="204">
        <f>S306*H306</f>
        <v>0</v>
      </c>
      <c r="AR306" s="25" t="s">
        <v>197</v>
      </c>
      <c r="AT306" s="25" t="s">
        <v>185</v>
      </c>
      <c r="AU306" s="25" t="s">
        <v>92</v>
      </c>
      <c r="AY306" s="25" t="s">
        <v>182</v>
      </c>
      <c r="BE306" s="205">
        <f>IF(N306="základní",J306,0)</f>
        <v>68.33</v>
      </c>
      <c r="BF306" s="205">
        <f>IF(N306="snížená",J306,0)</f>
        <v>0</v>
      </c>
      <c r="BG306" s="205">
        <f>IF(N306="zákl. přenesená",J306,0)</f>
        <v>0</v>
      </c>
      <c r="BH306" s="205">
        <f>IF(N306="sníž. přenesená",J306,0)</f>
        <v>0</v>
      </c>
      <c r="BI306" s="205">
        <f>IF(N306="nulová",J306,0)</f>
        <v>0</v>
      </c>
      <c r="BJ306" s="25" t="s">
        <v>25</v>
      </c>
      <c r="BK306" s="205">
        <f>ROUND(I306*H306,2)</f>
        <v>68.33</v>
      </c>
      <c r="BL306" s="25" t="s">
        <v>197</v>
      </c>
      <c r="BM306" s="25" t="s">
        <v>2537</v>
      </c>
    </row>
    <row r="307" spans="2:47" s="1" customFormat="1" ht="96">
      <c r="B307" s="42"/>
      <c r="C307" s="64"/>
      <c r="D307" s="208" t="s">
        <v>237</v>
      </c>
      <c r="E307" s="64"/>
      <c r="F307" s="228" t="s">
        <v>2297</v>
      </c>
      <c r="G307" s="64"/>
      <c r="H307" s="64"/>
      <c r="I307" s="165"/>
      <c r="J307" s="64"/>
      <c r="K307" s="64"/>
      <c r="L307" s="62"/>
      <c r="M307" s="229"/>
      <c r="N307" s="43"/>
      <c r="O307" s="43"/>
      <c r="P307" s="43"/>
      <c r="Q307" s="43"/>
      <c r="R307" s="43"/>
      <c r="S307" s="43"/>
      <c r="T307" s="79"/>
      <c r="AT307" s="25" t="s">
        <v>237</v>
      </c>
      <c r="AU307" s="25" t="s">
        <v>92</v>
      </c>
    </row>
    <row r="308" spans="2:51" s="11" customFormat="1" ht="13.5">
      <c r="B308" s="206"/>
      <c r="C308" s="207"/>
      <c r="D308" s="208" t="s">
        <v>192</v>
      </c>
      <c r="E308" s="209" t="s">
        <v>22</v>
      </c>
      <c r="F308" s="210" t="s">
        <v>2538</v>
      </c>
      <c r="G308" s="207"/>
      <c r="H308" s="211">
        <v>46.17</v>
      </c>
      <c r="I308" s="212"/>
      <c r="J308" s="207"/>
      <c r="K308" s="207"/>
      <c r="L308" s="213"/>
      <c r="M308" s="214"/>
      <c r="N308" s="215"/>
      <c r="O308" s="215"/>
      <c r="P308" s="215"/>
      <c r="Q308" s="215"/>
      <c r="R308" s="215"/>
      <c r="S308" s="215"/>
      <c r="T308" s="216"/>
      <c r="AT308" s="217" t="s">
        <v>192</v>
      </c>
      <c r="AU308" s="217" t="s">
        <v>92</v>
      </c>
      <c r="AV308" s="11" t="s">
        <v>92</v>
      </c>
      <c r="AW308" s="11" t="s">
        <v>194</v>
      </c>
      <c r="AX308" s="11" t="s">
        <v>25</v>
      </c>
      <c r="AY308" s="217" t="s">
        <v>182</v>
      </c>
    </row>
    <row r="309" spans="2:65" s="1" customFormat="1" ht="22.8" customHeight="1">
      <c r="B309" s="42"/>
      <c r="C309" s="194" t="s">
        <v>517</v>
      </c>
      <c r="D309" s="194" t="s">
        <v>185</v>
      </c>
      <c r="E309" s="195" t="s">
        <v>2539</v>
      </c>
      <c r="F309" s="196" t="s">
        <v>2540</v>
      </c>
      <c r="G309" s="197" t="s">
        <v>561</v>
      </c>
      <c r="H309" s="198">
        <v>208.746</v>
      </c>
      <c r="I309" s="199">
        <v>44.99</v>
      </c>
      <c r="J309" s="200">
        <f>ROUND(I309*H309,2)</f>
        <v>9391.48</v>
      </c>
      <c r="K309" s="196" t="s">
        <v>235</v>
      </c>
      <c r="L309" s="62"/>
      <c r="M309" s="201" t="s">
        <v>22</v>
      </c>
      <c r="N309" s="202" t="s">
        <v>53</v>
      </c>
      <c r="O309" s="43"/>
      <c r="P309" s="203">
        <f>O309*H309</f>
        <v>0</v>
      </c>
      <c r="Q309" s="203">
        <v>0</v>
      </c>
      <c r="R309" s="203">
        <f>Q309*H309</f>
        <v>0</v>
      </c>
      <c r="S309" s="203">
        <v>0</v>
      </c>
      <c r="T309" s="204">
        <f>S309*H309</f>
        <v>0</v>
      </c>
      <c r="AR309" s="25" t="s">
        <v>197</v>
      </c>
      <c r="AT309" s="25" t="s">
        <v>185</v>
      </c>
      <c r="AU309" s="25" t="s">
        <v>92</v>
      </c>
      <c r="AY309" s="25" t="s">
        <v>182</v>
      </c>
      <c r="BE309" s="205">
        <f>IF(N309="základní",J309,0)</f>
        <v>9391.48</v>
      </c>
      <c r="BF309" s="205">
        <f>IF(N309="snížená",J309,0)</f>
        <v>0</v>
      </c>
      <c r="BG309" s="205">
        <f>IF(N309="zákl. přenesená",J309,0)</f>
        <v>0</v>
      </c>
      <c r="BH309" s="205">
        <f>IF(N309="sníž. přenesená",J309,0)</f>
        <v>0</v>
      </c>
      <c r="BI309" s="205">
        <f>IF(N309="nulová",J309,0)</f>
        <v>0</v>
      </c>
      <c r="BJ309" s="25" t="s">
        <v>25</v>
      </c>
      <c r="BK309" s="205">
        <f>ROUND(I309*H309,2)</f>
        <v>9391.48</v>
      </c>
      <c r="BL309" s="25" t="s">
        <v>197</v>
      </c>
      <c r="BM309" s="25" t="s">
        <v>2541</v>
      </c>
    </row>
    <row r="310" spans="2:51" s="11" customFormat="1" ht="13.5">
      <c r="B310" s="206"/>
      <c r="C310" s="207"/>
      <c r="D310" s="208" t="s">
        <v>192</v>
      </c>
      <c r="E310" s="209" t="s">
        <v>22</v>
      </c>
      <c r="F310" s="210" t="s">
        <v>2542</v>
      </c>
      <c r="G310" s="207"/>
      <c r="H310" s="211">
        <v>208.746</v>
      </c>
      <c r="I310" s="212"/>
      <c r="J310" s="207"/>
      <c r="K310" s="207"/>
      <c r="L310" s="213"/>
      <c r="M310" s="214"/>
      <c r="N310" s="215"/>
      <c r="O310" s="215"/>
      <c r="P310" s="215"/>
      <c r="Q310" s="215"/>
      <c r="R310" s="215"/>
      <c r="S310" s="215"/>
      <c r="T310" s="216"/>
      <c r="AT310" s="217" t="s">
        <v>192</v>
      </c>
      <c r="AU310" s="217" t="s">
        <v>92</v>
      </c>
      <c r="AV310" s="11" t="s">
        <v>92</v>
      </c>
      <c r="AW310" s="11" t="s">
        <v>194</v>
      </c>
      <c r="AX310" s="11" t="s">
        <v>25</v>
      </c>
      <c r="AY310" s="217" t="s">
        <v>182</v>
      </c>
    </row>
    <row r="311" spans="2:65" s="1" customFormat="1" ht="22.8" customHeight="1">
      <c r="B311" s="42"/>
      <c r="C311" s="194" t="s">
        <v>523</v>
      </c>
      <c r="D311" s="194" t="s">
        <v>185</v>
      </c>
      <c r="E311" s="195" t="s">
        <v>2543</v>
      </c>
      <c r="F311" s="196" t="s">
        <v>2544</v>
      </c>
      <c r="G311" s="197" t="s">
        <v>561</v>
      </c>
      <c r="H311" s="198">
        <v>2.43</v>
      </c>
      <c r="I311" s="199">
        <v>230.73</v>
      </c>
      <c r="J311" s="200">
        <f>ROUND(I311*H311,2)</f>
        <v>560.67</v>
      </c>
      <c r="K311" s="196" t="s">
        <v>235</v>
      </c>
      <c r="L311" s="62"/>
      <c r="M311" s="201" t="s">
        <v>22</v>
      </c>
      <c r="N311" s="202" t="s">
        <v>53</v>
      </c>
      <c r="O311" s="43"/>
      <c r="P311" s="203">
        <f>O311*H311</f>
        <v>0</v>
      </c>
      <c r="Q311" s="203">
        <v>0</v>
      </c>
      <c r="R311" s="203">
        <f>Q311*H311</f>
        <v>0</v>
      </c>
      <c r="S311" s="203">
        <v>0</v>
      </c>
      <c r="T311" s="204">
        <f>S311*H311</f>
        <v>0</v>
      </c>
      <c r="AR311" s="25" t="s">
        <v>197</v>
      </c>
      <c r="AT311" s="25" t="s">
        <v>185</v>
      </c>
      <c r="AU311" s="25" t="s">
        <v>92</v>
      </c>
      <c r="AY311" s="25" t="s">
        <v>182</v>
      </c>
      <c r="BE311" s="205">
        <f>IF(N311="základní",J311,0)</f>
        <v>560.67</v>
      </c>
      <c r="BF311" s="205">
        <f>IF(N311="snížená",J311,0)</f>
        <v>0</v>
      </c>
      <c r="BG311" s="205">
        <f>IF(N311="zákl. přenesená",J311,0)</f>
        <v>0</v>
      </c>
      <c r="BH311" s="205">
        <f>IF(N311="sníž. přenesená",J311,0)</f>
        <v>0</v>
      </c>
      <c r="BI311" s="205">
        <f>IF(N311="nulová",J311,0)</f>
        <v>0</v>
      </c>
      <c r="BJ311" s="25" t="s">
        <v>25</v>
      </c>
      <c r="BK311" s="205">
        <f>ROUND(I311*H311,2)</f>
        <v>560.67</v>
      </c>
      <c r="BL311" s="25" t="s">
        <v>197</v>
      </c>
      <c r="BM311" s="25" t="s">
        <v>2545</v>
      </c>
    </row>
    <row r="312" spans="2:51" s="11" customFormat="1" ht="13.5">
      <c r="B312" s="206"/>
      <c r="C312" s="207"/>
      <c r="D312" s="208" t="s">
        <v>192</v>
      </c>
      <c r="E312" s="209" t="s">
        <v>22</v>
      </c>
      <c r="F312" s="210" t="s">
        <v>2534</v>
      </c>
      <c r="G312" s="207"/>
      <c r="H312" s="211">
        <v>2.43</v>
      </c>
      <c r="I312" s="212"/>
      <c r="J312" s="207"/>
      <c r="K312" s="207"/>
      <c r="L312" s="213"/>
      <c r="M312" s="214"/>
      <c r="N312" s="215"/>
      <c r="O312" s="215"/>
      <c r="P312" s="215"/>
      <c r="Q312" s="215"/>
      <c r="R312" s="215"/>
      <c r="S312" s="215"/>
      <c r="T312" s="216"/>
      <c r="AT312" s="217" t="s">
        <v>192</v>
      </c>
      <c r="AU312" s="217" t="s">
        <v>92</v>
      </c>
      <c r="AV312" s="11" t="s">
        <v>92</v>
      </c>
      <c r="AW312" s="11" t="s">
        <v>194</v>
      </c>
      <c r="AX312" s="11" t="s">
        <v>25</v>
      </c>
      <c r="AY312" s="217" t="s">
        <v>182</v>
      </c>
    </row>
    <row r="313" spans="2:65" s="1" customFormat="1" ht="34.2" customHeight="1">
      <c r="B313" s="42"/>
      <c r="C313" s="194" t="s">
        <v>530</v>
      </c>
      <c r="D313" s="194" t="s">
        <v>185</v>
      </c>
      <c r="E313" s="195" t="s">
        <v>1514</v>
      </c>
      <c r="F313" s="196" t="s">
        <v>1515</v>
      </c>
      <c r="G313" s="197" t="s">
        <v>561</v>
      </c>
      <c r="H313" s="198">
        <v>99.07</v>
      </c>
      <c r="I313" s="199">
        <v>147.5</v>
      </c>
      <c r="J313" s="200">
        <f>ROUND(I313*H313,2)</f>
        <v>14612.83</v>
      </c>
      <c r="K313" s="196" t="s">
        <v>235</v>
      </c>
      <c r="L313" s="62"/>
      <c r="M313" s="201" t="s">
        <v>22</v>
      </c>
      <c r="N313" s="202" t="s">
        <v>53</v>
      </c>
      <c r="O313" s="43"/>
      <c r="P313" s="203">
        <f>O313*H313</f>
        <v>0</v>
      </c>
      <c r="Q313" s="203">
        <v>0</v>
      </c>
      <c r="R313" s="203">
        <f>Q313*H313</f>
        <v>0</v>
      </c>
      <c r="S313" s="203">
        <v>0</v>
      </c>
      <c r="T313" s="204">
        <f>S313*H313</f>
        <v>0</v>
      </c>
      <c r="AR313" s="25" t="s">
        <v>197</v>
      </c>
      <c r="AT313" s="25" t="s">
        <v>185</v>
      </c>
      <c r="AU313" s="25" t="s">
        <v>92</v>
      </c>
      <c r="AY313" s="25" t="s">
        <v>182</v>
      </c>
      <c r="BE313" s="205">
        <f>IF(N313="základní",J313,0)</f>
        <v>14612.83</v>
      </c>
      <c r="BF313" s="205">
        <f>IF(N313="snížená",J313,0)</f>
        <v>0</v>
      </c>
      <c r="BG313" s="205">
        <f>IF(N313="zákl. přenesená",J313,0)</f>
        <v>0</v>
      </c>
      <c r="BH313" s="205">
        <f>IF(N313="sníž. přenesená",J313,0)</f>
        <v>0</v>
      </c>
      <c r="BI313" s="205">
        <f>IF(N313="nulová",J313,0)</f>
        <v>0</v>
      </c>
      <c r="BJ313" s="25" t="s">
        <v>25</v>
      </c>
      <c r="BK313" s="205">
        <f>ROUND(I313*H313,2)</f>
        <v>14612.83</v>
      </c>
      <c r="BL313" s="25" t="s">
        <v>197</v>
      </c>
      <c r="BM313" s="25" t="s">
        <v>2546</v>
      </c>
    </row>
    <row r="314" spans="2:47" s="1" customFormat="1" ht="108">
      <c r="B314" s="42"/>
      <c r="C314" s="64"/>
      <c r="D314" s="208" t="s">
        <v>237</v>
      </c>
      <c r="E314" s="64"/>
      <c r="F314" s="228" t="s">
        <v>1335</v>
      </c>
      <c r="G314" s="64"/>
      <c r="H314" s="64"/>
      <c r="I314" s="165"/>
      <c r="J314" s="64"/>
      <c r="K314" s="64"/>
      <c r="L314" s="62"/>
      <c r="M314" s="229"/>
      <c r="N314" s="43"/>
      <c r="O314" s="43"/>
      <c r="P314" s="43"/>
      <c r="Q314" s="43"/>
      <c r="R314" s="43"/>
      <c r="S314" s="43"/>
      <c r="T314" s="79"/>
      <c r="AT314" s="25" t="s">
        <v>237</v>
      </c>
      <c r="AU314" s="25" t="s">
        <v>92</v>
      </c>
    </row>
    <row r="315" spans="2:51" s="11" customFormat="1" ht="13.5">
      <c r="B315" s="206"/>
      <c r="C315" s="207"/>
      <c r="D315" s="208" t="s">
        <v>192</v>
      </c>
      <c r="E315" s="209" t="s">
        <v>22</v>
      </c>
      <c r="F315" s="210" t="s">
        <v>2522</v>
      </c>
      <c r="G315" s="207"/>
      <c r="H315" s="211">
        <v>99.07</v>
      </c>
      <c r="I315" s="212"/>
      <c r="J315" s="207"/>
      <c r="K315" s="207"/>
      <c r="L315" s="213"/>
      <c r="M315" s="214"/>
      <c r="N315" s="215"/>
      <c r="O315" s="215"/>
      <c r="P315" s="215"/>
      <c r="Q315" s="215"/>
      <c r="R315" s="215"/>
      <c r="S315" s="215"/>
      <c r="T315" s="216"/>
      <c r="AT315" s="217" t="s">
        <v>192</v>
      </c>
      <c r="AU315" s="217" t="s">
        <v>92</v>
      </c>
      <c r="AV315" s="11" t="s">
        <v>92</v>
      </c>
      <c r="AW315" s="11" t="s">
        <v>194</v>
      </c>
      <c r="AX315" s="11" t="s">
        <v>25</v>
      </c>
      <c r="AY315" s="217" t="s">
        <v>182</v>
      </c>
    </row>
    <row r="316" spans="2:65" s="1" customFormat="1" ht="34.2" customHeight="1">
      <c r="B316" s="42"/>
      <c r="C316" s="194" t="s">
        <v>535</v>
      </c>
      <c r="D316" s="194" t="s">
        <v>185</v>
      </c>
      <c r="E316" s="195" t="s">
        <v>1332</v>
      </c>
      <c r="F316" s="196" t="s">
        <v>1333</v>
      </c>
      <c r="G316" s="197" t="s">
        <v>561</v>
      </c>
      <c r="H316" s="198">
        <v>75.917</v>
      </c>
      <c r="I316" s="199">
        <v>147.5</v>
      </c>
      <c r="J316" s="200">
        <f>ROUND(I316*H316,2)</f>
        <v>11197.76</v>
      </c>
      <c r="K316" s="196" t="s">
        <v>235</v>
      </c>
      <c r="L316" s="62"/>
      <c r="M316" s="201" t="s">
        <v>22</v>
      </c>
      <c r="N316" s="202" t="s">
        <v>53</v>
      </c>
      <c r="O316" s="43"/>
      <c r="P316" s="203">
        <f>O316*H316</f>
        <v>0</v>
      </c>
      <c r="Q316" s="203">
        <v>0</v>
      </c>
      <c r="R316" s="203">
        <f>Q316*H316</f>
        <v>0</v>
      </c>
      <c r="S316" s="203">
        <v>0</v>
      </c>
      <c r="T316" s="204">
        <f>S316*H316</f>
        <v>0</v>
      </c>
      <c r="AR316" s="25" t="s">
        <v>197</v>
      </c>
      <c r="AT316" s="25" t="s">
        <v>185</v>
      </c>
      <c r="AU316" s="25" t="s">
        <v>92</v>
      </c>
      <c r="AY316" s="25" t="s">
        <v>182</v>
      </c>
      <c r="BE316" s="205">
        <f>IF(N316="základní",J316,0)</f>
        <v>11197.76</v>
      </c>
      <c r="BF316" s="205">
        <f>IF(N316="snížená",J316,0)</f>
        <v>0</v>
      </c>
      <c r="BG316" s="205">
        <f>IF(N316="zákl. přenesená",J316,0)</f>
        <v>0</v>
      </c>
      <c r="BH316" s="205">
        <f>IF(N316="sníž. přenesená",J316,0)</f>
        <v>0</v>
      </c>
      <c r="BI316" s="205">
        <f>IF(N316="nulová",J316,0)</f>
        <v>0</v>
      </c>
      <c r="BJ316" s="25" t="s">
        <v>25</v>
      </c>
      <c r="BK316" s="205">
        <f>ROUND(I316*H316,2)</f>
        <v>11197.76</v>
      </c>
      <c r="BL316" s="25" t="s">
        <v>197</v>
      </c>
      <c r="BM316" s="25" t="s">
        <v>2547</v>
      </c>
    </row>
    <row r="317" spans="2:47" s="1" customFormat="1" ht="108">
      <c r="B317" s="42"/>
      <c r="C317" s="64"/>
      <c r="D317" s="208" t="s">
        <v>237</v>
      </c>
      <c r="E317" s="64"/>
      <c r="F317" s="228" t="s">
        <v>1335</v>
      </c>
      <c r="G317" s="64"/>
      <c r="H317" s="64"/>
      <c r="I317" s="165"/>
      <c r="J317" s="64"/>
      <c r="K317" s="64"/>
      <c r="L317" s="62"/>
      <c r="M317" s="229"/>
      <c r="N317" s="43"/>
      <c r="O317" s="43"/>
      <c r="P317" s="43"/>
      <c r="Q317" s="43"/>
      <c r="R317" s="43"/>
      <c r="S317" s="43"/>
      <c r="T317" s="79"/>
      <c r="AT317" s="25" t="s">
        <v>237</v>
      </c>
      <c r="AU317" s="25" t="s">
        <v>92</v>
      </c>
    </row>
    <row r="318" spans="2:51" s="11" customFormat="1" ht="13.5">
      <c r="B318" s="206"/>
      <c r="C318" s="207"/>
      <c r="D318" s="208" t="s">
        <v>192</v>
      </c>
      <c r="E318" s="209" t="s">
        <v>22</v>
      </c>
      <c r="F318" s="210" t="s">
        <v>2520</v>
      </c>
      <c r="G318" s="207"/>
      <c r="H318" s="211">
        <v>75.917</v>
      </c>
      <c r="I318" s="212"/>
      <c r="J318" s="207"/>
      <c r="K318" s="207"/>
      <c r="L318" s="213"/>
      <c r="M318" s="214"/>
      <c r="N318" s="215"/>
      <c r="O318" s="215"/>
      <c r="P318" s="215"/>
      <c r="Q318" s="215"/>
      <c r="R318" s="215"/>
      <c r="S318" s="215"/>
      <c r="T318" s="216"/>
      <c r="AT318" s="217" t="s">
        <v>192</v>
      </c>
      <c r="AU318" s="217" t="s">
        <v>92</v>
      </c>
      <c r="AV318" s="11" t="s">
        <v>92</v>
      </c>
      <c r="AW318" s="11" t="s">
        <v>194</v>
      </c>
      <c r="AX318" s="11" t="s">
        <v>25</v>
      </c>
      <c r="AY318" s="217" t="s">
        <v>182</v>
      </c>
    </row>
    <row r="319" spans="2:65" s="1" customFormat="1" ht="34.2" customHeight="1">
      <c r="B319" s="42"/>
      <c r="C319" s="194" t="s">
        <v>541</v>
      </c>
      <c r="D319" s="194" t="s">
        <v>185</v>
      </c>
      <c r="E319" s="195" t="s">
        <v>1338</v>
      </c>
      <c r="F319" s="196" t="s">
        <v>590</v>
      </c>
      <c r="G319" s="197" t="s">
        <v>561</v>
      </c>
      <c r="H319" s="198">
        <v>9.821</v>
      </c>
      <c r="I319" s="199">
        <v>122.92</v>
      </c>
      <c r="J319" s="200">
        <f>ROUND(I319*H319,2)</f>
        <v>1207.2</v>
      </c>
      <c r="K319" s="196" t="s">
        <v>235</v>
      </c>
      <c r="L319" s="62"/>
      <c r="M319" s="201" t="s">
        <v>22</v>
      </c>
      <c r="N319" s="202" t="s">
        <v>53</v>
      </c>
      <c r="O319" s="43"/>
      <c r="P319" s="203">
        <f>O319*H319</f>
        <v>0</v>
      </c>
      <c r="Q319" s="203">
        <v>0</v>
      </c>
      <c r="R319" s="203">
        <f>Q319*H319</f>
        <v>0</v>
      </c>
      <c r="S319" s="203">
        <v>0</v>
      </c>
      <c r="T319" s="204">
        <f>S319*H319</f>
        <v>0</v>
      </c>
      <c r="AR319" s="25" t="s">
        <v>197</v>
      </c>
      <c r="AT319" s="25" t="s">
        <v>185</v>
      </c>
      <c r="AU319" s="25" t="s">
        <v>92</v>
      </c>
      <c r="AY319" s="25" t="s">
        <v>182</v>
      </c>
      <c r="BE319" s="205">
        <f>IF(N319="základní",J319,0)</f>
        <v>1207.2</v>
      </c>
      <c r="BF319" s="205">
        <f>IF(N319="snížená",J319,0)</f>
        <v>0</v>
      </c>
      <c r="BG319" s="205">
        <f>IF(N319="zákl. přenesená",J319,0)</f>
        <v>0</v>
      </c>
      <c r="BH319" s="205">
        <f>IF(N319="sníž. přenesená",J319,0)</f>
        <v>0</v>
      </c>
      <c r="BI319" s="205">
        <f>IF(N319="nulová",J319,0)</f>
        <v>0</v>
      </c>
      <c r="BJ319" s="25" t="s">
        <v>25</v>
      </c>
      <c r="BK319" s="205">
        <f>ROUND(I319*H319,2)</f>
        <v>1207.2</v>
      </c>
      <c r="BL319" s="25" t="s">
        <v>197</v>
      </c>
      <c r="BM319" s="25" t="s">
        <v>2548</v>
      </c>
    </row>
    <row r="320" spans="2:47" s="1" customFormat="1" ht="108">
      <c r="B320" s="42"/>
      <c r="C320" s="64"/>
      <c r="D320" s="208" t="s">
        <v>237</v>
      </c>
      <c r="E320" s="64"/>
      <c r="F320" s="228" t="s">
        <v>1335</v>
      </c>
      <c r="G320" s="64"/>
      <c r="H320" s="64"/>
      <c r="I320" s="165"/>
      <c r="J320" s="64"/>
      <c r="K320" s="64"/>
      <c r="L320" s="62"/>
      <c r="M320" s="229"/>
      <c r="N320" s="43"/>
      <c r="O320" s="43"/>
      <c r="P320" s="43"/>
      <c r="Q320" s="43"/>
      <c r="R320" s="43"/>
      <c r="S320" s="43"/>
      <c r="T320" s="79"/>
      <c r="AT320" s="25" t="s">
        <v>237</v>
      </c>
      <c r="AU320" s="25" t="s">
        <v>92</v>
      </c>
    </row>
    <row r="321" spans="2:51" s="11" customFormat="1" ht="13.5">
      <c r="B321" s="206"/>
      <c r="C321" s="207"/>
      <c r="D321" s="208" t="s">
        <v>192</v>
      </c>
      <c r="E321" s="209" t="s">
        <v>22</v>
      </c>
      <c r="F321" s="210" t="s">
        <v>2526</v>
      </c>
      <c r="G321" s="207"/>
      <c r="H321" s="211">
        <v>9.821</v>
      </c>
      <c r="I321" s="212"/>
      <c r="J321" s="207"/>
      <c r="K321" s="207"/>
      <c r="L321" s="213"/>
      <c r="M321" s="214"/>
      <c r="N321" s="215"/>
      <c r="O321" s="215"/>
      <c r="P321" s="215"/>
      <c r="Q321" s="215"/>
      <c r="R321" s="215"/>
      <c r="S321" s="215"/>
      <c r="T321" s="216"/>
      <c r="AT321" s="217" t="s">
        <v>192</v>
      </c>
      <c r="AU321" s="217" t="s">
        <v>92</v>
      </c>
      <c r="AV321" s="11" t="s">
        <v>92</v>
      </c>
      <c r="AW321" s="11" t="s">
        <v>194</v>
      </c>
      <c r="AX321" s="11" t="s">
        <v>25</v>
      </c>
      <c r="AY321" s="217" t="s">
        <v>182</v>
      </c>
    </row>
    <row r="322" spans="2:63" s="10" customFormat="1" ht="29.85" customHeight="1">
      <c r="B322" s="178"/>
      <c r="C322" s="179"/>
      <c r="D322" s="180" t="s">
        <v>81</v>
      </c>
      <c r="E322" s="192" t="s">
        <v>1518</v>
      </c>
      <c r="F322" s="192" t="s">
        <v>1341</v>
      </c>
      <c r="G322" s="179"/>
      <c r="H322" s="179"/>
      <c r="I322" s="182"/>
      <c r="J322" s="193">
        <f>BK322</f>
        <v>74183.79</v>
      </c>
      <c r="K322" s="179"/>
      <c r="L322" s="184"/>
      <c r="M322" s="185"/>
      <c r="N322" s="186"/>
      <c r="O322" s="186"/>
      <c r="P322" s="187">
        <f>SUM(P323:P324)</f>
        <v>0</v>
      </c>
      <c r="Q322" s="186"/>
      <c r="R322" s="187">
        <f>SUM(R323:R324)</f>
        <v>0</v>
      </c>
      <c r="S322" s="186"/>
      <c r="T322" s="188">
        <f>SUM(T323:T324)</f>
        <v>0</v>
      </c>
      <c r="AR322" s="189" t="s">
        <v>25</v>
      </c>
      <c r="AT322" s="190" t="s">
        <v>81</v>
      </c>
      <c r="AU322" s="190" t="s">
        <v>25</v>
      </c>
      <c r="AY322" s="189" t="s">
        <v>182</v>
      </c>
      <c r="BK322" s="191">
        <f>SUM(BK323:BK324)</f>
        <v>74183.79</v>
      </c>
    </row>
    <row r="323" spans="2:65" s="1" customFormat="1" ht="34.2" customHeight="1">
      <c r="B323" s="42"/>
      <c r="C323" s="194" t="s">
        <v>546</v>
      </c>
      <c r="D323" s="194" t="s">
        <v>185</v>
      </c>
      <c r="E323" s="195" t="s">
        <v>2549</v>
      </c>
      <c r="F323" s="196" t="s">
        <v>2550</v>
      </c>
      <c r="G323" s="197" t="s">
        <v>561</v>
      </c>
      <c r="H323" s="198">
        <v>1099.182</v>
      </c>
      <c r="I323" s="199">
        <v>67.49</v>
      </c>
      <c r="J323" s="200">
        <f>ROUND(I323*H323,2)</f>
        <v>74183.79</v>
      </c>
      <c r="K323" s="196" t="s">
        <v>235</v>
      </c>
      <c r="L323" s="62"/>
      <c r="M323" s="201" t="s">
        <v>22</v>
      </c>
      <c r="N323" s="202" t="s">
        <v>53</v>
      </c>
      <c r="O323" s="43"/>
      <c r="P323" s="203">
        <f>O323*H323</f>
        <v>0</v>
      </c>
      <c r="Q323" s="203">
        <v>0</v>
      </c>
      <c r="R323" s="203">
        <f>Q323*H323</f>
        <v>0</v>
      </c>
      <c r="S323" s="203">
        <v>0</v>
      </c>
      <c r="T323" s="204">
        <f>S323*H323</f>
        <v>0</v>
      </c>
      <c r="AR323" s="25" t="s">
        <v>317</v>
      </c>
      <c r="AT323" s="25" t="s">
        <v>185</v>
      </c>
      <c r="AU323" s="25" t="s">
        <v>92</v>
      </c>
      <c r="AY323" s="25" t="s">
        <v>182</v>
      </c>
      <c r="BE323" s="205">
        <f>IF(N323="základní",J323,0)</f>
        <v>74183.79</v>
      </c>
      <c r="BF323" s="205">
        <f>IF(N323="snížená",J323,0)</f>
        <v>0</v>
      </c>
      <c r="BG323" s="205">
        <f>IF(N323="zákl. přenesená",J323,0)</f>
        <v>0</v>
      </c>
      <c r="BH323" s="205">
        <f>IF(N323="sníž. přenesená",J323,0)</f>
        <v>0</v>
      </c>
      <c r="BI323" s="205">
        <f>IF(N323="nulová",J323,0)</f>
        <v>0</v>
      </c>
      <c r="BJ323" s="25" t="s">
        <v>25</v>
      </c>
      <c r="BK323" s="205">
        <f>ROUND(I323*H323,2)</f>
        <v>74183.79</v>
      </c>
      <c r="BL323" s="25" t="s">
        <v>317</v>
      </c>
      <c r="BM323" s="25" t="s">
        <v>2551</v>
      </c>
    </row>
    <row r="324" spans="2:47" s="1" customFormat="1" ht="108">
      <c r="B324" s="42"/>
      <c r="C324" s="64"/>
      <c r="D324" s="208" t="s">
        <v>237</v>
      </c>
      <c r="E324" s="64"/>
      <c r="F324" s="228" t="s">
        <v>2552</v>
      </c>
      <c r="G324" s="64"/>
      <c r="H324" s="64"/>
      <c r="I324" s="165"/>
      <c r="J324" s="64"/>
      <c r="K324" s="64"/>
      <c r="L324" s="62"/>
      <c r="M324" s="229"/>
      <c r="N324" s="43"/>
      <c r="O324" s="43"/>
      <c r="P324" s="43"/>
      <c r="Q324" s="43"/>
      <c r="R324" s="43"/>
      <c r="S324" s="43"/>
      <c r="T324" s="79"/>
      <c r="AT324" s="25" t="s">
        <v>237</v>
      </c>
      <c r="AU324" s="25" t="s">
        <v>92</v>
      </c>
    </row>
    <row r="325" spans="2:63" s="10" customFormat="1" ht="37.35" customHeight="1">
      <c r="B325" s="178"/>
      <c r="C325" s="179"/>
      <c r="D325" s="180" t="s">
        <v>81</v>
      </c>
      <c r="E325" s="181" t="s">
        <v>1520</v>
      </c>
      <c r="F325" s="181" t="s">
        <v>1521</v>
      </c>
      <c r="G325" s="179"/>
      <c r="H325" s="179"/>
      <c r="I325" s="182"/>
      <c r="J325" s="183">
        <f>BK325</f>
        <v>33435.65</v>
      </c>
      <c r="K325" s="179"/>
      <c r="L325" s="184"/>
      <c r="M325" s="185"/>
      <c r="N325" s="186"/>
      <c r="O325" s="186"/>
      <c r="P325" s="187">
        <f>P326</f>
        <v>0</v>
      </c>
      <c r="Q325" s="186"/>
      <c r="R325" s="187">
        <f>R326</f>
        <v>0.11557500000000001</v>
      </c>
      <c r="S325" s="186"/>
      <c r="T325" s="188">
        <f>T326</f>
        <v>0</v>
      </c>
      <c r="AR325" s="189" t="s">
        <v>92</v>
      </c>
      <c r="AT325" s="190" t="s">
        <v>81</v>
      </c>
      <c r="AU325" s="190" t="s">
        <v>82</v>
      </c>
      <c r="AY325" s="189" t="s">
        <v>182</v>
      </c>
      <c r="BK325" s="191">
        <f>BK326</f>
        <v>33435.65</v>
      </c>
    </row>
    <row r="326" spans="2:63" s="10" customFormat="1" ht="19.95" customHeight="1">
      <c r="B326" s="178"/>
      <c r="C326" s="179"/>
      <c r="D326" s="180" t="s">
        <v>81</v>
      </c>
      <c r="E326" s="192" t="s">
        <v>1522</v>
      </c>
      <c r="F326" s="192" t="s">
        <v>1523</v>
      </c>
      <c r="G326" s="179"/>
      <c r="H326" s="179"/>
      <c r="I326" s="182"/>
      <c r="J326" s="193">
        <f>BK326</f>
        <v>33435.65</v>
      </c>
      <c r="K326" s="179"/>
      <c r="L326" s="184"/>
      <c r="M326" s="185"/>
      <c r="N326" s="186"/>
      <c r="O326" s="186"/>
      <c r="P326" s="187">
        <f>SUM(P327:P338)</f>
        <v>0</v>
      </c>
      <c r="Q326" s="186"/>
      <c r="R326" s="187">
        <f>SUM(R327:R338)</f>
        <v>0.11557500000000001</v>
      </c>
      <c r="S326" s="186"/>
      <c r="T326" s="188">
        <f>SUM(T327:T338)</f>
        <v>0</v>
      </c>
      <c r="AR326" s="189" t="s">
        <v>92</v>
      </c>
      <c r="AT326" s="190" t="s">
        <v>81</v>
      </c>
      <c r="AU326" s="190" t="s">
        <v>25</v>
      </c>
      <c r="AY326" s="189" t="s">
        <v>182</v>
      </c>
      <c r="BK326" s="191">
        <f>SUM(BK327:BK338)</f>
        <v>33435.65</v>
      </c>
    </row>
    <row r="327" spans="2:65" s="1" customFormat="1" ht="22.8" customHeight="1">
      <c r="B327" s="42"/>
      <c r="C327" s="194" t="s">
        <v>552</v>
      </c>
      <c r="D327" s="194" t="s">
        <v>185</v>
      </c>
      <c r="E327" s="195" t="s">
        <v>2553</v>
      </c>
      <c r="F327" s="196" t="s">
        <v>2554</v>
      </c>
      <c r="G327" s="197" t="s">
        <v>234</v>
      </c>
      <c r="H327" s="198">
        <v>201</v>
      </c>
      <c r="I327" s="199">
        <v>22.86</v>
      </c>
      <c r="J327" s="200">
        <f>ROUND(I327*H327,2)</f>
        <v>4594.86</v>
      </c>
      <c r="K327" s="196" t="s">
        <v>235</v>
      </c>
      <c r="L327" s="62"/>
      <c r="M327" s="201" t="s">
        <v>22</v>
      </c>
      <c r="N327" s="202" t="s">
        <v>53</v>
      </c>
      <c r="O327" s="43"/>
      <c r="P327" s="203">
        <f>O327*H327</f>
        <v>0</v>
      </c>
      <c r="Q327" s="203">
        <v>0</v>
      </c>
      <c r="R327" s="203">
        <f>Q327*H327</f>
        <v>0</v>
      </c>
      <c r="S327" s="203">
        <v>0</v>
      </c>
      <c r="T327" s="204">
        <f>S327*H327</f>
        <v>0</v>
      </c>
      <c r="AR327" s="25" t="s">
        <v>317</v>
      </c>
      <c r="AT327" s="25" t="s">
        <v>185</v>
      </c>
      <c r="AU327" s="25" t="s">
        <v>92</v>
      </c>
      <c r="AY327" s="25" t="s">
        <v>182</v>
      </c>
      <c r="BE327" s="205">
        <f>IF(N327="základní",J327,0)</f>
        <v>4594.86</v>
      </c>
      <c r="BF327" s="205">
        <f>IF(N327="snížená",J327,0)</f>
        <v>0</v>
      </c>
      <c r="BG327" s="205">
        <f>IF(N327="zákl. přenesená",J327,0)</f>
        <v>0</v>
      </c>
      <c r="BH327" s="205">
        <f>IF(N327="sníž. přenesená",J327,0)</f>
        <v>0</v>
      </c>
      <c r="BI327" s="205">
        <f>IF(N327="nulová",J327,0)</f>
        <v>0</v>
      </c>
      <c r="BJ327" s="25" t="s">
        <v>25</v>
      </c>
      <c r="BK327" s="205">
        <f>ROUND(I327*H327,2)</f>
        <v>4594.86</v>
      </c>
      <c r="BL327" s="25" t="s">
        <v>317</v>
      </c>
      <c r="BM327" s="25" t="s">
        <v>2555</v>
      </c>
    </row>
    <row r="328" spans="2:47" s="1" customFormat="1" ht="48">
      <c r="B328" s="42"/>
      <c r="C328" s="64"/>
      <c r="D328" s="208" t="s">
        <v>237</v>
      </c>
      <c r="E328" s="64"/>
      <c r="F328" s="228" t="s">
        <v>2556</v>
      </c>
      <c r="G328" s="64"/>
      <c r="H328" s="64"/>
      <c r="I328" s="165"/>
      <c r="J328" s="64"/>
      <c r="K328" s="64"/>
      <c r="L328" s="62"/>
      <c r="M328" s="229"/>
      <c r="N328" s="43"/>
      <c r="O328" s="43"/>
      <c r="P328" s="43"/>
      <c r="Q328" s="43"/>
      <c r="R328" s="43"/>
      <c r="S328" s="43"/>
      <c r="T328" s="79"/>
      <c r="AT328" s="25" t="s">
        <v>237</v>
      </c>
      <c r="AU328" s="25" t="s">
        <v>92</v>
      </c>
    </row>
    <row r="329" spans="2:51" s="12" customFormat="1" ht="13.5">
      <c r="B329" s="218"/>
      <c r="C329" s="219"/>
      <c r="D329" s="208" t="s">
        <v>192</v>
      </c>
      <c r="E329" s="220" t="s">
        <v>22</v>
      </c>
      <c r="F329" s="221" t="s">
        <v>2557</v>
      </c>
      <c r="G329" s="219"/>
      <c r="H329" s="220" t="s">
        <v>22</v>
      </c>
      <c r="I329" s="222"/>
      <c r="J329" s="219"/>
      <c r="K329" s="219"/>
      <c r="L329" s="223"/>
      <c r="M329" s="224"/>
      <c r="N329" s="225"/>
      <c r="O329" s="225"/>
      <c r="P329" s="225"/>
      <c r="Q329" s="225"/>
      <c r="R329" s="225"/>
      <c r="S329" s="225"/>
      <c r="T329" s="226"/>
      <c r="AT329" s="227" t="s">
        <v>192</v>
      </c>
      <c r="AU329" s="227" t="s">
        <v>92</v>
      </c>
      <c r="AV329" s="12" t="s">
        <v>25</v>
      </c>
      <c r="AW329" s="12" t="s">
        <v>194</v>
      </c>
      <c r="AX329" s="12" t="s">
        <v>82</v>
      </c>
      <c r="AY329" s="227" t="s">
        <v>182</v>
      </c>
    </row>
    <row r="330" spans="2:51" s="11" customFormat="1" ht="13.5">
      <c r="B330" s="206"/>
      <c r="C330" s="207"/>
      <c r="D330" s="208" t="s">
        <v>192</v>
      </c>
      <c r="E330" s="209" t="s">
        <v>22</v>
      </c>
      <c r="F330" s="210" t="s">
        <v>2558</v>
      </c>
      <c r="G330" s="207"/>
      <c r="H330" s="211">
        <v>42</v>
      </c>
      <c r="I330" s="212"/>
      <c r="J330" s="207"/>
      <c r="K330" s="207"/>
      <c r="L330" s="213"/>
      <c r="M330" s="214"/>
      <c r="N330" s="215"/>
      <c r="O330" s="215"/>
      <c r="P330" s="215"/>
      <c r="Q330" s="215"/>
      <c r="R330" s="215"/>
      <c r="S330" s="215"/>
      <c r="T330" s="216"/>
      <c r="AT330" s="217" t="s">
        <v>192</v>
      </c>
      <c r="AU330" s="217" t="s">
        <v>92</v>
      </c>
      <c r="AV330" s="11" t="s">
        <v>92</v>
      </c>
      <c r="AW330" s="11" t="s">
        <v>194</v>
      </c>
      <c r="AX330" s="11" t="s">
        <v>82</v>
      </c>
      <c r="AY330" s="217" t="s">
        <v>182</v>
      </c>
    </row>
    <row r="331" spans="2:51" s="12" customFormat="1" ht="13.5">
      <c r="B331" s="218"/>
      <c r="C331" s="219"/>
      <c r="D331" s="208" t="s">
        <v>192</v>
      </c>
      <c r="E331" s="220" t="s">
        <v>22</v>
      </c>
      <c r="F331" s="221" t="s">
        <v>2559</v>
      </c>
      <c r="G331" s="219"/>
      <c r="H331" s="220" t="s">
        <v>22</v>
      </c>
      <c r="I331" s="222"/>
      <c r="J331" s="219"/>
      <c r="K331" s="219"/>
      <c r="L331" s="223"/>
      <c r="M331" s="224"/>
      <c r="N331" s="225"/>
      <c r="O331" s="225"/>
      <c r="P331" s="225"/>
      <c r="Q331" s="225"/>
      <c r="R331" s="225"/>
      <c r="S331" s="225"/>
      <c r="T331" s="226"/>
      <c r="AT331" s="227" t="s">
        <v>192</v>
      </c>
      <c r="AU331" s="227" t="s">
        <v>92</v>
      </c>
      <c r="AV331" s="12" t="s">
        <v>25</v>
      </c>
      <c r="AW331" s="12" t="s">
        <v>194</v>
      </c>
      <c r="AX331" s="12" t="s">
        <v>82</v>
      </c>
      <c r="AY331" s="227" t="s">
        <v>182</v>
      </c>
    </row>
    <row r="332" spans="2:51" s="11" customFormat="1" ht="13.5">
      <c r="B332" s="206"/>
      <c r="C332" s="207"/>
      <c r="D332" s="208" t="s">
        <v>192</v>
      </c>
      <c r="E332" s="209" t="s">
        <v>22</v>
      </c>
      <c r="F332" s="210" t="s">
        <v>2560</v>
      </c>
      <c r="G332" s="207"/>
      <c r="H332" s="211">
        <v>159</v>
      </c>
      <c r="I332" s="212"/>
      <c r="J332" s="207"/>
      <c r="K332" s="207"/>
      <c r="L332" s="213"/>
      <c r="M332" s="214"/>
      <c r="N332" s="215"/>
      <c r="O332" s="215"/>
      <c r="P332" s="215"/>
      <c r="Q332" s="215"/>
      <c r="R332" s="215"/>
      <c r="S332" s="215"/>
      <c r="T332" s="216"/>
      <c r="AT332" s="217" t="s">
        <v>192</v>
      </c>
      <c r="AU332" s="217" t="s">
        <v>92</v>
      </c>
      <c r="AV332" s="11" t="s">
        <v>92</v>
      </c>
      <c r="AW332" s="11" t="s">
        <v>194</v>
      </c>
      <c r="AX332" s="11" t="s">
        <v>82</v>
      </c>
      <c r="AY332" s="217" t="s">
        <v>182</v>
      </c>
    </row>
    <row r="333" spans="2:51" s="13" customFormat="1" ht="13.5">
      <c r="B333" s="233"/>
      <c r="C333" s="234"/>
      <c r="D333" s="208" t="s">
        <v>192</v>
      </c>
      <c r="E333" s="235" t="s">
        <v>22</v>
      </c>
      <c r="F333" s="236" t="s">
        <v>241</v>
      </c>
      <c r="G333" s="234"/>
      <c r="H333" s="237">
        <v>201</v>
      </c>
      <c r="I333" s="238"/>
      <c r="J333" s="234"/>
      <c r="K333" s="234"/>
      <c r="L333" s="239"/>
      <c r="M333" s="240"/>
      <c r="N333" s="241"/>
      <c r="O333" s="241"/>
      <c r="P333" s="241"/>
      <c r="Q333" s="241"/>
      <c r="R333" s="241"/>
      <c r="S333" s="241"/>
      <c r="T333" s="242"/>
      <c r="AT333" s="243" t="s">
        <v>192</v>
      </c>
      <c r="AU333" s="243" t="s">
        <v>92</v>
      </c>
      <c r="AV333" s="13" t="s">
        <v>197</v>
      </c>
      <c r="AW333" s="13" t="s">
        <v>194</v>
      </c>
      <c r="AX333" s="13" t="s">
        <v>25</v>
      </c>
      <c r="AY333" s="243" t="s">
        <v>182</v>
      </c>
    </row>
    <row r="334" spans="2:65" s="1" customFormat="1" ht="14.4" customHeight="1">
      <c r="B334" s="42"/>
      <c r="C334" s="244" t="s">
        <v>558</v>
      </c>
      <c r="D334" s="244" t="s">
        <v>435</v>
      </c>
      <c r="E334" s="245" t="s">
        <v>2561</v>
      </c>
      <c r="F334" s="246" t="s">
        <v>2562</v>
      </c>
      <c r="G334" s="247" t="s">
        <v>234</v>
      </c>
      <c r="H334" s="248">
        <v>231.15</v>
      </c>
      <c r="I334" s="249">
        <v>123.53</v>
      </c>
      <c r="J334" s="250">
        <f>ROUND(I334*H334,2)</f>
        <v>28553.96</v>
      </c>
      <c r="K334" s="246" t="s">
        <v>22</v>
      </c>
      <c r="L334" s="251"/>
      <c r="M334" s="252" t="s">
        <v>22</v>
      </c>
      <c r="N334" s="253" t="s">
        <v>53</v>
      </c>
      <c r="O334" s="43"/>
      <c r="P334" s="203">
        <f>O334*H334</f>
        <v>0</v>
      </c>
      <c r="Q334" s="203">
        <v>0.0005</v>
      </c>
      <c r="R334" s="203">
        <f>Q334*H334</f>
        <v>0.11557500000000001</v>
      </c>
      <c r="S334" s="203">
        <v>0</v>
      </c>
      <c r="T334" s="204">
        <f>S334*H334</f>
        <v>0</v>
      </c>
      <c r="AR334" s="25" t="s">
        <v>405</v>
      </c>
      <c r="AT334" s="25" t="s">
        <v>435</v>
      </c>
      <c r="AU334" s="25" t="s">
        <v>92</v>
      </c>
      <c r="AY334" s="25" t="s">
        <v>182</v>
      </c>
      <c r="BE334" s="205">
        <f>IF(N334="základní",J334,0)</f>
        <v>28553.96</v>
      </c>
      <c r="BF334" s="205">
        <f>IF(N334="snížená",J334,0)</f>
        <v>0</v>
      </c>
      <c r="BG334" s="205">
        <f>IF(N334="zákl. přenesená",J334,0)</f>
        <v>0</v>
      </c>
      <c r="BH334" s="205">
        <f>IF(N334="sníž. přenesená",J334,0)</f>
        <v>0</v>
      </c>
      <c r="BI334" s="205">
        <f>IF(N334="nulová",J334,0)</f>
        <v>0</v>
      </c>
      <c r="BJ334" s="25" t="s">
        <v>25</v>
      </c>
      <c r="BK334" s="205">
        <f>ROUND(I334*H334,2)</f>
        <v>28553.96</v>
      </c>
      <c r="BL334" s="25" t="s">
        <v>317</v>
      </c>
      <c r="BM334" s="25" t="s">
        <v>2563</v>
      </c>
    </row>
    <row r="335" spans="2:51" s="11" customFormat="1" ht="13.5">
      <c r="B335" s="206"/>
      <c r="C335" s="207"/>
      <c r="D335" s="208" t="s">
        <v>192</v>
      </c>
      <c r="E335" s="209" t="s">
        <v>22</v>
      </c>
      <c r="F335" s="210" t="s">
        <v>2564</v>
      </c>
      <c r="G335" s="207"/>
      <c r="H335" s="211">
        <v>201</v>
      </c>
      <c r="I335" s="212"/>
      <c r="J335" s="207"/>
      <c r="K335" s="207"/>
      <c r="L335" s="213"/>
      <c r="M335" s="214"/>
      <c r="N335" s="215"/>
      <c r="O335" s="215"/>
      <c r="P335" s="215"/>
      <c r="Q335" s="215"/>
      <c r="R335" s="215"/>
      <c r="S335" s="215"/>
      <c r="T335" s="216"/>
      <c r="AT335" s="217" t="s">
        <v>192</v>
      </c>
      <c r="AU335" s="217" t="s">
        <v>92</v>
      </c>
      <c r="AV335" s="11" t="s">
        <v>92</v>
      </c>
      <c r="AW335" s="11" t="s">
        <v>194</v>
      </c>
      <c r="AX335" s="11" t="s">
        <v>25</v>
      </c>
      <c r="AY335" s="217" t="s">
        <v>182</v>
      </c>
    </row>
    <row r="336" spans="2:51" s="11" customFormat="1" ht="13.5">
      <c r="B336" s="206"/>
      <c r="C336" s="207"/>
      <c r="D336" s="208" t="s">
        <v>192</v>
      </c>
      <c r="E336" s="207"/>
      <c r="F336" s="210" t="s">
        <v>2565</v>
      </c>
      <c r="G336" s="207"/>
      <c r="H336" s="211">
        <v>231.15</v>
      </c>
      <c r="I336" s="212"/>
      <c r="J336" s="207"/>
      <c r="K336" s="207"/>
      <c r="L336" s="213"/>
      <c r="M336" s="214"/>
      <c r="N336" s="215"/>
      <c r="O336" s="215"/>
      <c r="P336" s="215"/>
      <c r="Q336" s="215"/>
      <c r="R336" s="215"/>
      <c r="S336" s="215"/>
      <c r="T336" s="216"/>
      <c r="AT336" s="217" t="s">
        <v>192</v>
      </c>
      <c r="AU336" s="217" t="s">
        <v>92</v>
      </c>
      <c r="AV336" s="11" t="s">
        <v>92</v>
      </c>
      <c r="AW336" s="11" t="s">
        <v>6</v>
      </c>
      <c r="AX336" s="11" t="s">
        <v>25</v>
      </c>
      <c r="AY336" s="217" t="s">
        <v>182</v>
      </c>
    </row>
    <row r="337" spans="2:65" s="1" customFormat="1" ht="34.2" customHeight="1">
      <c r="B337" s="42"/>
      <c r="C337" s="194" t="s">
        <v>565</v>
      </c>
      <c r="D337" s="194" t="s">
        <v>185</v>
      </c>
      <c r="E337" s="195" t="s">
        <v>1542</v>
      </c>
      <c r="F337" s="196" t="s">
        <v>1543</v>
      </c>
      <c r="G337" s="197" t="s">
        <v>561</v>
      </c>
      <c r="H337" s="198">
        <v>0.26</v>
      </c>
      <c r="I337" s="199">
        <v>1103.19</v>
      </c>
      <c r="J337" s="200">
        <f>ROUND(I337*H337,2)</f>
        <v>286.83</v>
      </c>
      <c r="K337" s="196" t="s">
        <v>235</v>
      </c>
      <c r="L337" s="62"/>
      <c r="M337" s="201" t="s">
        <v>22</v>
      </c>
      <c r="N337" s="202" t="s">
        <v>53</v>
      </c>
      <c r="O337" s="43"/>
      <c r="P337" s="203">
        <f>O337*H337</f>
        <v>0</v>
      </c>
      <c r="Q337" s="203">
        <v>0</v>
      </c>
      <c r="R337" s="203">
        <f>Q337*H337</f>
        <v>0</v>
      </c>
      <c r="S337" s="203">
        <v>0</v>
      </c>
      <c r="T337" s="204">
        <f>S337*H337</f>
        <v>0</v>
      </c>
      <c r="AR337" s="25" t="s">
        <v>317</v>
      </c>
      <c r="AT337" s="25" t="s">
        <v>185</v>
      </c>
      <c r="AU337" s="25" t="s">
        <v>92</v>
      </c>
      <c r="AY337" s="25" t="s">
        <v>182</v>
      </c>
      <c r="BE337" s="205">
        <f>IF(N337="základní",J337,0)</f>
        <v>286.83</v>
      </c>
      <c r="BF337" s="205">
        <f>IF(N337="snížená",J337,0)</f>
        <v>0</v>
      </c>
      <c r="BG337" s="205">
        <f>IF(N337="zákl. přenesená",J337,0)</f>
        <v>0</v>
      </c>
      <c r="BH337" s="205">
        <f>IF(N337="sníž. přenesená",J337,0)</f>
        <v>0</v>
      </c>
      <c r="BI337" s="205">
        <f>IF(N337="nulová",J337,0)</f>
        <v>0</v>
      </c>
      <c r="BJ337" s="25" t="s">
        <v>25</v>
      </c>
      <c r="BK337" s="205">
        <f>ROUND(I337*H337,2)</f>
        <v>286.83</v>
      </c>
      <c r="BL337" s="25" t="s">
        <v>317</v>
      </c>
      <c r="BM337" s="25" t="s">
        <v>2566</v>
      </c>
    </row>
    <row r="338" spans="2:47" s="1" customFormat="1" ht="144">
      <c r="B338" s="42"/>
      <c r="C338" s="64"/>
      <c r="D338" s="208" t="s">
        <v>237</v>
      </c>
      <c r="E338" s="64"/>
      <c r="F338" s="228" t="s">
        <v>1545</v>
      </c>
      <c r="G338" s="64"/>
      <c r="H338" s="64"/>
      <c r="I338" s="165"/>
      <c r="J338" s="64"/>
      <c r="K338" s="64"/>
      <c r="L338" s="62"/>
      <c r="M338" s="229"/>
      <c r="N338" s="43"/>
      <c r="O338" s="43"/>
      <c r="P338" s="43"/>
      <c r="Q338" s="43"/>
      <c r="R338" s="43"/>
      <c r="S338" s="43"/>
      <c r="T338" s="79"/>
      <c r="AT338" s="25" t="s">
        <v>237</v>
      </c>
      <c r="AU338" s="25" t="s">
        <v>92</v>
      </c>
    </row>
    <row r="339" spans="2:63" s="10" customFormat="1" ht="37.35" customHeight="1">
      <c r="B339" s="178"/>
      <c r="C339" s="179"/>
      <c r="D339" s="180" t="s">
        <v>81</v>
      </c>
      <c r="E339" s="181" t="s">
        <v>179</v>
      </c>
      <c r="F339" s="181" t="s">
        <v>180</v>
      </c>
      <c r="G339" s="179"/>
      <c r="H339" s="179"/>
      <c r="I339" s="182"/>
      <c r="J339" s="183">
        <f>BK339</f>
        <v>285169.99999999994</v>
      </c>
      <c r="K339" s="179"/>
      <c r="L339" s="184"/>
      <c r="M339" s="185"/>
      <c r="N339" s="186"/>
      <c r="O339" s="186"/>
      <c r="P339" s="187">
        <f>P340+P354</f>
        <v>0</v>
      </c>
      <c r="Q339" s="186"/>
      <c r="R339" s="187">
        <f>R340+R354</f>
        <v>0</v>
      </c>
      <c r="S339" s="186"/>
      <c r="T339" s="188">
        <f>T340+T354</f>
        <v>0</v>
      </c>
      <c r="AR339" s="189" t="s">
        <v>181</v>
      </c>
      <c r="AT339" s="190" t="s">
        <v>81</v>
      </c>
      <c r="AU339" s="190" t="s">
        <v>82</v>
      </c>
      <c r="AY339" s="189" t="s">
        <v>182</v>
      </c>
      <c r="BK339" s="191">
        <f>BK340+BK354</f>
        <v>285169.99999999994</v>
      </c>
    </row>
    <row r="340" spans="2:63" s="10" customFormat="1" ht="19.95" customHeight="1">
      <c r="B340" s="178"/>
      <c r="C340" s="179"/>
      <c r="D340" s="180" t="s">
        <v>81</v>
      </c>
      <c r="E340" s="192" t="s">
        <v>183</v>
      </c>
      <c r="F340" s="192" t="s">
        <v>184</v>
      </c>
      <c r="G340" s="179"/>
      <c r="H340" s="179"/>
      <c r="I340" s="182"/>
      <c r="J340" s="193">
        <f>BK340</f>
        <v>270419.82999999996</v>
      </c>
      <c r="K340" s="179"/>
      <c r="L340" s="184"/>
      <c r="M340" s="185"/>
      <c r="N340" s="186"/>
      <c r="O340" s="186"/>
      <c r="P340" s="187">
        <f>SUM(P341:P353)</f>
        <v>0</v>
      </c>
      <c r="Q340" s="186"/>
      <c r="R340" s="187">
        <f>SUM(R341:R353)</f>
        <v>0</v>
      </c>
      <c r="S340" s="186"/>
      <c r="T340" s="188">
        <f>SUM(T341:T353)</f>
        <v>0</v>
      </c>
      <c r="AR340" s="189" t="s">
        <v>181</v>
      </c>
      <c r="AT340" s="190" t="s">
        <v>81</v>
      </c>
      <c r="AU340" s="190" t="s">
        <v>25</v>
      </c>
      <c r="AY340" s="189" t="s">
        <v>182</v>
      </c>
      <c r="BK340" s="191">
        <f>SUM(BK341:BK353)</f>
        <v>270419.82999999996</v>
      </c>
    </row>
    <row r="341" spans="2:65" s="1" customFormat="1" ht="22.8" customHeight="1">
      <c r="B341" s="42"/>
      <c r="C341" s="194" t="s">
        <v>571</v>
      </c>
      <c r="D341" s="194" t="s">
        <v>185</v>
      </c>
      <c r="E341" s="195" t="s">
        <v>2567</v>
      </c>
      <c r="F341" s="196" t="s">
        <v>2568</v>
      </c>
      <c r="G341" s="197" t="s">
        <v>188</v>
      </c>
      <c r="H341" s="198">
        <v>1</v>
      </c>
      <c r="I341" s="199">
        <v>61459.05</v>
      </c>
      <c r="J341" s="200">
        <f>ROUND(I341*H341,2)</f>
        <v>61459.05</v>
      </c>
      <c r="K341" s="196" t="s">
        <v>2569</v>
      </c>
      <c r="L341" s="62"/>
      <c r="M341" s="201" t="s">
        <v>22</v>
      </c>
      <c r="N341" s="202" t="s">
        <v>53</v>
      </c>
      <c r="O341" s="43"/>
      <c r="P341" s="203">
        <f>O341*H341</f>
        <v>0</v>
      </c>
      <c r="Q341" s="203">
        <v>0</v>
      </c>
      <c r="R341" s="203">
        <f>Q341*H341</f>
        <v>0</v>
      </c>
      <c r="S341" s="203">
        <v>0</v>
      </c>
      <c r="T341" s="204">
        <f>S341*H341</f>
        <v>0</v>
      </c>
      <c r="AR341" s="25" t="s">
        <v>190</v>
      </c>
      <c r="AT341" s="25" t="s">
        <v>185</v>
      </c>
      <c r="AU341" s="25" t="s">
        <v>92</v>
      </c>
      <c r="AY341" s="25" t="s">
        <v>182</v>
      </c>
      <c r="BE341" s="205">
        <f>IF(N341="základní",J341,0)</f>
        <v>61459.05</v>
      </c>
      <c r="BF341" s="205">
        <f>IF(N341="snížená",J341,0)</f>
        <v>0</v>
      </c>
      <c r="BG341" s="205">
        <f>IF(N341="zákl. přenesená",J341,0)</f>
        <v>0</v>
      </c>
      <c r="BH341" s="205">
        <f>IF(N341="sníž. přenesená",J341,0)</f>
        <v>0</v>
      </c>
      <c r="BI341" s="205">
        <f>IF(N341="nulová",J341,0)</f>
        <v>0</v>
      </c>
      <c r="BJ341" s="25" t="s">
        <v>25</v>
      </c>
      <c r="BK341" s="205">
        <f>ROUND(I341*H341,2)</f>
        <v>61459.05</v>
      </c>
      <c r="BL341" s="25" t="s">
        <v>190</v>
      </c>
      <c r="BM341" s="25" t="s">
        <v>2570</v>
      </c>
    </row>
    <row r="342" spans="2:51" s="12" customFormat="1" ht="13.5">
      <c r="B342" s="218"/>
      <c r="C342" s="219"/>
      <c r="D342" s="208" t="s">
        <v>192</v>
      </c>
      <c r="E342" s="220" t="s">
        <v>22</v>
      </c>
      <c r="F342" s="221" t="s">
        <v>2571</v>
      </c>
      <c r="G342" s="219"/>
      <c r="H342" s="220" t="s">
        <v>22</v>
      </c>
      <c r="I342" s="222"/>
      <c r="J342" s="219"/>
      <c r="K342" s="219"/>
      <c r="L342" s="223"/>
      <c r="M342" s="224"/>
      <c r="N342" s="225"/>
      <c r="O342" s="225"/>
      <c r="P342" s="225"/>
      <c r="Q342" s="225"/>
      <c r="R342" s="225"/>
      <c r="S342" s="225"/>
      <c r="T342" s="226"/>
      <c r="AT342" s="227" t="s">
        <v>192</v>
      </c>
      <c r="AU342" s="227" t="s">
        <v>92</v>
      </c>
      <c r="AV342" s="12" t="s">
        <v>25</v>
      </c>
      <c r="AW342" s="12" t="s">
        <v>194</v>
      </c>
      <c r="AX342" s="12" t="s">
        <v>82</v>
      </c>
      <c r="AY342" s="227" t="s">
        <v>182</v>
      </c>
    </row>
    <row r="343" spans="2:51" s="11" customFormat="1" ht="13.5">
      <c r="B343" s="206"/>
      <c r="C343" s="207"/>
      <c r="D343" s="208" t="s">
        <v>192</v>
      </c>
      <c r="E343" s="209" t="s">
        <v>22</v>
      </c>
      <c r="F343" s="210" t="s">
        <v>25</v>
      </c>
      <c r="G343" s="207"/>
      <c r="H343" s="211">
        <v>1</v>
      </c>
      <c r="I343" s="212"/>
      <c r="J343" s="207"/>
      <c r="K343" s="207"/>
      <c r="L343" s="213"/>
      <c r="M343" s="214"/>
      <c r="N343" s="215"/>
      <c r="O343" s="215"/>
      <c r="P343" s="215"/>
      <c r="Q343" s="215"/>
      <c r="R343" s="215"/>
      <c r="S343" s="215"/>
      <c r="T343" s="216"/>
      <c r="AT343" s="217" t="s">
        <v>192</v>
      </c>
      <c r="AU343" s="217" t="s">
        <v>92</v>
      </c>
      <c r="AV343" s="11" t="s">
        <v>92</v>
      </c>
      <c r="AW343" s="11" t="s">
        <v>194</v>
      </c>
      <c r="AX343" s="11" t="s">
        <v>25</v>
      </c>
      <c r="AY343" s="217" t="s">
        <v>182</v>
      </c>
    </row>
    <row r="344" spans="2:65" s="1" customFormat="1" ht="22.8" customHeight="1">
      <c r="B344" s="42"/>
      <c r="C344" s="194" t="s">
        <v>582</v>
      </c>
      <c r="D344" s="194" t="s">
        <v>185</v>
      </c>
      <c r="E344" s="195" t="s">
        <v>2567</v>
      </c>
      <c r="F344" s="196" t="s">
        <v>2568</v>
      </c>
      <c r="G344" s="197" t="s">
        <v>188</v>
      </c>
      <c r="H344" s="198">
        <v>1</v>
      </c>
      <c r="I344" s="199">
        <v>61459.05</v>
      </c>
      <c r="J344" s="200">
        <f>ROUND(I344*H344,2)</f>
        <v>61459.05</v>
      </c>
      <c r="K344" s="196" t="s">
        <v>2569</v>
      </c>
      <c r="L344" s="62"/>
      <c r="M344" s="201" t="s">
        <v>22</v>
      </c>
      <c r="N344" s="202" t="s">
        <v>53</v>
      </c>
      <c r="O344" s="43"/>
      <c r="P344" s="203">
        <f>O344*H344</f>
        <v>0</v>
      </c>
      <c r="Q344" s="203">
        <v>0</v>
      </c>
      <c r="R344" s="203">
        <f>Q344*H344</f>
        <v>0</v>
      </c>
      <c r="S344" s="203">
        <v>0</v>
      </c>
      <c r="T344" s="204">
        <f>S344*H344</f>
        <v>0</v>
      </c>
      <c r="AR344" s="25" t="s">
        <v>190</v>
      </c>
      <c r="AT344" s="25" t="s">
        <v>185</v>
      </c>
      <c r="AU344" s="25" t="s">
        <v>92</v>
      </c>
      <c r="AY344" s="25" t="s">
        <v>182</v>
      </c>
      <c r="BE344" s="205">
        <f>IF(N344="základní",J344,0)</f>
        <v>61459.05</v>
      </c>
      <c r="BF344" s="205">
        <f>IF(N344="snížená",J344,0)</f>
        <v>0</v>
      </c>
      <c r="BG344" s="205">
        <f>IF(N344="zákl. přenesená",J344,0)</f>
        <v>0</v>
      </c>
      <c r="BH344" s="205">
        <f>IF(N344="sníž. přenesená",J344,0)</f>
        <v>0</v>
      </c>
      <c r="BI344" s="205">
        <f>IF(N344="nulová",J344,0)</f>
        <v>0</v>
      </c>
      <c r="BJ344" s="25" t="s">
        <v>25</v>
      </c>
      <c r="BK344" s="205">
        <f>ROUND(I344*H344,2)</f>
        <v>61459.05</v>
      </c>
      <c r="BL344" s="25" t="s">
        <v>190</v>
      </c>
      <c r="BM344" s="25" t="s">
        <v>2572</v>
      </c>
    </row>
    <row r="345" spans="2:51" s="12" customFormat="1" ht="13.5">
      <c r="B345" s="218"/>
      <c r="C345" s="219"/>
      <c r="D345" s="208" t="s">
        <v>192</v>
      </c>
      <c r="E345" s="220" t="s">
        <v>22</v>
      </c>
      <c r="F345" s="221" t="s">
        <v>2573</v>
      </c>
      <c r="G345" s="219"/>
      <c r="H345" s="220" t="s">
        <v>22</v>
      </c>
      <c r="I345" s="222"/>
      <c r="J345" s="219"/>
      <c r="K345" s="219"/>
      <c r="L345" s="223"/>
      <c r="M345" s="224"/>
      <c r="N345" s="225"/>
      <c r="O345" s="225"/>
      <c r="P345" s="225"/>
      <c r="Q345" s="225"/>
      <c r="R345" s="225"/>
      <c r="S345" s="225"/>
      <c r="T345" s="226"/>
      <c r="AT345" s="227" t="s">
        <v>192</v>
      </c>
      <c r="AU345" s="227" t="s">
        <v>92</v>
      </c>
      <c r="AV345" s="12" t="s">
        <v>25</v>
      </c>
      <c r="AW345" s="12" t="s">
        <v>194</v>
      </c>
      <c r="AX345" s="12" t="s">
        <v>82</v>
      </c>
      <c r="AY345" s="227" t="s">
        <v>182</v>
      </c>
    </row>
    <row r="346" spans="2:51" s="11" customFormat="1" ht="13.5">
      <c r="B346" s="206"/>
      <c r="C346" s="207"/>
      <c r="D346" s="208" t="s">
        <v>192</v>
      </c>
      <c r="E346" s="209" t="s">
        <v>22</v>
      </c>
      <c r="F346" s="210" t="s">
        <v>25</v>
      </c>
      <c r="G346" s="207"/>
      <c r="H346" s="211">
        <v>1</v>
      </c>
      <c r="I346" s="212"/>
      <c r="J346" s="207"/>
      <c r="K346" s="207"/>
      <c r="L346" s="213"/>
      <c r="M346" s="214"/>
      <c r="N346" s="215"/>
      <c r="O346" s="215"/>
      <c r="P346" s="215"/>
      <c r="Q346" s="215"/>
      <c r="R346" s="215"/>
      <c r="S346" s="215"/>
      <c r="T346" s="216"/>
      <c r="AT346" s="217" t="s">
        <v>192</v>
      </c>
      <c r="AU346" s="217" t="s">
        <v>92</v>
      </c>
      <c r="AV346" s="11" t="s">
        <v>92</v>
      </c>
      <c r="AW346" s="11" t="s">
        <v>194</v>
      </c>
      <c r="AX346" s="11" t="s">
        <v>25</v>
      </c>
      <c r="AY346" s="217" t="s">
        <v>182</v>
      </c>
    </row>
    <row r="347" spans="2:65" s="1" customFormat="1" ht="22.8" customHeight="1">
      <c r="B347" s="42"/>
      <c r="C347" s="194" t="s">
        <v>588</v>
      </c>
      <c r="D347" s="194" t="s">
        <v>185</v>
      </c>
      <c r="E347" s="195" t="s">
        <v>1348</v>
      </c>
      <c r="F347" s="196" t="s">
        <v>1349</v>
      </c>
      <c r="G347" s="197" t="s">
        <v>188</v>
      </c>
      <c r="H347" s="198">
        <v>1</v>
      </c>
      <c r="I347" s="199">
        <v>116772.2</v>
      </c>
      <c r="J347" s="200">
        <f>ROUND(I347*H347,2)</f>
        <v>116772.2</v>
      </c>
      <c r="K347" s="196" t="s">
        <v>2569</v>
      </c>
      <c r="L347" s="62"/>
      <c r="M347" s="201" t="s">
        <v>22</v>
      </c>
      <c r="N347" s="202" t="s">
        <v>53</v>
      </c>
      <c r="O347" s="43"/>
      <c r="P347" s="203">
        <f>O347*H347</f>
        <v>0</v>
      </c>
      <c r="Q347" s="203">
        <v>0</v>
      </c>
      <c r="R347" s="203">
        <f>Q347*H347</f>
        <v>0</v>
      </c>
      <c r="S347" s="203">
        <v>0</v>
      </c>
      <c r="T347" s="204">
        <f>S347*H347</f>
        <v>0</v>
      </c>
      <c r="AR347" s="25" t="s">
        <v>190</v>
      </c>
      <c r="AT347" s="25" t="s">
        <v>185</v>
      </c>
      <c r="AU347" s="25" t="s">
        <v>92</v>
      </c>
      <c r="AY347" s="25" t="s">
        <v>182</v>
      </c>
      <c r="BE347" s="205">
        <f>IF(N347="základní",J347,0)</f>
        <v>116772.2</v>
      </c>
      <c r="BF347" s="205">
        <f>IF(N347="snížená",J347,0)</f>
        <v>0</v>
      </c>
      <c r="BG347" s="205">
        <f>IF(N347="zákl. přenesená",J347,0)</f>
        <v>0</v>
      </c>
      <c r="BH347" s="205">
        <f>IF(N347="sníž. přenesená",J347,0)</f>
        <v>0</v>
      </c>
      <c r="BI347" s="205">
        <f>IF(N347="nulová",J347,0)</f>
        <v>0</v>
      </c>
      <c r="BJ347" s="25" t="s">
        <v>25</v>
      </c>
      <c r="BK347" s="205">
        <f>ROUND(I347*H347,2)</f>
        <v>116772.2</v>
      </c>
      <c r="BL347" s="25" t="s">
        <v>190</v>
      </c>
      <c r="BM347" s="25" t="s">
        <v>2574</v>
      </c>
    </row>
    <row r="348" spans="2:51" s="12" customFormat="1" ht="13.5">
      <c r="B348" s="218"/>
      <c r="C348" s="219"/>
      <c r="D348" s="208" t="s">
        <v>192</v>
      </c>
      <c r="E348" s="220" t="s">
        <v>22</v>
      </c>
      <c r="F348" s="221" t="s">
        <v>2575</v>
      </c>
      <c r="G348" s="219"/>
      <c r="H348" s="220" t="s">
        <v>22</v>
      </c>
      <c r="I348" s="222"/>
      <c r="J348" s="219"/>
      <c r="K348" s="219"/>
      <c r="L348" s="223"/>
      <c r="M348" s="224"/>
      <c r="N348" s="225"/>
      <c r="O348" s="225"/>
      <c r="P348" s="225"/>
      <c r="Q348" s="225"/>
      <c r="R348" s="225"/>
      <c r="S348" s="225"/>
      <c r="T348" s="226"/>
      <c r="AT348" s="227" t="s">
        <v>192</v>
      </c>
      <c r="AU348" s="227" t="s">
        <v>92</v>
      </c>
      <c r="AV348" s="12" t="s">
        <v>25</v>
      </c>
      <c r="AW348" s="12" t="s">
        <v>194</v>
      </c>
      <c r="AX348" s="12" t="s">
        <v>82</v>
      </c>
      <c r="AY348" s="227" t="s">
        <v>182</v>
      </c>
    </row>
    <row r="349" spans="2:51" s="11" customFormat="1" ht="13.5">
      <c r="B349" s="206"/>
      <c r="C349" s="207"/>
      <c r="D349" s="208" t="s">
        <v>192</v>
      </c>
      <c r="E349" s="209" t="s">
        <v>22</v>
      </c>
      <c r="F349" s="210" t="s">
        <v>25</v>
      </c>
      <c r="G349" s="207"/>
      <c r="H349" s="211">
        <v>1</v>
      </c>
      <c r="I349" s="212"/>
      <c r="J349" s="207"/>
      <c r="K349" s="207"/>
      <c r="L349" s="213"/>
      <c r="M349" s="214"/>
      <c r="N349" s="215"/>
      <c r="O349" s="215"/>
      <c r="P349" s="215"/>
      <c r="Q349" s="215"/>
      <c r="R349" s="215"/>
      <c r="S349" s="215"/>
      <c r="T349" s="216"/>
      <c r="AT349" s="217" t="s">
        <v>192</v>
      </c>
      <c r="AU349" s="217" t="s">
        <v>92</v>
      </c>
      <c r="AV349" s="11" t="s">
        <v>92</v>
      </c>
      <c r="AW349" s="11" t="s">
        <v>194</v>
      </c>
      <c r="AX349" s="11" t="s">
        <v>25</v>
      </c>
      <c r="AY349" s="217" t="s">
        <v>182</v>
      </c>
    </row>
    <row r="350" spans="2:65" s="1" customFormat="1" ht="34.2" customHeight="1">
      <c r="B350" s="42"/>
      <c r="C350" s="194" t="s">
        <v>595</v>
      </c>
      <c r="D350" s="194" t="s">
        <v>185</v>
      </c>
      <c r="E350" s="195" t="s">
        <v>1352</v>
      </c>
      <c r="F350" s="196" t="s">
        <v>1353</v>
      </c>
      <c r="G350" s="197" t="s">
        <v>188</v>
      </c>
      <c r="H350" s="198">
        <v>1</v>
      </c>
      <c r="I350" s="199">
        <v>24583.62</v>
      </c>
      <c r="J350" s="200">
        <f>ROUND(I350*H350,2)</f>
        <v>24583.62</v>
      </c>
      <c r="K350" s="196" t="s">
        <v>2569</v>
      </c>
      <c r="L350" s="62"/>
      <c r="M350" s="201" t="s">
        <v>22</v>
      </c>
      <c r="N350" s="202" t="s">
        <v>53</v>
      </c>
      <c r="O350" s="43"/>
      <c r="P350" s="203">
        <f>O350*H350</f>
        <v>0</v>
      </c>
      <c r="Q350" s="203">
        <v>0</v>
      </c>
      <c r="R350" s="203">
        <f>Q350*H350</f>
        <v>0</v>
      </c>
      <c r="S350" s="203">
        <v>0</v>
      </c>
      <c r="T350" s="204">
        <f>S350*H350</f>
        <v>0</v>
      </c>
      <c r="AR350" s="25" t="s">
        <v>190</v>
      </c>
      <c r="AT350" s="25" t="s">
        <v>185</v>
      </c>
      <c r="AU350" s="25" t="s">
        <v>92</v>
      </c>
      <c r="AY350" s="25" t="s">
        <v>182</v>
      </c>
      <c r="BE350" s="205">
        <f>IF(N350="základní",J350,0)</f>
        <v>24583.62</v>
      </c>
      <c r="BF350" s="205">
        <f>IF(N350="snížená",J350,0)</f>
        <v>0</v>
      </c>
      <c r="BG350" s="205">
        <f>IF(N350="zákl. přenesená",J350,0)</f>
        <v>0</v>
      </c>
      <c r="BH350" s="205">
        <f>IF(N350="sníž. přenesená",J350,0)</f>
        <v>0</v>
      </c>
      <c r="BI350" s="205">
        <f>IF(N350="nulová",J350,0)</f>
        <v>0</v>
      </c>
      <c r="BJ350" s="25" t="s">
        <v>25</v>
      </c>
      <c r="BK350" s="205">
        <f>ROUND(I350*H350,2)</f>
        <v>24583.62</v>
      </c>
      <c r="BL350" s="25" t="s">
        <v>190</v>
      </c>
      <c r="BM350" s="25" t="s">
        <v>2576</v>
      </c>
    </row>
    <row r="351" spans="2:51" s="12" customFormat="1" ht="13.5">
      <c r="B351" s="218"/>
      <c r="C351" s="219"/>
      <c r="D351" s="208" t="s">
        <v>192</v>
      </c>
      <c r="E351" s="220" t="s">
        <v>22</v>
      </c>
      <c r="F351" s="221" t="s">
        <v>2577</v>
      </c>
      <c r="G351" s="219"/>
      <c r="H351" s="220" t="s">
        <v>22</v>
      </c>
      <c r="I351" s="222"/>
      <c r="J351" s="219"/>
      <c r="K351" s="219"/>
      <c r="L351" s="223"/>
      <c r="M351" s="224"/>
      <c r="N351" s="225"/>
      <c r="O351" s="225"/>
      <c r="P351" s="225"/>
      <c r="Q351" s="225"/>
      <c r="R351" s="225"/>
      <c r="S351" s="225"/>
      <c r="T351" s="226"/>
      <c r="AT351" s="227" t="s">
        <v>192</v>
      </c>
      <c r="AU351" s="227" t="s">
        <v>92</v>
      </c>
      <c r="AV351" s="12" t="s">
        <v>25</v>
      </c>
      <c r="AW351" s="12" t="s">
        <v>194</v>
      </c>
      <c r="AX351" s="12" t="s">
        <v>82</v>
      </c>
      <c r="AY351" s="227" t="s">
        <v>182</v>
      </c>
    </row>
    <row r="352" spans="2:51" s="11" customFormat="1" ht="13.5">
      <c r="B352" s="206"/>
      <c r="C352" s="207"/>
      <c r="D352" s="208" t="s">
        <v>192</v>
      </c>
      <c r="E352" s="209" t="s">
        <v>22</v>
      </c>
      <c r="F352" s="210" t="s">
        <v>25</v>
      </c>
      <c r="G352" s="207"/>
      <c r="H352" s="211">
        <v>1</v>
      </c>
      <c r="I352" s="212"/>
      <c r="J352" s="207"/>
      <c r="K352" s="207"/>
      <c r="L352" s="213"/>
      <c r="M352" s="214"/>
      <c r="N352" s="215"/>
      <c r="O352" s="215"/>
      <c r="P352" s="215"/>
      <c r="Q352" s="215"/>
      <c r="R352" s="215"/>
      <c r="S352" s="215"/>
      <c r="T352" s="216"/>
      <c r="AT352" s="217" t="s">
        <v>192</v>
      </c>
      <c r="AU352" s="217" t="s">
        <v>92</v>
      </c>
      <c r="AV352" s="11" t="s">
        <v>92</v>
      </c>
      <c r="AW352" s="11" t="s">
        <v>194</v>
      </c>
      <c r="AX352" s="11" t="s">
        <v>25</v>
      </c>
      <c r="AY352" s="217" t="s">
        <v>182</v>
      </c>
    </row>
    <row r="353" spans="2:65" s="1" customFormat="1" ht="22.8" customHeight="1">
      <c r="B353" s="42"/>
      <c r="C353" s="194" t="s">
        <v>605</v>
      </c>
      <c r="D353" s="194" t="s">
        <v>185</v>
      </c>
      <c r="E353" s="195" t="s">
        <v>2578</v>
      </c>
      <c r="F353" s="196" t="s">
        <v>2579</v>
      </c>
      <c r="G353" s="197" t="s">
        <v>188</v>
      </c>
      <c r="H353" s="198">
        <v>1</v>
      </c>
      <c r="I353" s="199">
        <v>6145.91</v>
      </c>
      <c r="J353" s="200">
        <f>ROUND(I353*H353,2)</f>
        <v>6145.91</v>
      </c>
      <c r="K353" s="196" t="s">
        <v>2569</v>
      </c>
      <c r="L353" s="62"/>
      <c r="M353" s="201" t="s">
        <v>22</v>
      </c>
      <c r="N353" s="202" t="s">
        <v>53</v>
      </c>
      <c r="O353" s="43"/>
      <c r="P353" s="203">
        <f>O353*H353</f>
        <v>0</v>
      </c>
      <c r="Q353" s="203">
        <v>0</v>
      </c>
      <c r="R353" s="203">
        <f>Q353*H353</f>
        <v>0</v>
      </c>
      <c r="S353" s="203">
        <v>0</v>
      </c>
      <c r="T353" s="204">
        <f>S353*H353</f>
        <v>0</v>
      </c>
      <c r="AR353" s="25" t="s">
        <v>190</v>
      </c>
      <c r="AT353" s="25" t="s">
        <v>185</v>
      </c>
      <c r="AU353" s="25" t="s">
        <v>92</v>
      </c>
      <c r="AY353" s="25" t="s">
        <v>182</v>
      </c>
      <c r="BE353" s="205">
        <f>IF(N353="základní",J353,0)</f>
        <v>6145.91</v>
      </c>
      <c r="BF353" s="205">
        <f>IF(N353="snížená",J353,0)</f>
        <v>0</v>
      </c>
      <c r="BG353" s="205">
        <f>IF(N353="zákl. přenesená",J353,0)</f>
        <v>0</v>
      </c>
      <c r="BH353" s="205">
        <f>IF(N353="sníž. přenesená",J353,0)</f>
        <v>0</v>
      </c>
      <c r="BI353" s="205">
        <f>IF(N353="nulová",J353,0)</f>
        <v>0</v>
      </c>
      <c r="BJ353" s="25" t="s">
        <v>25</v>
      </c>
      <c r="BK353" s="205">
        <f>ROUND(I353*H353,2)</f>
        <v>6145.91</v>
      </c>
      <c r="BL353" s="25" t="s">
        <v>190</v>
      </c>
      <c r="BM353" s="25" t="s">
        <v>2580</v>
      </c>
    </row>
    <row r="354" spans="2:63" s="10" customFormat="1" ht="29.85" customHeight="1">
      <c r="B354" s="178"/>
      <c r="C354" s="179"/>
      <c r="D354" s="180" t="s">
        <v>81</v>
      </c>
      <c r="E354" s="192" t="s">
        <v>2581</v>
      </c>
      <c r="F354" s="192" t="s">
        <v>2582</v>
      </c>
      <c r="G354" s="179"/>
      <c r="H354" s="179"/>
      <c r="I354" s="182"/>
      <c r="J354" s="193">
        <f>BK354</f>
        <v>14750.17</v>
      </c>
      <c r="K354" s="179"/>
      <c r="L354" s="184"/>
      <c r="M354" s="185"/>
      <c r="N354" s="186"/>
      <c r="O354" s="186"/>
      <c r="P354" s="187">
        <f>SUM(P355:P357)</f>
        <v>0</v>
      </c>
      <c r="Q354" s="186"/>
      <c r="R354" s="187">
        <f>SUM(R355:R357)</f>
        <v>0</v>
      </c>
      <c r="S354" s="186"/>
      <c r="T354" s="188">
        <f>SUM(T355:T357)</f>
        <v>0</v>
      </c>
      <c r="AR354" s="189" t="s">
        <v>181</v>
      </c>
      <c r="AT354" s="190" t="s">
        <v>81</v>
      </c>
      <c r="AU354" s="190" t="s">
        <v>25</v>
      </c>
      <c r="AY354" s="189" t="s">
        <v>182</v>
      </c>
      <c r="BK354" s="191">
        <f>SUM(BK355:BK357)</f>
        <v>14750.17</v>
      </c>
    </row>
    <row r="355" spans="2:65" s="1" customFormat="1" ht="22.8" customHeight="1">
      <c r="B355" s="42"/>
      <c r="C355" s="194" t="s">
        <v>610</v>
      </c>
      <c r="D355" s="194" t="s">
        <v>185</v>
      </c>
      <c r="E355" s="195" t="s">
        <v>2583</v>
      </c>
      <c r="F355" s="196" t="s">
        <v>2584</v>
      </c>
      <c r="G355" s="197" t="s">
        <v>188</v>
      </c>
      <c r="H355" s="198">
        <v>1</v>
      </c>
      <c r="I355" s="199">
        <v>14750.17</v>
      </c>
      <c r="J355" s="200">
        <f>ROUND(I355*H355,2)</f>
        <v>14750.17</v>
      </c>
      <c r="K355" s="196" t="s">
        <v>2569</v>
      </c>
      <c r="L355" s="62"/>
      <c r="M355" s="201" t="s">
        <v>22</v>
      </c>
      <c r="N355" s="202" t="s">
        <v>53</v>
      </c>
      <c r="O355" s="43"/>
      <c r="P355" s="203">
        <f>O355*H355</f>
        <v>0</v>
      </c>
      <c r="Q355" s="203">
        <v>0</v>
      </c>
      <c r="R355" s="203">
        <f>Q355*H355</f>
        <v>0</v>
      </c>
      <c r="S355" s="203">
        <v>0</v>
      </c>
      <c r="T355" s="204">
        <f>S355*H355</f>
        <v>0</v>
      </c>
      <c r="AR355" s="25" t="s">
        <v>190</v>
      </c>
      <c r="AT355" s="25" t="s">
        <v>185</v>
      </c>
      <c r="AU355" s="25" t="s">
        <v>92</v>
      </c>
      <c r="AY355" s="25" t="s">
        <v>182</v>
      </c>
      <c r="BE355" s="205">
        <f>IF(N355="základní",J355,0)</f>
        <v>14750.17</v>
      </c>
      <c r="BF355" s="205">
        <f>IF(N355="snížená",J355,0)</f>
        <v>0</v>
      </c>
      <c r="BG355" s="205">
        <f>IF(N355="zákl. přenesená",J355,0)</f>
        <v>0</v>
      </c>
      <c r="BH355" s="205">
        <f>IF(N355="sníž. přenesená",J355,0)</f>
        <v>0</v>
      </c>
      <c r="BI355" s="205">
        <f>IF(N355="nulová",J355,0)</f>
        <v>0</v>
      </c>
      <c r="BJ355" s="25" t="s">
        <v>25</v>
      </c>
      <c r="BK355" s="205">
        <f>ROUND(I355*H355,2)</f>
        <v>14750.17</v>
      </c>
      <c r="BL355" s="25" t="s">
        <v>190</v>
      </c>
      <c r="BM355" s="25" t="s">
        <v>2585</v>
      </c>
    </row>
    <row r="356" spans="2:51" s="12" customFormat="1" ht="13.5">
      <c r="B356" s="218"/>
      <c r="C356" s="219"/>
      <c r="D356" s="208" t="s">
        <v>192</v>
      </c>
      <c r="E356" s="220" t="s">
        <v>22</v>
      </c>
      <c r="F356" s="221" t="s">
        <v>2586</v>
      </c>
      <c r="G356" s="219"/>
      <c r="H356" s="220" t="s">
        <v>22</v>
      </c>
      <c r="I356" s="222"/>
      <c r="J356" s="219"/>
      <c r="K356" s="219"/>
      <c r="L356" s="223"/>
      <c r="M356" s="224"/>
      <c r="N356" s="225"/>
      <c r="O356" s="225"/>
      <c r="P356" s="225"/>
      <c r="Q356" s="225"/>
      <c r="R356" s="225"/>
      <c r="S356" s="225"/>
      <c r="T356" s="226"/>
      <c r="AT356" s="227" t="s">
        <v>192</v>
      </c>
      <c r="AU356" s="227" t="s">
        <v>92</v>
      </c>
      <c r="AV356" s="12" t="s">
        <v>25</v>
      </c>
      <c r="AW356" s="12" t="s">
        <v>194</v>
      </c>
      <c r="AX356" s="12" t="s">
        <v>82</v>
      </c>
      <c r="AY356" s="227" t="s">
        <v>182</v>
      </c>
    </row>
    <row r="357" spans="2:51" s="11" customFormat="1" ht="13.5">
      <c r="B357" s="206"/>
      <c r="C357" s="207"/>
      <c r="D357" s="208" t="s">
        <v>192</v>
      </c>
      <c r="E357" s="209" t="s">
        <v>22</v>
      </c>
      <c r="F357" s="210" t="s">
        <v>25</v>
      </c>
      <c r="G357" s="207"/>
      <c r="H357" s="211">
        <v>1</v>
      </c>
      <c r="I357" s="212"/>
      <c r="J357" s="207"/>
      <c r="K357" s="207"/>
      <c r="L357" s="213"/>
      <c r="M357" s="230"/>
      <c r="N357" s="231"/>
      <c r="O357" s="231"/>
      <c r="P357" s="231"/>
      <c r="Q357" s="231"/>
      <c r="R357" s="231"/>
      <c r="S357" s="231"/>
      <c r="T357" s="232"/>
      <c r="AT357" s="217" t="s">
        <v>192</v>
      </c>
      <c r="AU357" s="217" t="s">
        <v>92</v>
      </c>
      <c r="AV357" s="11" t="s">
        <v>92</v>
      </c>
      <c r="AW357" s="11" t="s">
        <v>194</v>
      </c>
      <c r="AX357" s="11" t="s">
        <v>25</v>
      </c>
      <c r="AY357" s="217" t="s">
        <v>182</v>
      </c>
    </row>
    <row r="358" spans="2:12" s="1" customFormat="1" ht="6.9" customHeight="1">
      <c r="B358" s="57"/>
      <c r="C358" s="58"/>
      <c r="D358" s="58"/>
      <c r="E358" s="58"/>
      <c r="F358" s="58"/>
      <c r="G358" s="58"/>
      <c r="H358" s="58"/>
      <c r="I358" s="141"/>
      <c r="J358" s="58"/>
      <c r="K358" s="58"/>
      <c r="L358" s="62"/>
    </row>
  </sheetData>
  <sheetProtection algorithmName="SHA-512" hashValue="kuHhuoA92Teuga1bG5hNEiwPPTaSPBTCdJioEEFiw5J65mx2nJwKR6E/6O2ZZwz7tIdz/GEZFzLGp1qW4tU1KQ==" saltValue="Wi6CvMi1vTOqwCmNimGKot7RqfMJ5PySKT7qGflLb4ZWBOCZ/h/Q54E59ZE6viaLTgQf9y8e86q3c8BuRho/tA==" spinCount="100000" sheet="1" objects="1" scenarios="1" formatColumns="0" formatRows="0" autoFilter="0"/>
  <autoFilter ref="C88:K357"/>
  <mergeCells count="10">
    <mergeCell ref="J51:J52"/>
    <mergeCell ref="E79:H79"/>
    <mergeCell ref="E81:H8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85" customWidth="1"/>
    <col min="2" max="2" width="1.66796875" style="285" customWidth="1"/>
    <col min="3" max="4" width="5" style="285" customWidth="1"/>
    <col min="5" max="5" width="11.66015625" style="285" customWidth="1"/>
    <col min="6" max="6" width="9.16015625" style="285" customWidth="1"/>
    <col min="7" max="7" width="5" style="285" customWidth="1"/>
    <col min="8" max="8" width="77.83203125" style="285" customWidth="1"/>
    <col min="9" max="10" width="20" style="285" customWidth="1"/>
    <col min="11" max="11" width="1.66796875" style="285" customWidth="1"/>
  </cols>
  <sheetData>
    <row r="1" ht="37.5" customHeight="1"/>
    <row r="2" spans="2:11" ht="7.5" customHeight="1">
      <c r="B2" s="286"/>
      <c r="C2" s="287"/>
      <c r="D2" s="287"/>
      <c r="E2" s="287"/>
      <c r="F2" s="287"/>
      <c r="G2" s="287"/>
      <c r="H2" s="287"/>
      <c r="I2" s="287"/>
      <c r="J2" s="287"/>
      <c r="K2" s="288"/>
    </row>
    <row r="3" spans="2:11" s="16" customFormat="1" ht="45" customHeight="1">
      <c r="B3" s="289"/>
      <c r="C3" s="411" t="s">
        <v>2587</v>
      </c>
      <c r="D3" s="411"/>
      <c r="E3" s="411"/>
      <c r="F3" s="411"/>
      <c r="G3" s="411"/>
      <c r="H3" s="411"/>
      <c r="I3" s="411"/>
      <c r="J3" s="411"/>
      <c r="K3" s="290"/>
    </row>
    <row r="4" spans="2:11" ht="25.5" customHeight="1">
      <c r="B4" s="291"/>
      <c r="C4" s="412" t="s">
        <v>2588</v>
      </c>
      <c r="D4" s="412"/>
      <c r="E4" s="412"/>
      <c r="F4" s="412"/>
      <c r="G4" s="412"/>
      <c r="H4" s="412"/>
      <c r="I4" s="412"/>
      <c r="J4" s="412"/>
      <c r="K4" s="292"/>
    </row>
    <row r="5" spans="2:11" ht="5.25" customHeight="1">
      <c r="B5" s="291"/>
      <c r="C5" s="293"/>
      <c r="D5" s="293"/>
      <c r="E5" s="293"/>
      <c r="F5" s="293"/>
      <c r="G5" s="293"/>
      <c r="H5" s="293"/>
      <c r="I5" s="293"/>
      <c r="J5" s="293"/>
      <c r="K5" s="292"/>
    </row>
    <row r="6" spans="2:11" ht="15" customHeight="1">
      <c r="B6" s="291"/>
      <c r="C6" s="410" t="s">
        <v>2589</v>
      </c>
      <c r="D6" s="410"/>
      <c r="E6" s="410"/>
      <c r="F6" s="410"/>
      <c r="G6" s="410"/>
      <c r="H6" s="410"/>
      <c r="I6" s="410"/>
      <c r="J6" s="410"/>
      <c r="K6" s="292"/>
    </row>
    <row r="7" spans="2:11" ht="15" customHeight="1">
      <c r="B7" s="295"/>
      <c r="C7" s="410" t="s">
        <v>2590</v>
      </c>
      <c r="D7" s="410"/>
      <c r="E7" s="410"/>
      <c r="F7" s="410"/>
      <c r="G7" s="410"/>
      <c r="H7" s="410"/>
      <c r="I7" s="410"/>
      <c r="J7" s="410"/>
      <c r="K7" s="292"/>
    </row>
    <row r="8" spans="2:11" ht="12.75" customHeight="1">
      <c r="B8" s="295"/>
      <c r="C8" s="294"/>
      <c r="D8" s="294"/>
      <c r="E8" s="294"/>
      <c r="F8" s="294"/>
      <c r="G8" s="294"/>
      <c r="H8" s="294"/>
      <c r="I8" s="294"/>
      <c r="J8" s="294"/>
      <c r="K8" s="292"/>
    </row>
    <row r="9" spans="2:11" ht="15" customHeight="1">
      <c r="B9" s="295"/>
      <c r="C9" s="410" t="s">
        <v>2591</v>
      </c>
      <c r="D9" s="410"/>
      <c r="E9" s="410"/>
      <c r="F9" s="410"/>
      <c r="G9" s="410"/>
      <c r="H9" s="410"/>
      <c r="I9" s="410"/>
      <c r="J9" s="410"/>
      <c r="K9" s="292"/>
    </row>
    <row r="10" spans="2:11" ht="15" customHeight="1">
      <c r="B10" s="295"/>
      <c r="C10" s="294"/>
      <c r="D10" s="410" t="s">
        <v>2592</v>
      </c>
      <c r="E10" s="410"/>
      <c r="F10" s="410"/>
      <c r="G10" s="410"/>
      <c r="H10" s="410"/>
      <c r="I10" s="410"/>
      <c r="J10" s="410"/>
      <c r="K10" s="292"/>
    </row>
    <row r="11" spans="2:11" ht="15" customHeight="1">
      <c r="B11" s="295"/>
      <c r="C11" s="296"/>
      <c r="D11" s="410" t="s">
        <v>2593</v>
      </c>
      <c r="E11" s="410"/>
      <c r="F11" s="410"/>
      <c r="G11" s="410"/>
      <c r="H11" s="410"/>
      <c r="I11" s="410"/>
      <c r="J11" s="410"/>
      <c r="K11" s="292"/>
    </row>
    <row r="12" spans="2:11" ht="12.75" customHeight="1">
      <c r="B12" s="295"/>
      <c r="C12" s="296"/>
      <c r="D12" s="296"/>
      <c r="E12" s="296"/>
      <c r="F12" s="296"/>
      <c r="G12" s="296"/>
      <c r="H12" s="296"/>
      <c r="I12" s="296"/>
      <c r="J12" s="296"/>
      <c r="K12" s="292"/>
    </row>
    <row r="13" spans="2:11" ht="15" customHeight="1">
      <c r="B13" s="295"/>
      <c r="C13" s="296"/>
      <c r="D13" s="410" t="s">
        <v>2594</v>
      </c>
      <c r="E13" s="410"/>
      <c r="F13" s="410"/>
      <c r="G13" s="410"/>
      <c r="H13" s="410"/>
      <c r="I13" s="410"/>
      <c r="J13" s="410"/>
      <c r="K13" s="292"/>
    </row>
    <row r="14" spans="2:11" ht="15" customHeight="1">
      <c r="B14" s="295"/>
      <c r="C14" s="296"/>
      <c r="D14" s="410" t="s">
        <v>2595</v>
      </c>
      <c r="E14" s="410"/>
      <c r="F14" s="410"/>
      <c r="G14" s="410"/>
      <c r="H14" s="410"/>
      <c r="I14" s="410"/>
      <c r="J14" s="410"/>
      <c r="K14" s="292"/>
    </row>
    <row r="15" spans="2:11" ht="15" customHeight="1">
      <c r="B15" s="295"/>
      <c r="C15" s="296"/>
      <c r="D15" s="410" t="s">
        <v>2596</v>
      </c>
      <c r="E15" s="410"/>
      <c r="F15" s="410"/>
      <c r="G15" s="410"/>
      <c r="H15" s="410"/>
      <c r="I15" s="410"/>
      <c r="J15" s="410"/>
      <c r="K15" s="292"/>
    </row>
    <row r="16" spans="2:11" ht="15" customHeight="1">
      <c r="B16" s="295"/>
      <c r="C16" s="296"/>
      <c r="D16" s="296"/>
      <c r="E16" s="297" t="s">
        <v>95</v>
      </c>
      <c r="F16" s="410" t="s">
        <v>2597</v>
      </c>
      <c r="G16" s="410"/>
      <c r="H16" s="410"/>
      <c r="I16" s="410"/>
      <c r="J16" s="410"/>
      <c r="K16" s="292"/>
    </row>
    <row r="17" spans="2:11" ht="15" customHeight="1">
      <c r="B17" s="295"/>
      <c r="C17" s="296"/>
      <c r="D17" s="296"/>
      <c r="E17" s="297" t="s">
        <v>2598</v>
      </c>
      <c r="F17" s="410" t="s">
        <v>2599</v>
      </c>
      <c r="G17" s="410"/>
      <c r="H17" s="410"/>
      <c r="I17" s="410"/>
      <c r="J17" s="410"/>
      <c r="K17" s="292"/>
    </row>
    <row r="18" spans="2:11" ht="15" customHeight="1">
      <c r="B18" s="295"/>
      <c r="C18" s="296"/>
      <c r="D18" s="296"/>
      <c r="E18" s="297" t="s">
        <v>2600</v>
      </c>
      <c r="F18" s="410" t="s">
        <v>2601</v>
      </c>
      <c r="G18" s="410"/>
      <c r="H18" s="410"/>
      <c r="I18" s="410"/>
      <c r="J18" s="410"/>
      <c r="K18" s="292"/>
    </row>
    <row r="19" spans="2:11" ht="15" customHeight="1">
      <c r="B19" s="295"/>
      <c r="C19" s="296"/>
      <c r="D19" s="296"/>
      <c r="E19" s="297" t="s">
        <v>89</v>
      </c>
      <c r="F19" s="410" t="s">
        <v>2602</v>
      </c>
      <c r="G19" s="410"/>
      <c r="H19" s="410"/>
      <c r="I19" s="410"/>
      <c r="J19" s="410"/>
      <c r="K19" s="292"/>
    </row>
    <row r="20" spans="2:11" ht="15" customHeight="1">
      <c r="B20" s="295"/>
      <c r="C20" s="296"/>
      <c r="D20" s="296"/>
      <c r="E20" s="297" t="s">
        <v>2603</v>
      </c>
      <c r="F20" s="410" t="s">
        <v>2604</v>
      </c>
      <c r="G20" s="410"/>
      <c r="H20" s="410"/>
      <c r="I20" s="410"/>
      <c r="J20" s="410"/>
      <c r="K20" s="292"/>
    </row>
    <row r="21" spans="2:11" ht="15" customHeight="1">
      <c r="B21" s="295"/>
      <c r="C21" s="296"/>
      <c r="D21" s="296"/>
      <c r="E21" s="297" t="s">
        <v>2605</v>
      </c>
      <c r="F21" s="410" t="s">
        <v>2606</v>
      </c>
      <c r="G21" s="410"/>
      <c r="H21" s="410"/>
      <c r="I21" s="410"/>
      <c r="J21" s="410"/>
      <c r="K21" s="292"/>
    </row>
    <row r="22" spans="2:11" ht="12.75" customHeight="1">
      <c r="B22" s="295"/>
      <c r="C22" s="296"/>
      <c r="D22" s="296"/>
      <c r="E22" s="296"/>
      <c r="F22" s="296"/>
      <c r="G22" s="296"/>
      <c r="H22" s="296"/>
      <c r="I22" s="296"/>
      <c r="J22" s="296"/>
      <c r="K22" s="292"/>
    </row>
    <row r="23" spans="2:11" ht="15" customHeight="1">
      <c r="B23" s="295"/>
      <c r="C23" s="410" t="s">
        <v>2607</v>
      </c>
      <c r="D23" s="410"/>
      <c r="E23" s="410"/>
      <c r="F23" s="410"/>
      <c r="G23" s="410"/>
      <c r="H23" s="410"/>
      <c r="I23" s="410"/>
      <c r="J23" s="410"/>
      <c r="K23" s="292"/>
    </row>
    <row r="24" spans="2:11" ht="15" customHeight="1">
      <c r="B24" s="295"/>
      <c r="C24" s="410" t="s">
        <v>2608</v>
      </c>
      <c r="D24" s="410"/>
      <c r="E24" s="410"/>
      <c r="F24" s="410"/>
      <c r="G24" s="410"/>
      <c r="H24" s="410"/>
      <c r="I24" s="410"/>
      <c r="J24" s="410"/>
      <c r="K24" s="292"/>
    </row>
    <row r="25" spans="2:11" ht="15" customHeight="1">
      <c r="B25" s="295"/>
      <c r="C25" s="294"/>
      <c r="D25" s="410" t="s">
        <v>2609</v>
      </c>
      <c r="E25" s="410"/>
      <c r="F25" s="410"/>
      <c r="G25" s="410"/>
      <c r="H25" s="410"/>
      <c r="I25" s="410"/>
      <c r="J25" s="410"/>
      <c r="K25" s="292"/>
    </row>
    <row r="26" spans="2:11" ht="15" customHeight="1">
      <c r="B26" s="295"/>
      <c r="C26" s="296"/>
      <c r="D26" s="410" t="s">
        <v>2610</v>
      </c>
      <c r="E26" s="410"/>
      <c r="F26" s="410"/>
      <c r="G26" s="410"/>
      <c r="H26" s="410"/>
      <c r="I26" s="410"/>
      <c r="J26" s="410"/>
      <c r="K26" s="292"/>
    </row>
    <row r="27" spans="2:11" ht="12.75" customHeight="1">
      <c r="B27" s="295"/>
      <c r="C27" s="296"/>
      <c r="D27" s="296"/>
      <c r="E27" s="296"/>
      <c r="F27" s="296"/>
      <c r="G27" s="296"/>
      <c r="H27" s="296"/>
      <c r="I27" s="296"/>
      <c r="J27" s="296"/>
      <c r="K27" s="292"/>
    </row>
    <row r="28" spans="2:11" ht="15" customHeight="1">
      <c r="B28" s="295"/>
      <c r="C28" s="296"/>
      <c r="D28" s="410" t="s">
        <v>2611</v>
      </c>
      <c r="E28" s="410"/>
      <c r="F28" s="410"/>
      <c r="G28" s="410"/>
      <c r="H28" s="410"/>
      <c r="I28" s="410"/>
      <c r="J28" s="410"/>
      <c r="K28" s="292"/>
    </row>
    <row r="29" spans="2:11" ht="15" customHeight="1">
      <c r="B29" s="295"/>
      <c r="C29" s="296"/>
      <c r="D29" s="410" t="s">
        <v>2612</v>
      </c>
      <c r="E29" s="410"/>
      <c r="F29" s="410"/>
      <c r="G29" s="410"/>
      <c r="H29" s="410"/>
      <c r="I29" s="410"/>
      <c r="J29" s="410"/>
      <c r="K29" s="292"/>
    </row>
    <row r="30" spans="2:11" ht="12.75" customHeight="1">
      <c r="B30" s="295"/>
      <c r="C30" s="296"/>
      <c r="D30" s="296"/>
      <c r="E30" s="296"/>
      <c r="F30" s="296"/>
      <c r="G30" s="296"/>
      <c r="H30" s="296"/>
      <c r="I30" s="296"/>
      <c r="J30" s="296"/>
      <c r="K30" s="292"/>
    </row>
    <row r="31" spans="2:11" ht="15" customHeight="1">
      <c r="B31" s="295"/>
      <c r="C31" s="296"/>
      <c r="D31" s="410" t="s">
        <v>2613</v>
      </c>
      <c r="E31" s="410"/>
      <c r="F31" s="410"/>
      <c r="G31" s="410"/>
      <c r="H31" s="410"/>
      <c r="I31" s="410"/>
      <c r="J31" s="410"/>
      <c r="K31" s="292"/>
    </row>
    <row r="32" spans="2:11" ht="15" customHeight="1">
      <c r="B32" s="295"/>
      <c r="C32" s="296"/>
      <c r="D32" s="410" t="s">
        <v>2614</v>
      </c>
      <c r="E32" s="410"/>
      <c r="F32" s="410"/>
      <c r="G32" s="410"/>
      <c r="H32" s="410"/>
      <c r="I32" s="410"/>
      <c r="J32" s="410"/>
      <c r="K32" s="292"/>
    </row>
    <row r="33" spans="2:11" ht="15" customHeight="1">
      <c r="B33" s="295"/>
      <c r="C33" s="296"/>
      <c r="D33" s="410" t="s">
        <v>2615</v>
      </c>
      <c r="E33" s="410"/>
      <c r="F33" s="410"/>
      <c r="G33" s="410"/>
      <c r="H33" s="410"/>
      <c r="I33" s="410"/>
      <c r="J33" s="410"/>
      <c r="K33" s="292"/>
    </row>
    <row r="34" spans="2:11" ht="15" customHeight="1">
      <c r="B34" s="295"/>
      <c r="C34" s="296"/>
      <c r="D34" s="294"/>
      <c r="E34" s="298" t="s">
        <v>166</v>
      </c>
      <c r="F34" s="294"/>
      <c r="G34" s="410" t="s">
        <v>2616</v>
      </c>
      <c r="H34" s="410"/>
      <c r="I34" s="410"/>
      <c r="J34" s="410"/>
      <c r="K34" s="292"/>
    </row>
    <row r="35" spans="2:11" ht="30.75" customHeight="1">
      <c r="B35" s="295"/>
      <c r="C35" s="296"/>
      <c r="D35" s="294"/>
      <c r="E35" s="298" t="s">
        <v>2617</v>
      </c>
      <c r="F35" s="294"/>
      <c r="G35" s="410" t="s">
        <v>2618</v>
      </c>
      <c r="H35" s="410"/>
      <c r="I35" s="410"/>
      <c r="J35" s="410"/>
      <c r="K35" s="292"/>
    </row>
    <row r="36" spans="2:11" ht="15" customHeight="1">
      <c r="B36" s="295"/>
      <c r="C36" s="296"/>
      <c r="D36" s="294"/>
      <c r="E36" s="298" t="s">
        <v>63</v>
      </c>
      <c r="F36" s="294"/>
      <c r="G36" s="410" t="s">
        <v>2619</v>
      </c>
      <c r="H36" s="410"/>
      <c r="I36" s="410"/>
      <c r="J36" s="410"/>
      <c r="K36" s="292"/>
    </row>
    <row r="37" spans="2:11" ht="15" customHeight="1">
      <c r="B37" s="295"/>
      <c r="C37" s="296"/>
      <c r="D37" s="294"/>
      <c r="E37" s="298" t="s">
        <v>167</v>
      </c>
      <c r="F37" s="294"/>
      <c r="G37" s="410" t="s">
        <v>2620</v>
      </c>
      <c r="H37" s="410"/>
      <c r="I37" s="410"/>
      <c r="J37" s="410"/>
      <c r="K37" s="292"/>
    </row>
    <row r="38" spans="2:11" ht="15" customHeight="1">
      <c r="B38" s="295"/>
      <c r="C38" s="296"/>
      <c r="D38" s="294"/>
      <c r="E38" s="298" t="s">
        <v>168</v>
      </c>
      <c r="F38" s="294"/>
      <c r="G38" s="410" t="s">
        <v>2621</v>
      </c>
      <c r="H38" s="410"/>
      <c r="I38" s="410"/>
      <c r="J38" s="410"/>
      <c r="K38" s="292"/>
    </row>
    <row r="39" spans="2:11" ht="15" customHeight="1">
      <c r="B39" s="295"/>
      <c r="C39" s="296"/>
      <c r="D39" s="294"/>
      <c r="E39" s="298" t="s">
        <v>169</v>
      </c>
      <c r="F39" s="294"/>
      <c r="G39" s="410" t="s">
        <v>2622</v>
      </c>
      <c r="H39" s="410"/>
      <c r="I39" s="410"/>
      <c r="J39" s="410"/>
      <c r="K39" s="292"/>
    </row>
    <row r="40" spans="2:11" ht="15" customHeight="1">
      <c r="B40" s="295"/>
      <c r="C40" s="296"/>
      <c r="D40" s="294"/>
      <c r="E40" s="298" t="s">
        <v>2623</v>
      </c>
      <c r="F40" s="294"/>
      <c r="G40" s="410" t="s">
        <v>2624</v>
      </c>
      <c r="H40" s="410"/>
      <c r="I40" s="410"/>
      <c r="J40" s="410"/>
      <c r="K40" s="292"/>
    </row>
    <row r="41" spans="2:11" ht="15" customHeight="1">
      <c r="B41" s="295"/>
      <c r="C41" s="296"/>
      <c r="D41" s="294"/>
      <c r="E41" s="298"/>
      <c r="F41" s="294"/>
      <c r="G41" s="410" t="s">
        <v>2625</v>
      </c>
      <c r="H41" s="410"/>
      <c r="I41" s="410"/>
      <c r="J41" s="410"/>
      <c r="K41" s="292"/>
    </row>
    <row r="42" spans="2:11" ht="15" customHeight="1">
      <c r="B42" s="295"/>
      <c r="C42" s="296"/>
      <c r="D42" s="294"/>
      <c r="E42" s="298" t="s">
        <v>2626</v>
      </c>
      <c r="F42" s="294"/>
      <c r="G42" s="410" t="s">
        <v>2627</v>
      </c>
      <c r="H42" s="410"/>
      <c r="I42" s="410"/>
      <c r="J42" s="410"/>
      <c r="K42" s="292"/>
    </row>
    <row r="43" spans="2:11" ht="15" customHeight="1">
      <c r="B43" s="295"/>
      <c r="C43" s="296"/>
      <c r="D43" s="294"/>
      <c r="E43" s="298" t="s">
        <v>171</v>
      </c>
      <c r="F43" s="294"/>
      <c r="G43" s="410" t="s">
        <v>2628</v>
      </c>
      <c r="H43" s="410"/>
      <c r="I43" s="410"/>
      <c r="J43" s="410"/>
      <c r="K43" s="292"/>
    </row>
    <row r="44" spans="2:11" ht="12.75" customHeight="1">
      <c r="B44" s="295"/>
      <c r="C44" s="296"/>
      <c r="D44" s="294"/>
      <c r="E44" s="294"/>
      <c r="F44" s="294"/>
      <c r="G44" s="294"/>
      <c r="H44" s="294"/>
      <c r="I44" s="294"/>
      <c r="J44" s="294"/>
      <c r="K44" s="292"/>
    </row>
    <row r="45" spans="2:11" ht="15" customHeight="1">
      <c r="B45" s="295"/>
      <c r="C45" s="296"/>
      <c r="D45" s="410" t="s">
        <v>2629</v>
      </c>
      <c r="E45" s="410"/>
      <c r="F45" s="410"/>
      <c r="G45" s="410"/>
      <c r="H45" s="410"/>
      <c r="I45" s="410"/>
      <c r="J45" s="410"/>
      <c r="K45" s="292"/>
    </row>
    <row r="46" spans="2:11" ht="15" customHeight="1">
      <c r="B46" s="295"/>
      <c r="C46" s="296"/>
      <c r="D46" s="296"/>
      <c r="E46" s="410" t="s">
        <v>2630</v>
      </c>
      <c r="F46" s="410"/>
      <c r="G46" s="410"/>
      <c r="H46" s="410"/>
      <c r="I46" s="410"/>
      <c r="J46" s="410"/>
      <c r="K46" s="292"/>
    </row>
    <row r="47" spans="2:11" ht="15" customHeight="1">
      <c r="B47" s="295"/>
      <c r="C47" s="296"/>
      <c r="D47" s="296"/>
      <c r="E47" s="410" t="s">
        <v>2631</v>
      </c>
      <c r="F47" s="410"/>
      <c r="G47" s="410"/>
      <c r="H47" s="410"/>
      <c r="I47" s="410"/>
      <c r="J47" s="410"/>
      <c r="K47" s="292"/>
    </row>
    <row r="48" spans="2:11" ht="15" customHeight="1">
      <c r="B48" s="295"/>
      <c r="C48" s="296"/>
      <c r="D48" s="296"/>
      <c r="E48" s="410" t="s">
        <v>2632</v>
      </c>
      <c r="F48" s="410"/>
      <c r="G48" s="410"/>
      <c r="H48" s="410"/>
      <c r="I48" s="410"/>
      <c r="J48" s="410"/>
      <c r="K48" s="292"/>
    </row>
    <row r="49" spans="2:11" ht="15" customHeight="1">
      <c r="B49" s="295"/>
      <c r="C49" s="296"/>
      <c r="D49" s="410" t="s">
        <v>2633</v>
      </c>
      <c r="E49" s="410"/>
      <c r="F49" s="410"/>
      <c r="G49" s="410"/>
      <c r="H49" s="410"/>
      <c r="I49" s="410"/>
      <c r="J49" s="410"/>
      <c r="K49" s="292"/>
    </row>
    <row r="50" spans="2:11" ht="25.5" customHeight="1">
      <c r="B50" s="291"/>
      <c r="C50" s="412" t="s">
        <v>2634</v>
      </c>
      <c r="D50" s="412"/>
      <c r="E50" s="412"/>
      <c r="F50" s="412"/>
      <c r="G50" s="412"/>
      <c r="H50" s="412"/>
      <c r="I50" s="412"/>
      <c r="J50" s="412"/>
      <c r="K50" s="292"/>
    </row>
    <row r="51" spans="2:11" ht="5.25" customHeight="1">
      <c r="B51" s="291"/>
      <c r="C51" s="293"/>
      <c r="D51" s="293"/>
      <c r="E51" s="293"/>
      <c r="F51" s="293"/>
      <c r="G51" s="293"/>
      <c r="H51" s="293"/>
      <c r="I51" s="293"/>
      <c r="J51" s="293"/>
      <c r="K51" s="292"/>
    </row>
    <row r="52" spans="2:11" ht="15" customHeight="1">
      <c r="B52" s="291"/>
      <c r="C52" s="410" t="s">
        <v>2635</v>
      </c>
      <c r="D52" s="410"/>
      <c r="E52" s="410"/>
      <c r="F52" s="410"/>
      <c r="G52" s="410"/>
      <c r="H52" s="410"/>
      <c r="I52" s="410"/>
      <c r="J52" s="410"/>
      <c r="K52" s="292"/>
    </row>
    <row r="53" spans="2:11" ht="15" customHeight="1">
      <c r="B53" s="291"/>
      <c r="C53" s="410" t="s">
        <v>2636</v>
      </c>
      <c r="D53" s="410"/>
      <c r="E53" s="410"/>
      <c r="F53" s="410"/>
      <c r="G53" s="410"/>
      <c r="H53" s="410"/>
      <c r="I53" s="410"/>
      <c r="J53" s="410"/>
      <c r="K53" s="292"/>
    </row>
    <row r="54" spans="2:11" ht="12.75" customHeight="1">
      <c r="B54" s="291"/>
      <c r="C54" s="294"/>
      <c r="D54" s="294"/>
      <c r="E54" s="294"/>
      <c r="F54" s="294"/>
      <c r="G54" s="294"/>
      <c r="H54" s="294"/>
      <c r="I54" s="294"/>
      <c r="J54" s="294"/>
      <c r="K54" s="292"/>
    </row>
    <row r="55" spans="2:11" ht="15" customHeight="1">
      <c r="B55" s="291"/>
      <c r="C55" s="410" t="s">
        <v>2637</v>
      </c>
      <c r="D55" s="410"/>
      <c r="E55" s="410"/>
      <c r="F55" s="410"/>
      <c r="G55" s="410"/>
      <c r="H55" s="410"/>
      <c r="I55" s="410"/>
      <c r="J55" s="410"/>
      <c r="K55" s="292"/>
    </row>
    <row r="56" spans="2:11" ht="15" customHeight="1">
      <c r="B56" s="291"/>
      <c r="C56" s="296"/>
      <c r="D56" s="410" t="s">
        <v>2638</v>
      </c>
      <c r="E56" s="410"/>
      <c r="F56" s="410"/>
      <c r="G56" s="410"/>
      <c r="H56" s="410"/>
      <c r="I56" s="410"/>
      <c r="J56" s="410"/>
      <c r="K56" s="292"/>
    </row>
    <row r="57" spans="2:11" ht="15" customHeight="1">
      <c r="B57" s="291"/>
      <c r="C57" s="296"/>
      <c r="D57" s="410" t="s">
        <v>2639</v>
      </c>
      <c r="E57" s="410"/>
      <c r="F57" s="410"/>
      <c r="G57" s="410"/>
      <c r="H57" s="410"/>
      <c r="I57" s="410"/>
      <c r="J57" s="410"/>
      <c r="K57" s="292"/>
    </row>
    <row r="58" spans="2:11" ht="15" customHeight="1">
      <c r="B58" s="291"/>
      <c r="C58" s="296"/>
      <c r="D58" s="410" t="s">
        <v>2640</v>
      </c>
      <c r="E58" s="410"/>
      <c r="F58" s="410"/>
      <c r="G58" s="410"/>
      <c r="H58" s="410"/>
      <c r="I58" s="410"/>
      <c r="J58" s="410"/>
      <c r="K58" s="292"/>
    </row>
    <row r="59" spans="2:11" ht="15" customHeight="1">
      <c r="B59" s="291"/>
      <c r="C59" s="296"/>
      <c r="D59" s="410" t="s">
        <v>2641</v>
      </c>
      <c r="E59" s="410"/>
      <c r="F59" s="410"/>
      <c r="G59" s="410"/>
      <c r="H59" s="410"/>
      <c r="I59" s="410"/>
      <c r="J59" s="410"/>
      <c r="K59" s="292"/>
    </row>
    <row r="60" spans="2:11" ht="15" customHeight="1">
      <c r="B60" s="291"/>
      <c r="C60" s="296"/>
      <c r="D60" s="413" t="s">
        <v>2642</v>
      </c>
      <c r="E60" s="413"/>
      <c r="F60" s="413"/>
      <c r="G60" s="413"/>
      <c r="H60" s="413"/>
      <c r="I60" s="413"/>
      <c r="J60" s="413"/>
      <c r="K60" s="292"/>
    </row>
    <row r="61" spans="2:11" ht="15" customHeight="1">
      <c r="B61" s="291"/>
      <c r="C61" s="296"/>
      <c r="D61" s="410" t="s">
        <v>2643</v>
      </c>
      <c r="E61" s="410"/>
      <c r="F61" s="410"/>
      <c r="G61" s="410"/>
      <c r="H61" s="410"/>
      <c r="I61" s="410"/>
      <c r="J61" s="410"/>
      <c r="K61" s="292"/>
    </row>
    <row r="62" spans="2:11" ht="12.75" customHeight="1">
      <c r="B62" s="291"/>
      <c r="C62" s="296"/>
      <c r="D62" s="296"/>
      <c r="E62" s="299"/>
      <c r="F62" s="296"/>
      <c r="G62" s="296"/>
      <c r="H62" s="296"/>
      <c r="I62" s="296"/>
      <c r="J62" s="296"/>
      <c r="K62" s="292"/>
    </row>
    <row r="63" spans="2:11" ht="15" customHeight="1">
      <c r="B63" s="291"/>
      <c r="C63" s="296"/>
      <c r="D63" s="410" t="s">
        <v>2644</v>
      </c>
      <c r="E63" s="410"/>
      <c r="F63" s="410"/>
      <c r="G63" s="410"/>
      <c r="H63" s="410"/>
      <c r="I63" s="410"/>
      <c r="J63" s="410"/>
      <c r="K63" s="292"/>
    </row>
    <row r="64" spans="2:11" ht="15" customHeight="1">
      <c r="B64" s="291"/>
      <c r="C64" s="296"/>
      <c r="D64" s="413" t="s">
        <v>2645</v>
      </c>
      <c r="E64" s="413"/>
      <c r="F64" s="413"/>
      <c r="G64" s="413"/>
      <c r="H64" s="413"/>
      <c r="I64" s="413"/>
      <c r="J64" s="413"/>
      <c r="K64" s="292"/>
    </row>
    <row r="65" spans="2:11" ht="15" customHeight="1">
      <c r="B65" s="291"/>
      <c r="C65" s="296"/>
      <c r="D65" s="410" t="s">
        <v>2646</v>
      </c>
      <c r="E65" s="410"/>
      <c r="F65" s="410"/>
      <c r="G65" s="410"/>
      <c r="H65" s="410"/>
      <c r="I65" s="410"/>
      <c r="J65" s="410"/>
      <c r="K65" s="292"/>
    </row>
    <row r="66" spans="2:11" ht="15" customHeight="1">
      <c r="B66" s="291"/>
      <c r="C66" s="296"/>
      <c r="D66" s="410" t="s">
        <v>2647</v>
      </c>
      <c r="E66" s="410"/>
      <c r="F66" s="410"/>
      <c r="G66" s="410"/>
      <c r="H66" s="410"/>
      <c r="I66" s="410"/>
      <c r="J66" s="410"/>
      <c r="K66" s="292"/>
    </row>
    <row r="67" spans="2:11" ht="15" customHeight="1">
      <c r="B67" s="291"/>
      <c r="C67" s="296"/>
      <c r="D67" s="410" t="s">
        <v>2648</v>
      </c>
      <c r="E67" s="410"/>
      <c r="F67" s="410"/>
      <c r="G67" s="410"/>
      <c r="H67" s="410"/>
      <c r="I67" s="410"/>
      <c r="J67" s="410"/>
      <c r="K67" s="292"/>
    </row>
    <row r="68" spans="2:11" ht="15" customHeight="1">
      <c r="B68" s="291"/>
      <c r="C68" s="296"/>
      <c r="D68" s="410" t="s">
        <v>2649</v>
      </c>
      <c r="E68" s="410"/>
      <c r="F68" s="410"/>
      <c r="G68" s="410"/>
      <c r="H68" s="410"/>
      <c r="I68" s="410"/>
      <c r="J68" s="410"/>
      <c r="K68" s="292"/>
    </row>
    <row r="69" spans="2:11" ht="12.75" customHeight="1">
      <c r="B69" s="300"/>
      <c r="C69" s="301"/>
      <c r="D69" s="301"/>
      <c r="E69" s="301"/>
      <c r="F69" s="301"/>
      <c r="G69" s="301"/>
      <c r="H69" s="301"/>
      <c r="I69" s="301"/>
      <c r="J69" s="301"/>
      <c r="K69" s="302"/>
    </row>
    <row r="70" spans="2:11" ht="18.75" customHeight="1">
      <c r="B70" s="303"/>
      <c r="C70" s="303"/>
      <c r="D70" s="303"/>
      <c r="E70" s="303"/>
      <c r="F70" s="303"/>
      <c r="G70" s="303"/>
      <c r="H70" s="303"/>
      <c r="I70" s="303"/>
      <c r="J70" s="303"/>
      <c r="K70" s="304"/>
    </row>
    <row r="71" spans="2:11" ht="18.75" customHeight="1">
      <c r="B71" s="304"/>
      <c r="C71" s="304"/>
      <c r="D71" s="304"/>
      <c r="E71" s="304"/>
      <c r="F71" s="304"/>
      <c r="G71" s="304"/>
      <c r="H71" s="304"/>
      <c r="I71" s="304"/>
      <c r="J71" s="304"/>
      <c r="K71" s="304"/>
    </row>
    <row r="72" spans="2:11" ht="7.5" customHeight="1">
      <c r="B72" s="305"/>
      <c r="C72" s="306"/>
      <c r="D72" s="306"/>
      <c r="E72" s="306"/>
      <c r="F72" s="306"/>
      <c r="G72" s="306"/>
      <c r="H72" s="306"/>
      <c r="I72" s="306"/>
      <c r="J72" s="306"/>
      <c r="K72" s="307"/>
    </row>
    <row r="73" spans="2:11" ht="45" customHeight="1">
      <c r="B73" s="308"/>
      <c r="C73" s="414" t="s">
        <v>150</v>
      </c>
      <c r="D73" s="414"/>
      <c r="E73" s="414"/>
      <c r="F73" s="414"/>
      <c r="G73" s="414"/>
      <c r="H73" s="414"/>
      <c r="I73" s="414"/>
      <c r="J73" s="414"/>
      <c r="K73" s="309"/>
    </row>
    <row r="74" spans="2:11" ht="17.25" customHeight="1">
      <c r="B74" s="308"/>
      <c r="C74" s="310" t="s">
        <v>2650</v>
      </c>
      <c r="D74" s="310"/>
      <c r="E74" s="310"/>
      <c r="F74" s="310" t="s">
        <v>2651</v>
      </c>
      <c r="G74" s="311"/>
      <c r="H74" s="310" t="s">
        <v>167</v>
      </c>
      <c r="I74" s="310" t="s">
        <v>67</v>
      </c>
      <c r="J74" s="310" t="s">
        <v>2652</v>
      </c>
      <c r="K74" s="309"/>
    </row>
    <row r="75" spans="2:11" ht="17.25" customHeight="1">
      <c r="B75" s="308"/>
      <c r="C75" s="312" t="s">
        <v>2653</v>
      </c>
      <c r="D75" s="312"/>
      <c r="E75" s="312"/>
      <c r="F75" s="313" t="s">
        <v>2654</v>
      </c>
      <c r="G75" s="314"/>
      <c r="H75" s="312"/>
      <c r="I75" s="312"/>
      <c r="J75" s="312" t="s">
        <v>2655</v>
      </c>
      <c r="K75" s="309"/>
    </row>
    <row r="76" spans="2:11" ht="5.25" customHeight="1">
      <c r="B76" s="308"/>
      <c r="C76" s="315"/>
      <c r="D76" s="315"/>
      <c r="E76" s="315"/>
      <c r="F76" s="315"/>
      <c r="G76" s="316"/>
      <c r="H76" s="315"/>
      <c r="I76" s="315"/>
      <c r="J76" s="315"/>
      <c r="K76" s="309"/>
    </row>
    <row r="77" spans="2:11" ht="15" customHeight="1">
      <c r="B77" s="308"/>
      <c r="C77" s="298" t="s">
        <v>63</v>
      </c>
      <c r="D77" s="315"/>
      <c r="E77" s="315"/>
      <c r="F77" s="317" t="s">
        <v>2656</v>
      </c>
      <c r="G77" s="316"/>
      <c r="H77" s="298" t="s">
        <v>2657</v>
      </c>
      <c r="I77" s="298" t="s">
        <v>2658</v>
      </c>
      <c r="J77" s="298">
        <v>20</v>
      </c>
      <c r="K77" s="309"/>
    </row>
    <row r="78" spans="2:11" ht="15" customHeight="1">
      <c r="B78" s="308"/>
      <c r="C78" s="298" t="s">
        <v>2659</v>
      </c>
      <c r="D78" s="298"/>
      <c r="E78" s="298"/>
      <c r="F78" s="317" t="s">
        <v>2656</v>
      </c>
      <c r="G78" s="316"/>
      <c r="H78" s="298" t="s">
        <v>2660</v>
      </c>
      <c r="I78" s="298" t="s">
        <v>2658</v>
      </c>
      <c r="J78" s="298">
        <v>120</v>
      </c>
      <c r="K78" s="309"/>
    </row>
    <row r="79" spans="2:11" ht="15" customHeight="1">
      <c r="B79" s="318"/>
      <c r="C79" s="298" t="s">
        <v>2661</v>
      </c>
      <c r="D79" s="298"/>
      <c r="E79" s="298"/>
      <c r="F79" s="317" t="s">
        <v>2662</v>
      </c>
      <c r="G79" s="316"/>
      <c r="H79" s="298" t="s">
        <v>2663</v>
      </c>
      <c r="I79" s="298" t="s">
        <v>2658</v>
      </c>
      <c r="J79" s="298">
        <v>50</v>
      </c>
      <c r="K79" s="309"/>
    </row>
    <row r="80" spans="2:11" ht="15" customHeight="1">
      <c r="B80" s="318"/>
      <c r="C80" s="298" t="s">
        <v>2664</v>
      </c>
      <c r="D80" s="298"/>
      <c r="E80" s="298"/>
      <c r="F80" s="317" t="s">
        <v>2656</v>
      </c>
      <c r="G80" s="316"/>
      <c r="H80" s="298" t="s">
        <v>2665</v>
      </c>
      <c r="I80" s="298" t="s">
        <v>2666</v>
      </c>
      <c r="J80" s="298"/>
      <c r="K80" s="309"/>
    </row>
    <row r="81" spans="2:11" ht="15" customHeight="1">
      <c r="B81" s="318"/>
      <c r="C81" s="319" t="s">
        <v>2667</v>
      </c>
      <c r="D81" s="319"/>
      <c r="E81" s="319"/>
      <c r="F81" s="320" t="s">
        <v>2662</v>
      </c>
      <c r="G81" s="319"/>
      <c r="H81" s="319" t="s">
        <v>2668</v>
      </c>
      <c r="I81" s="319" t="s">
        <v>2658</v>
      </c>
      <c r="J81" s="319">
        <v>15</v>
      </c>
      <c r="K81" s="309"/>
    </row>
    <row r="82" spans="2:11" ht="15" customHeight="1">
      <c r="B82" s="318"/>
      <c r="C82" s="319" t="s">
        <v>2669</v>
      </c>
      <c r="D82" s="319"/>
      <c r="E82" s="319"/>
      <c r="F82" s="320" t="s">
        <v>2662</v>
      </c>
      <c r="G82" s="319"/>
      <c r="H82" s="319" t="s">
        <v>2670</v>
      </c>
      <c r="I82" s="319" t="s">
        <v>2658</v>
      </c>
      <c r="J82" s="319">
        <v>15</v>
      </c>
      <c r="K82" s="309"/>
    </row>
    <row r="83" spans="2:11" ht="15" customHeight="1">
      <c r="B83" s="318"/>
      <c r="C83" s="319" t="s">
        <v>2671</v>
      </c>
      <c r="D83" s="319"/>
      <c r="E83" s="319"/>
      <c r="F83" s="320" t="s">
        <v>2662</v>
      </c>
      <c r="G83" s="319"/>
      <c r="H83" s="319" t="s">
        <v>2672</v>
      </c>
      <c r="I83" s="319" t="s">
        <v>2658</v>
      </c>
      <c r="J83" s="319">
        <v>20</v>
      </c>
      <c r="K83" s="309"/>
    </row>
    <row r="84" spans="2:11" ht="15" customHeight="1">
      <c r="B84" s="318"/>
      <c r="C84" s="319" t="s">
        <v>2673</v>
      </c>
      <c r="D84" s="319"/>
      <c r="E84" s="319"/>
      <c r="F84" s="320" t="s">
        <v>2662</v>
      </c>
      <c r="G84" s="319"/>
      <c r="H84" s="319" t="s">
        <v>2674</v>
      </c>
      <c r="I84" s="319" t="s">
        <v>2658</v>
      </c>
      <c r="J84" s="319">
        <v>20</v>
      </c>
      <c r="K84" s="309"/>
    </row>
    <row r="85" spans="2:11" ht="15" customHeight="1">
      <c r="B85" s="318"/>
      <c r="C85" s="298" t="s">
        <v>2675</v>
      </c>
      <c r="D85" s="298"/>
      <c r="E85" s="298"/>
      <c r="F85" s="317" t="s">
        <v>2662</v>
      </c>
      <c r="G85" s="316"/>
      <c r="H85" s="298" t="s">
        <v>2676</v>
      </c>
      <c r="I85" s="298" t="s">
        <v>2658</v>
      </c>
      <c r="J85" s="298">
        <v>50</v>
      </c>
      <c r="K85" s="309"/>
    </row>
    <row r="86" spans="2:11" ht="15" customHeight="1">
      <c r="B86" s="318"/>
      <c r="C86" s="298" t="s">
        <v>2677</v>
      </c>
      <c r="D86" s="298"/>
      <c r="E86" s="298"/>
      <c r="F86" s="317" t="s">
        <v>2662</v>
      </c>
      <c r="G86" s="316"/>
      <c r="H86" s="298" t="s">
        <v>2678</v>
      </c>
      <c r="I86" s="298" t="s">
        <v>2658</v>
      </c>
      <c r="J86" s="298">
        <v>20</v>
      </c>
      <c r="K86" s="309"/>
    </row>
    <row r="87" spans="2:11" ht="15" customHeight="1">
      <c r="B87" s="318"/>
      <c r="C87" s="298" t="s">
        <v>2679</v>
      </c>
      <c r="D87" s="298"/>
      <c r="E87" s="298"/>
      <c r="F87" s="317" t="s">
        <v>2662</v>
      </c>
      <c r="G87" s="316"/>
      <c r="H87" s="298" t="s">
        <v>2680</v>
      </c>
      <c r="I87" s="298" t="s">
        <v>2658</v>
      </c>
      <c r="J87" s="298">
        <v>20</v>
      </c>
      <c r="K87" s="309"/>
    </row>
    <row r="88" spans="2:11" ht="15" customHeight="1">
      <c r="B88" s="318"/>
      <c r="C88" s="298" t="s">
        <v>2681</v>
      </c>
      <c r="D88" s="298"/>
      <c r="E88" s="298"/>
      <c r="F88" s="317" t="s">
        <v>2662</v>
      </c>
      <c r="G88" s="316"/>
      <c r="H88" s="298" t="s">
        <v>2682</v>
      </c>
      <c r="I88" s="298" t="s">
        <v>2658</v>
      </c>
      <c r="J88" s="298">
        <v>50</v>
      </c>
      <c r="K88" s="309"/>
    </row>
    <row r="89" spans="2:11" ht="15" customHeight="1">
      <c r="B89" s="318"/>
      <c r="C89" s="298" t="s">
        <v>2683</v>
      </c>
      <c r="D89" s="298"/>
      <c r="E89" s="298"/>
      <c r="F89" s="317" t="s">
        <v>2662</v>
      </c>
      <c r="G89" s="316"/>
      <c r="H89" s="298" t="s">
        <v>2683</v>
      </c>
      <c r="I89" s="298" t="s">
        <v>2658</v>
      </c>
      <c r="J89" s="298">
        <v>50</v>
      </c>
      <c r="K89" s="309"/>
    </row>
    <row r="90" spans="2:11" ht="15" customHeight="1">
      <c r="B90" s="318"/>
      <c r="C90" s="298" t="s">
        <v>172</v>
      </c>
      <c r="D90" s="298"/>
      <c r="E90" s="298"/>
      <c r="F90" s="317" t="s">
        <v>2662</v>
      </c>
      <c r="G90" s="316"/>
      <c r="H90" s="298" t="s">
        <v>2684</v>
      </c>
      <c r="I90" s="298" t="s">
        <v>2658</v>
      </c>
      <c r="J90" s="298">
        <v>255</v>
      </c>
      <c r="K90" s="309"/>
    </row>
    <row r="91" spans="2:11" ht="15" customHeight="1">
      <c r="B91" s="318"/>
      <c r="C91" s="298" t="s">
        <v>2685</v>
      </c>
      <c r="D91" s="298"/>
      <c r="E91" s="298"/>
      <c r="F91" s="317" t="s">
        <v>2656</v>
      </c>
      <c r="G91" s="316"/>
      <c r="H91" s="298" t="s">
        <v>2686</v>
      </c>
      <c r="I91" s="298" t="s">
        <v>2687</v>
      </c>
      <c r="J91" s="298"/>
      <c r="K91" s="309"/>
    </row>
    <row r="92" spans="2:11" ht="15" customHeight="1">
      <c r="B92" s="318"/>
      <c r="C92" s="298" t="s">
        <v>2688</v>
      </c>
      <c r="D92" s="298"/>
      <c r="E92" s="298"/>
      <c r="F92" s="317" t="s">
        <v>2656</v>
      </c>
      <c r="G92" s="316"/>
      <c r="H92" s="298" t="s">
        <v>2689</v>
      </c>
      <c r="I92" s="298" t="s">
        <v>2690</v>
      </c>
      <c r="J92" s="298"/>
      <c r="K92" s="309"/>
    </row>
    <row r="93" spans="2:11" ht="15" customHeight="1">
      <c r="B93" s="318"/>
      <c r="C93" s="298" t="s">
        <v>2691</v>
      </c>
      <c r="D93" s="298"/>
      <c r="E93" s="298"/>
      <c r="F93" s="317" t="s">
        <v>2656</v>
      </c>
      <c r="G93" s="316"/>
      <c r="H93" s="298" t="s">
        <v>2691</v>
      </c>
      <c r="I93" s="298" t="s">
        <v>2690</v>
      </c>
      <c r="J93" s="298"/>
      <c r="K93" s="309"/>
    </row>
    <row r="94" spans="2:11" ht="15" customHeight="1">
      <c r="B94" s="318"/>
      <c r="C94" s="298" t="s">
        <v>48</v>
      </c>
      <c r="D94" s="298"/>
      <c r="E94" s="298"/>
      <c r="F94" s="317" t="s">
        <v>2656</v>
      </c>
      <c r="G94" s="316"/>
      <c r="H94" s="298" t="s">
        <v>2692</v>
      </c>
      <c r="I94" s="298" t="s">
        <v>2690</v>
      </c>
      <c r="J94" s="298"/>
      <c r="K94" s="309"/>
    </row>
    <row r="95" spans="2:11" ht="15" customHeight="1">
      <c r="B95" s="318"/>
      <c r="C95" s="298" t="s">
        <v>58</v>
      </c>
      <c r="D95" s="298"/>
      <c r="E95" s="298"/>
      <c r="F95" s="317" t="s">
        <v>2656</v>
      </c>
      <c r="G95" s="316"/>
      <c r="H95" s="298" t="s">
        <v>2693</v>
      </c>
      <c r="I95" s="298" t="s">
        <v>2690</v>
      </c>
      <c r="J95" s="298"/>
      <c r="K95" s="309"/>
    </row>
    <row r="96" spans="2:11" ht="15" customHeight="1">
      <c r="B96" s="321"/>
      <c r="C96" s="322"/>
      <c r="D96" s="322"/>
      <c r="E96" s="322"/>
      <c r="F96" s="322"/>
      <c r="G96" s="322"/>
      <c r="H96" s="322"/>
      <c r="I96" s="322"/>
      <c r="J96" s="322"/>
      <c r="K96" s="323"/>
    </row>
    <row r="97" spans="2:11" ht="18.75" customHeight="1">
      <c r="B97" s="324"/>
      <c r="C97" s="325"/>
      <c r="D97" s="325"/>
      <c r="E97" s="325"/>
      <c r="F97" s="325"/>
      <c r="G97" s="325"/>
      <c r="H97" s="325"/>
      <c r="I97" s="325"/>
      <c r="J97" s="325"/>
      <c r="K97" s="324"/>
    </row>
    <row r="98" spans="2:11" ht="18.75" customHeight="1">
      <c r="B98" s="304"/>
      <c r="C98" s="304"/>
      <c r="D98" s="304"/>
      <c r="E98" s="304"/>
      <c r="F98" s="304"/>
      <c r="G98" s="304"/>
      <c r="H98" s="304"/>
      <c r="I98" s="304"/>
      <c r="J98" s="304"/>
      <c r="K98" s="304"/>
    </row>
    <row r="99" spans="2:11" ht="7.5" customHeight="1">
      <c r="B99" s="305"/>
      <c r="C99" s="306"/>
      <c r="D99" s="306"/>
      <c r="E99" s="306"/>
      <c r="F99" s="306"/>
      <c r="G99" s="306"/>
      <c r="H99" s="306"/>
      <c r="I99" s="306"/>
      <c r="J99" s="306"/>
      <c r="K99" s="307"/>
    </row>
    <row r="100" spans="2:11" ht="45" customHeight="1">
      <c r="B100" s="308"/>
      <c r="C100" s="414" t="s">
        <v>2694</v>
      </c>
      <c r="D100" s="414"/>
      <c r="E100" s="414"/>
      <c r="F100" s="414"/>
      <c r="G100" s="414"/>
      <c r="H100" s="414"/>
      <c r="I100" s="414"/>
      <c r="J100" s="414"/>
      <c r="K100" s="309"/>
    </row>
    <row r="101" spans="2:11" ht="17.25" customHeight="1">
      <c r="B101" s="308"/>
      <c r="C101" s="310" t="s">
        <v>2650</v>
      </c>
      <c r="D101" s="310"/>
      <c r="E101" s="310"/>
      <c r="F101" s="310" t="s">
        <v>2651</v>
      </c>
      <c r="G101" s="311"/>
      <c r="H101" s="310" t="s">
        <v>167</v>
      </c>
      <c r="I101" s="310" t="s">
        <v>67</v>
      </c>
      <c r="J101" s="310" t="s">
        <v>2652</v>
      </c>
      <c r="K101" s="309"/>
    </row>
    <row r="102" spans="2:11" ht="17.25" customHeight="1">
      <c r="B102" s="308"/>
      <c r="C102" s="312" t="s">
        <v>2653</v>
      </c>
      <c r="D102" s="312"/>
      <c r="E102" s="312"/>
      <c r="F102" s="313" t="s">
        <v>2654</v>
      </c>
      <c r="G102" s="314"/>
      <c r="H102" s="312"/>
      <c r="I102" s="312"/>
      <c r="J102" s="312" t="s">
        <v>2655</v>
      </c>
      <c r="K102" s="309"/>
    </row>
    <row r="103" spans="2:11" ht="5.25" customHeight="1">
      <c r="B103" s="308"/>
      <c r="C103" s="310"/>
      <c r="D103" s="310"/>
      <c r="E103" s="310"/>
      <c r="F103" s="310"/>
      <c r="G103" s="326"/>
      <c r="H103" s="310"/>
      <c r="I103" s="310"/>
      <c r="J103" s="310"/>
      <c r="K103" s="309"/>
    </row>
    <row r="104" spans="2:11" ht="15" customHeight="1">
      <c r="B104" s="308"/>
      <c r="C104" s="298" t="s">
        <v>63</v>
      </c>
      <c r="D104" s="315"/>
      <c r="E104" s="315"/>
      <c r="F104" s="317" t="s">
        <v>2656</v>
      </c>
      <c r="G104" s="326"/>
      <c r="H104" s="298" t="s">
        <v>2695</v>
      </c>
      <c r="I104" s="298" t="s">
        <v>2658</v>
      </c>
      <c r="J104" s="298">
        <v>20</v>
      </c>
      <c r="K104" s="309"/>
    </row>
    <row r="105" spans="2:11" ht="15" customHeight="1">
      <c r="B105" s="308"/>
      <c r="C105" s="298" t="s">
        <v>2659</v>
      </c>
      <c r="D105" s="298"/>
      <c r="E105" s="298"/>
      <c r="F105" s="317" t="s">
        <v>2656</v>
      </c>
      <c r="G105" s="298"/>
      <c r="H105" s="298" t="s">
        <v>2695</v>
      </c>
      <c r="I105" s="298" t="s">
        <v>2658</v>
      </c>
      <c r="J105" s="298">
        <v>120</v>
      </c>
      <c r="K105" s="309"/>
    </row>
    <row r="106" spans="2:11" ht="15" customHeight="1">
      <c r="B106" s="318"/>
      <c r="C106" s="298" t="s">
        <v>2661</v>
      </c>
      <c r="D106" s="298"/>
      <c r="E106" s="298"/>
      <c r="F106" s="317" t="s">
        <v>2662</v>
      </c>
      <c r="G106" s="298"/>
      <c r="H106" s="298" t="s">
        <v>2695</v>
      </c>
      <c r="I106" s="298" t="s">
        <v>2658</v>
      </c>
      <c r="J106" s="298">
        <v>50</v>
      </c>
      <c r="K106" s="309"/>
    </row>
    <row r="107" spans="2:11" ht="15" customHeight="1">
      <c r="B107" s="318"/>
      <c r="C107" s="298" t="s">
        <v>2664</v>
      </c>
      <c r="D107" s="298"/>
      <c r="E107" s="298"/>
      <c r="F107" s="317" t="s">
        <v>2656</v>
      </c>
      <c r="G107" s="298"/>
      <c r="H107" s="298" t="s">
        <v>2695</v>
      </c>
      <c r="I107" s="298" t="s">
        <v>2666</v>
      </c>
      <c r="J107" s="298"/>
      <c r="K107" s="309"/>
    </row>
    <row r="108" spans="2:11" ht="15" customHeight="1">
      <c r="B108" s="318"/>
      <c r="C108" s="298" t="s">
        <v>2675</v>
      </c>
      <c r="D108" s="298"/>
      <c r="E108" s="298"/>
      <c r="F108" s="317" t="s">
        <v>2662</v>
      </c>
      <c r="G108" s="298"/>
      <c r="H108" s="298" t="s">
        <v>2695</v>
      </c>
      <c r="I108" s="298" t="s">
        <v>2658</v>
      </c>
      <c r="J108" s="298">
        <v>50</v>
      </c>
      <c r="K108" s="309"/>
    </row>
    <row r="109" spans="2:11" ht="15" customHeight="1">
      <c r="B109" s="318"/>
      <c r="C109" s="298" t="s">
        <v>2683</v>
      </c>
      <c r="D109" s="298"/>
      <c r="E109" s="298"/>
      <c r="F109" s="317" t="s">
        <v>2662</v>
      </c>
      <c r="G109" s="298"/>
      <c r="H109" s="298" t="s">
        <v>2695</v>
      </c>
      <c r="I109" s="298" t="s">
        <v>2658</v>
      </c>
      <c r="J109" s="298">
        <v>50</v>
      </c>
      <c r="K109" s="309"/>
    </row>
    <row r="110" spans="2:11" ht="15" customHeight="1">
      <c r="B110" s="318"/>
      <c r="C110" s="298" t="s">
        <v>2681</v>
      </c>
      <c r="D110" s="298"/>
      <c r="E110" s="298"/>
      <c r="F110" s="317" t="s">
        <v>2662</v>
      </c>
      <c r="G110" s="298"/>
      <c r="H110" s="298" t="s">
        <v>2695</v>
      </c>
      <c r="I110" s="298" t="s">
        <v>2658</v>
      </c>
      <c r="J110" s="298">
        <v>50</v>
      </c>
      <c r="K110" s="309"/>
    </row>
    <row r="111" spans="2:11" ht="15" customHeight="1">
      <c r="B111" s="318"/>
      <c r="C111" s="298" t="s">
        <v>63</v>
      </c>
      <c r="D111" s="298"/>
      <c r="E111" s="298"/>
      <c r="F111" s="317" t="s">
        <v>2656</v>
      </c>
      <c r="G111" s="298"/>
      <c r="H111" s="298" t="s">
        <v>2696</v>
      </c>
      <c r="I111" s="298" t="s">
        <v>2658</v>
      </c>
      <c r="J111" s="298">
        <v>20</v>
      </c>
      <c r="K111" s="309"/>
    </row>
    <row r="112" spans="2:11" ht="15" customHeight="1">
      <c r="B112" s="318"/>
      <c r="C112" s="298" t="s">
        <v>2697</v>
      </c>
      <c r="D112" s="298"/>
      <c r="E112" s="298"/>
      <c r="F112" s="317" t="s">
        <v>2656</v>
      </c>
      <c r="G112" s="298"/>
      <c r="H112" s="298" t="s">
        <v>2698</v>
      </c>
      <c r="I112" s="298" t="s">
        <v>2658</v>
      </c>
      <c r="J112" s="298">
        <v>120</v>
      </c>
      <c r="K112" s="309"/>
    </row>
    <row r="113" spans="2:11" ht="15" customHeight="1">
      <c r="B113" s="318"/>
      <c r="C113" s="298" t="s">
        <v>48</v>
      </c>
      <c r="D113" s="298"/>
      <c r="E113" s="298"/>
      <c r="F113" s="317" t="s">
        <v>2656</v>
      </c>
      <c r="G113" s="298"/>
      <c r="H113" s="298" t="s">
        <v>2699</v>
      </c>
      <c r="I113" s="298" t="s">
        <v>2690</v>
      </c>
      <c r="J113" s="298"/>
      <c r="K113" s="309"/>
    </row>
    <row r="114" spans="2:11" ht="15" customHeight="1">
      <c r="B114" s="318"/>
      <c r="C114" s="298" t="s">
        <v>58</v>
      </c>
      <c r="D114" s="298"/>
      <c r="E114" s="298"/>
      <c r="F114" s="317" t="s">
        <v>2656</v>
      </c>
      <c r="G114" s="298"/>
      <c r="H114" s="298" t="s">
        <v>2700</v>
      </c>
      <c r="I114" s="298" t="s">
        <v>2690</v>
      </c>
      <c r="J114" s="298"/>
      <c r="K114" s="309"/>
    </row>
    <row r="115" spans="2:11" ht="15" customHeight="1">
      <c r="B115" s="318"/>
      <c r="C115" s="298" t="s">
        <v>67</v>
      </c>
      <c r="D115" s="298"/>
      <c r="E115" s="298"/>
      <c r="F115" s="317" t="s">
        <v>2656</v>
      </c>
      <c r="G115" s="298"/>
      <c r="H115" s="298" t="s">
        <v>2701</v>
      </c>
      <c r="I115" s="298" t="s">
        <v>2702</v>
      </c>
      <c r="J115" s="298"/>
      <c r="K115" s="309"/>
    </row>
    <row r="116" spans="2:11" ht="15" customHeight="1">
      <c r="B116" s="321"/>
      <c r="C116" s="327"/>
      <c r="D116" s="327"/>
      <c r="E116" s="327"/>
      <c r="F116" s="327"/>
      <c r="G116" s="327"/>
      <c r="H116" s="327"/>
      <c r="I116" s="327"/>
      <c r="J116" s="327"/>
      <c r="K116" s="323"/>
    </row>
    <row r="117" spans="2:11" ht="18.75" customHeight="1">
      <c r="B117" s="328"/>
      <c r="C117" s="294"/>
      <c r="D117" s="294"/>
      <c r="E117" s="294"/>
      <c r="F117" s="329"/>
      <c r="G117" s="294"/>
      <c r="H117" s="294"/>
      <c r="I117" s="294"/>
      <c r="J117" s="294"/>
      <c r="K117" s="328"/>
    </row>
    <row r="118" spans="2:11" ht="18.75" customHeight="1">
      <c r="B118" s="304"/>
      <c r="C118" s="304"/>
      <c r="D118" s="304"/>
      <c r="E118" s="304"/>
      <c r="F118" s="304"/>
      <c r="G118" s="304"/>
      <c r="H118" s="304"/>
      <c r="I118" s="304"/>
      <c r="J118" s="304"/>
      <c r="K118" s="304"/>
    </row>
    <row r="119" spans="2:11" ht="7.5" customHeight="1">
      <c r="B119" s="330"/>
      <c r="C119" s="331"/>
      <c r="D119" s="331"/>
      <c r="E119" s="331"/>
      <c r="F119" s="331"/>
      <c r="G119" s="331"/>
      <c r="H119" s="331"/>
      <c r="I119" s="331"/>
      <c r="J119" s="331"/>
      <c r="K119" s="332"/>
    </row>
    <row r="120" spans="2:11" ht="45" customHeight="1">
      <c r="B120" s="333"/>
      <c r="C120" s="411" t="s">
        <v>2703</v>
      </c>
      <c r="D120" s="411"/>
      <c r="E120" s="411"/>
      <c r="F120" s="411"/>
      <c r="G120" s="411"/>
      <c r="H120" s="411"/>
      <c r="I120" s="411"/>
      <c r="J120" s="411"/>
      <c r="K120" s="334"/>
    </row>
    <row r="121" spans="2:11" ht="17.25" customHeight="1">
      <c r="B121" s="335"/>
      <c r="C121" s="310" t="s">
        <v>2650</v>
      </c>
      <c r="D121" s="310"/>
      <c r="E121" s="310"/>
      <c r="F121" s="310" t="s">
        <v>2651</v>
      </c>
      <c r="G121" s="311"/>
      <c r="H121" s="310" t="s">
        <v>167</v>
      </c>
      <c r="I121" s="310" t="s">
        <v>67</v>
      </c>
      <c r="J121" s="310" t="s">
        <v>2652</v>
      </c>
      <c r="K121" s="336"/>
    </row>
    <row r="122" spans="2:11" ht="17.25" customHeight="1">
      <c r="B122" s="335"/>
      <c r="C122" s="312" t="s">
        <v>2653</v>
      </c>
      <c r="D122" s="312"/>
      <c r="E122" s="312"/>
      <c r="F122" s="313" t="s">
        <v>2654</v>
      </c>
      <c r="G122" s="314"/>
      <c r="H122" s="312"/>
      <c r="I122" s="312"/>
      <c r="J122" s="312" t="s">
        <v>2655</v>
      </c>
      <c r="K122" s="336"/>
    </row>
    <row r="123" spans="2:11" ht="5.25" customHeight="1">
      <c r="B123" s="337"/>
      <c r="C123" s="315"/>
      <c r="D123" s="315"/>
      <c r="E123" s="315"/>
      <c r="F123" s="315"/>
      <c r="G123" s="298"/>
      <c r="H123" s="315"/>
      <c r="I123" s="315"/>
      <c r="J123" s="315"/>
      <c r="K123" s="338"/>
    </row>
    <row r="124" spans="2:11" ht="15" customHeight="1">
      <c r="B124" s="337"/>
      <c r="C124" s="298" t="s">
        <v>2659</v>
      </c>
      <c r="D124" s="315"/>
      <c r="E124" s="315"/>
      <c r="F124" s="317" t="s">
        <v>2656</v>
      </c>
      <c r="G124" s="298"/>
      <c r="H124" s="298" t="s">
        <v>2695</v>
      </c>
      <c r="I124" s="298" t="s">
        <v>2658</v>
      </c>
      <c r="J124" s="298">
        <v>120</v>
      </c>
      <c r="K124" s="339"/>
    </row>
    <row r="125" spans="2:11" ht="15" customHeight="1">
      <c r="B125" s="337"/>
      <c r="C125" s="298" t="s">
        <v>2704</v>
      </c>
      <c r="D125" s="298"/>
      <c r="E125" s="298"/>
      <c r="F125" s="317" t="s">
        <v>2656</v>
      </c>
      <c r="G125" s="298"/>
      <c r="H125" s="298" t="s">
        <v>2705</v>
      </c>
      <c r="I125" s="298" t="s">
        <v>2658</v>
      </c>
      <c r="J125" s="298" t="s">
        <v>2706</v>
      </c>
      <c r="K125" s="339"/>
    </row>
    <row r="126" spans="2:11" ht="15" customHeight="1">
      <c r="B126" s="337"/>
      <c r="C126" s="298" t="s">
        <v>2605</v>
      </c>
      <c r="D126" s="298"/>
      <c r="E126" s="298"/>
      <c r="F126" s="317" t="s">
        <v>2656</v>
      </c>
      <c r="G126" s="298"/>
      <c r="H126" s="298" t="s">
        <v>2707</v>
      </c>
      <c r="I126" s="298" t="s">
        <v>2658</v>
      </c>
      <c r="J126" s="298" t="s">
        <v>2706</v>
      </c>
      <c r="K126" s="339"/>
    </row>
    <row r="127" spans="2:11" ht="15" customHeight="1">
      <c r="B127" s="337"/>
      <c r="C127" s="298" t="s">
        <v>2667</v>
      </c>
      <c r="D127" s="298"/>
      <c r="E127" s="298"/>
      <c r="F127" s="317" t="s">
        <v>2662</v>
      </c>
      <c r="G127" s="298"/>
      <c r="H127" s="298" t="s">
        <v>2668</v>
      </c>
      <c r="I127" s="298" t="s">
        <v>2658</v>
      </c>
      <c r="J127" s="298">
        <v>15</v>
      </c>
      <c r="K127" s="339"/>
    </row>
    <row r="128" spans="2:11" ht="15" customHeight="1">
      <c r="B128" s="337"/>
      <c r="C128" s="319" t="s">
        <v>2669</v>
      </c>
      <c r="D128" s="319"/>
      <c r="E128" s="319"/>
      <c r="F128" s="320" t="s">
        <v>2662</v>
      </c>
      <c r="G128" s="319"/>
      <c r="H128" s="319" t="s">
        <v>2670</v>
      </c>
      <c r="I128" s="319" t="s">
        <v>2658</v>
      </c>
      <c r="J128" s="319">
        <v>15</v>
      </c>
      <c r="K128" s="339"/>
    </row>
    <row r="129" spans="2:11" ht="15" customHeight="1">
      <c r="B129" s="337"/>
      <c r="C129" s="319" t="s">
        <v>2671</v>
      </c>
      <c r="D129" s="319"/>
      <c r="E129" s="319"/>
      <c r="F129" s="320" t="s">
        <v>2662</v>
      </c>
      <c r="G129" s="319"/>
      <c r="H129" s="319" t="s">
        <v>2672</v>
      </c>
      <c r="I129" s="319" t="s">
        <v>2658</v>
      </c>
      <c r="J129" s="319">
        <v>20</v>
      </c>
      <c r="K129" s="339"/>
    </row>
    <row r="130" spans="2:11" ht="15" customHeight="1">
      <c r="B130" s="337"/>
      <c r="C130" s="319" t="s">
        <v>2673</v>
      </c>
      <c r="D130" s="319"/>
      <c r="E130" s="319"/>
      <c r="F130" s="320" t="s">
        <v>2662</v>
      </c>
      <c r="G130" s="319"/>
      <c r="H130" s="319" t="s">
        <v>2674</v>
      </c>
      <c r="I130" s="319" t="s">
        <v>2658</v>
      </c>
      <c r="J130" s="319">
        <v>20</v>
      </c>
      <c r="K130" s="339"/>
    </row>
    <row r="131" spans="2:11" ht="15" customHeight="1">
      <c r="B131" s="337"/>
      <c r="C131" s="298" t="s">
        <v>2661</v>
      </c>
      <c r="D131" s="298"/>
      <c r="E131" s="298"/>
      <c r="F131" s="317" t="s">
        <v>2662</v>
      </c>
      <c r="G131" s="298"/>
      <c r="H131" s="298" t="s">
        <v>2695</v>
      </c>
      <c r="I131" s="298" t="s">
        <v>2658</v>
      </c>
      <c r="J131" s="298">
        <v>50</v>
      </c>
      <c r="K131" s="339"/>
    </row>
    <row r="132" spans="2:11" ht="15" customHeight="1">
      <c r="B132" s="337"/>
      <c r="C132" s="298" t="s">
        <v>2675</v>
      </c>
      <c r="D132" s="298"/>
      <c r="E132" s="298"/>
      <c r="F132" s="317" t="s">
        <v>2662</v>
      </c>
      <c r="G132" s="298"/>
      <c r="H132" s="298" t="s">
        <v>2695</v>
      </c>
      <c r="I132" s="298" t="s">
        <v>2658</v>
      </c>
      <c r="J132" s="298">
        <v>50</v>
      </c>
      <c r="K132" s="339"/>
    </row>
    <row r="133" spans="2:11" ht="15" customHeight="1">
      <c r="B133" s="337"/>
      <c r="C133" s="298" t="s">
        <v>2681</v>
      </c>
      <c r="D133" s="298"/>
      <c r="E133" s="298"/>
      <c r="F133" s="317" t="s">
        <v>2662</v>
      </c>
      <c r="G133" s="298"/>
      <c r="H133" s="298" t="s">
        <v>2695</v>
      </c>
      <c r="I133" s="298" t="s">
        <v>2658</v>
      </c>
      <c r="J133" s="298">
        <v>50</v>
      </c>
      <c r="K133" s="339"/>
    </row>
    <row r="134" spans="2:11" ht="15" customHeight="1">
      <c r="B134" s="337"/>
      <c r="C134" s="298" t="s">
        <v>2683</v>
      </c>
      <c r="D134" s="298"/>
      <c r="E134" s="298"/>
      <c r="F134" s="317" t="s">
        <v>2662</v>
      </c>
      <c r="G134" s="298"/>
      <c r="H134" s="298" t="s">
        <v>2695</v>
      </c>
      <c r="I134" s="298" t="s">
        <v>2658</v>
      </c>
      <c r="J134" s="298">
        <v>50</v>
      </c>
      <c r="K134" s="339"/>
    </row>
    <row r="135" spans="2:11" ht="15" customHeight="1">
      <c r="B135" s="337"/>
      <c r="C135" s="298" t="s">
        <v>172</v>
      </c>
      <c r="D135" s="298"/>
      <c r="E135" s="298"/>
      <c r="F135" s="317" t="s">
        <v>2662</v>
      </c>
      <c r="G135" s="298"/>
      <c r="H135" s="298" t="s">
        <v>2708</v>
      </c>
      <c r="I135" s="298" t="s">
        <v>2658</v>
      </c>
      <c r="J135" s="298">
        <v>255</v>
      </c>
      <c r="K135" s="339"/>
    </row>
    <row r="136" spans="2:11" ht="15" customHeight="1">
      <c r="B136" s="337"/>
      <c r="C136" s="298" t="s">
        <v>2685</v>
      </c>
      <c r="D136" s="298"/>
      <c r="E136" s="298"/>
      <c r="F136" s="317" t="s">
        <v>2656</v>
      </c>
      <c r="G136" s="298"/>
      <c r="H136" s="298" t="s">
        <v>2709</v>
      </c>
      <c r="I136" s="298" t="s">
        <v>2687</v>
      </c>
      <c r="J136" s="298"/>
      <c r="K136" s="339"/>
    </row>
    <row r="137" spans="2:11" ht="15" customHeight="1">
      <c r="B137" s="337"/>
      <c r="C137" s="298" t="s">
        <v>2688</v>
      </c>
      <c r="D137" s="298"/>
      <c r="E137" s="298"/>
      <c r="F137" s="317" t="s">
        <v>2656</v>
      </c>
      <c r="G137" s="298"/>
      <c r="H137" s="298" t="s">
        <v>2710</v>
      </c>
      <c r="I137" s="298" t="s">
        <v>2690</v>
      </c>
      <c r="J137" s="298"/>
      <c r="K137" s="339"/>
    </row>
    <row r="138" spans="2:11" ht="15" customHeight="1">
      <c r="B138" s="337"/>
      <c r="C138" s="298" t="s">
        <v>2691</v>
      </c>
      <c r="D138" s="298"/>
      <c r="E138" s="298"/>
      <c r="F138" s="317" t="s">
        <v>2656</v>
      </c>
      <c r="G138" s="298"/>
      <c r="H138" s="298" t="s">
        <v>2691</v>
      </c>
      <c r="I138" s="298" t="s">
        <v>2690</v>
      </c>
      <c r="J138" s="298"/>
      <c r="K138" s="339"/>
    </row>
    <row r="139" spans="2:11" ht="15" customHeight="1">
      <c r="B139" s="337"/>
      <c r="C139" s="298" t="s">
        <v>48</v>
      </c>
      <c r="D139" s="298"/>
      <c r="E139" s="298"/>
      <c r="F139" s="317" t="s">
        <v>2656</v>
      </c>
      <c r="G139" s="298"/>
      <c r="H139" s="298" t="s">
        <v>2711</v>
      </c>
      <c r="I139" s="298" t="s">
        <v>2690</v>
      </c>
      <c r="J139" s="298"/>
      <c r="K139" s="339"/>
    </row>
    <row r="140" spans="2:11" ht="15" customHeight="1">
      <c r="B140" s="337"/>
      <c r="C140" s="298" t="s">
        <v>2712</v>
      </c>
      <c r="D140" s="298"/>
      <c r="E140" s="298"/>
      <c r="F140" s="317" t="s">
        <v>2656</v>
      </c>
      <c r="G140" s="298"/>
      <c r="H140" s="298" t="s">
        <v>2713</v>
      </c>
      <c r="I140" s="298" t="s">
        <v>2690</v>
      </c>
      <c r="J140" s="298"/>
      <c r="K140" s="339"/>
    </row>
    <row r="141" spans="2:11" ht="15" customHeight="1">
      <c r="B141" s="340"/>
      <c r="C141" s="341"/>
      <c r="D141" s="341"/>
      <c r="E141" s="341"/>
      <c r="F141" s="341"/>
      <c r="G141" s="341"/>
      <c r="H141" s="341"/>
      <c r="I141" s="341"/>
      <c r="J141" s="341"/>
      <c r="K141" s="342"/>
    </row>
    <row r="142" spans="2:11" ht="18.75" customHeight="1">
      <c r="B142" s="294"/>
      <c r="C142" s="294"/>
      <c r="D142" s="294"/>
      <c r="E142" s="294"/>
      <c r="F142" s="329"/>
      <c r="G142" s="294"/>
      <c r="H142" s="294"/>
      <c r="I142" s="294"/>
      <c r="J142" s="294"/>
      <c r="K142" s="294"/>
    </row>
    <row r="143" spans="2:11" ht="18.75" customHeight="1">
      <c r="B143" s="304"/>
      <c r="C143" s="304"/>
      <c r="D143" s="304"/>
      <c r="E143" s="304"/>
      <c r="F143" s="304"/>
      <c r="G143" s="304"/>
      <c r="H143" s="304"/>
      <c r="I143" s="304"/>
      <c r="J143" s="304"/>
      <c r="K143" s="304"/>
    </row>
    <row r="144" spans="2:11" ht="7.5" customHeight="1">
      <c r="B144" s="305"/>
      <c r="C144" s="306"/>
      <c r="D144" s="306"/>
      <c r="E144" s="306"/>
      <c r="F144" s="306"/>
      <c r="G144" s="306"/>
      <c r="H144" s="306"/>
      <c r="I144" s="306"/>
      <c r="J144" s="306"/>
      <c r="K144" s="307"/>
    </row>
    <row r="145" spans="2:11" ht="45" customHeight="1">
      <c r="B145" s="308"/>
      <c r="C145" s="414" t="s">
        <v>2714</v>
      </c>
      <c r="D145" s="414"/>
      <c r="E145" s="414"/>
      <c r="F145" s="414"/>
      <c r="G145" s="414"/>
      <c r="H145" s="414"/>
      <c r="I145" s="414"/>
      <c r="J145" s="414"/>
      <c r="K145" s="309"/>
    </row>
    <row r="146" spans="2:11" ht="17.25" customHeight="1">
      <c r="B146" s="308"/>
      <c r="C146" s="310" t="s">
        <v>2650</v>
      </c>
      <c r="D146" s="310"/>
      <c r="E146" s="310"/>
      <c r="F146" s="310" t="s">
        <v>2651</v>
      </c>
      <c r="G146" s="311"/>
      <c r="H146" s="310" t="s">
        <v>167</v>
      </c>
      <c r="I146" s="310" t="s">
        <v>67</v>
      </c>
      <c r="J146" s="310" t="s">
        <v>2652</v>
      </c>
      <c r="K146" s="309"/>
    </row>
    <row r="147" spans="2:11" ht="17.25" customHeight="1">
      <c r="B147" s="308"/>
      <c r="C147" s="312" t="s">
        <v>2653</v>
      </c>
      <c r="D147" s="312"/>
      <c r="E147" s="312"/>
      <c r="F147" s="313" t="s">
        <v>2654</v>
      </c>
      <c r="G147" s="314"/>
      <c r="H147" s="312"/>
      <c r="I147" s="312"/>
      <c r="J147" s="312" t="s">
        <v>2655</v>
      </c>
      <c r="K147" s="309"/>
    </row>
    <row r="148" spans="2:11" ht="5.25" customHeight="1">
      <c r="B148" s="318"/>
      <c r="C148" s="315"/>
      <c r="D148" s="315"/>
      <c r="E148" s="315"/>
      <c r="F148" s="315"/>
      <c r="G148" s="316"/>
      <c r="H148" s="315"/>
      <c r="I148" s="315"/>
      <c r="J148" s="315"/>
      <c r="K148" s="339"/>
    </row>
    <row r="149" spans="2:11" ht="15" customHeight="1">
      <c r="B149" s="318"/>
      <c r="C149" s="343" t="s">
        <v>2659</v>
      </c>
      <c r="D149" s="298"/>
      <c r="E149" s="298"/>
      <c r="F149" s="344" t="s">
        <v>2656</v>
      </c>
      <c r="G149" s="298"/>
      <c r="H149" s="343" t="s">
        <v>2695</v>
      </c>
      <c r="I149" s="343" t="s">
        <v>2658</v>
      </c>
      <c r="J149" s="343">
        <v>120</v>
      </c>
      <c r="K149" s="339"/>
    </row>
    <row r="150" spans="2:11" ht="15" customHeight="1">
      <c r="B150" s="318"/>
      <c r="C150" s="343" t="s">
        <v>2704</v>
      </c>
      <c r="D150" s="298"/>
      <c r="E150" s="298"/>
      <c r="F150" s="344" t="s">
        <v>2656</v>
      </c>
      <c r="G150" s="298"/>
      <c r="H150" s="343" t="s">
        <v>2715</v>
      </c>
      <c r="I150" s="343" t="s">
        <v>2658</v>
      </c>
      <c r="J150" s="343" t="s">
        <v>2706</v>
      </c>
      <c r="K150" s="339"/>
    </row>
    <row r="151" spans="2:11" ht="15" customHeight="1">
      <c r="B151" s="318"/>
      <c r="C151" s="343" t="s">
        <v>2605</v>
      </c>
      <c r="D151" s="298"/>
      <c r="E151" s="298"/>
      <c r="F151" s="344" t="s">
        <v>2656</v>
      </c>
      <c r="G151" s="298"/>
      <c r="H151" s="343" t="s">
        <v>2716</v>
      </c>
      <c r="I151" s="343" t="s">
        <v>2658</v>
      </c>
      <c r="J151" s="343" t="s">
        <v>2706</v>
      </c>
      <c r="K151" s="339"/>
    </row>
    <row r="152" spans="2:11" ht="15" customHeight="1">
      <c r="B152" s="318"/>
      <c r="C152" s="343" t="s">
        <v>2661</v>
      </c>
      <c r="D152" s="298"/>
      <c r="E152" s="298"/>
      <c r="F152" s="344" t="s">
        <v>2662</v>
      </c>
      <c r="G152" s="298"/>
      <c r="H152" s="343" t="s">
        <v>2695</v>
      </c>
      <c r="I152" s="343" t="s">
        <v>2658</v>
      </c>
      <c r="J152" s="343">
        <v>50</v>
      </c>
      <c r="K152" s="339"/>
    </row>
    <row r="153" spans="2:11" ht="15" customHeight="1">
      <c r="B153" s="318"/>
      <c r="C153" s="343" t="s">
        <v>2664</v>
      </c>
      <c r="D153" s="298"/>
      <c r="E153" s="298"/>
      <c r="F153" s="344" t="s">
        <v>2656</v>
      </c>
      <c r="G153" s="298"/>
      <c r="H153" s="343" t="s">
        <v>2695</v>
      </c>
      <c r="I153" s="343" t="s">
        <v>2666</v>
      </c>
      <c r="J153" s="343"/>
      <c r="K153" s="339"/>
    </row>
    <row r="154" spans="2:11" ht="15" customHeight="1">
      <c r="B154" s="318"/>
      <c r="C154" s="343" t="s">
        <v>2675</v>
      </c>
      <c r="D154" s="298"/>
      <c r="E154" s="298"/>
      <c r="F154" s="344" t="s">
        <v>2662</v>
      </c>
      <c r="G154" s="298"/>
      <c r="H154" s="343" t="s">
        <v>2695</v>
      </c>
      <c r="I154" s="343" t="s">
        <v>2658</v>
      </c>
      <c r="J154" s="343">
        <v>50</v>
      </c>
      <c r="K154" s="339"/>
    </row>
    <row r="155" spans="2:11" ht="15" customHeight="1">
      <c r="B155" s="318"/>
      <c r="C155" s="343" t="s">
        <v>2683</v>
      </c>
      <c r="D155" s="298"/>
      <c r="E155" s="298"/>
      <c r="F155" s="344" t="s">
        <v>2662</v>
      </c>
      <c r="G155" s="298"/>
      <c r="H155" s="343" t="s">
        <v>2695</v>
      </c>
      <c r="I155" s="343" t="s">
        <v>2658</v>
      </c>
      <c r="J155" s="343">
        <v>50</v>
      </c>
      <c r="K155" s="339"/>
    </row>
    <row r="156" spans="2:11" ht="15" customHeight="1">
      <c r="B156" s="318"/>
      <c r="C156" s="343" t="s">
        <v>2681</v>
      </c>
      <c r="D156" s="298"/>
      <c r="E156" s="298"/>
      <c r="F156" s="344" t="s">
        <v>2662</v>
      </c>
      <c r="G156" s="298"/>
      <c r="H156" s="343" t="s">
        <v>2695</v>
      </c>
      <c r="I156" s="343" t="s">
        <v>2658</v>
      </c>
      <c r="J156" s="343">
        <v>50</v>
      </c>
      <c r="K156" s="339"/>
    </row>
    <row r="157" spans="2:11" ht="15" customHeight="1">
      <c r="B157" s="318"/>
      <c r="C157" s="343" t="s">
        <v>158</v>
      </c>
      <c r="D157" s="298"/>
      <c r="E157" s="298"/>
      <c r="F157" s="344" t="s">
        <v>2656</v>
      </c>
      <c r="G157" s="298"/>
      <c r="H157" s="343" t="s">
        <v>2717</v>
      </c>
      <c r="I157" s="343" t="s">
        <v>2658</v>
      </c>
      <c r="J157" s="343" t="s">
        <v>2718</v>
      </c>
      <c r="K157" s="339"/>
    </row>
    <row r="158" spans="2:11" ht="15" customHeight="1">
      <c r="B158" s="318"/>
      <c r="C158" s="343" t="s">
        <v>2719</v>
      </c>
      <c r="D158" s="298"/>
      <c r="E158" s="298"/>
      <c r="F158" s="344" t="s">
        <v>2656</v>
      </c>
      <c r="G158" s="298"/>
      <c r="H158" s="343" t="s">
        <v>2720</v>
      </c>
      <c r="I158" s="343" t="s">
        <v>2690</v>
      </c>
      <c r="J158" s="343"/>
      <c r="K158" s="339"/>
    </row>
    <row r="159" spans="2:11" ht="15" customHeight="1">
      <c r="B159" s="345"/>
      <c r="C159" s="327"/>
      <c r="D159" s="327"/>
      <c r="E159" s="327"/>
      <c r="F159" s="327"/>
      <c r="G159" s="327"/>
      <c r="H159" s="327"/>
      <c r="I159" s="327"/>
      <c r="J159" s="327"/>
      <c r="K159" s="346"/>
    </row>
    <row r="160" spans="2:11" ht="18.75" customHeight="1">
      <c r="B160" s="294"/>
      <c r="C160" s="298"/>
      <c r="D160" s="298"/>
      <c r="E160" s="298"/>
      <c r="F160" s="317"/>
      <c r="G160" s="298"/>
      <c r="H160" s="298"/>
      <c r="I160" s="298"/>
      <c r="J160" s="298"/>
      <c r="K160" s="294"/>
    </row>
    <row r="161" spans="2:11" ht="18.75" customHeight="1">
      <c r="B161" s="304"/>
      <c r="C161" s="304"/>
      <c r="D161" s="304"/>
      <c r="E161" s="304"/>
      <c r="F161" s="304"/>
      <c r="G161" s="304"/>
      <c r="H161" s="304"/>
      <c r="I161" s="304"/>
      <c r="J161" s="304"/>
      <c r="K161" s="304"/>
    </row>
    <row r="162" spans="2:11" ht="7.5" customHeight="1">
      <c r="B162" s="286"/>
      <c r="C162" s="287"/>
      <c r="D162" s="287"/>
      <c r="E162" s="287"/>
      <c r="F162" s="287"/>
      <c r="G162" s="287"/>
      <c r="H162" s="287"/>
      <c r="I162" s="287"/>
      <c r="J162" s="287"/>
      <c r="K162" s="288"/>
    </row>
    <row r="163" spans="2:11" ht="45" customHeight="1">
      <c r="B163" s="289"/>
      <c r="C163" s="411" t="s">
        <v>2721</v>
      </c>
      <c r="D163" s="411"/>
      <c r="E163" s="411"/>
      <c r="F163" s="411"/>
      <c r="G163" s="411"/>
      <c r="H163" s="411"/>
      <c r="I163" s="411"/>
      <c r="J163" s="411"/>
      <c r="K163" s="290"/>
    </row>
    <row r="164" spans="2:11" ht="17.25" customHeight="1">
      <c r="B164" s="289"/>
      <c r="C164" s="310" t="s">
        <v>2650</v>
      </c>
      <c r="D164" s="310"/>
      <c r="E164" s="310"/>
      <c r="F164" s="310" t="s">
        <v>2651</v>
      </c>
      <c r="G164" s="347"/>
      <c r="H164" s="348" t="s">
        <v>167</v>
      </c>
      <c r="I164" s="348" t="s">
        <v>67</v>
      </c>
      <c r="J164" s="310" t="s">
        <v>2652</v>
      </c>
      <c r="K164" s="290"/>
    </row>
    <row r="165" spans="2:11" ht="17.25" customHeight="1">
      <c r="B165" s="291"/>
      <c r="C165" s="312" t="s">
        <v>2653</v>
      </c>
      <c r="D165" s="312"/>
      <c r="E165" s="312"/>
      <c r="F165" s="313" t="s">
        <v>2654</v>
      </c>
      <c r="G165" s="349"/>
      <c r="H165" s="350"/>
      <c r="I165" s="350"/>
      <c r="J165" s="312" t="s">
        <v>2655</v>
      </c>
      <c r="K165" s="292"/>
    </row>
    <row r="166" spans="2:11" ht="5.25" customHeight="1">
      <c r="B166" s="318"/>
      <c r="C166" s="315"/>
      <c r="D166" s="315"/>
      <c r="E166" s="315"/>
      <c r="F166" s="315"/>
      <c r="G166" s="316"/>
      <c r="H166" s="315"/>
      <c r="I166" s="315"/>
      <c r="J166" s="315"/>
      <c r="K166" s="339"/>
    </row>
    <row r="167" spans="2:11" ht="15" customHeight="1">
      <c r="B167" s="318"/>
      <c r="C167" s="298" t="s">
        <v>2659</v>
      </c>
      <c r="D167" s="298"/>
      <c r="E167" s="298"/>
      <c r="F167" s="317" t="s">
        <v>2656</v>
      </c>
      <c r="G167" s="298"/>
      <c r="H167" s="298" t="s">
        <v>2695</v>
      </c>
      <c r="I167" s="298" t="s">
        <v>2658</v>
      </c>
      <c r="J167" s="298">
        <v>120</v>
      </c>
      <c r="K167" s="339"/>
    </row>
    <row r="168" spans="2:11" ht="15" customHeight="1">
      <c r="B168" s="318"/>
      <c r="C168" s="298" t="s">
        <v>2704</v>
      </c>
      <c r="D168" s="298"/>
      <c r="E168" s="298"/>
      <c r="F168" s="317" t="s">
        <v>2656</v>
      </c>
      <c r="G168" s="298"/>
      <c r="H168" s="298" t="s">
        <v>2705</v>
      </c>
      <c r="I168" s="298" t="s">
        <v>2658</v>
      </c>
      <c r="J168" s="298" t="s">
        <v>2706</v>
      </c>
      <c r="K168" s="339"/>
    </row>
    <row r="169" spans="2:11" ht="15" customHeight="1">
      <c r="B169" s="318"/>
      <c r="C169" s="298" t="s">
        <v>2605</v>
      </c>
      <c r="D169" s="298"/>
      <c r="E169" s="298"/>
      <c r="F169" s="317" t="s">
        <v>2656</v>
      </c>
      <c r="G169" s="298"/>
      <c r="H169" s="298" t="s">
        <v>2722</v>
      </c>
      <c r="I169" s="298" t="s">
        <v>2658</v>
      </c>
      <c r="J169" s="298" t="s">
        <v>2706</v>
      </c>
      <c r="K169" s="339"/>
    </row>
    <row r="170" spans="2:11" ht="15" customHeight="1">
      <c r="B170" s="318"/>
      <c r="C170" s="298" t="s">
        <v>2661</v>
      </c>
      <c r="D170" s="298"/>
      <c r="E170" s="298"/>
      <c r="F170" s="317" t="s">
        <v>2662</v>
      </c>
      <c r="G170" s="298"/>
      <c r="H170" s="298" t="s">
        <v>2722</v>
      </c>
      <c r="I170" s="298" t="s">
        <v>2658</v>
      </c>
      <c r="J170" s="298">
        <v>50</v>
      </c>
      <c r="K170" s="339"/>
    </row>
    <row r="171" spans="2:11" ht="15" customHeight="1">
      <c r="B171" s="318"/>
      <c r="C171" s="298" t="s">
        <v>2664</v>
      </c>
      <c r="D171" s="298"/>
      <c r="E171" s="298"/>
      <c r="F171" s="317" t="s">
        <v>2656</v>
      </c>
      <c r="G171" s="298"/>
      <c r="H171" s="298" t="s">
        <v>2722</v>
      </c>
      <c r="I171" s="298" t="s">
        <v>2666</v>
      </c>
      <c r="J171" s="298"/>
      <c r="K171" s="339"/>
    </row>
    <row r="172" spans="2:11" ht="15" customHeight="1">
      <c r="B172" s="318"/>
      <c r="C172" s="298" t="s">
        <v>2675</v>
      </c>
      <c r="D172" s="298"/>
      <c r="E172" s="298"/>
      <c r="F172" s="317" t="s">
        <v>2662</v>
      </c>
      <c r="G172" s="298"/>
      <c r="H172" s="298" t="s">
        <v>2722</v>
      </c>
      <c r="I172" s="298" t="s">
        <v>2658</v>
      </c>
      <c r="J172" s="298">
        <v>50</v>
      </c>
      <c r="K172" s="339"/>
    </row>
    <row r="173" spans="2:11" ht="15" customHeight="1">
      <c r="B173" s="318"/>
      <c r="C173" s="298" t="s">
        <v>2683</v>
      </c>
      <c r="D173" s="298"/>
      <c r="E173" s="298"/>
      <c r="F173" s="317" t="s">
        <v>2662</v>
      </c>
      <c r="G173" s="298"/>
      <c r="H173" s="298" t="s">
        <v>2722</v>
      </c>
      <c r="I173" s="298" t="s">
        <v>2658</v>
      </c>
      <c r="J173" s="298">
        <v>50</v>
      </c>
      <c r="K173" s="339"/>
    </row>
    <row r="174" spans="2:11" ht="15" customHeight="1">
      <c r="B174" s="318"/>
      <c r="C174" s="298" t="s">
        <v>2681</v>
      </c>
      <c r="D174" s="298"/>
      <c r="E174" s="298"/>
      <c r="F174" s="317" t="s">
        <v>2662</v>
      </c>
      <c r="G174" s="298"/>
      <c r="H174" s="298" t="s">
        <v>2722</v>
      </c>
      <c r="I174" s="298" t="s">
        <v>2658</v>
      </c>
      <c r="J174" s="298">
        <v>50</v>
      </c>
      <c r="K174" s="339"/>
    </row>
    <row r="175" spans="2:11" ht="15" customHeight="1">
      <c r="B175" s="318"/>
      <c r="C175" s="298" t="s">
        <v>166</v>
      </c>
      <c r="D175" s="298"/>
      <c r="E175" s="298"/>
      <c r="F175" s="317" t="s">
        <v>2656</v>
      </c>
      <c r="G175" s="298"/>
      <c r="H175" s="298" t="s">
        <v>2723</v>
      </c>
      <c r="I175" s="298" t="s">
        <v>2724</v>
      </c>
      <c r="J175" s="298"/>
      <c r="K175" s="339"/>
    </row>
    <row r="176" spans="2:11" ht="15" customHeight="1">
      <c r="B176" s="318"/>
      <c r="C176" s="298" t="s">
        <v>67</v>
      </c>
      <c r="D176" s="298"/>
      <c r="E176" s="298"/>
      <c r="F176" s="317" t="s">
        <v>2656</v>
      </c>
      <c r="G176" s="298"/>
      <c r="H176" s="298" t="s">
        <v>2725</v>
      </c>
      <c r="I176" s="298" t="s">
        <v>2726</v>
      </c>
      <c r="J176" s="298">
        <v>1</v>
      </c>
      <c r="K176" s="339"/>
    </row>
    <row r="177" spans="2:11" ht="15" customHeight="1">
      <c r="B177" s="318"/>
      <c r="C177" s="298" t="s">
        <v>63</v>
      </c>
      <c r="D177" s="298"/>
      <c r="E177" s="298"/>
      <c r="F177" s="317" t="s">
        <v>2656</v>
      </c>
      <c r="G177" s="298"/>
      <c r="H177" s="298" t="s">
        <v>2727</v>
      </c>
      <c r="I177" s="298" t="s">
        <v>2658</v>
      </c>
      <c r="J177" s="298">
        <v>20</v>
      </c>
      <c r="K177" s="339"/>
    </row>
    <row r="178" spans="2:11" ht="15" customHeight="1">
      <c r="B178" s="318"/>
      <c r="C178" s="298" t="s">
        <v>167</v>
      </c>
      <c r="D178" s="298"/>
      <c r="E178" s="298"/>
      <c r="F178" s="317" t="s">
        <v>2656</v>
      </c>
      <c r="G178" s="298"/>
      <c r="H178" s="298" t="s">
        <v>2728</v>
      </c>
      <c r="I178" s="298" t="s">
        <v>2658</v>
      </c>
      <c r="J178" s="298">
        <v>255</v>
      </c>
      <c r="K178" s="339"/>
    </row>
    <row r="179" spans="2:11" ht="15" customHeight="1">
      <c r="B179" s="318"/>
      <c r="C179" s="298" t="s">
        <v>168</v>
      </c>
      <c r="D179" s="298"/>
      <c r="E179" s="298"/>
      <c r="F179" s="317" t="s">
        <v>2656</v>
      </c>
      <c r="G179" s="298"/>
      <c r="H179" s="298" t="s">
        <v>2621</v>
      </c>
      <c r="I179" s="298" t="s">
        <v>2658</v>
      </c>
      <c r="J179" s="298">
        <v>10</v>
      </c>
      <c r="K179" s="339"/>
    </row>
    <row r="180" spans="2:11" ht="15" customHeight="1">
      <c r="B180" s="318"/>
      <c r="C180" s="298" t="s">
        <v>169</v>
      </c>
      <c r="D180" s="298"/>
      <c r="E180" s="298"/>
      <c r="F180" s="317" t="s">
        <v>2656</v>
      </c>
      <c r="G180" s="298"/>
      <c r="H180" s="298" t="s">
        <v>2729</v>
      </c>
      <c r="I180" s="298" t="s">
        <v>2690</v>
      </c>
      <c r="J180" s="298"/>
      <c r="K180" s="339"/>
    </row>
    <row r="181" spans="2:11" ht="15" customHeight="1">
      <c r="B181" s="318"/>
      <c r="C181" s="298" t="s">
        <v>2730</v>
      </c>
      <c r="D181" s="298"/>
      <c r="E181" s="298"/>
      <c r="F181" s="317" t="s">
        <v>2656</v>
      </c>
      <c r="G181" s="298"/>
      <c r="H181" s="298" t="s">
        <v>2731</v>
      </c>
      <c r="I181" s="298" t="s">
        <v>2690</v>
      </c>
      <c r="J181" s="298"/>
      <c r="K181" s="339"/>
    </row>
    <row r="182" spans="2:11" ht="15" customHeight="1">
      <c r="B182" s="318"/>
      <c r="C182" s="298" t="s">
        <v>2719</v>
      </c>
      <c r="D182" s="298"/>
      <c r="E182" s="298"/>
      <c r="F182" s="317" t="s">
        <v>2656</v>
      </c>
      <c r="G182" s="298"/>
      <c r="H182" s="298" t="s">
        <v>2732</v>
      </c>
      <c r="I182" s="298" t="s">
        <v>2690</v>
      </c>
      <c r="J182" s="298"/>
      <c r="K182" s="339"/>
    </row>
    <row r="183" spans="2:11" ht="15" customHeight="1">
      <c r="B183" s="318"/>
      <c r="C183" s="298" t="s">
        <v>171</v>
      </c>
      <c r="D183" s="298"/>
      <c r="E183" s="298"/>
      <c r="F183" s="317" t="s">
        <v>2662</v>
      </c>
      <c r="G183" s="298"/>
      <c r="H183" s="298" t="s">
        <v>2733</v>
      </c>
      <c r="I183" s="298" t="s">
        <v>2658</v>
      </c>
      <c r="J183" s="298">
        <v>50</v>
      </c>
      <c r="K183" s="339"/>
    </row>
    <row r="184" spans="2:11" ht="15" customHeight="1">
      <c r="B184" s="318"/>
      <c r="C184" s="298" t="s">
        <v>2734</v>
      </c>
      <c r="D184" s="298"/>
      <c r="E184" s="298"/>
      <c r="F184" s="317" t="s">
        <v>2662</v>
      </c>
      <c r="G184" s="298"/>
      <c r="H184" s="298" t="s">
        <v>2735</v>
      </c>
      <c r="I184" s="298" t="s">
        <v>2736</v>
      </c>
      <c r="J184" s="298"/>
      <c r="K184" s="339"/>
    </row>
    <row r="185" spans="2:11" ht="15" customHeight="1">
      <c r="B185" s="318"/>
      <c r="C185" s="298" t="s">
        <v>2737</v>
      </c>
      <c r="D185" s="298"/>
      <c r="E185" s="298"/>
      <c r="F185" s="317" t="s">
        <v>2662</v>
      </c>
      <c r="G185" s="298"/>
      <c r="H185" s="298" t="s">
        <v>2738</v>
      </c>
      <c r="I185" s="298" t="s">
        <v>2736</v>
      </c>
      <c r="J185" s="298"/>
      <c r="K185" s="339"/>
    </row>
    <row r="186" spans="2:11" ht="15" customHeight="1">
      <c r="B186" s="318"/>
      <c r="C186" s="298" t="s">
        <v>2739</v>
      </c>
      <c r="D186" s="298"/>
      <c r="E186" s="298"/>
      <c r="F186" s="317" t="s">
        <v>2662</v>
      </c>
      <c r="G186" s="298"/>
      <c r="H186" s="298" t="s">
        <v>2740</v>
      </c>
      <c r="I186" s="298" t="s">
        <v>2736</v>
      </c>
      <c r="J186" s="298"/>
      <c r="K186" s="339"/>
    </row>
    <row r="187" spans="2:11" ht="15" customHeight="1">
      <c r="B187" s="318"/>
      <c r="C187" s="351" t="s">
        <v>2741</v>
      </c>
      <c r="D187" s="298"/>
      <c r="E187" s="298"/>
      <c r="F187" s="317" t="s">
        <v>2662</v>
      </c>
      <c r="G187" s="298"/>
      <c r="H187" s="298" t="s">
        <v>2742</v>
      </c>
      <c r="I187" s="298" t="s">
        <v>2743</v>
      </c>
      <c r="J187" s="352" t="s">
        <v>2744</v>
      </c>
      <c r="K187" s="339"/>
    </row>
    <row r="188" spans="2:11" ht="15" customHeight="1">
      <c r="B188" s="318"/>
      <c r="C188" s="303" t="s">
        <v>52</v>
      </c>
      <c r="D188" s="298"/>
      <c r="E188" s="298"/>
      <c r="F188" s="317" t="s">
        <v>2656</v>
      </c>
      <c r="G188" s="298"/>
      <c r="H188" s="294" t="s">
        <v>2745</v>
      </c>
      <c r="I188" s="298" t="s">
        <v>2746</v>
      </c>
      <c r="J188" s="298"/>
      <c r="K188" s="339"/>
    </row>
    <row r="189" spans="2:11" ht="15" customHeight="1">
      <c r="B189" s="318"/>
      <c r="C189" s="303" t="s">
        <v>2747</v>
      </c>
      <c r="D189" s="298"/>
      <c r="E189" s="298"/>
      <c r="F189" s="317" t="s">
        <v>2656</v>
      </c>
      <c r="G189" s="298"/>
      <c r="H189" s="298" t="s">
        <v>2748</v>
      </c>
      <c r="I189" s="298" t="s">
        <v>2690</v>
      </c>
      <c r="J189" s="298"/>
      <c r="K189" s="339"/>
    </row>
    <row r="190" spans="2:11" ht="15" customHeight="1">
      <c r="B190" s="318"/>
      <c r="C190" s="303" t="s">
        <v>2749</v>
      </c>
      <c r="D190" s="298"/>
      <c r="E190" s="298"/>
      <c r="F190" s="317" t="s">
        <v>2656</v>
      </c>
      <c r="G190" s="298"/>
      <c r="H190" s="298" t="s">
        <v>2750</v>
      </c>
      <c r="I190" s="298" t="s">
        <v>2690</v>
      </c>
      <c r="J190" s="298"/>
      <c r="K190" s="339"/>
    </row>
    <row r="191" spans="2:11" ht="15" customHeight="1">
      <c r="B191" s="318"/>
      <c r="C191" s="303" t="s">
        <v>2751</v>
      </c>
      <c r="D191" s="298"/>
      <c r="E191" s="298"/>
      <c r="F191" s="317" t="s">
        <v>2662</v>
      </c>
      <c r="G191" s="298"/>
      <c r="H191" s="298" t="s">
        <v>2752</v>
      </c>
      <c r="I191" s="298" t="s">
        <v>2690</v>
      </c>
      <c r="J191" s="298"/>
      <c r="K191" s="339"/>
    </row>
    <row r="192" spans="2:11" ht="15" customHeight="1">
      <c r="B192" s="345"/>
      <c r="C192" s="353"/>
      <c r="D192" s="327"/>
      <c r="E192" s="327"/>
      <c r="F192" s="327"/>
      <c r="G192" s="327"/>
      <c r="H192" s="327"/>
      <c r="I192" s="327"/>
      <c r="J192" s="327"/>
      <c r="K192" s="346"/>
    </row>
    <row r="193" spans="2:11" ht="18.75" customHeight="1">
      <c r="B193" s="294"/>
      <c r="C193" s="298"/>
      <c r="D193" s="298"/>
      <c r="E193" s="298"/>
      <c r="F193" s="317"/>
      <c r="G193" s="298"/>
      <c r="H193" s="298"/>
      <c r="I193" s="298"/>
      <c r="J193" s="298"/>
      <c r="K193" s="294"/>
    </row>
    <row r="194" spans="2:11" ht="18.75" customHeight="1">
      <c r="B194" s="294"/>
      <c r="C194" s="298"/>
      <c r="D194" s="298"/>
      <c r="E194" s="298"/>
      <c r="F194" s="317"/>
      <c r="G194" s="298"/>
      <c r="H194" s="298"/>
      <c r="I194" s="298"/>
      <c r="J194" s="298"/>
      <c r="K194" s="294"/>
    </row>
    <row r="195" spans="2:11" ht="18.75" customHeight="1">
      <c r="B195" s="304"/>
      <c r="C195" s="304"/>
      <c r="D195" s="304"/>
      <c r="E195" s="304"/>
      <c r="F195" s="304"/>
      <c r="G195" s="304"/>
      <c r="H195" s="304"/>
      <c r="I195" s="304"/>
      <c r="J195" s="304"/>
      <c r="K195" s="304"/>
    </row>
    <row r="196" spans="2:11" ht="13.5">
      <c r="B196" s="286"/>
      <c r="C196" s="287"/>
      <c r="D196" s="287"/>
      <c r="E196" s="287"/>
      <c r="F196" s="287"/>
      <c r="G196" s="287"/>
      <c r="H196" s="287"/>
      <c r="I196" s="287"/>
      <c r="J196" s="287"/>
      <c r="K196" s="288"/>
    </row>
    <row r="197" spans="2:11" ht="22.2">
      <c r="B197" s="289"/>
      <c r="C197" s="411" t="s">
        <v>2753</v>
      </c>
      <c r="D197" s="411"/>
      <c r="E197" s="411"/>
      <c r="F197" s="411"/>
      <c r="G197" s="411"/>
      <c r="H197" s="411"/>
      <c r="I197" s="411"/>
      <c r="J197" s="411"/>
      <c r="K197" s="290"/>
    </row>
    <row r="198" spans="2:11" ht="25.5" customHeight="1">
      <c r="B198" s="289"/>
      <c r="C198" s="354" t="s">
        <v>2754</v>
      </c>
      <c r="D198" s="354"/>
      <c r="E198" s="354"/>
      <c r="F198" s="354" t="s">
        <v>2755</v>
      </c>
      <c r="G198" s="355"/>
      <c r="H198" s="415" t="s">
        <v>2756</v>
      </c>
      <c r="I198" s="415"/>
      <c r="J198" s="415"/>
      <c r="K198" s="290"/>
    </row>
    <row r="199" spans="2:11" ht="5.25" customHeight="1">
      <c r="B199" s="318"/>
      <c r="C199" s="315"/>
      <c r="D199" s="315"/>
      <c r="E199" s="315"/>
      <c r="F199" s="315"/>
      <c r="G199" s="298"/>
      <c r="H199" s="315"/>
      <c r="I199" s="315"/>
      <c r="J199" s="315"/>
      <c r="K199" s="339"/>
    </row>
    <row r="200" spans="2:11" ht="15" customHeight="1">
      <c r="B200" s="318"/>
      <c r="C200" s="298" t="s">
        <v>2746</v>
      </c>
      <c r="D200" s="298"/>
      <c r="E200" s="298"/>
      <c r="F200" s="317" t="s">
        <v>53</v>
      </c>
      <c r="G200" s="298"/>
      <c r="H200" s="416" t="s">
        <v>2757</v>
      </c>
      <c r="I200" s="416"/>
      <c r="J200" s="416"/>
      <c r="K200" s="339"/>
    </row>
    <row r="201" spans="2:11" ht="15" customHeight="1">
      <c r="B201" s="318"/>
      <c r="C201" s="324"/>
      <c r="D201" s="298"/>
      <c r="E201" s="298"/>
      <c r="F201" s="317" t="s">
        <v>54</v>
      </c>
      <c r="G201" s="298"/>
      <c r="H201" s="416" t="s">
        <v>2758</v>
      </c>
      <c r="I201" s="416"/>
      <c r="J201" s="416"/>
      <c r="K201" s="339"/>
    </row>
    <row r="202" spans="2:11" ht="15" customHeight="1">
      <c r="B202" s="318"/>
      <c r="C202" s="324"/>
      <c r="D202" s="298"/>
      <c r="E202" s="298"/>
      <c r="F202" s="317" t="s">
        <v>57</v>
      </c>
      <c r="G202" s="298"/>
      <c r="H202" s="416" t="s">
        <v>2759</v>
      </c>
      <c r="I202" s="416"/>
      <c r="J202" s="416"/>
      <c r="K202" s="339"/>
    </row>
    <row r="203" spans="2:11" ht="15" customHeight="1">
      <c r="B203" s="318"/>
      <c r="C203" s="298"/>
      <c r="D203" s="298"/>
      <c r="E203" s="298"/>
      <c r="F203" s="317" t="s">
        <v>55</v>
      </c>
      <c r="G203" s="298"/>
      <c r="H203" s="416" t="s">
        <v>2760</v>
      </c>
      <c r="I203" s="416"/>
      <c r="J203" s="416"/>
      <c r="K203" s="339"/>
    </row>
    <row r="204" spans="2:11" ht="15" customHeight="1">
      <c r="B204" s="318"/>
      <c r="C204" s="298"/>
      <c r="D204" s="298"/>
      <c r="E204" s="298"/>
      <c r="F204" s="317" t="s">
        <v>56</v>
      </c>
      <c r="G204" s="298"/>
      <c r="H204" s="416" t="s">
        <v>2761</v>
      </c>
      <c r="I204" s="416"/>
      <c r="J204" s="416"/>
      <c r="K204" s="339"/>
    </row>
    <row r="205" spans="2:11" ht="15" customHeight="1">
      <c r="B205" s="318"/>
      <c r="C205" s="298"/>
      <c r="D205" s="298"/>
      <c r="E205" s="298"/>
      <c r="F205" s="317"/>
      <c r="G205" s="298"/>
      <c r="H205" s="298"/>
      <c r="I205" s="298"/>
      <c r="J205" s="298"/>
      <c r="K205" s="339"/>
    </row>
    <row r="206" spans="2:11" ht="15" customHeight="1">
      <c r="B206" s="318"/>
      <c r="C206" s="298" t="s">
        <v>2702</v>
      </c>
      <c r="D206" s="298"/>
      <c r="E206" s="298"/>
      <c r="F206" s="317" t="s">
        <v>95</v>
      </c>
      <c r="G206" s="298"/>
      <c r="H206" s="416" t="s">
        <v>2762</v>
      </c>
      <c r="I206" s="416"/>
      <c r="J206" s="416"/>
      <c r="K206" s="339"/>
    </row>
    <row r="207" spans="2:11" ht="15" customHeight="1">
      <c r="B207" s="318"/>
      <c r="C207" s="324"/>
      <c r="D207" s="298"/>
      <c r="E207" s="298"/>
      <c r="F207" s="317" t="s">
        <v>2600</v>
      </c>
      <c r="G207" s="298"/>
      <c r="H207" s="416" t="s">
        <v>2601</v>
      </c>
      <c r="I207" s="416"/>
      <c r="J207" s="416"/>
      <c r="K207" s="339"/>
    </row>
    <row r="208" spans="2:11" ht="15" customHeight="1">
      <c r="B208" s="318"/>
      <c r="C208" s="298"/>
      <c r="D208" s="298"/>
      <c r="E208" s="298"/>
      <c r="F208" s="317" t="s">
        <v>2598</v>
      </c>
      <c r="G208" s="298"/>
      <c r="H208" s="416" t="s">
        <v>2763</v>
      </c>
      <c r="I208" s="416"/>
      <c r="J208" s="416"/>
      <c r="K208" s="339"/>
    </row>
    <row r="209" spans="2:11" ht="15" customHeight="1">
      <c r="B209" s="356"/>
      <c r="C209" s="324"/>
      <c r="D209" s="324"/>
      <c r="E209" s="324"/>
      <c r="F209" s="317" t="s">
        <v>89</v>
      </c>
      <c r="G209" s="303"/>
      <c r="H209" s="417" t="s">
        <v>2602</v>
      </c>
      <c r="I209" s="417"/>
      <c r="J209" s="417"/>
      <c r="K209" s="357"/>
    </row>
    <row r="210" spans="2:11" ht="15" customHeight="1">
      <c r="B210" s="356"/>
      <c r="C210" s="324"/>
      <c r="D210" s="324"/>
      <c r="E210" s="324"/>
      <c r="F210" s="317" t="s">
        <v>2603</v>
      </c>
      <c r="G210" s="303"/>
      <c r="H210" s="417" t="s">
        <v>2582</v>
      </c>
      <c r="I210" s="417"/>
      <c r="J210" s="417"/>
      <c r="K210" s="357"/>
    </row>
    <row r="211" spans="2:11" ht="15" customHeight="1">
      <c r="B211" s="356"/>
      <c r="C211" s="324"/>
      <c r="D211" s="324"/>
      <c r="E211" s="324"/>
      <c r="F211" s="358"/>
      <c r="G211" s="303"/>
      <c r="H211" s="359"/>
      <c r="I211" s="359"/>
      <c r="J211" s="359"/>
      <c r="K211" s="357"/>
    </row>
    <row r="212" spans="2:11" ht="15" customHeight="1">
      <c r="B212" s="356"/>
      <c r="C212" s="298" t="s">
        <v>2726</v>
      </c>
      <c r="D212" s="324"/>
      <c r="E212" s="324"/>
      <c r="F212" s="317">
        <v>1</v>
      </c>
      <c r="G212" s="303"/>
      <c r="H212" s="417" t="s">
        <v>2764</v>
      </c>
      <c r="I212" s="417"/>
      <c r="J212" s="417"/>
      <c r="K212" s="357"/>
    </row>
    <row r="213" spans="2:11" ht="15" customHeight="1">
      <c r="B213" s="356"/>
      <c r="C213" s="324"/>
      <c r="D213" s="324"/>
      <c r="E213" s="324"/>
      <c r="F213" s="317">
        <v>2</v>
      </c>
      <c r="G213" s="303"/>
      <c r="H213" s="417" t="s">
        <v>2765</v>
      </c>
      <c r="I213" s="417"/>
      <c r="J213" s="417"/>
      <c r="K213" s="357"/>
    </row>
    <row r="214" spans="2:11" ht="15" customHeight="1">
      <c r="B214" s="356"/>
      <c r="C214" s="324"/>
      <c r="D214" s="324"/>
      <c r="E214" s="324"/>
      <c r="F214" s="317">
        <v>3</v>
      </c>
      <c r="G214" s="303"/>
      <c r="H214" s="417" t="s">
        <v>2766</v>
      </c>
      <c r="I214" s="417"/>
      <c r="J214" s="417"/>
      <c r="K214" s="357"/>
    </row>
    <row r="215" spans="2:11" ht="15" customHeight="1">
      <c r="B215" s="356"/>
      <c r="C215" s="324"/>
      <c r="D215" s="324"/>
      <c r="E215" s="324"/>
      <c r="F215" s="317">
        <v>4</v>
      </c>
      <c r="G215" s="303"/>
      <c r="H215" s="417" t="s">
        <v>2767</v>
      </c>
      <c r="I215" s="417"/>
      <c r="J215" s="417"/>
      <c r="K215" s="357"/>
    </row>
    <row r="216" spans="2:11" ht="12.75" customHeight="1">
      <c r="B216" s="360"/>
      <c r="C216" s="361"/>
      <c r="D216" s="361"/>
      <c r="E216" s="361"/>
      <c r="F216" s="361"/>
      <c r="G216" s="361"/>
      <c r="H216" s="361"/>
      <c r="I216" s="361"/>
      <c r="J216" s="361"/>
      <c r="K216" s="362"/>
    </row>
  </sheetData>
  <sheetProtection formatCells="0" formatColumns="0" formatRows="0" insertColumns="0" insertRows="0" insertHyperlinks="0" deleteColumns="0" deleteRows="0" sort="0" autoFilter="0" pivotTables="0"/>
  <mergeCells count="77">
    <mergeCell ref="H215:J215"/>
    <mergeCell ref="H208:J208"/>
    <mergeCell ref="H203:J203"/>
    <mergeCell ref="H201:J201"/>
    <mergeCell ref="H212:J212"/>
    <mergeCell ref="H214:J214"/>
    <mergeCell ref="H213:J213"/>
    <mergeCell ref="H210:J210"/>
    <mergeCell ref="H209:J209"/>
    <mergeCell ref="H207:J207"/>
    <mergeCell ref="H198:J198"/>
    <mergeCell ref="C197:J197"/>
    <mergeCell ref="H206:J206"/>
    <mergeCell ref="H204:J204"/>
    <mergeCell ref="H202:J202"/>
    <mergeCell ref="H200:J200"/>
    <mergeCell ref="C163:J163"/>
    <mergeCell ref="C120:J120"/>
    <mergeCell ref="C145:J145"/>
    <mergeCell ref="C100:J100"/>
    <mergeCell ref="C73:J73"/>
    <mergeCell ref="D68:J68"/>
    <mergeCell ref="D66:J66"/>
    <mergeCell ref="D65:J65"/>
    <mergeCell ref="D67:J67"/>
    <mergeCell ref="D64:J64"/>
    <mergeCell ref="D59:J59"/>
    <mergeCell ref="D60:J60"/>
    <mergeCell ref="D63:J63"/>
    <mergeCell ref="D61:J61"/>
    <mergeCell ref="D58:J58"/>
    <mergeCell ref="D57:J57"/>
    <mergeCell ref="D56:J56"/>
    <mergeCell ref="D45:J45"/>
    <mergeCell ref="C50:J50"/>
    <mergeCell ref="C52:J52"/>
    <mergeCell ref="C53:J53"/>
    <mergeCell ref="C55:J55"/>
    <mergeCell ref="D49:J49"/>
    <mergeCell ref="E48:J48"/>
    <mergeCell ref="E47:J47"/>
    <mergeCell ref="E46:J46"/>
    <mergeCell ref="G43:J43"/>
    <mergeCell ref="G42:J42"/>
    <mergeCell ref="D33:J33"/>
    <mergeCell ref="G38:J38"/>
    <mergeCell ref="G39:J39"/>
    <mergeCell ref="G40:J40"/>
    <mergeCell ref="G41:J41"/>
    <mergeCell ref="G34:J34"/>
    <mergeCell ref="G35:J35"/>
    <mergeCell ref="G36:J36"/>
    <mergeCell ref="G37:J37"/>
    <mergeCell ref="D31:J31"/>
    <mergeCell ref="D32:J32"/>
    <mergeCell ref="D29:J29"/>
    <mergeCell ref="D28:J28"/>
    <mergeCell ref="D26:J26"/>
    <mergeCell ref="C23:J23"/>
    <mergeCell ref="D25:J25"/>
    <mergeCell ref="C24:J24"/>
    <mergeCell ref="F18:J18"/>
    <mergeCell ref="F21:J21"/>
    <mergeCell ref="F19:J19"/>
    <mergeCell ref="F20:J20"/>
    <mergeCell ref="F17:J17"/>
    <mergeCell ref="C3:J3"/>
    <mergeCell ref="C9:J9"/>
    <mergeCell ref="D11:J11"/>
    <mergeCell ref="D14:J14"/>
    <mergeCell ref="D15:J15"/>
    <mergeCell ref="F16:J16"/>
    <mergeCell ref="D10:J10"/>
    <mergeCell ref="D13:J1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8"/>
  <sheetViews>
    <sheetView showGridLines="0" workbookViewId="0" topLeftCell="A1">
      <pane ySplit="1" topLeftCell="A41"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2"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2"/>
      <c r="B1" s="113"/>
      <c r="C1" s="113"/>
      <c r="D1" s="114" t="s">
        <v>1</v>
      </c>
      <c r="E1" s="113"/>
      <c r="F1" s="115" t="s">
        <v>146</v>
      </c>
      <c r="G1" s="405" t="s">
        <v>147</v>
      </c>
      <c r="H1" s="405"/>
      <c r="I1" s="116"/>
      <c r="J1" s="115" t="s">
        <v>148</v>
      </c>
      <c r="K1" s="114" t="s">
        <v>149</v>
      </c>
      <c r="L1" s="115" t="s">
        <v>150</v>
      </c>
      <c r="M1" s="115"/>
      <c r="N1" s="115"/>
      <c r="O1" s="115"/>
      <c r="P1" s="115"/>
      <c r="Q1" s="115"/>
      <c r="R1" s="115"/>
      <c r="S1" s="115"/>
      <c r="T1" s="11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 customHeight="1">
      <c r="L2" s="392"/>
      <c r="M2" s="392"/>
      <c r="N2" s="392"/>
      <c r="O2" s="392"/>
      <c r="P2" s="392"/>
      <c r="Q2" s="392"/>
      <c r="R2" s="392"/>
      <c r="S2" s="392"/>
      <c r="T2" s="392"/>
      <c r="U2" s="392"/>
      <c r="V2" s="392"/>
      <c r="AT2" s="25" t="s">
        <v>90</v>
      </c>
    </row>
    <row r="3" spans="2:46" ht="6.9" customHeight="1">
      <c r="B3" s="26"/>
      <c r="C3" s="27"/>
      <c r="D3" s="27"/>
      <c r="E3" s="27"/>
      <c r="F3" s="27"/>
      <c r="G3" s="27"/>
      <c r="H3" s="27"/>
      <c r="I3" s="117"/>
      <c r="J3" s="27"/>
      <c r="K3" s="28"/>
      <c r="AT3" s="25" t="s">
        <v>92</v>
      </c>
    </row>
    <row r="4" spans="2:46" ht="36.9" customHeight="1">
      <c r="B4" s="29"/>
      <c r="C4" s="30"/>
      <c r="D4" s="31" t="s">
        <v>151</v>
      </c>
      <c r="E4" s="30"/>
      <c r="F4" s="30"/>
      <c r="G4" s="30"/>
      <c r="H4" s="30"/>
      <c r="I4" s="118"/>
      <c r="J4" s="30"/>
      <c r="K4" s="32"/>
      <c r="M4" s="33" t="s">
        <v>12</v>
      </c>
      <c r="AT4" s="25" t="s">
        <v>6</v>
      </c>
    </row>
    <row r="5" spans="2:11" ht="6.9" customHeight="1">
      <c r="B5" s="29"/>
      <c r="C5" s="30"/>
      <c r="D5" s="30"/>
      <c r="E5" s="30"/>
      <c r="F5" s="30"/>
      <c r="G5" s="30"/>
      <c r="H5" s="30"/>
      <c r="I5" s="118"/>
      <c r="J5" s="30"/>
      <c r="K5" s="32"/>
    </row>
    <row r="6" spans="2:11" ht="13.2">
      <c r="B6" s="29"/>
      <c r="C6" s="30"/>
      <c r="D6" s="38" t="s">
        <v>18</v>
      </c>
      <c r="E6" s="30"/>
      <c r="F6" s="30"/>
      <c r="G6" s="30"/>
      <c r="H6" s="30"/>
      <c r="I6" s="118"/>
      <c r="J6" s="30"/>
      <c r="K6" s="32"/>
    </row>
    <row r="7" spans="2:11" ht="14.4" customHeight="1">
      <c r="B7" s="29"/>
      <c r="C7" s="30"/>
      <c r="D7" s="30"/>
      <c r="E7" s="406" t="str">
        <f>'Rekapitulace stavby'!K6</f>
        <v>II/169 a II/145 Dlouhá ves-Radešov, úsek C</v>
      </c>
      <c r="F7" s="407"/>
      <c r="G7" s="407"/>
      <c r="H7" s="407"/>
      <c r="I7" s="118"/>
      <c r="J7" s="30"/>
      <c r="K7" s="32"/>
    </row>
    <row r="8" spans="2:11" s="1" customFormat="1" ht="13.2">
      <c r="B8" s="42"/>
      <c r="C8" s="43"/>
      <c r="D8" s="38" t="s">
        <v>152</v>
      </c>
      <c r="E8" s="43"/>
      <c r="F8" s="43"/>
      <c r="G8" s="43"/>
      <c r="H8" s="43"/>
      <c r="I8" s="119"/>
      <c r="J8" s="43"/>
      <c r="K8" s="46"/>
    </row>
    <row r="9" spans="2:11" s="1" customFormat="1" ht="36.9" customHeight="1">
      <c r="B9" s="42"/>
      <c r="C9" s="43"/>
      <c r="D9" s="43"/>
      <c r="E9" s="408" t="s">
        <v>153</v>
      </c>
      <c r="F9" s="409"/>
      <c r="G9" s="409"/>
      <c r="H9" s="409"/>
      <c r="I9" s="119"/>
      <c r="J9" s="43"/>
      <c r="K9" s="46"/>
    </row>
    <row r="10" spans="2:11" s="1" customFormat="1" ht="13.5">
      <c r="B10" s="42"/>
      <c r="C10" s="43"/>
      <c r="D10" s="43"/>
      <c r="E10" s="43"/>
      <c r="F10" s="43"/>
      <c r="G10" s="43"/>
      <c r="H10" s="43"/>
      <c r="I10" s="119"/>
      <c r="J10" s="43"/>
      <c r="K10" s="46"/>
    </row>
    <row r="11" spans="2:11" s="1" customFormat="1" ht="14.4" customHeight="1">
      <c r="B11" s="42"/>
      <c r="C11" s="43"/>
      <c r="D11" s="38" t="s">
        <v>21</v>
      </c>
      <c r="E11" s="43"/>
      <c r="F11" s="36" t="s">
        <v>91</v>
      </c>
      <c r="G11" s="43"/>
      <c r="H11" s="43"/>
      <c r="I11" s="120" t="s">
        <v>23</v>
      </c>
      <c r="J11" s="36" t="s">
        <v>154</v>
      </c>
      <c r="K11" s="46"/>
    </row>
    <row r="12" spans="2:11" s="1" customFormat="1" ht="14.4" customHeight="1">
      <c r="B12" s="42"/>
      <c r="C12" s="43"/>
      <c r="D12" s="38" t="s">
        <v>26</v>
      </c>
      <c r="E12" s="43"/>
      <c r="F12" s="36" t="s">
        <v>27</v>
      </c>
      <c r="G12" s="43"/>
      <c r="H12" s="43"/>
      <c r="I12" s="120" t="s">
        <v>28</v>
      </c>
      <c r="J12" s="121">
        <f>'Rekapitulace stavby'!AN8</f>
        <v>43424</v>
      </c>
      <c r="K12" s="46"/>
    </row>
    <row r="13" spans="2:11" s="1" customFormat="1" ht="21.75" customHeight="1">
      <c r="B13" s="42"/>
      <c r="C13" s="43"/>
      <c r="D13" s="35" t="s">
        <v>30</v>
      </c>
      <c r="E13" s="43"/>
      <c r="F13" s="39" t="s">
        <v>31</v>
      </c>
      <c r="G13" s="43"/>
      <c r="H13" s="43"/>
      <c r="I13" s="122" t="s">
        <v>32</v>
      </c>
      <c r="J13" s="39" t="s">
        <v>155</v>
      </c>
      <c r="K13" s="46"/>
    </row>
    <row r="14" spans="2:11" s="1" customFormat="1" ht="14.4" customHeight="1">
      <c r="B14" s="42"/>
      <c r="C14" s="43"/>
      <c r="D14" s="38" t="s">
        <v>35</v>
      </c>
      <c r="E14" s="43"/>
      <c r="F14" s="43"/>
      <c r="G14" s="43"/>
      <c r="H14" s="43"/>
      <c r="I14" s="120" t="s">
        <v>36</v>
      </c>
      <c r="J14" s="36" t="s">
        <v>37</v>
      </c>
      <c r="K14" s="46"/>
    </row>
    <row r="15" spans="2:11" s="1" customFormat="1" ht="18" customHeight="1">
      <c r="B15" s="42"/>
      <c r="C15" s="43"/>
      <c r="D15" s="43"/>
      <c r="E15" s="36" t="s">
        <v>156</v>
      </c>
      <c r="F15" s="43"/>
      <c r="G15" s="43"/>
      <c r="H15" s="43"/>
      <c r="I15" s="120" t="s">
        <v>39</v>
      </c>
      <c r="J15" s="36" t="s">
        <v>40</v>
      </c>
      <c r="K15" s="46"/>
    </row>
    <row r="16" spans="2:11" s="1" customFormat="1" ht="6.9" customHeight="1">
      <c r="B16" s="42"/>
      <c r="C16" s="43"/>
      <c r="D16" s="43"/>
      <c r="E16" s="43"/>
      <c r="F16" s="43"/>
      <c r="G16" s="43"/>
      <c r="H16" s="43"/>
      <c r="I16" s="119"/>
      <c r="J16" s="43"/>
      <c r="K16" s="46"/>
    </row>
    <row r="17" spans="2:11" s="1" customFormat="1" ht="14.4" customHeight="1">
      <c r="B17" s="42"/>
      <c r="C17" s="43"/>
      <c r="D17" s="38" t="s">
        <v>41</v>
      </c>
      <c r="E17" s="43"/>
      <c r="F17" s="43"/>
      <c r="G17" s="43"/>
      <c r="H17" s="43"/>
      <c r="I17" s="120" t="s">
        <v>36</v>
      </c>
      <c r="J17" s="36" t="str">
        <f>IF('Rekapitulace stavby'!AN13="Vyplň údaj","",IF('Rekapitulace stavby'!AN13="","",'Rekapitulace stavby'!AN13))</f>
        <v>48035599</v>
      </c>
      <c r="K17" s="46"/>
    </row>
    <row r="18" spans="2:11" s="1" customFormat="1" ht="18" customHeight="1">
      <c r="B18" s="42"/>
      <c r="C18" s="43"/>
      <c r="D18" s="43"/>
      <c r="E18" s="36" t="str">
        <f>IF('Rekapitulace stavby'!E14="Vyplň údaj","",IF('Rekapitulace stavby'!E14="","",'Rekapitulace stavby'!E14))</f>
        <v>Společnost Dlouhá Ves - Radešov</v>
      </c>
      <c r="F18" s="43"/>
      <c r="G18" s="43"/>
      <c r="H18" s="43"/>
      <c r="I18" s="120" t="s">
        <v>39</v>
      </c>
      <c r="J18" s="36" t="str">
        <f>IF('Rekapitulace stavby'!AN14="Vyplň údaj","",IF('Rekapitulace stavby'!AN14="","",'Rekapitulace stavby'!AN14))</f>
        <v>CZ48035599</v>
      </c>
      <c r="K18" s="46"/>
    </row>
    <row r="19" spans="2:11" s="1" customFormat="1" ht="6.9" customHeight="1">
      <c r="B19" s="42"/>
      <c r="C19" s="43"/>
      <c r="D19" s="43"/>
      <c r="E19" s="43"/>
      <c r="F19" s="43"/>
      <c r="G19" s="43"/>
      <c r="H19" s="43"/>
      <c r="I19" s="119"/>
      <c r="J19" s="43"/>
      <c r="K19" s="46"/>
    </row>
    <row r="20" spans="2:11" s="1" customFormat="1" ht="14.4" customHeight="1">
      <c r="B20" s="42"/>
      <c r="C20" s="43"/>
      <c r="D20" s="38" t="s">
        <v>42</v>
      </c>
      <c r="E20" s="43"/>
      <c r="F20" s="43"/>
      <c r="G20" s="43"/>
      <c r="H20" s="43"/>
      <c r="I20" s="120" t="s">
        <v>36</v>
      </c>
      <c r="J20" s="36" t="s">
        <v>43</v>
      </c>
      <c r="K20" s="46"/>
    </row>
    <row r="21" spans="2:11" s="1" customFormat="1" ht="18" customHeight="1">
      <c r="B21" s="42"/>
      <c r="C21" s="43"/>
      <c r="D21" s="43"/>
      <c r="E21" s="36" t="s">
        <v>44</v>
      </c>
      <c r="F21" s="43"/>
      <c r="G21" s="43"/>
      <c r="H21" s="43"/>
      <c r="I21" s="120" t="s">
        <v>39</v>
      </c>
      <c r="J21" s="36" t="s">
        <v>45</v>
      </c>
      <c r="K21" s="46"/>
    </row>
    <row r="22" spans="2:11" s="1" customFormat="1" ht="6.9" customHeight="1">
      <c r="B22" s="42"/>
      <c r="C22" s="43"/>
      <c r="D22" s="43"/>
      <c r="E22" s="43"/>
      <c r="F22" s="43"/>
      <c r="G22" s="43"/>
      <c r="H22" s="43"/>
      <c r="I22" s="119"/>
      <c r="J22" s="43"/>
      <c r="K22" s="46"/>
    </row>
    <row r="23" spans="2:11" s="1" customFormat="1" ht="14.4" customHeight="1">
      <c r="B23" s="42"/>
      <c r="C23" s="43"/>
      <c r="D23" s="38" t="s">
        <v>46</v>
      </c>
      <c r="E23" s="43"/>
      <c r="F23" s="43"/>
      <c r="G23" s="43"/>
      <c r="H23" s="43"/>
      <c r="I23" s="119"/>
      <c r="J23" s="43"/>
      <c r="K23" s="46"/>
    </row>
    <row r="24" spans="2:11" s="6" customFormat="1" ht="14.4" customHeight="1">
      <c r="B24" s="123"/>
      <c r="C24" s="124"/>
      <c r="D24" s="124"/>
      <c r="E24" s="397" t="s">
        <v>22</v>
      </c>
      <c r="F24" s="397"/>
      <c r="G24" s="397"/>
      <c r="H24" s="397"/>
      <c r="I24" s="125"/>
      <c r="J24" s="124"/>
      <c r="K24" s="126"/>
    </row>
    <row r="25" spans="2:11" s="1" customFormat="1" ht="6.9" customHeight="1">
      <c r="B25" s="42"/>
      <c r="C25" s="43"/>
      <c r="D25" s="43"/>
      <c r="E25" s="43"/>
      <c r="F25" s="43"/>
      <c r="G25" s="43"/>
      <c r="H25" s="43"/>
      <c r="I25" s="119"/>
      <c r="J25" s="43"/>
      <c r="K25" s="46"/>
    </row>
    <row r="26" spans="2:11" s="1" customFormat="1" ht="6.9" customHeight="1">
      <c r="B26" s="42"/>
      <c r="C26" s="43"/>
      <c r="D26" s="86"/>
      <c r="E26" s="86"/>
      <c r="F26" s="86"/>
      <c r="G26" s="86"/>
      <c r="H26" s="86"/>
      <c r="I26" s="127"/>
      <c r="J26" s="86"/>
      <c r="K26" s="128"/>
    </row>
    <row r="27" spans="2:11" s="1" customFormat="1" ht="25.35" customHeight="1">
      <c r="B27" s="42"/>
      <c r="C27" s="43"/>
      <c r="D27" s="129" t="s">
        <v>48</v>
      </c>
      <c r="E27" s="43"/>
      <c r="F27" s="43"/>
      <c r="G27" s="43"/>
      <c r="H27" s="43"/>
      <c r="I27" s="119"/>
      <c r="J27" s="130">
        <f>ROUND(J79,2)</f>
        <v>863253.82</v>
      </c>
      <c r="K27" s="46"/>
    </row>
    <row r="28" spans="2:11" s="1" customFormat="1" ht="6.9" customHeight="1">
      <c r="B28" s="42"/>
      <c r="C28" s="43"/>
      <c r="D28" s="86"/>
      <c r="E28" s="86"/>
      <c r="F28" s="86"/>
      <c r="G28" s="86"/>
      <c r="H28" s="86"/>
      <c r="I28" s="127"/>
      <c r="J28" s="86"/>
      <c r="K28" s="128"/>
    </row>
    <row r="29" spans="2:11" s="1" customFormat="1" ht="14.4" customHeight="1">
      <c r="B29" s="42"/>
      <c r="C29" s="43"/>
      <c r="D29" s="43"/>
      <c r="E29" s="43"/>
      <c r="F29" s="47" t="s">
        <v>50</v>
      </c>
      <c r="G29" s="43"/>
      <c r="H29" s="43"/>
      <c r="I29" s="131" t="s">
        <v>49</v>
      </c>
      <c r="J29" s="47" t="s">
        <v>51</v>
      </c>
      <c r="K29" s="46"/>
    </row>
    <row r="30" spans="2:11" s="1" customFormat="1" ht="14.4" customHeight="1">
      <c r="B30" s="42"/>
      <c r="C30" s="43"/>
      <c r="D30" s="50" t="s">
        <v>52</v>
      </c>
      <c r="E30" s="50" t="s">
        <v>53</v>
      </c>
      <c r="F30" s="132">
        <f>ROUND(SUM(BE79:BE97),2)</f>
        <v>863253.82</v>
      </c>
      <c r="G30" s="43"/>
      <c r="H30" s="43"/>
      <c r="I30" s="133">
        <v>0.21</v>
      </c>
      <c r="J30" s="132">
        <f>ROUND(ROUND((SUM(BE79:BE97)),2)*I30,2)</f>
        <v>181283.3</v>
      </c>
      <c r="K30" s="46"/>
    </row>
    <row r="31" spans="2:11" s="1" customFormat="1" ht="14.4" customHeight="1">
      <c r="B31" s="42"/>
      <c r="C31" s="43"/>
      <c r="D31" s="43"/>
      <c r="E31" s="50" t="s">
        <v>54</v>
      </c>
      <c r="F31" s="132">
        <f>ROUND(SUM(BF79:BF97),2)</f>
        <v>0</v>
      </c>
      <c r="G31" s="43"/>
      <c r="H31" s="43"/>
      <c r="I31" s="133">
        <v>0.15</v>
      </c>
      <c r="J31" s="132">
        <f>ROUND(ROUND((SUM(BF79:BF97)),2)*I31,2)</f>
        <v>0</v>
      </c>
      <c r="K31" s="46"/>
    </row>
    <row r="32" spans="2:11" s="1" customFormat="1" ht="14.4" customHeight="1" hidden="1">
      <c r="B32" s="42"/>
      <c r="C32" s="43"/>
      <c r="D32" s="43"/>
      <c r="E32" s="50" t="s">
        <v>55</v>
      </c>
      <c r="F32" s="132">
        <f>ROUND(SUM(BG79:BG97),2)</f>
        <v>0</v>
      </c>
      <c r="G32" s="43"/>
      <c r="H32" s="43"/>
      <c r="I32" s="133">
        <v>0.21</v>
      </c>
      <c r="J32" s="132">
        <v>0</v>
      </c>
      <c r="K32" s="46"/>
    </row>
    <row r="33" spans="2:11" s="1" customFormat="1" ht="14.4" customHeight="1" hidden="1">
      <c r="B33" s="42"/>
      <c r="C33" s="43"/>
      <c r="D33" s="43"/>
      <c r="E33" s="50" t="s">
        <v>56</v>
      </c>
      <c r="F33" s="132">
        <f>ROUND(SUM(BH79:BH97),2)</f>
        <v>0</v>
      </c>
      <c r="G33" s="43"/>
      <c r="H33" s="43"/>
      <c r="I33" s="133">
        <v>0.15</v>
      </c>
      <c r="J33" s="132">
        <v>0</v>
      </c>
      <c r="K33" s="46"/>
    </row>
    <row r="34" spans="2:11" s="1" customFormat="1" ht="14.4" customHeight="1" hidden="1">
      <c r="B34" s="42"/>
      <c r="C34" s="43"/>
      <c r="D34" s="43"/>
      <c r="E34" s="50" t="s">
        <v>57</v>
      </c>
      <c r="F34" s="132">
        <f>ROUND(SUM(BI79:BI97),2)</f>
        <v>0</v>
      </c>
      <c r="G34" s="43"/>
      <c r="H34" s="43"/>
      <c r="I34" s="133">
        <v>0</v>
      </c>
      <c r="J34" s="132">
        <v>0</v>
      </c>
      <c r="K34" s="46"/>
    </row>
    <row r="35" spans="2:11" s="1" customFormat="1" ht="6.9" customHeight="1">
      <c r="B35" s="42"/>
      <c r="C35" s="43"/>
      <c r="D35" s="43"/>
      <c r="E35" s="43"/>
      <c r="F35" s="43"/>
      <c r="G35" s="43"/>
      <c r="H35" s="43"/>
      <c r="I35" s="119"/>
      <c r="J35" s="43"/>
      <c r="K35" s="46"/>
    </row>
    <row r="36" spans="2:11" s="1" customFormat="1" ht="25.35" customHeight="1">
      <c r="B36" s="42"/>
      <c r="C36" s="134"/>
      <c r="D36" s="135" t="s">
        <v>58</v>
      </c>
      <c r="E36" s="80"/>
      <c r="F36" s="80"/>
      <c r="G36" s="136" t="s">
        <v>59</v>
      </c>
      <c r="H36" s="137" t="s">
        <v>60</v>
      </c>
      <c r="I36" s="138"/>
      <c r="J36" s="139">
        <f>SUM(J27:J34)</f>
        <v>1044537.1199999999</v>
      </c>
      <c r="K36" s="140"/>
    </row>
    <row r="37" spans="2:11" s="1" customFormat="1" ht="14.4" customHeight="1">
      <c r="B37" s="57"/>
      <c r="C37" s="58"/>
      <c r="D37" s="58"/>
      <c r="E37" s="58"/>
      <c r="F37" s="58"/>
      <c r="G37" s="58"/>
      <c r="H37" s="58"/>
      <c r="I37" s="141"/>
      <c r="J37" s="58"/>
      <c r="K37" s="59"/>
    </row>
    <row r="41" spans="2:11" s="1" customFormat="1" ht="6.9" customHeight="1">
      <c r="B41" s="142"/>
      <c r="C41" s="143"/>
      <c r="D41" s="143"/>
      <c r="E41" s="143"/>
      <c r="F41" s="143"/>
      <c r="G41" s="143"/>
      <c r="H41" s="143"/>
      <c r="I41" s="144"/>
      <c r="J41" s="143"/>
      <c r="K41" s="145"/>
    </row>
    <row r="42" spans="2:11" s="1" customFormat="1" ht="36.9" customHeight="1">
      <c r="B42" s="42"/>
      <c r="C42" s="31" t="s">
        <v>157</v>
      </c>
      <c r="D42" s="43"/>
      <c r="E42" s="43"/>
      <c r="F42" s="43"/>
      <c r="G42" s="43"/>
      <c r="H42" s="43"/>
      <c r="I42" s="119"/>
      <c r="J42" s="43"/>
      <c r="K42" s="46"/>
    </row>
    <row r="43" spans="2:11" s="1" customFormat="1" ht="6.9" customHeight="1">
      <c r="B43" s="42"/>
      <c r="C43" s="43"/>
      <c r="D43" s="43"/>
      <c r="E43" s="43"/>
      <c r="F43" s="43"/>
      <c r="G43" s="43"/>
      <c r="H43" s="43"/>
      <c r="I43" s="119"/>
      <c r="J43" s="43"/>
      <c r="K43" s="46"/>
    </row>
    <row r="44" spans="2:11" s="1" customFormat="1" ht="14.4" customHeight="1">
      <c r="B44" s="42"/>
      <c r="C44" s="38" t="s">
        <v>18</v>
      </c>
      <c r="D44" s="43"/>
      <c r="E44" s="43"/>
      <c r="F44" s="43"/>
      <c r="G44" s="43"/>
      <c r="H44" s="43"/>
      <c r="I44" s="119"/>
      <c r="J44" s="43"/>
      <c r="K44" s="46"/>
    </row>
    <row r="45" spans="2:11" s="1" customFormat="1" ht="14.4" customHeight="1">
      <c r="B45" s="42"/>
      <c r="C45" s="43"/>
      <c r="D45" s="43"/>
      <c r="E45" s="406" t="str">
        <f>E7</f>
        <v>II/169 a II/145 Dlouhá ves-Radešov, úsek C</v>
      </c>
      <c r="F45" s="407"/>
      <c r="G45" s="407"/>
      <c r="H45" s="407"/>
      <c r="I45" s="119"/>
      <c r="J45" s="43"/>
      <c r="K45" s="46"/>
    </row>
    <row r="46" spans="2:11" s="1" customFormat="1" ht="14.4" customHeight="1">
      <c r="B46" s="42"/>
      <c r="C46" s="38" t="s">
        <v>152</v>
      </c>
      <c r="D46" s="43"/>
      <c r="E46" s="43"/>
      <c r="F46" s="43"/>
      <c r="G46" s="43"/>
      <c r="H46" s="43"/>
      <c r="I46" s="119"/>
      <c r="J46" s="43"/>
      <c r="K46" s="46"/>
    </row>
    <row r="47" spans="2:11" s="1" customFormat="1" ht="16.2" customHeight="1">
      <c r="B47" s="42"/>
      <c r="C47" s="43"/>
      <c r="D47" s="43"/>
      <c r="E47" s="408" t="str">
        <f>E9</f>
        <v>000a - Vedlejší a ostatní náklady - způsobilé</v>
      </c>
      <c r="F47" s="409"/>
      <c r="G47" s="409"/>
      <c r="H47" s="409"/>
      <c r="I47" s="119"/>
      <c r="J47" s="43"/>
      <c r="K47" s="46"/>
    </row>
    <row r="48" spans="2:11" s="1" customFormat="1" ht="6.9" customHeight="1">
      <c r="B48" s="42"/>
      <c r="C48" s="43"/>
      <c r="D48" s="43"/>
      <c r="E48" s="43"/>
      <c r="F48" s="43"/>
      <c r="G48" s="43"/>
      <c r="H48" s="43"/>
      <c r="I48" s="119"/>
      <c r="J48" s="43"/>
      <c r="K48" s="46"/>
    </row>
    <row r="49" spans="2:11" s="1" customFormat="1" ht="18" customHeight="1">
      <c r="B49" s="42"/>
      <c r="C49" s="38" t="s">
        <v>26</v>
      </c>
      <c r="D49" s="43"/>
      <c r="E49" s="43"/>
      <c r="F49" s="36" t="str">
        <f>F12</f>
        <v>Kraj Plzeňský, k.ú. Opolenec</v>
      </c>
      <c r="G49" s="43"/>
      <c r="H49" s="43"/>
      <c r="I49" s="120" t="s">
        <v>28</v>
      </c>
      <c r="J49" s="121">
        <f>IF(J12="","",J12)</f>
        <v>43424</v>
      </c>
      <c r="K49" s="46"/>
    </row>
    <row r="50" spans="2:11" s="1" customFormat="1" ht="6.9" customHeight="1">
      <c r="B50" s="42"/>
      <c r="C50" s="43"/>
      <c r="D50" s="43"/>
      <c r="E50" s="43"/>
      <c r="F50" s="43"/>
      <c r="G50" s="43"/>
      <c r="H50" s="43"/>
      <c r="I50" s="119"/>
      <c r="J50" s="43"/>
      <c r="K50" s="46"/>
    </row>
    <row r="51" spans="2:11" s="1" customFormat="1" ht="13.2">
      <c r="B51" s="42"/>
      <c r="C51" s="38" t="s">
        <v>35</v>
      </c>
      <c r="D51" s="43"/>
      <c r="E51" s="43"/>
      <c r="F51" s="36" t="str">
        <f>E15</f>
        <v>Správa a údržba silnic Lzeňského kraje, p.o.</v>
      </c>
      <c r="G51" s="43"/>
      <c r="H51" s="43"/>
      <c r="I51" s="120" t="s">
        <v>42</v>
      </c>
      <c r="J51" s="397" t="str">
        <f>E21</f>
        <v>Pontex spol. s r.o.</v>
      </c>
      <c r="K51" s="46"/>
    </row>
    <row r="52" spans="2:11" s="1" customFormat="1" ht="14.4" customHeight="1">
      <c r="B52" s="42"/>
      <c r="C52" s="38" t="s">
        <v>41</v>
      </c>
      <c r="D52" s="43"/>
      <c r="E52" s="43"/>
      <c r="F52" s="36" t="str">
        <f>IF(E18="","",E18)</f>
        <v>Společnost Dlouhá Ves - Radešov</v>
      </c>
      <c r="G52" s="43"/>
      <c r="H52" s="43"/>
      <c r="I52" s="119"/>
      <c r="J52" s="401"/>
      <c r="K52" s="46"/>
    </row>
    <row r="53" spans="2:11" s="1" customFormat="1" ht="10.35" customHeight="1">
      <c r="B53" s="42"/>
      <c r="C53" s="43"/>
      <c r="D53" s="43"/>
      <c r="E53" s="43"/>
      <c r="F53" s="43"/>
      <c r="G53" s="43"/>
      <c r="H53" s="43"/>
      <c r="I53" s="119"/>
      <c r="J53" s="43"/>
      <c r="K53" s="46"/>
    </row>
    <row r="54" spans="2:11" s="1" customFormat="1" ht="29.25" customHeight="1">
      <c r="B54" s="42"/>
      <c r="C54" s="146" t="s">
        <v>158</v>
      </c>
      <c r="D54" s="134"/>
      <c r="E54" s="134"/>
      <c r="F54" s="134"/>
      <c r="G54" s="134"/>
      <c r="H54" s="134"/>
      <c r="I54" s="147"/>
      <c r="J54" s="148" t="s">
        <v>159</v>
      </c>
      <c r="K54" s="149"/>
    </row>
    <row r="55" spans="2:11" s="1" customFormat="1" ht="10.35" customHeight="1">
      <c r="B55" s="42"/>
      <c r="C55" s="43"/>
      <c r="D55" s="43"/>
      <c r="E55" s="43"/>
      <c r="F55" s="43"/>
      <c r="G55" s="43"/>
      <c r="H55" s="43"/>
      <c r="I55" s="119"/>
      <c r="J55" s="43"/>
      <c r="K55" s="46"/>
    </row>
    <row r="56" spans="2:47" s="1" customFormat="1" ht="29.25" customHeight="1">
      <c r="B56" s="42"/>
      <c r="C56" s="150" t="s">
        <v>160</v>
      </c>
      <c r="D56" s="43"/>
      <c r="E56" s="43"/>
      <c r="F56" s="43"/>
      <c r="G56" s="43"/>
      <c r="H56" s="43"/>
      <c r="I56" s="119"/>
      <c r="J56" s="130">
        <f>J79</f>
        <v>863253.8200000001</v>
      </c>
      <c r="K56" s="46"/>
      <c r="AU56" s="25" t="s">
        <v>161</v>
      </c>
    </row>
    <row r="57" spans="2:11" s="7" customFormat="1" ht="24.9" customHeight="1">
      <c r="B57" s="151"/>
      <c r="C57" s="152"/>
      <c r="D57" s="153" t="s">
        <v>162</v>
      </c>
      <c r="E57" s="154"/>
      <c r="F57" s="154"/>
      <c r="G57" s="154"/>
      <c r="H57" s="154"/>
      <c r="I57" s="155"/>
      <c r="J57" s="156">
        <f>J80</f>
        <v>863253.8200000001</v>
      </c>
      <c r="K57" s="157"/>
    </row>
    <row r="58" spans="2:11" s="8" customFormat="1" ht="19.95" customHeight="1">
      <c r="B58" s="158"/>
      <c r="C58" s="159"/>
      <c r="D58" s="160" t="s">
        <v>163</v>
      </c>
      <c r="E58" s="161"/>
      <c r="F58" s="161"/>
      <c r="G58" s="161"/>
      <c r="H58" s="161"/>
      <c r="I58" s="162"/>
      <c r="J58" s="163">
        <f>J81</f>
        <v>801794.77</v>
      </c>
      <c r="K58" s="164"/>
    </row>
    <row r="59" spans="2:11" s="8" customFormat="1" ht="19.95" customHeight="1">
      <c r="B59" s="158"/>
      <c r="C59" s="159"/>
      <c r="D59" s="160" t="s">
        <v>164</v>
      </c>
      <c r="E59" s="161"/>
      <c r="F59" s="161"/>
      <c r="G59" s="161"/>
      <c r="H59" s="161"/>
      <c r="I59" s="162"/>
      <c r="J59" s="163">
        <f>J93</f>
        <v>61459.05</v>
      </c>
      <c r="K59" s="164"/>
    </row>
    <row r="60" spans="2:11" s="1" customFormat="1" ht="21.75" customHeight="1">
      <c r="B60" s="42"/>
      <c r="C60" s="43"/>
      <c r="D60" s="43"/>
      <c r="E60" s="43"/>
      <c r="F60" s="43"/>
      <c r="G60" s="43"/>
      <c r="H60" s="43"/>
      <c r="I60" s="119"/>
      <c r="J60" s="43"/>
      <c r="K60" s="46"/>
    </row>
    <row r="61" spans="2:11" s="1" customFormat="1" ht="6.9" customHeight="1">
      <c r="B61" s="57"/>
      <c r="C61" s="58"/>
      <c r="D61" s="58"/>
      <c r="E61" s="58"/>
      <c r="F61" s="58"/>
      <c r="G61" s="58"/>
      <c r="H61" s="58"/>
      <c r="I61" s="141"/>
      <c r="J61" s="58"/>
      <c r="K61" s="59"/>
    </row>
    <row r="65" spans="2:12" s="1" customFormat="1" ht="6.9" customHeight="1">
      <c r="B65" s="60"/>
      <c r="C65" s="61"/>
      <c r="D65" s="61"/>
      <c r="E65" s="61"/>
      <c r="F65" s="61"/>
      <c r="G65" s="61"/>
      <c r="H65" s="61"/>
      <c r="I65" s="144"/>
      <c r="J65" s="61"/>
      <c r="K65" s="61"/>
      <c r="L65" s="62"/>
    </row>
    <row r="66" spans="2:12" s="1" customFormat="1" ht="36.9" customHeight="1">
      <c r="B66" s="42"/>
      <c r="C66" s="63" t="s">
        <v>165</v>
      </c>
      <c r="D66" s="64"/>
      <c r="E66" s="64"/>
      <c r="F66" s="64"/>
      <c r="G66" s="64"/>
      <c r="H66" s="64"/>
      <c r="I66" s="165"/>
      <c r="J66" s="64"/>
      <c r="K66" s="64"/>
      <c r="L66" s="62"/>
    </row>
    <row r="67" spans="2:12" s="1" customFormat="1" ht="6.9" customHeight="1">
      <c r="B67" s="42"/>
      <c r="C67" s="64"/>
      <c r="D67" s="64"/>
      <c r="E67" s="64"/>
      <c r="F67" s="64"/>
      <c r="G67" s="64"/>
      <c r="H67" s="64"/>
      <c r="I67" s="165"/>
      <c r="J67" s="64"/>
      <c r="K67" s="64"/>
      <c r="L67" s="62"/>
    </row>
    <row r="68" spans="2:12" s="1" customFormat="1" ht="14.4" customHeight="1">
      <c r="B68" s="42"/>
      <c r="C68" s="66" t="s">
        <v>18</v>
      </c>
      <c r="D68" s="64"/>
      <c r="E68" s="64"/>
      <c r="F68" s="64"/>
      <c r="G68" s="64"/>
      <c r="H68" s="64"/>
      <c r="I68" s="165"/>
      <c r="J68" s="64"/>
      <c r="K68" s="64"/>
      <c r="L68" s="62"/>
    </row>
    <row r="69" spans="2:12" s="1" customFormat="1" ht="14.4" customHeight="1">
      <c r="B69" s="42"/>
      <c r="C69" s="64"/>
      <c r="D69" s="64"/>
      <c r="E69" s="402" t="str">
        <f>E7</f>
        <v>II/169 a II/145 Dlouhá ves-Radešov, úsek C</v>
      </c>
      <c r="F69" s="403"/>
      <c r="G69" s="403"/>
      <c r="H69" s="403"/>
      <c r="I69" s="165"/>
      <c r="J69" s="64"/>
      <c r="K69" s="64"/>
      <c r="L69" s="62"/>
    </row>
    <row r="70" spans="2:12" s="1" customFormat="1" ht="14.4" customHeight="1">
      <c r="B70" s="42"/>
      <c r="C70" s="66" t="s">
        <v>152</v>
      </c>
      <c r="D70" s="64"/>
      <c r="E70" s="64"/>
      <c r="F70" s="64"/>
      <c r="G70" s="64"/>
      <c r="H70" s="64"/>
      <c r="I70" s="165"/>
      <c r="J70" s="64"/>
      <c r="K70" s="64"/>
      <c r="L70" s="62"/>
    </row>
    <row r="71" spans="2:12" s="1" customFormat="1" ht="16.2" customHeight="1">
      <c r="B71" s="42"/>
      <c r="C71" s="64"/>
      <c r="D71" s="64"/>
      <c r="E71" s="382" t="str">
        <f>E9</f>
        <v>000a - Vedlejší a ostatní náklady - způsobilé</v>
      </c>
      <c r="F71" s="404"/>
      <c r="G71" s="404"/>
      <c r="H71" s="404"/>
      <c r="I71" s="165"/>
      <c r="J71" s="64"/>
      <c r="K71" s="64"/>
      <c r="L71" s="62"/>
    </row>
    <row r="72" spans="2:12" s="1" customFormat="1" ht="6.9" customHeight="1">
      <c r="B72" s="42"/>
      <c r="C72" s="64"/>
      <c r="D72" s="64"/>
      <c r="E72" s="64"/>
      <c r="F72" s="64"/>
      <c r="G72" s="64"/>
      <c r="H72" s="64"/>
      <c r="I72" s="165"/>
      <c r="J72" s="64"/>
      <c r="K72" s="64"/>
      <c r="L72" s="62"/>
    </row>
    <row r="73" spans="2:12" s="1" customFormat="1" ht="18" customHeight="1">
      <c r="B73" s="42"/>
      <c r="C73" s="66" t="s">
        <v>26</v>
      </c>
      <c r="D73" s="64"/>
      <c r="E73" s="64"/>
      <c r="F73" s="166" t="str">
        <f>F12</f>
        <v>Kraj Plzeňský, k.ú. Opolenec</v>
      </c>
      <c r="G73" s="64"/>
      <c r="H73" s="64"/>
      <c r="I73" s="167" t="s">
        <v>28</v>
      </c>
      <c r="J73" s="74">
        <f>IF(J12="","",J12)</f>
        <v>43424</v>
      </c>
      <c r="K73" s="64"/>
      <c r="L73" s="62"/>
    </row>
    <row r="74" spans="2:12" s="1" customFormat="1" ht="6.9" customHeight="1">
      <c r="B74" s="42"/>
      <c r="C74" s="64"/>
      <c r="D74" s="64"/>
      <c r="E74" s="64"/>
      <c r="F74" s="64"/>
      <c r="G74" s="64"/>
      <c r="H74" s="64"/>
      <c r="I74" s="165"/>
      <c r="J74" s="64"/>
      <c r="K74" s="64"/>
      <c r="L74" s="62"/>
    </row>
    <row r="75" spans="2:12" s="1" customFormat="1" ht="13.2">
      <c r="B75" s="42"/>
      <c r="C75" s="66" t="s">
        <v>35</v>
      </c>
      <c r="D75" s="64"/>
      <c r="E75" s="64"/>
      <c r="F75" s="166" t="str">
        <f>E15</f>
        <v>Správa a údržba silnic Lzeňského kraje, p.o.</v>
      </c>
      <c r="G75" s="64"/>
      <c r="H75" s="64"/>
      <c r="I75" s="167" t="s">
        <v>42</v>
      </c>
      <c r="J75" s="166" t="str">
        <f>E21</f>
        <v>Pontex spol. s r.o.</v>
      </c>
      <c r="K75" s="64"/>
      <c r="L75" s="62"/>
    </row>
    <row r="76" spans="2:12" s="1" customFormat="1" ht="14.4" customHeight="1">
      <c r="B76" s="42"/>
      <c r="C76" s="66" t="s">
        <v>41</v>
      </c>
      <c r="D76" s="64"/>
      <c r="E76" s="64"/>
      <c r="F76" s="166" t="str">
        <f>IF(E18="","",E18)</f>
        <v>Společnost Dlouhá Ves - Radešov</v>
      </c>
      <c r="G76" s="64"/>
      <c r="H76" s="64"/>
      <c r="I76" s="165"/>
      <c r="J76" s="64"/>
      <c r="K76" s="64"/>
      <c r="L76" s="62"/>
    </row>
    <row r="77" spans="2:12" s="1" customFormat="1" ht="10.35" customHeight="1">
      <c r="B77" s="42"/>
      <c r="C77" s="64"/>
      <c r="D77" s="64"/>
      <c r="E77" s="64"/>
      <c r="F77" s="64"/>
      <c r="G77" s="64"/>
      <c r="H77" s="64"/>
      <c r="I77" s="165"/>
      <c r="J77" s="64"/>
      <c r="K77" s="64"/>
      <c r="L77" s="62"/>
    </row>
    <row r="78" spans="2:20" s="9" customFormat="1" ht="29.25" customHeight="1">
      <c r="B78" s="168"/>
      <c r="C78" s="169" t="s">
        <v>166</v>
      </c>
      <c r="D78" s="170" t="s">
        <v>67</v>
      </c>
      <c r="E78" s="170" t="s">
        <v>63</v>
      </c>
      <c r="F78" s="170" t="s">
        <v>167</v>
      </c>
      <c r="G78" s="170" t="s">
        <v>168</v>
      </c>
      <c r="H78" s="170" t="s">
        <v>169</v>
      </c>
      <c r="I78" s="171" t="s">
        <v>170</v>
      </c>
      <c r="J78" s="170" t="s">
        <v>159</v>
      </c>
      <c r="K78" s="172" t="s">
        <v>171</v>
      </c>
      <c r="L78" s="173"/>
      <c r="M78" s="82" t="s">
        <v>172</v>
      </c>
      <c r="N78" s="83" t="s">
        <v>52</v>
      </c>
      <c r="O78" s="83" t="s">
        <v>173</v>
      </c>
      <c r="P78" s="83" t="s">
        <v>174</v>
      </c>
      <c r="Q78" s="83" t="s">
        <v>175</v>
      </c>
      <c r="R78" s="83" t="s">
        <v>176</v>
      </c>
      <c r="S78" s="83" t="s">
        <v>177</v>
      </c>
      <c r="T78" s="84" t="s">
        <v>178</v>
      </c>
    </row>
    <row r="79" spans="2:63" s="1" customFormat="1" ht="29.25" customHeight="1">
      <c r="B79" s="42"/>
      <c r="C79" s="88" t="s">
        <v>160</v>
      </c>
      <c r="D79" s="64"/>
      <c r="E79" s="64"/>
      <c r="F79" s="64"/>
      <c r="G79" s="64"/>
      <c r="H79" s="64"/>
      <c r="I79" s="165"/>
      <c r="J79" s="174">
        <f>BK79</f>
        <v>863253.8200000001</v>
      </c>
      <c r="K79" s="64"/>
      <c r="L79" s="62"/>
      <c r="M79" s="85"/>
      <c r="N79" s="86"/>
      <c r="O79" s="86"/>
      <c r="P79" s="175">
        <f>P80</f>
        <v>0</v>
      </c>
      <c r="Q79" s="86"/>
      <c r="R79" s="175">
        <f>R80</f>
        <v>0</v>
      </c>
      <c r="S79" s="86"/>
      <c r="T79" s="176">
        <f>T80</f>
        <v>0</v>
      </c>
      <c r="AT79" s="25" t="s">
        <v>81</v>
      </c>
      <c r="AU79" s="25" t="s">
        <v>161</v>
      </c>
      <c r="BK79" s="177">
        <f>BK80</f>
        <v>863253.8200000001</v>
      </c>
    </row>
    <row r="80" spans="2:63" s="10" customFormat="1" ht="37.35" customHeight="1">
      <c r="B80" s="178"/>
      <c r="C80" s="179"/>
      <c r="D80" s="180" t="s">
        <v>81</v>
      </c>
      <c r="E80" s="181" t="s">
        <v>179</v>
      </c>
      <c r="F80" s="181" t="s">
        <v>180</v>
      </c>
      <c r="G80" s="179"/>
      <c r="H80" s="179"/>
      <c r="I80" s="182"/>
      <c r="J80" s="183">
        <f>BK80</f>
        <v>863253.8200000001</v>
      </c>
      <c r="K80" s="179"/>
      <c r="L80" s="184"/>
      <c r="M80" s="185"/>
      <c r="N80" s="186"/>
      <c r="O80" s="186"/>
      <c r="P80" s="187">
        <f>P81+P93</f>
        <v>0</v>
      </c>
      <c r="Q80" s="186"/>
      <c r="R80" s="187">
        <f>R81+R93</f>
        <v>0</v>
      </c>
      <c r="S80" s="186"/>
      <c r="T80" s="188">
        <f>T81+T93</f>
        <v>0</v>
      </c>
      <c r="AR80" s="189" t="s">
        <v>181</v>
      </c>
      <c r="AT80" s="190" t="s">
        <v>81</v>
      </c>
      <c r="AU80" s="190" t="s">
        <v>82</v>
      </c>
      <c r="AY80" s="189" t="s">
        <v>182</v>
      </c>
      <c r="BK80" s="191">
        <f>BK81+BK93</f>
        <v>863253.8200000001</v>
      </c>
    </row>
    <row r="81" spans="2:63" s="10" customFormat="1" ht="19.95" customHeight="1">
      <c r="B81" s="178"/>
      <c r="C81" s="179"/>
      <c r="D81" s="180" t="s">
        <v>81</v>
      </c>
      <c r="E81" s="192" t="s">
        <v>183</v>
      </c>
      <c r="F81" s="192" t="s">
        <v>184</v>
      </c>
      <c r="G81" s="179"/>
      <c r="H81" s="179"/>
      <c r="I81" s="182"/>
      <c r="J81" s="193">
        <f>BK81</f>
        <v>801794.77</v>
      </c>
      <c r="K81" s="179"/>
      <c r="L81" s="184"/>
      <c r="M81" s="185"/>
      <c r="N81" s="186"/>
      <c r="O81" s="186"/>
      <c r="P81" s="187">
        <f>SUM(P82:P92)</f>
        <v>0</v>
      </c>
      <c r="Q81" s="186"/>
      <c r="R81" s="187">
        <f>SUM(R82:R92)</f>
        <v>0</v>
      </c>
      <c r="S81" s="186"/>
      <c r="T81" s="188">
        <f>SUM(T82:T92)</f>
        <v>0</v>
      </c>
      <c r="AR81" s="189" t="s">
        <v>181</v>
      </c>
      <c r="AT81" s="190" t="s">
        <v>81</v>
      </c>
      <c r="AU81" s="190" t="s">
        <v>25</v>
      </c>
      <c r="AY81" s="189" t="s">
        <v>182</v>
      </c>
      <c r="BK81" s="191">
        <f>SUM(BK82:BK92)</f>
        <v>801794.77</v>
      </c>
    </row>
    <row r="82" spans="2:65" s="1" customFormat="1" ht="22.8" customHeight="1">
      <c r="B82" s="42"/>
      <c r="C82" s="194" t="s">
        <v>25</v>
      </c>
      <c r="D82" s="194" t="s">
        <v>185</v>
      </c>
      <c r="E82" s="195" t="s">
        <v>186</v>
      </c>
      <c r="F82" s="196" t="s">
        <v>187</v>
      </c>
      <c r="G82" s="197" t="s">
        <v>188</v>
      </c>
      <c r="H82" s="198">
        <v>1</v>
      </c>
      <c r="I82" s="199">
        <v>36875.43</v>
      </c>
      <c r="J82" s="200">
        <f>ROUND(I82*H82,2)</f>
        <v>36875.43</v>
      </c>
      <c r="K82" s="196" t="s">
        <v>189</v>
      </c>
      <c r="L82" s="62"/>
      <c r="M82" s="201" t="s">
        <v>22</v>
      </c>
      <c r="N82" s="202" t="s">
        <v>53</v>
      </c>
      <c r="O82" s="43"/>
      <c r="P82" s="203">
        <f>O82*H82</f>
        <v>0</v>
      </c>
      <c r="Q82" s="203">
        <v>0</v>
      </c>
      <c r="R82" s="203">
        <f>Q82*H82</f>
        <v>0</v>
      </c>
      <c r="S82" s="203">
        <v>0</v>
      </c>
      <c r="T82" s="204">
        <f>S82*H82</f>
        <v>0</v>
      </c>
      <c r="AR82" s="25" t="s">
        <v>190</v>
      </c>
      <c r="AT82" s="25" t="s">
        <v>185</v>
      </c>
      <c r="AU82" s="25" t="s">
        <v>92</v>
      </c>
      <c r="AY82" s="25" t="s">
        <v>182</v>
      </c>
      <c r="BE82" s="205">
        <f>IF(N82="základní",J82,0)</f>
        <v>36875.43</v>
      </c>
      <c r="BF82" s="205">
        <f>IF(N82="snížená",J82,0)</f>
        <v>0</v>
      </c>
      <c r="BG82" s="205">
        <f>IF(N82="zákl. přenesená",J82,0)</f>
        <v>0</v>
      </c>
      <c r="BH82" s="205">
        <f>IF(N82="sníž. přenesená",J82,0)</f>
        <v>0</v>
      </c>
      <c r="BI82" s="205">
        <f>IF(N82="nulová",J82,0)</f>
        <v>0</v>
      </c>
      <c r="BJ82" s="25" t="s">
        <v>25</v>
      </c>
      <c r="BK82" s="205">
        <f>ROUND(I82*H82,2)</f>
        <v>36875.43</v>
      </c>
      <c r="BL82" s="25" t="s">
        <v>190</v>
      </c>
      <c r="BM82" s="25" t="s">
        <v>191</v>
      </c>
    </row>
    <row r="83" spans="2:51" s="11" customFormat="1" ht="24">
      <c r="B83" s="206"/>
      <c r="C83" s="207"/>
      <c r="D83" s="208" t="s">
        <v>192</v>
      </c>
      <c r="E83" s="209" t="s">
        <v>22</v>
      </c>
      <c r="F83" s="210" t="s">
        <v>193</v>
      </c>
      <c r="G83" s="207"/>
      <c r="H83" s="211">
        <v>1</v>
      </c>
      <c r="I83" s="212"/>
      <c r="J83" s="207"/>
      <c r="K83" s="207"/>
      <c r="L83" s="213"/>
      <c r="M83" s="214"/>
      <c r="N83" s="215"/>
      <c r="O83" s="215"/>
      <c r="P83" s="215"/>
      <c r="Q83" s="215"/>
      <c r="R83" s="215"/>
      <c r="S83" s="215"/>
      <c r="T83" s="216"/>
      <c r="AT83" s="217" t="s">
        <v>192</v>
      </c>
      <c r="AU83" s="217" t="s">
        <v>92</v>
      </c>
      <c r="AV83" s="11" t="s">
        <v>92</v>
      </c>
      <c r="AW83" s="11" t="s">
        <v>194</v>
      </c>
      <c r="AX83" s="11" t="s">
        <v>25</v>
      </c>
      <c r="AY83" s="217" t="s">
        <v>182</v>
      </c>
    </row>
    <row r="84" spans="2:65" s="1" customFormat="1" ht="14.4" customHeight="1">
      <c r="B84" s="42"/>
      <c r="C84" s="194" t="s">
        <v>92</v>
      </c>
      <c r="D84" s="194" t="s">
        <v>185</v>
      </c>
      <c r="E84" s="195" t="s">
        <v>195</v>
      </c>
      <c r="F84" s="196" t="s">
        <v>196</v>
      </c>
      <c r="G84" s="197" t="s">
        <v>188</v>
      </c>
      <c r="H84" s="198">
        <v>1</v>
      </c>
      <c r="I84" s="199">
        <v>510478.87</v>
      </c>
      <c r="J84" s="200">
        <f>ROUND(I84*H84,2)</f>
        <v>510478.87</v>
      </c>
      <c r="K84" s="196" t="s">
        <v>22</v>
      </c>
      <c r="L84" s="62"/>
      <c r="M84" s="201" t="s">
        <v>22</v>
      </c>
      <c r="N84" s="202" t="s">
        <v>53</v>
      </c>
      <c r="O84" s="43"/>
      <c r="P84" s="203">
        <f>O84*H84</f>
        <v>0</v>
      </c>
      <c r="Q84" s="203">
        <v>0</v>
      </c>
      <c r="R84" s="203">
        <f>Q84*H84</f>
        <v>0</v>
      </c>
      <c r="S84" s="203">
        <v>0</v>
      </c>
      <c r="T84" s="204">
        <f>S84*H84</f>
        <v>0</v>
      </c>
      <c r="AR84" s="25" t="s">
        <v>197</v>
      </c>
      <c r="AT84" s="25" t="s">
        <v>185</v>
      </c>
      <c r="AU84" s="25" t="s">
        <v>92</v>
      </c>
      <c r="AY84" s="25" t="s">
        <v>182</v>
      </c>
      <c r="BE84" s="205">
        <f>IF(N84="základní",J84,0)</f>
        <v>510478.87</v>
      </c>
      <c r="BF84" s="205">
        <f>IF(N84="snížená",J84,0)</f>
        <v>0</v>
      </c>
      <c r="BG84" s="205">
        <f>IF(N84="zákl. přenesená",J84,0)</f>
        <v>0</v>
      </c>
      <c r="BH84" s="205">
        <f>IF(N84="sníž. přenesená",J84,0)</f>
        <v>0</v>
      </c>
      <c r="BI84" s="205">
        <f>IF(N84="nulová",J84,0)</f>
        <v>0</v>
      </c>
      <c r="BJ84" s="25" t="s">
        <v>25</v>
      </c>
      <c r="BK84" s="205">
        <f>ROUND(I84*H84,2)</f>
        <v>510478.87</v>
      </c>
      <c r="BL84" s="25" t="s">
        <v>197</v>
      </c>
      <c r="BM84" s="25" t="s">
        <v>198</v>
      </c>
    </row>
    <row r="85" spans="2:51" s="12" customFormat="1" ht="13.5">
      <c r="B85" s="218"/>
      <c r="C85" s="219"/>
      <c r="D85" s="208" t="s">
        <v>192</v>
      </c>
      <c r="E85" s="220" t="s">
        <v>22</v>
      </c>
      <c r="F85" s="221" t="s">
        <v>199</v>
      </c>
      <c r="G85" s="219"/>
      <c r="H85" s="220" t="s">
        <v>22</v>
      </c>
      <c r="I85" s="222"/>
      <c r="J85" s="219"/>
      <c r="K85" s="219"/>
      <c r="L85" s="223"/>
      <c r="M85" s="224"/>
      <c r="N85" s="225"/>
      <c r="O85" s="225"/>
      <c r="P85" s="225"/>
      <c r="Q85" s="225"/>
      <c r="R85" s="225"/>
      <c r="S85" s="225"/>
      <c r="T85" s="226"/>
      <c r="AT85" s="227" t="s">
        <v>192</v>
      </c>
      <c r="AU85" s="227" t="s">
        <v>92</v>
      </c>
      <c r="AV85" s="12" t="s">
        <v>25</v>
      </c>
      <c r="AW85" s="12" t="s">
        <v>194</v>
      </c>
      <c r="AX85" s="12" t="s">
        <v>82</v>
      </c>
      <c r="AY85" s="227" t="s">
        <v>182</v>
      </c>
    </row>
    <row r="86" spans="2:51" s="11" customFormat="1" ht="13.5">
      <c r="B86" s="206"/>
      <c r="C86" s="207"/>
      <c r="D86" s="208" t="s">
        <v>192</v>
      </c>
      <c r="E86" s="209" t="s">
        <v>22</v>
      </c>
      <c r="F86" s="210" t="s">
        <v>200</v>
      </c>
      <c r="G86" s="207"/>
      <c r="H86" s="211">
        <v>1</v>
      </c>
      <c r="I86" s="212"/>
      <c r="J86" s="207"/>
      <c r="K86" s="207"/>
      <c r="L86" s="213"/>
      <c r="M86" s="214"/>
      <c r="N86" s="215"/>
      <c r="O86" s="215"/>
      <c r="P86" s="215"/>
      <c r="Q86" s="215"/>
      <c r="R86" s="215"/>
      <c r="S86" s="215"/>
      <c r="T86" s="216"/>
      <c r="AT86" s="217" t="s">
        <v>192</v>
      </c>
      <c r="AU86" s="217" t="s">
        <v>92</v>
      </c>
      <c r="AV86" s="11" t="s">
        <v>92</v>
      </c>
      <c r="AW86" s="11" t="s">
        <v>194</v>
      </c>
      <c r="AX86" s="11" t="s">
        <v>25</v>
      </c>
      <c r="AY86" s="217" t="s">
        <v>182</v>
      </c>
    </row>
    <row r="87" spans="2:65" s="1" customFormat="1" ht="14.4" customHeight="1">
      <c r="B87" s="42"/>
      <c r="C87" s="194" t="s">
        <v>201</v>
      </c>
      <c r="D87" s="194" t="s">
        <v>185</v>
      </c>
      <c r="E87" s="195" t="s">
        <v>202</v>
      </c>
      <c r="F87" s="196" t="s">
        <v>203</v>
      </c>
      <c r="G87" s="197" t="s">
        <v>188</v>
      </c>
      <c r="H87" s="198">
        <v>1</v>
      </c>
      <c r="I87" s="199">
        <v>254440.47</v>
      </c>
      <c r="J87" s="200">
        <f>ROUND(I87*H87,2)</f>
        <v>254440.47</v>
      </c>
      <c r="K87" s="196" t="s">
        <v>22</v>
      </c>
      <c r="L87" s="62"/>
      <c r="M87" s="201" t="s">
        <v>22</v>
      </c>
      <c r="N87" s="202" t="s">
        <v>53</v>
      </c>
      <c r="O87" s="43"/>
      <c r="P87" s="203">
        <f>O87*H87</f>
        <v>0</v>
      </c>
      <c r="Q87" s="203">
        <v>0</v>
      </c>
      <c r="R87" s="203">
        <f>Q87*H87</f>
        <v>0</v>
      </c>
      <c r="S87" s="203">
        <v>0</v>
      </c>
      <c r="T87" s="204">
        <f>S87*H87</f>
        <v>0</v>
      </c>
      <c r="AR87" s="25" t="s">
        <v>197</v>
      </c>
      <c r="AT87" s="25" t="s">
        <v>185</v>
      </c>
      <c r="AU87" s="25" t="s">
        <v>92</v>
      </c>
      <c r="AY87" s="25" t="s">
        <v>182</v>
      </c>
      <c r="BE87" s="205">
        <f>IF(N87="základní",J87,0)</f>
        <v>254440.47</v>
      </c>
      <c r="BF87" s="205">
        <f>IF(N87="snížená",J87,0)</f>
        <v>0</v>
      </c>
      <c r="BG87" s="205">
        <f>IF(N87="zákl. přenesená",J87,0)</f>
        <v>0</v>
      </c>
      <c r="BH87" s="205">
        <f>IF(N87="sníž. přenesená",J87,0)</f>
        <v>0</v>
      </c>
      <c r="BI87" s="205">
        <f>IF(N87="nulová",J87,0)</f>
        <v>0</v>
      </c>
      <c r="BJ87" s="25" t="s">
        <v>25</v>
      </c>
      <c r="BK87" s="205">
        <f>ROUND(I87*H87,2)</f>
        <v>254440.47</v>
      </c>
      <c r="BL87" s="25" t="s">
        <v>197</v>
      </c>
      <c r="BM87" s="25" t="s">
        <v>204</v>
      </c>
    </row>
    <row r="88" spans="2:47" s="1" customFormat="1" ht="24">
      <c r="B88" s="42"/>
      <c r="C88" s="64"/>
      <c r="D88" s="208" t="s">
        <v>205</v>
      </c>
      <c r="E88" s="64"/>
      <c r="F88" s="228" t="s">
        <v>206</v>
      </c>
      <c r="G88" s="64"/>
      <c r="H88" s="64"/>
      <c r="I88" s="165"/>
      <c r="J88" s="64"/>
      <c r="K88" s="64"/>
      <c r="L88" s="62"/>
      <c r="M88" s="229"/>
      <c r="N88" s="43"/>
      <c r="O88" s="43"/>
      <c r="P88" s="43"/>
      <c r="Q88" s="43"/>
      <c r="R88" s="43"/>
      <c r="S88" s="43"/>
      <c r="T88" s="79"/>
      <c r="AT88" s="25" t="s">
        <v>205</v>
      </c>
      <c r="AU88" s="25" t="s">
        <v>92</v>
      </c>
    </row>
    <row r="89" spans="2:51" s="12" customFormat="1" ht="13.5">
      <c r="B89" s="218"/>
      <c r="C89" s="219"/>
      <c r="D89" s="208" t="s">
        <v>192</v>
      </c>
      <c r="E89" s="220" t="s">
        <v>22</v>
      </c>
      <c r="F89" s="221" t="s">
        <v>207</v>
      </c>
      <c r="G89" s="219"/>
      <c r="H89" s="220" t="s">
        <v>22</v>
      </c>
      <c r="I89" s="222"/>
      <c r="J89" s="219"/>
      <c r="K89" s="219"/>
      <c r="L89" s="223"/>
      <c r="M89" s="224"/>
      <c r="N89" s="225"/>
      <c r="O89" s="225"/>
      <c r="P89" s="225"/>
      <c r="Q89" s="225"/>
      <c r="R89" s="225"/>
      <c r="S89" s="225"/>
      <c r="T89" s="226"/>
      <c r="AT89" s="227" t="s">
        <v>192</v>
      </c>
      <c r="AU89" s="227" t="s">
        <v>92</v>
      </c>
      <c r="AV89" s="12" t="s">
        <v>25</v>
      </c>
      <c r="AW89" s="12" t="s">
        <v>194</v>
      </c>
      <c r="AX89" s="12" t="s">
        <v>82</v>
      </c>
      <c r="AY89" s="227" t="s">
        <v>182</v>
      </c>
    </row>
    <row r="90" spans="2:51" s="12" customFormat="1" ht="13.5">
      <c r="B90" s="218"/>
      <c r="C90" s="219"/>
      <c r="D90" s="208" t="s">
        <v>192</v>
      </c>
      <c r="E90" s="220" t="s">
        <v>22</v>
      </c>
      <c r="F90" s="221" t="s">
        <v>208</v>
      </c>
      <c r="G90" s="219"/>
      <c r="H90" s="220" t="s">
        <v>22</v>
      </c>
      <c r="I90" s="222"/>
      <c r="J90" s="219"/>
      <c r="K90" s="219"/>
      <c r="L90" s="223"/>
      <c r="M90" s="224"/>
      <c r="N90" s="225"/>
      <c r="O90" s="225"/>
      <c r="P90" s="225"/>
      <c r="Q90" s="225"/>
      <c r="R90" s="225"/>
      <c r="S90" s="225"/>
      <c r="T90" s="226"/>
      <c r="AT90" s="227" t="s">
        <v>192</v>
      </c>
      <c r="AU90" s="227" t="s">
        <v>92</v>
      </c>
      <c r="AV90" s="12" t="s">
        <v>25</v>
      </c>
      <c r="AW90" s="12" t="s">
        <v>194</v>
      </c>
      <c r="AX90" s="12" t="s">
        <v>82</v>
      </c>
      <c r="AY90" s="227" t="s">
        <v>182</v>
      </c>
    </row>
    <row r="91" spans="2:51" s="12" customFormat="1" ht="13.5">
      <c r="B91" s="218"/>
      <c r="C91" s="219"/>
      <c r="D91" s="208" t="s">
        <v>192</v>
      </c>
      <c r="E91" s="220" t="s">
        <v>22</v>
      </c>
      <c r="F91" s="221" t="s">
        <v>209</v>
      </c>
      <c r="G91" s="219"/>
      <c r="H91" s="220" t="s">
        <v>22</v>
      </c>
      <c r="I91" s="222"/>
      <c r="J91" s="219"/>
      <c r="K91" s="219"/>
      <c r="L91" s="223"/>
      <c r="M91" s="224"/>
      <c r="N91" s="225"/>
      <c r="O91" s="225"/>
      <c r="P91" s="225"/>
      <c r="Q91" s="225"/>
      <c r="R91" s="225"/>
      <c r="S91" s="225"/>
      <c r="T91" s="226"/>
      <c r="AT91" s="227" t="s">
        <v>192</v>
      </c>
      <c r="AU91" s="227" t="s">
        <v>92</v>
      </c>
      <c r="AV91" s="12" t="s">
        <v>25</v>
      </c>
      <c r="AW91" s="12" t="s">
        <v>194</v>
      </c>
      <c r="AX91" s="12" t="s">
        <v>82</v>
      </c>
      <c r="AY91" s="227" t="s">
        <v>182</v>
      </c>
    </row>
    <row r="92" spans="2:51" s="11" customFormat="1" ht="13.5">
      <c r="B92" s="206"/>
      <c r="C92" s="207"/>
      <c r="D92" s="208" t="s">
        <v>192</v>
      </c>
      <c r="E92" s="209" t="s">
        <v>22</v>
      </c>
      <c r="F92" s="210" t="s">
        <v>210</v>
      </c>
      <c r="G92" s="207"/>
      <c r="H92" s="211">
        <v>1</v>
      </c>
      <c r="I92" s="212"/>
      <c r="J92" s="207"/>
      <c r="K92" s="207"/>
      <c r="L92" s="213"/>
      <c r="M92" s="214"/>
      <c r="N92" s="215"/>
      <c r="O92" s="215"/>
      <c r="P92" s="215"/>
      <c r="Q92" s="215"/>
      <c r="R92" s="215"/>
      <c r="S92" s="215"/>
      <c r="T92" s="216"/>
      <c r="AT92" s="217" t="s">
        <v>192</v>
      </c>
      <c r="AU92" s="217" t="s">
        <v>92</v>
      </c>
      <c r="AV92" s="11" t="s">
        <v>92</v>
      </c>
      <c r="AW92" s="11" t="s">
        <v>194</v>
      </c>
      <c r="AX92" s="11" t="s">
        <v>25</v>
      </c>
      <c r="AY92" s="217" t="s">
        <v>182</v>
      </c>
    </row>
    <row r="93" spans="2:63" s="10" customFormat="1" ht="29.85" customHeight="1">
      <c r="B93" s="178"/>
      <c r="C93" s="179"/>
      <c r="D93" s="180" t="s">
        <v>81</v>
      </c>
      <c r="E93" s="192" t="s">
        <v>211</v>
      </c>
      <c r="F93" s="192" t="s">
        <v>212</v>
      </c>
      <c r="G93" s="179"/>
      <c r="H93" s="179"/>
      <c r="I93" s="182"/>
      <c r="J93" s="193">
        <f>BK93</f>
        <v>61459.05</v>
      </c>
      <c r="K93" s="179"/>
      <c r="L93" s="184"/>
      <c r="M93" s="185"/>
      <c r="N93" s="186"/>
      <c r="O93" s="186"/>
      <c r="P93" s="187">
        <f>SUM(P94:P97)</f>
        <v>0</v>
      </c>
      <c r="Q93" s="186"/>
      <c r="R93" s="187">
        <f>SUM(R94:R97)</f>
        <v>0</v>
      </c>
      <c r="S93" s="186"/>
      <c r="T93" s="188">
        <f>SUM(T94:T97)</f>
        <v>0</v>
      </c>
      <c r="AR93" s="189" t="s">
        <v>181</v>
      </c>
      <c r="AT93" s="190" t="s">
        <v>81</v>
      </c>
      <c r="AU93" s="190" t="s">
        <v>25</v>
      </c>
      <c r="AY93" s="189" t="s">
        <v>182</v>
      </c>
      <c r="BK93" s="191">
        <f>SUM(BK94:BK97)</f>
        <v>61459.05</v>
      </c>
    </row>
    <row r="94" spans="2:65" s="1" customFormat="1" ht="14.4" customHeight="1">
      <c r="B94" s="42"/>
      <c r="C94" s="194" t="s">
        <v>197</v>
      </c>
      <c r="D94" s="194" t="s">
        <v>185</v>
      </c>
      <c r="E94" s="195" t="s">
        <v>213</v>
      </c>
      <c r="F94" s="196" t="s">
        <v>214</v>
      </c>
      <c r="G94" s="197" t="s">
        <v>188</v>
      </c>
      <c r="H94" s="198">
        <v>1</v>
      </c>
      <c r="I94" s="199">
        <v>61459.05</v>
      </c>
      <c r="J94" s="200">
        <f>ROUND(I94*H94,2)</f>
        <v>61459.05</v>
      </c>
      <c r="K94" s="196" t="s">
        <v>22</v>
      </c>
      <c r="L94" s="62"/>
      <c r="M94" s="201" t="s">
        <v>22</v>
      </c>
      <c r="N94" s="202" t="s">
        <v>53</v>
      </c>
      <c r="O94" s="43"/>
      <c r="P94" s="203">
        <f>O94*H94</f>
        <v>0</v>
      </c>
      <c r="Q94" s="203">
        <v>0</v>
      </c>
      <c r="R94" s="203">
        <f>Q94*H94</f>
        <v>0</v>
      </c>
      <c r="S94" s="203">
        <v>0</v>
      </c>
      <c r="T94" s="204">
        <f>S94*H94</f>
        <v>0</v>
      </c>
      <c r="AR94" s="25" t="s">
        <v>197</v>
      </c>
      <c r="AT94" s="25" t="s">
        <v>185</v>
      </c>
      <c r="AU94" s="25" t="s">
        <v>92</v>
      </c>
      <c r="AY94" s="25" t="s">
        <v>182</v>
      </c>
      <c r="BE94" s="205">
        <f>IF(N94="základní",J94,0)</f>
        <v>61459.05</v>
      </c>
      <c r="BF94" s="205">
        <f>IF(N94="snížená",J94,0)</f>
        <v>0</v>
      </c>
      <c r="BG94" s="205">
        <f>IF(N94="zákl. přenesená",J94,0)</f>
        <v>0</v>
      </c>
      <c r="BH94" s="205">
        <f>IF(N94="sníž. přenesená",J94,0)</f>
        <v>0</v>
      </c>
      <c r="BI94" s="205">
        <f>IF(N94="nulová",J94,0)</f>
        <v>0</v>
      </c>
      <c r="BJ94" s="25" t="s">
        <v>25</v>
      </c>
      <c r="BK94" s="205">
        <f>ROUND(I94*H94,2)</f>
        <v>61459.05</v>
      </c>
      <c r="BL94" s="25" t="s">
        <v>197</v>
      </c>
      <c r="BM94" s="25" t="s">
        <v>215</v>
      </c>
    </row>
    <row r="95" spans="2:47" s="1" customFormat="1" ht="108">
      <c r="B95" s="42"/>
      <c r="C95" s="64"/>
      <c r="D95" s="208" t="s">
        <v>205</v>
      </c>
      <c r="E95" s="64"/>
      <c r="F95" s="228" t="s">
        <v>216</v>
      </c>
      <c r="G95" s="64"/>
      <c r="H95" s="64"/>
      <c r="I95" s="165"/>
      <c r="J95" s="64"/>
      <c r="K95" s="64"/>
      <c r="L95" s="62"/>
      <c r="M95" s="229"/>
      <c r="N95" s="43"/>
      <c r="O95" s="43"/>
      <c r="P95" s="43"/>
      <c r="Q95" s="43"/>
      <c r="R95" s="43"/>
      <c r="S95" s="43"/>
      <c r="T95" s="79"/>
      <c r="AT95" s="25" t="s">
        <v>205</v>
      </c>
      <c r="AU95" s="25" t="s">
        <v>92</v>
      </c>
    </row>
    <row r="96" spans="2:51" s="12" customFormat="1" ht="13.5">
      <c r="B96" s="218"/>
      <c r="C96" s="219"/>
      <c r="D96" s="208" t="s">
        <v>192</v>
      </c>
      <c r="E96" s="220" t="s">
        <v>22</v>
      </c>
      <c r="F96" s="221" t="s">
        <v>217</v>
      </c>
      <c r="G96" s="219"/>
      <c r="H96" s="220" t="s">
        <v>22</v>
      </c>
      <c r="I96" s="222"/>
      <c r="J96" s="219"/>
      <c r="K96" s="219"/>
      <c r="L96" s="223"/>
      <c r="M96" s="224"/>
      <c r="N96" s="225"/>
      <c r="O96" s="225"/>
      <c r="P96" s="225"/>
      <c r="Q96" s="225"/>
      <c r="R96" s="225"/>
      <c r="S96" s="225"/>
      <c r="T96" s="226"/>
      <c r="AT96" s="227" t="s">
        <v>192</v>
      </c>
      <c r="AU96" s="227" t="s">
        <v>92</v>
      </c>
      <c r="AV96" s="12" t="s">
        <v>25</v>
      </c>
      <c r="AW96" s="12" t="s">
        <v>194</v>
      </c>
      <c r="AX96" s="12" t="s">
        <v>82</v>
      </c>
      <c r="AY96" s="227" t="s">
        <v>182</v>
      </c>
    </row>
    <row r="97" spans="2:51" s="11" customFormat="1" ht="13.5">
      <c r="B97" s="206"/>
      <c r="C97" s="207"/>
      <c r="D97" s="208" t="s">
        <v>192</v>
      </c>
      <c r="E97" s="209" t="s">
        <v>22</v>
      </c>
      <c r="F97" s="210" t="s">
        <v>25</v>
      </c>
      <c r="G97" s="207"/>
      <c r="H97" s="211">
        <v>1</v>
      </c>
      <c r="I97" s="212"/>
      <c r="J97" s="207"/>
      <c r="K97" s="207"/>
      <c r="L97" s="213"/>
      <c r="M97" s="230"/>
      <c r="N97" s="231"/>
      <c r="O97" s="231"/>
      <c r="P97" s="231"/>
      <c r="Q97" s="231"/>
      <c r="R97" s="231"/>
      <c r="S97" s="231"/>
      <c r="T97" s="232"/>
      <c r="AT97" s="217" t="s">
        <v>192</v>
      </c>
      <c r="AU97" s="217" t="s">
        <v>92</v>
      </c>
      <c r="AV97" s="11" t="s">
        <v>92</v>
      </c>
      <c r="AW97" s="11" t="s">
        <v>194</v>
      </c>
      <c r="AX97" s="11" t="s">
        <v>25</v>
      </c>
      <c r="AY97" s="217" t="s">
        <v>182</v>
      </c>
    </row>
    <row r="98" spans="2:12" s="1" customFormat="1" ht="6.9" customHeight="1">
      <c r="B98" s="57"/>
      <c r="C98" s="58"/>
      <c r="D98" s="58"/>
      <c r="E98" s="58"/>
      <c r="F98" s="58"/>
      <c r="G98" s="58"/>
      <c r="H98" s="58"/>
      <c r="I98" s="141"/>
      <c r="J98" s="58"/>
      <c r="K98" s="58"/>
      <c r="L98" s="62"/>
    </row>
  </sheetData>
  <sheetProtection algorithmName="SHA-512" hashValue="4BA3Z+X+rpGZ1p4R9qLt8d9Zhqog3ptRXlDjGXTlzLNkZPuRe90v6z3VxGTP9miukAdgtqua60K+Ce3MpKyqTA==" saltValue="LpoSSXJ0OrkZm8jEK3Zr618ksEiSHokVlKqeUfsJidpL9C2kp+NsnBbxrvCZginhfFVg/q33kPYJnMfLC+6ClA==" spinCount="100000" sheet="1" objects="1" scenarios="1" formatColumns="0" formatRows="0" autoFilter="0"/>
  <autoFilter ref="C78:K97"/>
  <mergeCells count="10">
    <mergeCell ref="J51:J52"/>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61"/>
  <sheetViews>
    <sheetView showGridLines="0" workbookViewId="0" topLeftCell="A1">
      <pane ySplit="1" topLeftCell="A2" activePane="bottomLeft" state="frozen"/>
      <selection pane="bottomLeft" activeCell="J27" sqref="J27"/>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2" customWidth="1"/>
    <col min="10" max="10" width="25.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2"/>
      <c r="B1" s="113"/>
      <c r="C1" s="113"/>
      <c r="D1" s="114" t="s">
        <v>1</v>
      </c>
      <c r="E1" s="113"/>
      <c r="F1" s="115" t="s">
        <v>146</v>
      </c>
      <c r="G1" s="405" t="s">
        <v>147</v>
      </c>
      <c r="H1" s="405"/>
      <c r="I1" s="116"/>
      <c r="J1" s="115" t="s">
        <v>148</v>
      </c>
      <c r="K1" s="114" t="s">
        <v>149</v>
      </c>
      <c r="L1" s="115" t="s">
        <v>150</v>
      </c>
      <c r="M1" s="115"/>
      <c r="N1" s="115"/>
      <c r="O1" s="115"/>
      <c r="P1" s="115"/>
      <c r="Q1" s="115"/>
      <c r="R1" s="115"/>
      <c r="S1" s="115"/>
      <c r="T1" s="11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 customHeight="1">
      <c r="L2" s="392"/>
      <c r="M2" s="392"/>
      <c r="N2" s="392"/>
      <c r="O2" s="392"/>
      <c r="P2" s="392"/>
      <c r="Q2" s="392"/>
      <c r="R2" s="392"/>
      <c r="S2" s="392"/>
      <c r="T2" s="392"/>
      <c r="U2" s="392"/>
      <c r="V2" s="392"/>
      <c r="AT2" s="25" t="s">
        <v>96</v>
      </c>
    </row>
    <row r="3" spans="2:46" ht="6.9" customHeight="1">
      <c r="B3" s="26"/>
      <c r="C3" s="27"/>
      <c r="D3" s="27"/>
      <c r="E3" s="27"/>
      <c r="F3" s="27"/>
      <c r="G3" s="27"/>
      <c r="H3" s="27"/>
      <c r="I3" s="117"/>
      <c r="J3" s="27"/>
      <c r="K3" s="28"/>
      <c r="AT3" s="25" t="s">
        <v>92</v>
      </c>
    </row>
    <row r="4" spans="2:46" ht="36.9" customHeight="1">
      <c r="B4" s="29"/>
      <c r="C4" s="30"/>
      <c r="D4" s="31" t="s">
        <v>151</v>
      </c>
      <c r="E4" s="30"/>
      <c r="F4" s="30"/>
      <c r="G4" s="30"/>
      <c r="H4" s="30"/>
      <c r="I4" s="118"/>
      <c r="J4" s="30"/>
      <c r="K4" s="32"/>
      <c r="M4" s="33" t="s">
        <v>12</v>
      </c>
      <c r="AT4" s="25" t="s">
        <v>6</v>
      </c>
    </row>
    <row r="5" spans="2:11" ht="6.9" customHeight="1">
      <c r="B5" s="29"/>
      <c r="C5" s="30"/>
      <c r="D5" s="30"/>
      <c r="E5" s="30"/>
      <c r="F5" s="30"/>
      <c r="G5" s="30"/>
      <c r="H5" s="30"/>
      <c r="I5" s="118"/>
      <c r="J5" s="30"/>
      <c r="K5" s="32"/>
    </row>
    <row r="6" spans="2:11" ht="13.2">
      <c r="B6" s="29"/>
      <c r="C6" s="30"/>
      <c r="D6" s="38" t="s">
        <v>18</v>
      </c>
      <c r="E6" s="30"/>
      <c r="F6" s="30"/>
      <c r="G6" s="30"/>
      <c r="H6" s="30"/>
      <c r="I6" s="118"/>
      <c r="J6" s="30"/>
      <c r="K6" s="32"/>
    </row>
    <row r="7" spans="2:11" ht="14.4" customHeight="1">
      <c r="B7" s="29"/>
      <c r="C7" s="30"/>
      <c r="D7" s="30"/>
      <c r="E7" s="406" t="str">
        <f>'Rekapitulace stavby'!K6</f>
        <v>II/169 a II/145 Dlouhá ves-Radešov, úsek C</v>
      </c>
      <c r="F7" s="407"/>
      <c r="G7" s="407"/>
      <c r="H7" s="407"/>
      <c r="I7" s="118"/>
      <c r="J7" s="30"/>
      <c r="K7" s="32"/>
    </row>
    <row r="8" spans="2:11" s="1" customFormat="1" ht="13.2">
      <c r="B8" s="42"/>
      <c r="C8" s="43"/>
      <c r="D8" s="38" t="s">
        <v>152</v>
      </c>
      <c r="E8" s="43"/>
      <c r="F8" s="43"/>
      <c r="G8" s="43"/>
      <c r="H8" s="43"/>
      <c r="I8" s="119"/>
      <c r="J8" s="43"/>
      <c r="K8" s="46"/>
    </row>
    <row r="9" spans="2:11" s="1" customFormat="1" ht="36.9" customHeight="1">
      <c r="B9" s="42"/>
      <c r="C9" s="43"/>
      <c r="D9" s="43"/>
      <c r="E9" s="408" t="s">
        <v>218</v>
      </c>
      <c r="F9" s="409"/>
      <c r="G9" s="409"/>
      <c r="H9" s="409"/>
      <c r="I9" s="119"/>
      <c r="J9" s="43"/>
      <c r="K9" s="46"/>
    </row>
    <row r="10" spans="2:11" s="1" customFormat="1" ht="13.5">
      <c r="B10" s="42"/>
      <c r="C10" s="43"/>
      <c r="D10" s="43"/>
      <c r="E10" s="43"/>
      <c r="F10" s="43"/>
      <c r="G10" s="43"/>
      <c r="H10" s="43"/>
      <c r="I10" s="119"/>
      <c r="J10" s="43"/>
      <c r="K10" s="46"/>
    </row>
    <row r="11" spans="2:11" s="1" customFormat="1" ht="14.4" customHeight="1">
      <c r="B11" s="42"/>
      <c r="C11" s="43"/>
      <c r="D11" s="38" t="s">
        <v>21</v>
      </c>
      <c r="E11" s="43"/>
      <c r="F11" s="36" t="s">
        <v>97</v>
      </c>
      <c r="G11" s="43"/>
      <c r="H11" s="43"/>
      <c r="I11" s="120" t="s">
        <v>23</v>
      </c>
      <c r="J11" s="36" t="s">
        <v>154</v>
      </c>
      <c r="K11" s="46"/>
    </row>
    <row r="12" spans="2:11" s="1" customFormat="1" ht="14.4" customHeight="1">
      <c r="B12" s="42"/>
      <c r="C12" s="43"/>
      <c r="D12" s="38" t="s">
        <v>26</v>
      </c>
      <c r="E12" s="43"/>
      <c r="F12" s="36" t="s">
        <v>27</v>
      </c>
      <c r="G12" s="43"/>
      <c r="H12" s="43"/>
      <c r="I12" s="120" t="s">
        <v>28</v>
      </c>
      <c r="J12" s="121">
        <f>'Rekapitulace stavby'!AN8</f>
        <v>43424</v>
      </c>
      <c r="K12" s="46"/>
    </row>
    <row r="13" spans="2:11" s="1" customFormat="1" ht="21.75" customHeight="1">
      <c r="B13" s="42"/>
      <c r="C13" s="43"/>
      <c r="D13" s="35" t="s">
        <v>30</v>
      </c>
      <c r="E13" s="43"/>
      <c r="F13" s="39" t="s">
        <v>31</v>
      </c>
      <c r="G13" s="43"/>
      <c r="H13" s="43"/>
      <c r="I13" s="122" t="s">
        <v>32</v>
      </c>
      <c r="J13" s="39" t="s">
        <v>33</v>
      </c>
      <c r="K13" s="46"/>
    </row>
    <row r="14" spans="2:11" s="1" customFormat="1" ht="14.4" customHeight="1">
      <c r="B14" s="42"/>
      <c r="C14" s="43"/>
      <c r="D14" s="38" t="s">
        <v>35</v>
      </c>
      <c r="E14" s="43"/>
      <c r="F14" s="43"/>
      <c r="G14" s="43"/>
      <c r="H14" s="43"/>
      <c r="I14" s="120" t="s">
        <v>36</v>
      </c>
      <c r="J14" s="36" t="s">
        <v>37</v>
      </c>
      <c r="K14" s="46"/>
    </row>
    <row r="15" spans="2:11" s="1" customFormat="1" ht="18" customHeight="1">
      <c r="B15" s="42"/>
      <c r="C15" s="43"/>
      <c r="D15" s="43"/>
      <c r="E15" s="36" t="s">
        <v>156</v>
      </c>
      <c r="F15" s="43"/>
      <c r="G15" s="43"/>
      <c r="H15" s="43"/>
      <c r="I15" s="120" t="s">
        <v>39</v>
      </c>
      <c r="J15" s="36" t="s">
        <v>40</v>
      </c>
      <c r="K15" s="46"/>
    </row>
    <row r="16" spans="2:11" s="1" customFormat="1" ht="6.9" customHeight="1">
      <c r="B16" s="42"/>
      <c r="C16" s="43"/>
      <c r="D16" s="43"/>
      <c r="E16" s="43"/>
      <c r="F16" s="43"/>
      <c r="G16" s="43"/>
      <c r="H16" s="43"/>
      <c r="I16" s="119"/>
      <c r="J16" s="43"/>
      <c r="K16" s="46"/>
    </row>
    <row r="17" spans="2:11" s="1" customFormat="1" ht="14.4" customHeight="1">
      <c r="B17" s="42"/>
      <c r="C17" s="43"/>
      <c r="D17" s="38" t="s">
        <v>41</v>
      </c>
      <c r="E17" s="43"/>
      <c r="F17" s="43"/>
      <c r="G17" s="43"/>
      <c r="H17" s="43"/>
      <c r="I17" s="120" t="s">
        <v>36</v>
      </c>
      <c r="J17" s="36" t="str">
        <f>IF('Rekapitulace stavby'!AN13="Vyplň údaj","",IF('Rekapitulace stavby'!AN13="","",'Rekapitulace stavby'!AN13))</f>
        <v>48035599</v>
      </c>
      <c r="K17" s="46"/>
    </row>
    <row r="18" spans="2:11" s="1" customFormat="1" ht="18" customHeight="1">
      <c r="B18" s="42"/>
      <c r="C18" s="43"/>
      <c r="D18" s="43"/>
      <c r="E18" s="36" t="str">
        <f>IF('Rekapitulace stavby'!E14="Vyplň údaj","",IF('Rekapitulace stavby'!E14="","",'Rekapitulace stavby'!E14))</f>
        <v>Společnost Dlouhá Ves - Radešov</v>
      </c>
      <c r="F18" s="43"/>
      <c r="G18" s="43"/>
      <c r="H18" s="43"/>
      <c r="I18" s="120" t="s">
        <v>39</v>
      </c>
      <c r="J18" s="36" t="str">
        <f>IF('Rekapitulace stavby'!AN14="Vyplň údaj","",IF('Rekapitulace stavby'!AN14="","",'Rekapitulace stavby'!AN14))</f>
        <v>CZ48035599</v>
      </c>
      <c r="K18" s="46"/>
    </row>
    <row r="19" spans="2:11" s="1" customFormat="1" ht="6.9" customHeight="1">
      <c r="B19" s="42"/>
      <c r="C19" s="43"/>
      <c r="D19" s="43"/>
      <c r="E19" s="43"/>
      <c r="F19" s="43"/>
      <c r="G19" s="43"/>
      <c r="H19" s="43"/>
      <c r="I19" s="119"/>
      <c r="J19" s="43"/>
      <c r="K19" s="46"/>
    </row>
    <row r="20" spans="2:11" s="1" customFormat="1" ht="14.4" customHeight="1">
      <c r="B20" s="42"/>
      <c r="C20" s="43"/>
      <c r="D20" s="38" t="s">
        <v>42</v>
      </c>
      <c r="E20" s="43"/>
      <c r="F20" s="43"/>
      <c r="G20" s="43"/>
      <c r="H20" s="43"/>
      <c r="I20" s="120" t="s">
        <v>36</v>
      </c>
      <c r="J20" s="36" t="s">
        <v>43</v>
      </c>
      <c r="K20" s="46"/>
    </row>
    <row r="21" spans="2:11" s="1" customFormat="1" ht="18" customHeight="1">
      <c r="B21" s="42"/>
      <c r="C21" s="43"/>
      <c r="D21" s="43"/>
      <c r="E21" s="36" t="s">
        <v>44</v>
      </c>
      <c r="F21" s="43"/>
      <c r="G21" s="43"/>
      <c r="H21" s="43"/>
      <c r="I21" s="120" t="s">
        <v>39</v>
      </c>
      <c r="J21" s="36" t="s">
        <v>45</v>
      </c>
      <c r="K21" s="46"/>
    </row>
    <row r="22" spans="2:11" s="1" customFormat="1" ht="6.9" customHeight="1">
      <c r="B22" s="42"/>
      <c r="C22" s="43"/>
      <c r="D22" s="43"/>
      <c r="E22" s="43"/>
      <c r="F22" s="43"/>
      <c r="G22" s="43"/>
      <c r="H22" s="43"/>
      <c r="I22" s="119"/>
      <c r="J22" s="43"/>
      <c r="K22" s="46"/>
    </row>
    <row r="23" spans="2:11" s="1" customFormat="1" ht="14.4" customHeight="1">
      <c r="B23" s="42"/>
      <c r="C23" s="43"/>
      <c r="D23" s="38" t="s">
        <v>46</v>
      </c>
      <c r="E23" s="43"/>
      <c r="F23" s="43"/>
      <c r="G23" s="43"/>
      <c r="H23" s="43"/>
      <c r="I23" s="119"/>
      <c r="J23" s="43"/>
      <c r="K23" s="46"/>
    </row>
    <row r="24" spans="2:11" s="6" customFormat="1" ht="14.4" customHeight="1">
      <c r="B24" s="123"/>
      <c r="C24" s="124"/>
      <c r="D24" s="124"/>
      <c r="E24" s="397" t="s">
        <v>22</v>
      </c>
      <c r="F24" s="397"/>
      <c r="G24" s="397"/>
      <c r="H24" s="397"/>
      <c r="I24" s="125"/>
      <c r="J24" s="124"/>
      <c r="K24" s="126"/>
    </row>
    <row r="25" spans="2:11" s="1" customFormat="1" ht="6.9" customHeight="1">
      <c r="B25" s="42"/>
      <c r="C25" s="43"/>
      <c r="D25" s="43"/>
      <c r="E25" s="43"/>
      <c r="F25" s="43"/>
      <c r="G25" s="43"/>
      <c r="H25" s="43"/>
      <c r="I25" s="119"/>
      <c r="J25" s="43"/>
      <c r="K25" s="46"/>
    </row>
    <row r="26" spans="2:11" s="1" customFormat="1" ht="6.9" customHeight="1">
      <c r="B26" s="42"/>
      <c r="C26" s="43"/>
      <c r="D26" s="86"/>
      <c r="E26" s="86"/>
      <c r="F26" s="86"/>
      <c r="G26" s="86"/>
      <c r="H26" s="86"/>
      <c r="I26" s="127"/>
      <c r="J26" s="86"/>
      <c r="K26" s="128"/>
    </row>
    <row r="27" spans="2:11" s="1" customFormat="1" ht="25.35" customHeight="1">
      <c r="B27" s="42"/>
      <c r="C27" s="43"/>
      <c r="D27" s="129" t="s">
        <v>48</v>
      </c>
      <c r="E27" s="43"/>
      <c r="F27" s="43"/>
      <c r="G27" s="43"/>
      <c r="H27" s="43"/>
      <c r="I27" s="119"/>
      <c r="J27" s="130">
        <f>ROUND(J88,2)</f>
        <v>71908575.03</v>
      </c>
      <c r="K27" s="46"/>
    </row>
    <row r="28" spans="2:11" s="1" customFormat="1" ht="6.9" customHeight="1">
      <c r="B28" s="42"/>
      <c r="C28" s="43"/>
      <c r="D28" s="86"/>
      <c r="E28" s="86"/>
      <c r="F28" s="86"/>
      <c r="G28" s="86"/>
      <c r="H28" s="86"/>
      <c r="I28" s="127"/>
      <c r="J28" s="86"/>
      <c r="K28" s="128"/>
    </row>
    <row r="29" spans="2:11" s="1" customFormat="1" ht="14.4" customHeight="1">
      <c r="B29" s="42"/>
      <c r="C29" s="43"/>
      <c r="D29" s="43"/>
      <c r="E29" s="43"/>
      <c r="F29" s="47" t="s">
        <v>50</v>
      </c>
      <c r="G29" s="43"/>
      <c r="H29" s="43"/>
      <c r="I29" s="131" t="s">
        <v>49</v>
      </c>
      <c r="J29" s="47" t="s">
        <v>51</v>
      </c>
      <c r="K29" s="46"/>
    </row>
    <row r="30" spans="2:11" s="1" customFormat="1" ht="14.4" customHeight="1">
      <c r="B30" s="42"/>
      <c r="C30" s="43"/>
      <c r="D30" s="50" t="s">
        <v>52</v>
      </c>
      <c r="E30" s="50" t="s">
        <v>53</v>
      </c>
      <c r="F30" s="132">
        <f>ROUND(SUM(BE88:BE760),2)</f>
        <v>71908575.03</v>
      </c>
      <c r="G30" s="43"/>
      <c r="H30" s="43"/>
      <c r="I30" s="133">
        <v>0.21</v>
      </c>
      <c r="J30" s="132">
        <f>ROUND(ROUND((SUM(BE88:BE760)),2)*I30,2)</f>
        <v>15100800.76</v>
      </c>
      <c r="K30" s="46"/>
    </row>
    <row r="31" spans="2:11" s="1" customFormat="1" ht="14.4" customHeight="1">
      <c r="B31" s="42"/>
      <c r="C31" s="43"/>
      <c r="D31" s="43"/>
      <c r="E31" s="50" t="s">
        <v>54</v>
      </c>
      <c r="F31" s="132">
        <f>ROUND(SUM(BF88:BF760),2)</f>
        <v>0</v>
      </c>
      <c r="G31" s="43"/>
      <c r="H31" s="43"/>
      <c r="I31" s="133">
        <v>0.15</v>
      </c>
      <c r="J31" s="132">
        <f>ROUND(ROUND((SUM(BF88:BF760)),2)*I31,2)</f>
        <v>0</v>
      </c>
      <c r="K31" s="46"/>
    </row>
    <row r="32" spans="2:11" s="1" customFormat="1" ht="14.4" customHeight="1" hidden="1">
      <c r="B32" s="42"/>
      <c r="C32" s="43"/>
      <c r="D32" s="43"/>
      <c r="E32" s="50" t="s">
        <v>55</v>
      </c>
      <c r="F32" s="132">
        <f>ROUND(SUM(BG88:BG760),2)</f>
        <v>0</v>
      </c>
      <c r="G32" s="43"/>
      <c r="H32" s="43"/>
      <c r="I32" s="133">
        <v>0.21</v>
      </c>
      <c r="J32" s="132">
        <v>0</v>
      </c>
      <c r="K32" s="46"/>
    </row>
    <row r="33" spans="2:11" s="1" customFormat="1" ht="14.4" customHeight="1" hidden="1">
      <c r="B33" s="42"/>
      <c r="C33" s="43"/>
      <c r="D33" s="43"/>
      <c r="E33" s="50" t="s">
        <v>56</v>
      </c>
      <c r="F33" s="132">
        <f>ROUND(SUM(BH88:BH760),2)</f>
        <v>0</v>
      </c>
      <c r="G33" s="43"/>
      <c r="H33" s="43"/>
      <c r="I33" s="133">
        <v>0.15</v>
      </c>
      <c r="J33" s="132">
        <v>0</v>
      </c>
      <c r="K33" s="46"/>
    </row>
    <row r="34" spans="2:11" s="1" customFormat="1" ht="14.4" customHeight="1" hidden="1">
      <c r="B34" s="42"/>
      <c r="C34" s="43"/>
      <c r="D34" s="43"/>
      <c r="E34" s="50" t="s">
        <v>57</v>
      </c>
      <c r="F34" s="132">
        <f>ROUND(SUM(BI88:BI760),2)</f>
        <v>0</v>
      </c>
      <c r="G34" s="43"/>
      <c r="H34" s="43"/>
      <c r="I34" s="133">
        <v>0</v>
      </c>
      <c r="J34" s="132">
        <v>0</v>
      </c>
      <c r="K34" s="46"/>
    </row>
    <row r="35" spans="2:11" s="1" customFormat="1" ht="6.9" customHeight="1">
      <c r="B35" s="42"/>
      <c r="C35" s="43"/>
      <c r="D35" s="43"/>
      <c r="E35" s="43"/>
      <c r="F35" s="43"/>
      <c r="G35" s="43"/>
      <c r="H35" s="43"/>
      <c r="I35" s="119"/>
      <c r="J35" s="43"/>
      <c r="K35" s="46"/>
    </row>
    <row r="36" spans="2:11" s="1" customFormat="1" ht="25.35" customHeight="1">
      <c r="B36" s="42"/>
      <c r="C36" s="134"/>
      <c r="D36" s="135" t="s">
        <v>58</v>
      </c>
      <c r="E36" s="80"/>
      <c r="F36" s="80"/>
      <c r="G36" s="136" t="s">
        <v>59</v>
      </c>
      <c r="H36" s="137" t="s">
        <v>60</v>
      </c>
      <c r="I36" s="138"/>
      <c r="J36" s="139">
        <f>SUM(J27:J34)</f>
        <v>87009375.79</v>
      </c>
      <c r="K36" s="140"/>
    </row>
    <row r="37" spans="2:11" s="1" customFormat="1" ht="14.4" customHeight="1">
      <c r="B37" s="57"/>
      <c r="C37" s="58"/>
      <c r="D37" s="58"/>
      <c r="E37" s="58"/>
      <c r="F37" s="58"/>
      <c r="G37" s="58"/>
      <c r="H37" s="58"/>
      <c r="I37" s="141"/>
      <c r="J37" s="58"/>
      <c r="K37" s="59"/>
    </row>
    <row r="41" spans="2:11" s="1" customFormat="1" ht="6.9" customHeight="1">
      <c r="B41" s="142"/>
      <c r="C41" s="143"/>
      <c r="D41" s="143"/>
      <c r="E41" s="143"/>
      <c r="F41" s="143"/>
      <c r="G41" s="143"/>
      <c r="H41" s="143"/>
      <c r="I41" s="144"/>
      <c r="J41" s="143"/>
      <c r="K41" s="145"/>
    </row>
    <row r="42" spans="2:11" s="1" customFormat="1" ht="36.9" customHeight="1">
      <c r="B42" s="42"/>
      <c r="C42" s="31" t="s">
        <v>157</v>
      </c>
      <c r="D42" s="43"/>
      <c r="E42" s="43"/>
      <c r="F42" s="43"/>
      <c r="G42" s="43"/>
      <c r="H42" s="43"/>
      <c r="I42" s="119"/>
      <c r="J42" s="43"/>
      <c r="K42" s="46"/>
    </row>
    <row r="43" spans="2:11" s="1" customFormat="1" ht="6.9" customHeight="1">
      <c r="B43" s="42"/>
      <c r="C43" s="43"/>
      <c r="D43" s="43"/>
      <c r="E43" s="43"/>
      <c r="F43" s="43"/>
      <c r="G43" s="43"/>
      <c r="H43" s="43"/>
      <c r="I43" s="119"/>
      <c r="J43" s="43"/>
      <c r="K43" s="46"/>
    </row>
    <row r="44" spans="2:11" s="1" customFormat="1" ht="14.4" customHeight="1">
      <c r="B44" s="42"/>
      <c r="C44" s="38" t="s">
        <v>18</v>
      </c>
      <c r="D44" s="43"/>
      <c r="E44" s="43"/>
      <c r="F44" s="43"/>
      <c r="G44" s="43"/>
      <c r="H44" s="43"/>
      <c r="I44" s="119"/>
      <c r="J44" s="43"/>
      <c r="K44" s="46"/>
    </row>
    <row r="45" spans="2:11" s="1" customFormat="1" ht="14.4" customHeight="1">
      <c r="B45" s="42"/>
      <c r="C45" s="43"/>
      <c r="D45" s="43"/>
      <c r="E45" s="406" t="str">
        <f>E7</f>
        <v>II/169 a II/145 Dlouhá ves-Radešov, úsek C</v>
      </c>
      <c r="F45" s="407"/>
      <c r="G45" s="407"/>
      <c r="H45" s="407"/>
      <c r="I45" s="119"/>
      <c r="J45" s="43"/>
      <c r="K45" s="46"/>
    </row>
    <row r="46" spans="2:11" s="1" customFormat="1" ht="14.4" customHeight="1">
      <c r="B46" s="42"/>
      <c r="C46" s="38" t="s">
        <v>152</v>
      </c>
      <c r="D46" s="43"/>
      <c r="E46" s="43"/>
      <c r="F46" s="43"/>
      <c r="G46" s="43"/>
      <c r="H46" s="43"/>
      <c r="I46" s="119"/>
      <c r="J46" s="43"/>
      <c r="K46" s="46"/>
    </row>
    <row r="47" spans="2:11" s="1" customFormat="1" ht="16.2" customHeight="1">
      <c r="B47" s="42"/>
      <c r="C47" s="43"/>
      <c r="D47" s="43"/>
      <c r="E47" s="408" t="str">
        <f>E9</f>
        <v>101 - Rekonstsrukce silnice II/169 a II/145, úsek C</v>
      </c>
      <c r="F47" s="409"/>
      <c r="G47" s="409"/>
      <c r="H47" s="409"/>
      <c r="I47" s="119"/>
      <c r="J47" s="43"/>
      <c r="K47" s="46"/>
    </row>
    <row r="48" spans="2:11" s="1" customFormat="1" ht="6.9" customHeight="1">
      <c r="B48" s="42"/>
      <c r="C48" s="43"/>
      <c r="D48" s="43"/>
      <c r="E48" s="43"/>
      <c r="F48" s="43"/>
      <c r="G48" s="43"/>
      <c r="H48" s="43"/>
      <c r="I48" s="119"/>
      <c r="J48" s="43"/>
      <c r="K48" s="46"/>
    </row>
    <row r="49" spans="2:11" s="1" customFormat="1" ht="18" customHeight="1">
      <c r="B49" s="42"/>
      <c r="C49" s="38" t="s">
        <v>26</v>
      </c>
      <c r="D49" s="43"/>
      <c r="E49" s="43"/>
      <c r="F49" s="36" t="str">
        <f>F12</f>
        <v>Kraj Plzeňský, k.ú. Opolenec</v>
      </c>
      <c r="G49" s="43"/>
      <c r="H49" s="43"/>
      <c r="I49" s="120" t="s">
        <v>28</v>
      </c>
      <c r="J49" s="121">
        <f>IF(J12="","",J12)</f>
        <v>43424</v>
      </c>
      <c r="K49" s="46"/>
    </row>
    <row r="50" spans="2:11" s="1" customFormat="1" ht="6.9" customHeight="1">
      <c r="B50" s="42"/>
      <c r="C50" s="43"/>
      <c r="D50" s="43"/>
      <c r="E50" s="43"/>
      <c r="F50" s="43"/>
      <c r="G50" s="43"/>
      <c r="H50" s="43"/>
      <c r="I50" s="119"/>
      <c r="J50" s="43"/>
      <c r="K50" s="46"/>
    </row>
    <row r="51" spans="2:11" s="1" customFormat="1" ht="13.2">
      <c r="B51" s="42"/>
      <c r="C51" s="38" t="s">
        <v>35</v>
      </c>
      <c r="D51" s="43"/>
      <c r="E51" s="43"/>
      <c r="F51" s="36" t="str">
        <f>E15</f>
        <v>Správa a údržba silnic Lzeňského kraje, p.o.</v>
      </c>
      <c r="G51" s="43"/>
      <c r="H51" s="43"/>
      <c r="I51" s="120" t="s">
        <v>42</v>
      </c>
      <c r="J51" s="397" t="str">
        <f>E21</f>
        <v>Pontex spol. s r.o.</v>
      </c>
      <c r="K51" s="46"/>
    </row>
    <row r="52" spans="2:11" s="1" customFormat="1" ht="14.4" customHeight="1">
      <c r="B52" s="42"/>
      <c r="C52" s="38" t="s">
        <v>41</v>
      </c>
      <c r="D52" s="43"/>
      <c r="E52" s="43"/>
      <c r="F52" s="36" t="str">
        <f>IF(E18="","",E18)</f>
        <v>Společnost Dlouhá Ves - Radešov</v>
      </c>
      <c r="G52" s="43"/>
      <c r="H52" s="43"/>
      <c r="I52" s="119"/>
      <c r="J52" s="401"/>
      <c r="K52" s="46"/>
    </row>
    <row r="53" spans="2:11" s="1" customFormat="1" ht="10.35" customHeight="1">
      <c r="B53" s="42"/>
      <c r="C53" s="43"/>
      <c r="D53" s="43"/>
      <c r="E53" s="43"/>
      <c r="F53" s="43"/>
      <c r="G53" s="43"/>
      <c r="H53" s="43"/>
      <c r="I53" s="119"/>
      <c r="J53" s="43"/>
      <c r="K53" s="46"/>
    </row>
    <row r="54" spans="2:11" s="1" customFormat="1" ht="29.25" customHeight="1">
      <c r="B54" s="42"/>
      <c r="C54" s="146" t="s">
        <v>158</v>
      </c>
      <c r="D54" s="134"/>
      <c r="E54" s="134"/>
      <c r="F54" s="134"/>
      <c r="G54" s="134"/>
      <c r="H54" s="134"/>
      <c r="I54" s="147"/>
      <c r="J54" s="148" t="s">
        <v>159</v>
      </c>
      <c r="K54" s="149"/>
    </row>
    <row r="55" spans="2:11" s="1" customFormat="1" ht="10.35" customHeight="1">
      <c r="B55" s="42"/>
      <c r="C55" s="43"/>
      <c r="D55" s="43"/>
      <c r="E55" s="43"/>
      <c r="F55" s="43"/>
      <c r="G55" s="43"/>
      <c r="H55" s="43"/>
      <c r="I55" s="119"/>
      <c r="J55" s="43"/>
      <c r="K55" s="46"/>
    </row>
    <row r="56" spans="2:47" s="1" customFormat="1" ht="29.25" customHeight="1">
      <c r="B56" s="42"/>
      <c r="C56" s="150" t="s">
        <v>160</v>
      </c>
      <c r="D56" s="43"/>
      <c r="E56" s="43"/>
      <c r="F56" s="43"/>
      <c r="G56" s="43"/>
      <c r="H56" s="43"/>
      <c r="I56" s="119"/>
      <c r="J56" s="130">
        <f>J88</f>
        <v>71908575.03</v>
      </c>
      <c r="K56" s="46"/>
      <c r="AU56" s="25" t="s">
        <v>161</v>
      </c>
    </row>
    <row r="57" spans="2:11" s="7" customFormat="1" ht="24.9" customHeight="1">
      <c r="B57" s="151"/>
      <c r="C57" s="152"/>
      <c r="D57" s="153" t="s">
        <v>219</v>
      </c>
      <c r="E57" s="154"/>
      <c r="F57" s="154"/>
      <c r="G57" s="154"/>
      <c r="H57" s="154"/>
      <c r="I57" s="155"/>
      <c r="J57" s="156">
        <f>J89</f>
        <v>69689903.32000001</v>
      </c>
      <c r="K57" s="157"/>
    </row>
    <row r="58" spans="2:11" s="8" customFormat="1" ht="19.95" customHeight="1">
      <c r="B58" s="158"/>
      <c r="C58" s="159"/>
      <c r="D58" s="160" t="s">
        <v>220</v>
      </c>
      <c r="E58" s="161"/>
      <c r="F58" s="161"/>
      <c r="G58" s="161"/>
      <c r="H58" s="161"/>
      <c r="I58" s="162"/>
      <c r="J58" s="163">
        <f>J90</f>
        <v>27504395.140000004</v>
      </c>
      <c r="K58" s="164"/>
    </row>
    <row r="59" spans="2:11" s="8" customFormat="1" ht="19.95" customHeight="1">
      <c r="B59" s="158"/>
      <c r="C59" s="159"/>
      <c r="D59" s="160" t="s">
        <v>221</v>
      </c>
      <c r="E59" s="161"/>
      <c r="F59" s="161"/>
      <c r="G59" s="161"/>
      <c r="H59" s="161"/>
      <c r="I59" s="162"/>
      <c r="J59" s="163">
        <f>J355</f>
        <v>10026381.64</v>
      </c>
      <c r="K59" s="164"/>
    </row>
    <row r="60" spans="2:11" s="8" customFormat="1" ht="19.95" customHeight="1">
      <c r="B60" s="158"/>
      <c r="C60" s="159"/>
      <c r="D60" s="160" t="s">
        <v>222</v>
      </c>
      <c r="E60" s="161"/>
      <c r="F60" s="161"/>
      <c r="G60" s="161"/>
      <c r="H60" s="161"/>
      <c r="I60" s="162"/>
      <c r="J60" s="163">
        <f>J441</f>
        <v>7046857.9799999995</v>
      </c>
      <c r="K60" s="164"/>
    </row>
    <row r="61" spans="2:11" s="8" customFormat="1" ht="19.95" customHeight="1">
      <c r="B61" s="158"/>
      <c r="C61" s="159"/>
      <c r="D61" s="160" t="s">
        <v>223</v>
      </c>
      <c r="E61" s="161"/>
      <c r="F61" s="161"/>
      <c r="G61" s="161"/>
      <c r="H61" s="161"/>
      <c r="I61" s="162"/>
      <c r="J61" s="163">
        <f>J450</f>
        <v>822612.92</v>
      </c>
      <c r="K61" s="164"/>
    </row>
    <row r="62" spans="2:11" s="8" customFormat="1" ht="19.95" customHeight="1">
      <c r="B62" s="158"/>
      <c r="C62" s="159"/>
      <c r="D62" s="160" t="s">
        <v>224</v>
      </c>
      <c r="E62" s="161"/>
      <c r="F62" s="161"/>
      <c r="G62" s="161"/>
      <c r="H62" s="161"/>
      <c r="I62" s="162"/>
      <c r="J62" s="163">
        <f>J471</f>
        <v>15769114.049999999</v>
      </c>
      <c r="K62" s="164"/>
    </row>
    <row r="63" spans="2:11" s="8" customFormat="1" ht="19.95" customHeight="1">
      <c r="B63" s="158"/>
      <c r="C63" s="159"/>
      <c r="D63" s="160" t="s">
        <v>225</v>
      </c>
      <c r="E63" s="161"/>
      <c r="F63" s="161"/>
      <c r="G63" s="161"/>
      <c r="H63" s="161"/>
      <c r="I63" s="162"/>
      <c r="J63" s="163">
        <f>J526</f>
        <v>232230.34000000003</v>
      </c>
      <c r="K63" s="164"/>
    </row>
    <row r="64" spans="2:11" s="8" customFormat="1" ht="19.95" customHeight="1">
      <c r="B64" s="158"/>
      <c r="C64" s="159"/>
      <c r="D64" s="160" t="s">
        <v>226</v>
      </c>
      <c r="E64" s="161"/>
      <c r="F64" s="161"/>
      <c r="G64" s="161"/>
      <c r="H64" s="161"/>
      <c r="I64" s="162"/>
      <c r="J64" s="163">
        <f>J576</f>
        <v>8288311.250000001</v>
      </c>
      <c r="K64" s="164"/>
    </row>
    <row r="65" spans="2:11" s="8" customFormat="1" ht="14.85" customHeight="1">
      <c r="B65" s="158"/>
      <c r="C65" s="159"/>
      <c r="D65" s="160" t="s">
        <v>227</v>
      </c>
      <c r="E65" s="161"/>
      <c r="F65" s="161"/>
      <c r="G65" s="161"/>
      <c r="H65" s="161"/>
      <c r="I65" s="162"/>
      <c r="J65" s="163">
        <f>J726</f>
        <v>1346550.41</v>
      </c>
      <c r="K65" s="164"/>
    </row>
    <row r="66" spans="2:11" s="8" customFormat="1" ht="14.85" customHeight="1">
      <c r="B66" s="158"/>
      <c r="C66" s="159"/>
      <c r="D66" s="160" t="s">
        <v>228</v>
      </c>
      <c r="E66" s="161"/>
      <c r="F66" s="161"/>
      <c r="G66" s="161"/>
      <c r="H66" s="161"/>
      <c r="I66" s="162"/>
      <c r="J66" s="163">
        <f>J752</f>
        <v>201163.81</v>
      </c>
      <c r="K66" s="164"/>
    </row>
    <row r="67" spans="2:11" s="7" customFormat="1" ht="24.9" customHeight="1">
      <c r="B67" s="151"/>
      <c r="C67" s="152"/>
      <c r="D67" s="153" t="s">
        <v>162</v>
      </c>
      <c r="E67" s="154"/>
      <c r="F67" s="154"/>
      <c r="G67" s="154"/>
      <c r="H67" s="154"/>
      <c r="I67" s="155"/>
      <c r="J67" s="156">
        <f>J755</f>
        <v>2218671.71</v>
      </c>
      <c r="K67" s="157"/>
    </row>
    <row r="68" spans="2:11" s="8" customFormat="1" ht="19.95" customHeight="1">
      <c r="B68" s="158"/>
      <c r="C68" s="159"/>
      <c r="D68" s="160" t="s">
        <v>163</v>
      </c>
      <c r="E68" s="161"/>
      <c r="F68" s="161"/>
      <c r="G68" s="161"/>
      <c r="H68" s="161"/>
      <c r="I68" s="162"/>
      <c r="J68" s="163">
        <f>J756</f>
        <v>2218671.71</v>
      </c>
      <c r="K68" s="164"/>
    </row>
    <row r="69" spans="2:11" s="1" customFormat="1" ht="21.75" customHeight="1">
      <c r="B69" s="42"/>
      <c r="C69" s="43"/>
      <c r="D69" s="43"/>
      <c r="E69" s="43"/>
      <c r="F69" s="43"/>
      <c r="G69" s="43"/>
      <c r="H69" s="43"/>
      <c r="I69" s="119"/>
      <c r="J69" s="43"/>
      <c r="K69" s="46"/>
    </row>
    <row r="70" spans="2:11" s="1" customFormat="1" ht="6.9" customHeight="1">
      <c r="B70" s="57"/>
      <c r="C70" s="58"/>
      <c r="D70" s="58"/>
      <c r="E70" s="58"/>
      <c r="F70" s="58"/>
      <c r="G70" s="58"/>
      <c r="H70" s="58"/>
      <c r="I70" s="141"/>
      <c r="J70" s="58"/>
      <c r="K70" s="59"/>
    </row>
    <row r="74" spans="2:12" s="1" customFormat="1" ht="6.9" customHeight="1">
      <c r="B74" s="60"/>
      <c r="C74" s="61"/>
      <c r="D74" s="61"/>
      <c r="E74" s="61"/>
      <c r="F74" s="61"/>
      <c r="G74" s="61"/>
      <c r="H74" s="61"/>
      <c r="I74" s="144"/>
      <c r="J74" s="61"/>
      <c r="K74" s="61"/>
      <c r="L74" s="62"/>
    </row>
    <row r="75" spans="2:12" s="1" customFormat="1" ht="36.9" customHeight="1">
      <c r="B75" s="42"/>
      <c r="C75" s="63" t="s">
        <v>165</v>
      </c>
      <c r="D75" s="64"/>
      <c r="E75" s="64"/>
      <c r="F75" s="64"/>
      <c r="G75" s="64"/>
      <c r="H75" s="64"/>
      <c r="I75" s="165"/>
      <c r="J75" s="64"/>
      <c r="K75" s="64"/>
      <c r="L75" s="62"/>
    </row>
    <row r="76" spans="2:12" s="1" customFormat="1" ht="6.9" customHeight="1">
      <c r="B76" s="42"/>
      <c r="C76" s="64"/>
      <c r="D76" s="64"/>
      <c r="E76" s="64"/>
      <c r="F76" s="64"/>
      <c r="G76" s="64"/>
      <c r="H76" s="64"/>
      <c r="I76" s="165"/>
      <c r="J76" s="64"/>
      <c r="K76" s="64"/>
      <c r="L76" s="62"/>
    </row>
    <row r="77" spans="2:12" s="1" customFormat="1" ht="14.4" customHeight="1">
      <c r="B77" s="42"/>
      <c r="C77" s="66" t="s">
        <v>18</v>
      </c>
      <c r="D77" s="64"/>
      <c r="E77" s="64"/>
      <c r="F77" s="64"/>
      <c r="G77" s="64"/>
      <c r="H77" s="64"/>
      <c r="I77" s="165"/>
      <c r="J77" s="64"/>
      <c r="K77" s="64"/>
      <c r="L77" s="62"/>
    </row>
    <row r="78" spans="2:12" s="1" customFormat="1" ht="14.4" customHeight="1">
      <c r="B78" s="42"/>
      <c r="C78" s="64"/>
      <c r="D78" s="64"/>
      <c r="E78" s="402" t="str">
        <f>E7</f>
        <v>II/169 a II/145 Dlouhá ves-Radešov, úsek C</v>
      </c>
      <c r="F78" s="403"/>
      <c r="G78" s="403"/>
      <c r="H78" s="403"/>
      <c r="I78" s="165"/>
      <c r="J78" s="64"/>
      <c r="K78" s="64"/>
      <c r="L78" s="62"/>
    </row>
    <row r="79" spans="2:12" s="1" customFormat="1" ht="14.4" customHeight="1">
      <c r="B79" s="42"/>
      <c r="C79" s="66" t="s">
        <v>152</v>
      </c>
      <c r="D79" s="64"/>
      <c r="E79" s="64"/>
      <c r="F79" s="64"/>
      <c r="G79" s="64"/>
      <c r="H79" s="64"/>
      <c r="I79" s="165"/>
      <c r="J79" s="64"/>
      <c r="K79" s="64"/>
      <c r="L79" s="62"/>
    </row>
    <row r="80" spans="2:12" s="1" customFormat="1" ht="16.2" customHeight="1">
      <c r="B80" s="42"/>
      <c r="C80" s="64"/>
      <c r="D80" s="64"/>
      <c r="E80" s="382" t="str">
        <f>E9</f>
        <v>101 - Rekonstsrukce silnice II/169 a II/145, úsek C</v>
      </c>
      <c r="F80" s="404"/>
      <c r="G80" s="404"/>
      <c r="H80" s="404"/>
      <c r="I80" s="165"/>
      <c r="J80" s="64"/>
      <c r="K80" s="64"/>
      <c r="L80" s="62"/>
    </row>
    <row r="81" spans="2:12" s="1" customFormat="1" ht="6.9" customHeight="1">
      <c r="B81" s="42"/>
      <c r="C81" s="64"/>
      <c r="D81" s="64"/>
      <c r="E81" s="64"/>
      <c r="F81" s="64"/>
      <c r="G81" s="64"/>
      <c r="H81" s="64"/>
      <c r="I81" s="165"/>
      <c r="J81" s="64"/>
      <c r="K81" s="64"/>
      <c r="L81" s="62"/>
    </row>
    <row r="82" spans="2:12" s="1" customFormat="1" ht="18" customHeight="1">
      <c r="B82" s="42"/>
      <c r="C82" s="66" t="s">
        <v>26</v>
      </c>
      <c r="D82" s="64"/>
      <c r="E82" s="64"/>
      <c r="F82" s="166" t="str">
        <f>F12</f>
        <v>Kraj Plzeňský, k.ú. Opolenec</v>
      </c>
      <c r="G82" s="64"/>
      <c r="H82" s="64"/>
      <c r="I82" s="167" t="s">
        <v>28</v>
      </c>
      <c r="J82" s="74">
        <f>IF(J12="","",J12)</f>
        <v>43424</v>
      </c>
      <c r="K82" s="64"/>
      <c r="L82" s="62"/>
    </row>
    <row r="83" spans="2:12" s="1" customFormat="1" ht="6.9" customHeight="1">
      <c r="B83" s="42"/>
      <c r="C83" s="64"/>
      <c r="D83" s="64"/>
      <c r="E83" s="64"/>
      <c r="F83" s="64"/>
      <c r="G83" s="64"/>
      <c r="H83" s="64"/>
      <c r="I83" s="165"/>
      <c r="J83" s="64"/>
      <c r="K83" s="64"/>
      <c r="L83" s="62"/>
    </row>
    <row r="84" spans="2:12" s="1" customFormat="1" ht="13.2">
      <c r="B84" s="42"/>
      <c r="C84" s="66" t="s">
        <v>35</v>
      </c>
      <c r="D84" s="64"/>
      <c r="E84" s="64"/>
      <c r="F84" s="166" t="str">
        <f>E15</f>
        <v>Správa a údržba silnic Lzeňského kraje, p.o.</v>
      </c>
      <c r="G84" s="64"/>
      <c r="H84" s="64"/>
      <c r="I84" s="167" t="s">
        <v>42</v>
      </c>
      <c r="J84" s="166" t="str">
        <f>E21</f>
        <v>Pontex spol. s r.o.</v>
      </c>
      <c r="K84" s="64"/>
      <c r="L84" s="62"/>
    </row>
    <row r="85" spans="2:12" s="1" customFormat="1" ht="14.4" customHeight="1">
      <c r="B85" s="42"/>
      <c r="C85" s="66" t="s">
        <v>41</v>
      </c>
      <c r="D85" s="64"/>
      <c r="E85" s="64"/>
      <c r="F85" s="166" t="str">
        <f>IF(E18="","",E18)</f>
        <v>Společnost Dlouhá Ves - Radešov</v>
      </c>
      <c r="G85" s="64"/>
      <c r="H85" s="64"/>
      <c r="I85" s="165"/>
      <c r="J85" s="64"/>
      <c r="K85" s="64"/>
      <c r="L85" s="62"/>
    </row>
    <row r="86" spans="2:12" s="1" customFormat="1" ht="10.35" customHeight="1">
      <c r="B86" s="42"/>
      <c r="C86" s="64"/>
      <c r="D86" s="64"/>
      <c r="E86" s="64"/>
      <c r="F86" s="64"/>
      <c r="G86" s="64"/>
      <c r="H86" s="64"/>
      <c r="I86" s="165"/>
      <c r="J86" s="64"/>
      <c r="K86" s="64"/>
      <c r="L86" s="62"/>
    </row>
    <row r="87" spans="2:20" s="9" customFormat="1" ht="29.25" customHeight="1">
      <c r="B87" s="168"/>
      <c r="C87" s="169" t="s">
        <v>166</v>
      </c>
      <c r="D87" s="170" t="s">
        <v>67</v>
      </c>
      <c r="E87" s="170" t="s">
        <v>63</v>
      </c>
      <c r="F87" s="170" t="s">
        <v>167</v>
      </c>
      <c r="G87" s="170" t="s">
        <v>168</v>
      </c>
      <c r="H87" s="170" t="s">
        <v>169</v>
      </c>
      <c r="I87" s="171" t="s">
        <v>170</v>
      </c>
      <c r="J87" s="170" t="s">
        <v>159</v>
      </c>
      <c r="K87" s="172" t="s">
        <v>171</v>
      </c>
      <c r="L87" s="173"/>
      <c r="M87" s="82" t="s">
        <v>172</v>
      </c>
      <c r="N87" s="83" t="s">
        <v>52</v>
      </c>
      <c r="O87" s="83" t="s">
        <v>173</v>
      </c>
      <c r="P87" s="83" t="s">
        <v>174</v>
      </c>
      <c r="Q87" s="83" t="s">
        <v>175</v>
      </c>
      <c r="R87" s="83" t="s">
        <v>176</v>
      </c>
      <c r="S87" s="83" t="s">
        <v>177</v>
      </c>
      <c r="T87" s="84" t="s">
        <v>178</v>
      </c>
    </row>
    <row r="88" spans="2:63" s="1" customFormat="1" ht="29.25" customHeight="1">
      <c r="B88" s="42"/>
      <c r="C88" s="88" t="s">
        <v>160</v>
      </c>
      <c r="D88" s="64"/>
      <c r="E88" s="64"/>
      <c r="F88" s="64"/>
      <c r="G88" s="64"/>
      <c r="H88" s="64"/>
      <c r="I88" s="165"/>
      <c r="J88" s="174">
        <f>BK88</f>
        <v>71908575.03</v>
      </c>
      <c r="K88" s="64"/>
      <c r="L88" s="62"/>
      <c r="M88" s="85"/>
      <c r="N88" s="86"/>
      <c r="O88" s="86"/>
      <c r="P88" s="175">
        <f>P89+P755</f>
        <v>0</v>
      </c>
      <c r="Q88" s="86"/>
      <c r="R88" s="175">
        <f>R89+R755</f>
        <v>22351.533861160002</v>
      </c>
      <c r="S88" s="86"/>
      <c r="T88" s="176">
        <f>T89+T755</f>
        <v>10540.061328</v>
      </c>
      <c r="AT88" s="25" t="s">
        <v>81</v>
      </c>
      <c r="AU88" s="25" t="s">
        <v>161</v>
      </c>
      <c r="BK88" s="177">
        <f>BK89+BK755</f>
        <v>71908575.03</v>
      </c>
    </row>
    <row r="89" spans="2:63" s="10" customFormat="1" ht="37.35" customHeight="1">
      <c r="B89" s="178"/>
      <c r="C89" s="179"/>
      <c r="D89" s="180" t="s">
        <v>81</v>
      </c>
      <c r="E89" s="181" t="s">
        <v>229</v>
      </c>
      <c r="F89" s="181" t="s">
        <v>230</v>
      </c>
      <c r="G89" s="179"/>
      <c r="H89" s="179"/>
      <c r="I89" s="182"/>
      <c r="J89" s="183">
        <f>BK89</f>
        <v>69689903.32000001</v>
      </c>
      <c r="K89" s="179"/>
      <c r="L89" s="184"/>
      <c r="M89" s="185"/>
      <c r="N89" s="186"/>
      <c r="O89" s="186"/>
      <c r="P89" s="187">
        <f>P90+P355+P441+P450+P471+P526+P576</f>
        <v>0</v>
      </c>
      <c r="Q89" s="186"/>
      <c r="R89" s="187">
        <f>R90+R355+R441+R450+R471+R526+R576</f>
        <v>22351.533861160002</v>
      </c>
      <c r="S89" s="186"/>
      <c r="T89" s="188">
        <f>T90+T355+T441+T450+T471+T526+T576</f>
        <v>10540.061328</v>
      </c>
      <c r="AR89" s="189" t="s">
        <v>25</v>
      </c>
      <c r="AT89" s="190" t="s">
        <v>81</v>
      </c>
      <c r="AU89" s="190" t="s">
        <v>82</v>
      </c>
      <c r="AY89" s="189" t="s">
        <v>182</v>
      </c>
      <c r="BK89" s="191">
        <f>BK90+BK355+BK441+BK450+BK471+BK526+BK576</f>
        <v>69689903.32000001</v>
      </c>
    </row>
    <row r="90" spans="2:63" s="10" customFormat="1" ht="19.95" customHeight="1">
      <c r="B90" s="178"/>
      <c r="C90" s="179"/>
      <c r="D90" s="180" t="s">
        <v>81</v>
      </c>
      <c r="E90" s="192" t="s">
        <v>25</v>
      </c>
      <c r="F90" s="192" t="s">
        <v>231</v>
      </c>
      <c r="G90" s="179"/>
      <c r="H90" s="179"/>
      <c r="I90" s="182"/>
      <c r="J90" s="193">
        <f>BK90</f>
        <v>27504395.140000004</v>
      </c>
      <c r="K90" s="179"/>
      <c r="L90" s="184"/>
      <c r="M90" s="185"/>
      <c r="N90" s="186"/>
      <c r="O90" s="186"/>
      <c r="P90" s="187">
        <f>SUM(P91:P354)</f>
        <v>0</v>
      </c>
      <c r="Q90" s="186"/>
      <c r="R90" s="187">
        <f>SUM(R91:R354)</f>
        <v>10031.812381959999</v>
      </c>
      <c r="S90" s="186"/>
      <c r="T90" s="188">
        <f>SUM(T91:T354)</f>
        <v>9274.5056</v>
      </c>
      <c r="AR90" s="189" t="s">
        <v>25</v>
      </c>
      <c r="AT90" s="190" t="s">
        <v>81</v>
      </c>
      <c r="AU90" s="190" t="s">
        <v>25</v>
      </c>
      <c r="AY90" s="189" t="s">
        <v>182</v>
      </c>
      <c r="BK90" s="191">
        <f>SUM(BK91:BK354)</f>
        <v>27504395.140000004</v>
      </c>
    </row>
    <row r="91" spans="2:65" s="1" customFormat="1" ht="34.2" customHeight="1">
      <c r="B91" s="42"/>
      <c r="C91" s="194" t="s">
        <v>25</v>
      </c>
      <c r="D91" s="194" t="s">
        <v>185</v>
      </c>
      <c r="E91" s="195" t="s">
        <v>232</v>
      </c>
      <c r="F91" s="196" t="s">
        <v>233</v>
      </c>
      <c r="G91" s="197" t="s">
        <v>234</v>
      </c>
      <c r="H91" s="198">
        <v>836.3</v>
      </c>
      <c r="I91" s="199">
        <v>58.26</v>
      </c>
      <c r="J91" s="200">
        <f>ROUND(I91*H91,2)</f>
        <v>48722.84</v>
      </c>
      <c r="K91" s="196" t="s">
        <v>235</v>
      </c>
      <c r="L91" s="62"/>
      <c r="M91" s="201" t="s">
        <v>22</v>
      </c>
      <c r="N91" s="202" t="s">
        <v>53</v>
      </c>
      <c r="O91" s="43"/>
      <c r="P91" s="203">
        <f>O91*H91</f>
        <v>0</v>
      </c>
      <c r="Q91" s="203">
        <v>0</v>
      </c>
      <c r="R91" s="203">
        <f>Q91*H91</f>
        <v>0</v>
      </c>
      <c r="S91" s="203">
        <v>0</v>
      </c>
      <c r="T91" s="204">
        <f>S91*H91</f>
        <v>0</v>
      </c>
      <c r="AR91" s="25" t="s">
        <v>197</v>
      </c>
      <c r="AT91" s="25" t="s">
        <v>185</v>
      </c>
      <c r="AU91" s="25" t="s">
        <v>92</v>
      </c>
      <c r="AY91" s="25" t="s">
        <v>182</v>
      </c>
      <c r="BE91" s="205">
        <f>IF(N91="základní",J91,0)</f>
        <v>48722.84</v>
      </c>
      <c r="BF91" s="205">
        <f>IF(N91="snížená",J91,0)</f>
        <v>0</v>
      </c>
      <c r="BG91" s="205">
        <f>IF(N91="zákl. přenesená",J91,0)</f>
        <v>0</v>
      </c>
      <c r="BH91" s="205">
        <f>IF(N91="sníž. přenesená",J91,0)</f>
        <v>0</v>
      </c>
      <c r="BI91" s="205">
        <f>IF(N91="nulová",J91,0)</f>
        <v>0</v>
      </c>
      <c r="BJ91" s="25" t="s">
        <v>25</v>
      </c>
      <c r="BK91" s="205">
        <f>ROUND(I91*H91,2)</f>
        <v>48722.84</v>
      </c>
      <c r="BL91" s="25" t="s">
        <v>197</v>
      </c>
      <c r="BM91" s="25" t="s">
        <v>236</v>
      </c>
    </row>
    <row r="92" spans="2:47" s="1" customFormat="1" ht="216">
      <c r="B92" s="42"/>
      <c r="C92" s="64"/>
      <c r="D92" s="208" t="s">
        <v>237</v>
      </c>
      <c r="E92" s="64"/>
      <c r="F92" s="228" t="s">
        <v>238</v>
      </c>
      <c r="G92" s="64"/>
      <c r="H92" s="64"/>
      <c r="I92" s="165"/>
      <c r="J92" s="64"/>
      <c r="K92" s="64"/>
      <c r="L92" s="62"/>
      <c r="M92" s="229"/>
      <c r="N92" s="43"/>
      <c r="O92" s="43"/>
      <c r="P92" s="43"/>
      <c r="Q92" s="43"/>
      <c r="R92" s="43"/>
      <c r="S92" s="43"/>
      <c r="T92" s="79"/>
      <c r="AT92" s="25" t="s">
        <v>237</v>
      </c>
      <c r="AU92" s="25" t="s">
        <v>92</v>
      </c>
    </row>
    <row r="93" spans="2:51" s="11" customFormat="1" ht="13.5">
      <c r="B93" s="206"/>
      <c r="C93" s="207"/>
      <c r="D93" s="208" t="s">
        <v>192</v>
      </c>
      <c r="E93" s="209" t="s">
        <v>22</v>
      </c>
      <c r="F93" s="210" t="s">
        <v>239</v>
      </c>
      <c r="G93" s="207"/>
      <c r="H93" s="211">
        <v>138</v>
      </c>
      <c r="I93" s="212"/>
      <c r="J93" s="207"/>
      <c r="K93" s="207"/>
      <c r="L93" s="213"/>
      <c r="M93" s="214"/>
      <c r="N93" s="215"/>
      <c r="O93" s="215"/>
      <c r="P93" s="215"/>
      <c r="Q93" s="215"/>
      <c r="R93" s="215"/>
      <c r="S93" s="215"/>
      <c r="T93" s="216"/>
      <c r="AT93" s="217" t="s">
        <v>192</v>
      </c>
      <c r="AU93" s="217" t="s">
        <v>92</v>
      </c>
      <c r="AV93" s="11" t="s">
        <v>92</v>
      </c>
      <c r="AW93" s="11" t="s">
        <v>194</v>
      </c>
      <c r="AX93" s="11" t="s">
        <v>82</v>
      </c>
      <c r="AY93" s="217" t="s">
        <v>182</v>
      </c>
    </row>
    <row r="94" spans="2:51" s="11" customFormat="1" ht="13.5">
      <c r="B94" s="206"/>
      <c r="C94" s="207"/>
      <c r="D94" s="208" t="s">
        <v>192</v>
      </c>
      <c r="E94" s="209" t="s">
        <v>22</v>
      </c>
      <c r="F94" s="210" t="s">
        <v>240</v>
      </c>
      <c r="G94" s="207"/>
      <c r="H94" s="211">
        <v>698.3</v>
      </c>
      <c r="I94" s="212"/>
      <c r="J94" s="207"/>
      <c r="K94" s="207"/>
      <c r="L94" s="213"/>
      <c r="M94" s="214"/>
      <c r="N94" s="215"/>
      <c r="O94" s="215"/>
      <c r="P94" s="215"/>
      <c r="Q94" s="215"/>
      <c r="R94" s="215"/>
      <c r="S94" s="215"/>
      <c r="T94" s="216"/>
      <c r="AT94" s="217" t="s">
        <v>192</v>
      </c>
      <c r="AU94" s="217" t="s">
        <v>92</v>
      </c>
      <c r="AV94" s="11" t="s">
        <v>92</v>
      </c>
      <c r="AW94" s="11" t="s">
        <v>194</v>
      </c>
      <c r="AX94" s="11" t="s">
        <v>82</v>
      </c>
      <c r="AY94" s="217" t="s">
        <v>182</v>
      </c>
    </row>
    <row r="95" spans="2:51" s="13" customFormat="1" ht="13.5">
      <c r="B95" s="233"/>
      <c r="C95" s="234"/>
      <c r="D95" s="208" t="s">
        <v>192</v>
      </c>
      <c r="E95" s="235" t="s">
        <v>22</v>
      </c>
      <c r="F95" s="236" t="s">
        <v>241</v>
      </c>
      <c r="G95" s="234"/>
      <c r="H95" s="237">
        <v>836.3</v>
      </c>
      <c r="I95" s="238"/>
      <c r="J95" s="234"/>
      <c r="K95" s="234"/>
      <c r="L95" s="239"/>
      <c r="M95" s="240"/>
      <c r="N95" s="241"/>
      <c r="O95" s="241"/>
      <c r="P95" s="241"/>
      <c r="Q95" s="241"/>
      <c r="R95" s="241"/>
      <c r="S95" s="241"/>
      <c r="T95" s="242"/>
      <c r="AT95" s="243" t="s">
        <v>192</v>
      </c>
      <c r="AU95" s="243" t="s">
        <v>92</v>
      </c>
      <c r="AV95" s="13" t="s">
        <v>197</v>
      </c>
      <c r="AW95" s="13" t="s">
        <v>194</v>
      </c>
      <c r="AX95" s="13" t="s">
        <v>25</v>
      </c>
      <c r="AY95" s="243" t="s">
        <v>182</v>
      </c>
    </row>
    <row r="96" spans="2:65" s="1" customFormat="1" ht="22.8" customHeight="1">
      <c r="B96" s="42"/>
      <c r="C96" s="194" t="s">
        <v>92</v>
      </c>
      <c r="D96" s="194" t="s">
        <v>185</v>
      </c>
      <c r="E96" s="195" t="s">
        <v>242</v>
      </c>
      <c r="F96" s="196" t="s">
        <v>243</v>
      </c>
      <c r="G96" s="197" t="s">
        <v>234</v>
      </c>
      <c r="H96" s="198">
        <v>836.3</v>
      </c>
      <c r="I96" s="199">
        <v>31.71</v>
      </c>
      <c r="J96" s="200">
        <f>ROUND(I96*H96,2)</f>
        <v>26519.07</v>
      </c>
      <c r="K96" s="196" t="s">
        <v>235</v>
      </c>
      <c r="L96" s="62"/>
      <c r="M96" s="201" t="s">
        <v>22</v>
      </c>
      <c r="N96" s="202" t="s">
        <v>53</v>
      </c>
      <c r="O96" s="43"/>
      <c r="P96" s="203">
        <f>O96*H96</f>
        <v>0</v>
      </c>
      <c r="Q96" s="203">
        <v>0.00018</v>
      </c>
      <c r="R96" s="203">
        <f>Q96*H96</f>
        <v>0.150534</v>
      </c>
      <c r="S96" s="203">
        <v>0</v>
      </c>
      <c r="T96" s="204">
        <f>S96*H96</f>
        <v>0</v>
      </c>
      <c r="AR96" s="25" t="s">
        <v>197</v>
      </c>
      <c r="AT96" s="25" t="s">
        <v>185</v>
      </c>
      <c r="AU96" s="25" t="s">
        <v>92</v>
      </c>
      <c r="AY96" s="25" t="s">
        <v>182</v>
      </c>
      <c r="BE96" s="205">
        <f>IF(N96="základní",J96,0)</f>
        <v>26519.07</v>
      </c>
      <c r="BF96" s="205">
        <f>IF(N96="snížená",J96,0)</f>
        <v>0</v>
      </c>
      <c r="BG96" s="205">
        <f>IF(N96="zákl. přenesená",J96,0)</f>
        <v>0</v>
      </c>
      <c r="BH96" s="205">
        <f>IF(N96="sníž. přenesená",J96,0)</f>
        <v>0</v>
      </c>
      <c r="BI96" s="205">
        <f>IF(N96="nulová",J96,0)</f>
        <v>0</v>
      </c>
      <c r="BJ96" s="25" t="s">
        <v>25</v>
      </c>
      <c r="BK96" s="205">
        <f>ROUND(I96*H96,2)</f>
        <v>26519.07</v>
      </c>
      <c r="BL96" s="25" t="s">
        <v>197</v>
      </c>
      <c r="BM96" s="25" t="s">
        <v>244</v>
      </c>
    </row>
    <row r="97" spans="2:47" s="1" customFormat="1" ht="96">
      <c r="B97" s="42"/>
      <c r="C97" s="64"/>
      <c r="D97" s="208" t="s">
        <v>237</v>
      </c>
      <c r="E97" s="64"/>
      <c r="F97" s="228" t="s">
        <v>245</v>
      </c>
      <c r="G97" s="64"/>
      <c r="H97" s="64"/>
      <c r="I97" s="165"/>
      <c r="J97" s="64"/>
      <c r="K97" s="64"/>
      <c r="L97" s="62"/>
      <c r="M97" s="229"/>
      <c r="N97" s="43"/>
      <c r="O97" s="43"/>
      <c r="P97" s="43"/>
      <c r="Q97" s="43"/>
      <c r="R97" s="43"/>
      <c r="S97" s="43"/>
      <c r="T97" s="79"/>
      <c r="AT97" s="25" t="s">
        <v>237</v>
      </c>
      <c r="AU97" s="25" t="s">
        <v>92</v>
      </c>
    </row>
    <row r="98" spans="2:51" s="11" customFormat="1" ht="13.5">
      <c r="B98" s="206"/>
      <c r="C98" s="207"/>
      <c r="D98" s="208" t="s">
        <v>192</v>
      </c>
      <c r="E98" s="209" t="s">
        <v>22</v>
      </c>
      <c r="F98" s="210" t="s">
        <v>246</v>
      </c>
      <c r="G98" s="207"/>
      <c r="H98" s="211">
        <v>836.3</v>
      </c>
      <c r="I98" s="212"/>
      <c r="J98" s="207"/>
      <c r="K98" s="207"/>
      <c r="L98" s="213"/>
      <c r="M98" s="214"/>
      <c r="N98" s="215"/>
      <c r="O98" s="215"/>
      <c r="P98" s="215"/>
      <c r="Q98" s="215"/>
      <c r="R98" s="215"/>
      <c r="S98" s="215"/>
      <c r="T98" s="216"/>
      <c r="AT98" s="217" t="s">
        <v>192</v>
      </c>
      <c r="AU98" s="217" t="s">
        <v>92</v>
      </c>
      <c r="AV98" s="11" t="s">
        <v>92</v>
      </c>
      <c r="AW98" s="11" t="s">
        <v>194</v>
      </c>
      <c r="AX98" s="11" t="s">
        <v>25</v>
      </c>
      <c r="AY98" s="217" t="s">
        <v>182</v>
      </c>
    </row>
    <row r="99" spans="2:65" s="1" customFormat="1" ht="34.2" customHeight="1">
      <c r="B99" s="42"/>
      <c r="C99" s="194" t="s">
        <v>201</v>
      </c>
      <c r="D99" s="194" t="s">
        <v>185</v>
      </c>
      <c r="E99" s="195" t="s">
        <v>247</v>
      </c>
      <c r="F99" s="196" t="s">
        <v>248</v>
      </c>
      <c r="G99" s="197" t="s">
        <v>249</v>
      </c>
      <c r="H99" s="198">
        <v>549</v>
      </c>
      <c r="I99" s="199">
        <v>147.5</v>
      </c>
      <c r="J99" s="200">
        <f>ROUND(I99*H99,2)</f>
        <v>80977.5</v>
      </c>
      <c r="K99" s="196" t="s">
        <v>235</v>
      </c>
      <c r="L99" s="62"/>
      <c r="M99" s="201" t="s">
        <v>22</v>
      </c>
      <c r="N99" s="202" t="s">
        <v>53</v>
      </c>
      <c r="O99" s="43"/>
      <c r="P99" s="203">
        <f>O99*H99</f>
        <v>0</v>
      </c>
      <c r="Q99" s="203">
        <v>0</v>
      </c>
      <c r="R99" s="203">
        <f>Q99*H99</f>
        <v>0</v>
      </c>
      <c r="S99" s="203">
        <v>0</v>
      </c>
      <c r="T99" s="204">
        <f>S99*H99</f>
        <v>0</v>
      </c>
      <c r="AR99" s="25" t="s">
        <v>197</v>
      </c>
      <c r="AT99" s="25" t="s">
        <v>185</v>
      </c>
      <c r="AU99" s="25" t="s">
        <v>92</v>
      </c>
      <c r="AY99" s="25" t="s">
        <v>182</v>
      </c>
      <c r="BE99" s="205">
        <f>IF(N99="základní",J99,0)</f>
        <v>80977.5</v>
      </c>
      <c r="BF99" s="205">
        <f>IF(N99="snížená",J99,0)</f>
        <v>0</v>
      </c>
      <c r="BG99" s="205">
        <f>IF(N99="zákl. přenesená",J99,0)</f>
        <v>0</v>
      </c>
      <c r="BH99" s="205">
        <f>IF(N99="sníž. přenesená",J99,0)</f>
        <v>0</v>
      </c>
      <c r="BI99" s="205">
        <f>IF(N99="nulová",J99,0)</f>
        <v>0</v>
      </c>
      <c r="BJ99" s="25" t="s">
        <v>25</v>
      </c>
      <c r="BK99" s="205">
        <f>ROUND(I99*H99,2)</f>
        <v>80977.5</v>
      </c>
      <c r="BL99" s="25" t="s">
        <v>197</v>
      </c>
      <c r="BM99" s="25" t="s">
        <v>250</v>
      </c>
    </row>
    <row r="100" spans="2:47" s="1" customFormat="1" ht="192">
      <c r="B100" s="42"/>
      <c r="C100" s="64"/>
      <c r="D100" s="208" t="s">
        <v>237</v>
      </c>
      <c r="E100" s="64"/>
      <c r="F100" s="228" t="s">
        <v>251</v>
      </c>
      <c r="G100" s="64"/>
      <c r="H100" s="64"/>
      <c r="I100" s="165"/>
      <c r="J100" s="64"/>
      <c r="K100" s="64"/>
      <c r="L100" s="62"/>
      <c r="M100" s="229"/>
      <c r="N100" s="43"/>
      <c r="O100" s="43"/>
      <c r="P100" s="43"/>
      <c r="Q100" s="43"/>
      <c r="R100" s="43"/>
      <c r="S100" s="43"/>
      <c r="T100" s="79"/>
      <c r="AT100" s="25" t="s">
        <v>237</v>
      </c>
      <c r="AU100" s="25" t="s">
        <v>92</v>
      </c>
    </row>
    <row r="101" spans="2:51" s="11" customFormat="1" ht="13.5">
      <c r="B101" s="206"/>
      <c r="C101" s="207"/>
      <c r="D101" s="208" t="s">
        <v>192</v>
      </c>
      <c r="E101" s="209" t="s">
        <v>22</v>
      </c>
      <c r="F101" s="210" t="s">
        <v>252</v>
      </c>
      <c r="G101" s="207"/>
      <c r="H101" s="211">
        <v>549</v>
      </c>
      <c r="I101" s="212"/>
      <c r="J101" s="207"/>
      <c r="K101" s="207"/>
      <c r="L101" s="213"/>
      <c r="M101" s="214"/>
      <c r="N101" s="215"/>
      <c r="O101" s="215"/>
      <c r="P101" s="215"/>
      <c r="Q101" s="215"/>
      <c r="R101" s="215"/>
      <c r="S101" s="215"/>
      <c r="T101" s="216"/>
      <c r="AT101" s="217" t="s">
        <v>192</v>
      </c>
      <c r="AU101" s="217" t="s">
        <v>92</v>
      </c>
      <c r="AV101" s="11" t="s">
        <v>92</v>
      </c>
      <c r="AW101" s="11" t="s">
        <v>194</v>
      </c>
      <c r="AX101" s="11" t="s">
        <v>25</v>
      </c>
      <c r="AY101" s="217" t="s">
        <v>182</v>
      </c>
    </row>
    <row r="102" spans="2:65" s="1" customFormat="1" ht="34.2" customHeight="1">
      <c r="B102" s="42"/>
      <c r="C102" s="194" t="s">
        <v>197</v>
      </c>
      <c r="D102" s="194" t="s">
        <v>185</v>
      </c>
      <c r="E102" s="195" t="s">
        <v>253</v>
      </c>
      <c r="F102" s="196" t="s">
        <v>254</v>
      </c>
      <c r="G102" s="197" t="s">
        <v>249</v>
      </c>
      <c r="H102" s="198">
        <v>10</v>
      </c>
      <c r="I102" s="199">
        <v>237.23</v>
      </c>
      <c r="J102" s="200">
        <f>ROUND(I102*H102,2)</f>
        <v>2372.3</v>
      </c>
      <c r="K102" s="196" t="s">
        <v>235</v>
      </c>
      <c r="L102" s="62"/>
      <c r="M102" s="201" t="s">
        <v>22</v>
      </c>
      <c r="N102" s="202" t="s">
        <v>53</v>
      </c>
      <c r="O102" s="43"/>
      <c r="P102" s="203">
        <f>O102*H102</f>
        <v>0</v>
      </c>
      <c r="Q102" s="203">
        <v>0</v>
      </c>
      <c r="R102" s="203">
        <f>Q102*H102</f>
        <v>0</v>
      </c>
      <c r="S102" s="203">
        <v>0</v>
      </c>
      <c r="T102" s="204">
        <f>S102*H102</f>
        <v>0</v>
      </c>
      <c r="AR102" s="25" t="s">
        <v>197</v>
      </c>
      <c r="AT102" s="25" t="s">
        <v>185</v>
      </c>
      <c r="AU102" s="25" t="s">
        <v>92</v>
      </c>
      <c r="AY102" s="25" t="s">
        <v>182</v>
      </c>
      <c r="BE102" s="205">
        <f>IF(N102="základní",J102,0)</f>
        <v>2372.3</v>
      </c>
      <c r="BF102" s="205">
        <f>IF(N102="snížená",J102,0)</f>
        <v>0</v>
      </c>
      <c r="BG102" s="205">
        <f>IF(N102="zákl. přenesená",J102,0)</f>
        <v>0</v>
      </c>
      <c r="BH102" s="205">
        <f>IF(N102="sníž. přenesená",J102,0)</f>
        <v>0</v>
      </c>
      <c r="BI102" s="205">
        <f>IF(N102="nulová",J102,0)</f>
        <v>0</v>
      </c>
      <c r="BJ102" s="25" t="s">
        <v>25</v>
      </c>
      <c r="BK102" s="205">
        <f>ROUND(I102*H102,2)</f>
        <v>2372.3</v>
      </c>
      <c r="BL102" s="25" t="s">
        <v>197</v>
      </c>
      <c r="BM102" s="25" t="s">
        <v>255</v>
      </c>
    </row>
    <row r="103" spans="2:47" s="1" customFormat="1" ht="192">
      <c r="B103" s="42"/>
      <c r="C103" s="64"/>
      <c r="D103" s="208" t="s">
        <v>237</v>
      </c>
      <c r="E103" s="64"/>
      <c r="F103" s="228" t="s">
        <v>251</v>
      </c>
      <c r="G103" s="64"/>
      <c r="H103" s="64"/>
      <c r="I103" s="165"/>
      <c r="J103" s="64"/>
      <c r="K103" s="64"/>
      <c r="L103" s="62"/>
      <c r="M103" s="229"/>
      <c r="N103" s="43"/>
      <c r="O103" s="43"/>
      <c r="P103" s="43"/>
      <c r="Q103" s="43"/>
      <c r="R103" s="43"/>
      <c r="S103" s="43"/>
      <c r="T103" s="79"/>
      <c r="AT103" s="25" t="s">
        <v>237</v>
      </c>
      <c r="AU103" s="25" t="s">
        <v>92</v>
      </c>
    </row>
    <row r="104" spans="2:51" s="11" customFormat="1" ht="13.5">
      <c r="B104" s="206"/>
      <c r="C104" s="207"/>
      <c r="D104" s="208" t="s">
        <v>192</v>
      </c>
      <c r="E104" s="209" t="s">
        <v>22</v>
      </c>
      <c r="F104" s="210" t="s">
        <v>29</v>
      </c>
      <c r="G104" s="207"/>
      <c r="H104" s="211">
        <v>10</v>
      </c>
      <c r="I104" s="212"/>
      <c r="J104" s="207"/>
      <c r="K104" s="207"/>
      <c r="L104" s="213"/>
      <c r="M104" s="214"/>
      <c r="N104" s="215"/>
      <c r="O104" s="215"/>
      <c r="P104" s="215"/>
      <c r="Q104" s="215"/>
      <c r="R104" s="215"/>
      <c r="S104" s="215"/>
      <c r="T104" s="216"/>
      <c r="AT104" s="217" t="s">
        <v>192</v>
      </c>
      <c r="AU104" s="217" t="s">
        <v>92</v>
      </c>
      <c r="AV104" s="11" t="s">
        <v>92</v>
      </c>
      <c r="AW104" s="11" t="s">
        <v>194</v>
      </c>
      <c r="AX104" s="11" t="s">
        <v>25</v>
      </c>
      <c r="AY104" s="217" t="s">
        <v>182</v>
      </c>
    </row>
    <row r="105" spans="2:65" s="1" customFormat="1" ht="34.2" customHeight="1">
      <c r="B105" s="42"/>
      <c r="C105" s="194" t="s">
        <v>181</v>
      </c>
      <c r="D105" s="194" t="s">
        <v>185</v>
      </c>
      <c r="E105" s="195" t="s">
        <v>256</v>
      </c>
      <c r="F105" s="196" t="s">
        <v>257</v>
      </c>
      <c r="G105" s="197" t="s">
        <v>249</v>
      </c>
      <c r="H105" s="198">
        <v>549</v>
      </c>
      <c r="I105" s="199">
        <v>307.3</v>
      </c>
      <c r="J105" s="200">
        <f>ROUND(I105*H105,2)</f>
        <v>168707.7</v>
      </c>
      <c r="K105" s="196" t="s">
        <v>235</v>
      </c>
      <c r="L105" s="62"/>
      <c r="M105" s="201" t="s">
        <v>22</v>
      </c>
      <c r="N105" s="202" t="s">
        <v>53</v>
      </c>
      <c r="O105" s="43"/>
      <c r="P105" s="203">
        <f>O105*H105</f>
        <v>0</v>
      </c>
      <c r="Q105" s="203">
        <v>5E-05</v>
      </c>
      <c r="R105" s="203">
        <f>Q105*H105</f>
        <v>0.027450000000000002</v>
      </c>
      <c r="S105" s="203">
        <v>0</v>
      </c>
      <c r="T105" s="204">
        <f>S105*H105</f>
        <v>0</v>
      </c>
      <c r="AR105" s="25" t="s">
        <v>197</v>
      </c>
      <c r="AT105" s="25" t="s">
        <v>185</v>
      </c>
      <c r="AU105" s="25" t="s">
        <v>92</v>
      </c>
      <c r="AY105" s="25" t="s">
        <v>182</v>
      </c>
      <c r="BE105" s="205">
        <f>IF(N105="základní",J105,0)</f>
        <v>168707.7</v>
      </c>
      <c r="BF105" s="205">
        <f>IF(N105="snížená",J105,0)</f>
        <v>0</v>
      </c>
      <c r="BG105" s="205">
        <f>IF(N105="zákl. přenesená",J105,0)</f>
        <v>0</v>
      </c>
      <c r="BH105" s="205">
        <f>IF(N105="sníž. přenesená",J105,0)</f>
        <v>0</v>
      </c>
      <c r="BI105" s="205">
        <f>IF(N105="nulová",J105,0)</f>
        <v>0</v>
      </c>
      <c r="BJ105" s="25" t="s">
        <v>25</v>
      </c>
      <c r="BK105" s="205">
        <f>ROUND(I105*H105,2)</f>
        <v>168707.7</v>
      </c>
      <c r="BL105" s="25" t="s">
        <v>197</v>
      </c>
      <c r="BM105" s="25" t="s">
        <v>258</v>
      </c>
    </row>
    <row r="106" spans="2:47" s="1" customFormat="1" ht="144">
      <c r="B106" s="42"/>
      <c r="C106" s="64"/>
      <c r="D106" s="208" t="s">
        <v>237</v>
      </c>
      <c r="E106" s="64"/>
      <c r="F106" s="228" t="s">
        <v>259</v>
      </c>
      <c r="G106" s="64"/>
      <c r="H106" s="64"/>
      <c r="I106" s="165"/>
      <c r="J106" s="64"/>
      <c r="K106" s="64"/>
      <c r="L106" s="62"/>
      <c r="M106" s="229"/>
      <c r="N106" s="43"/>
      <c r="O106" s="43"/>
      <c r="P106" s="43"/>
      <c r="Q106" s="43"/>
      <c r="R106" s="43"/>
      <c r="S106" s="43"/>
      <c r="T106" s="79"/>
      <c r="AT106" s="25" t="s">
        <v>237</v>
      </c>
      <c r="AU106" s="25" t="s">
        <v>92</v>
      </c>
    </row>
    <row r="107" spans="2:51" s="11" customFormat="1" ht="13.5">
      <c r="B107" s="206"/>
      <c r="C107" s="207"/>
      <c r="D107" s="208" t="s">
        <v>192</v>
      </c>
      <c r="E107" s="209" t="s">
        <v>22</v>
      </c>
      <c r="F107" s="210" t="s">
        <v>260</v>
      </c>
      <c r="G107" s="207"/>
      <c r="H107" s="211">
        <v>549</v>
      </c>
      <c r="I107" s="212"/>
      <c r="J107" s="207"/>
      <c r="K107" s="207"/>
      <c r="L107" s="213"/>
      <c r="M107" s="214"/>
      <c r="N107" s="215"/>
      <c r="O107" s="215"/>
      <c r="P107" s="215"/>
      <c r="Q107" s="215"/>
      <c r="R107" s="215"/>
      <c r="S107" s="215"/>
      <c r="T107" s="216"/>
      <c r="AT107" s="217" t="s">
        <v>192</v>
      </c>
      <c r="AU107" s="217" t="s">
        <v>92</v>
      </c>
      <c r="AV107" s="11" t="s">
        <v>92</v>
      </c>
      <c r="AW107" s="11" t="s">
        <v>194</v>
      </c>
      <c r="AX107" s="11" t="s">
        <v>25</v>
      </c>
      <c r="AY107" s="217" t="s">
        <v>182</v>
      </c>
    </row>
    <row r="108" spans="2:65" s="1" customFormat="1" ht="34.2" customHeight="1">
      <c r="B108" s="42"/>
      <c r="C108" s="194" t="s">
        <v>261</v>
      </c>
      <c r="D108" s="194" t="s">
        <v>185</v>
      </c>
      <c r="E108" s="195" t="s">
        <v>262</v>
      </c>
      <c r="F108" s="196" t="s">
        <v>263</v>
      </c>
      <c r="G108" s="197" t="s">
        <v>249</v>
      </c>
      <c r="H108" s="198">
        <v>10</v>
      </c>
      <c r="I108" s="199">
        <v>633.03</v>
      </c>
      <c r="J108" s="200">
        <f>ROUND(I108*H108,2)</f>
        <v>6330.3</v>
      </c>
      <c r="K108" s="196" t="s">
        <v>235</v>
      </c>
      <c r="L108" s="62"/>
      <c r="M108" s="201" t="s">
        <v>22</v>
      </c>
      <c r="N108" s="202" t="s">
        <v>53</v>
      </c>
      <c r="O108" s="43"/>
      <c r="P108" s="203">
        <f>O108*H108</f>
        <v>0</v>
      </c>
      <c r="Q108" s="203">
        <v>5E-05</v>
      </c>
      <c r="R108" s="203">
        <f>Q108*H108</f>
        <v>0.0005</v>
      </c>
      <c r="S108" s="203">
        <v>0</v>
      </c>
      <c r="T108" s="204">
        <f>S108*H108</f>
        <v>0</v>
      </c>
      <c r="AR108" s="25" t="s">
        <v>197</v>
      </c>
      <c r="AT108" s="25" t="s">
        <v>185</v>
      </c>
      <c r="AU108" s="25" t="s">
        <v>92</v>
      </c>
      <c r="AY108" s="25" t="s">
        <v>182</v>
      </c>
      <c r="BE108" s="205">
        <f>IF(N108="základní",J108,0)</f>
        <v>6330.3</v>
      </c>
      <c r="BF108" s="205">
        <f>IF(N108="snížená",J108,0)</f>
        <v>0</v>
      </c>
      <c r="BG108" s="205">
        <f>IF(N108="zákl. přenesená",J108,0)</f>
        <v>0</v>
      </c>
      <c r="BH108" s="205">
        <f>IF(N108="sníž. přenesená",J108,0)</f>
        <v>0</v>
      </c>
      <c r="BI108" s="205">
        <f>IF(N108="nulová",J108,0)</f>
        <v>0</v>
      </c>
      <c r="BJ108" s="25" t="s">
        <v>25</v>
      </c>
      <c r="BK108" s="205">
        <f>ROUND(I108*H108,2)</f>
        <v>6330.3</v>
      </c>
      <c r="BL108" s="25" t="s">
        <v>197</v>
      </c>
      <c r="BM108" s="25" t="s">
        <v>264</v>
      </c>
    </row>
    <row r="109" spans="2:47" s="1" customFormat="1" ht="144">
      <c r="B109" s="42"/>
      <c r="C109" s="64"/>
      <c r="D109" s="208" t="s">
        <v>237</v>
      </c>
      <c r="E109" s="64"/>
      <c r="F109" s="228" t="s">
        <v>259</v>
      </c>
      <c r="G109" s="64"/>
      <c r="H109" s="64"/>
      <c r="I109" s="165"/>
      <c r="J109" s="64"/>
      <c r="K109" s="64"/>
      <c r="L109" s="62"/>
      <c r="M109" s="229"/>
      <c r="N109" s="43"/>
      <c r="O109" s="43"/>
      <c r="P109" s="43"/>
      <c r="Q109" s="43"/>
      <c r="R109" s="43"/>
      <c r="S109" s="43"/>
      <c r="T109" s="79"/>
      <c r="AT109" s="25" t="s">
        <v>237</v>
      </c>
      <c r="AU109" s="25" t="s">
        <v>92</v>
      </c>
    </row>
    <row r="110" spans="2:51" s="11" customFormat="1" ht="13.5">
      <c r="B110" s="206"/>
      <c r="C110" s="207"/>
      <c r="D110" s="208" t="s">
        <v>192</v>
      </c>
      <c r="E110" s="209" t="s">
        <v>22</v>
      </c>
      <c r="F110" s="210" t="s">
        <v>29</v>
      </c>
      <c r="G110" s="207"/>
      <c r="H110" s="211">
        <v>10</v>
      </c>
      <c r="I110" s="212"/>
      <c r="J110" s="207"/>
      <c r="K110" s="207"/>
      <c r="L110" s="213"/>
      <c r="M110" s="214"/>
      <c r="N110" s="215"/>
      <c r="O110" s="215"/>
      <c r="P110" s="215"/>
      <c r="Q110" s="215"/>
      <c r="R110" s="215"/>
      <c r="S110" s="215"/>
      <c r="T110" s="216"/>
      <c r="AT110" s="217" t="s">
        <v>192</v>
      </c>
      <c r="AU110" s="217" t="s">
        <v>92</v>
      </c>
      <c r="AV110" s="11" t="s">
        <v>92</v>
      </c>
      <c r="AW110" s="11" t="s">
        <v>194</v>
      </c>
      <c r="AX110" s="11" t="s">
        <v>25</v>
      </c>
      <c r="AY110" s="217" t="s">
        <v>182</v>
      </c>
    </row>
    <row r="111" spans="2:65" s="1" customFormat="1" ht="45.6" customHeight="1">
      <c r="B111" s="42"/>
      <c r="C111" s="194" t="s">
        <v>265</v>
      </c>
      <c r="D111" s="194" t="s">
        <v>185</v>
      </c>
      <c r="E111" s="195" t="s">
        <v>266</v>
      </c>
      <c r="F111" s="196" t="s">
        <v>267</v>
      </c>
      <c r="G111" s="197" t="s">
        <v>234</v>
      </c>
      <c r="H111" s="198">
        <v>4222.8</v>
      </c>
      <c r="I111" s="199">
        <v>54.94</v>
      </c>
      <c r="J111" s="200">
        <f>ROUND(I111*H111,2)</f>
        <v>232000.63</v>
      </c>
      <c r="K111" s="196" t="s">
        <v>235</v>
      </c>
      <c r="L111" s="62"/>
      <c r="M111" s="201" t="s">
        <v>22</v>
      </c>
      <c r="N111" s="202" t="s">
        <v>53</v>
      </c>
      <c r="O111" s="43"/>
      <c r="P111" s="203">
        <f>O111*H111</f>
        <v>0</v>
      </c>
      <c r="Q111" s="203">
        <v>0</v>
      </c>
      <c r="R111" s="203">
        <f>Q111*H111</f>
        <v>0</v>
      </c>
      <c r="S111" s="203">
        <v>0.44</v>
      </c>
      <c r="T111" s="204">
        <f>S111*H111</f>
        <v>1858.0320000000002</v>
      </c>
      <c r="AR111" s="25" t="s">
        <v>197</v>
      </c>
      <c r="AT111" s="25" t="s">
        <v>185</v>
      </c>
      <c r="AU111" s="25" t="s">
        <v>92</v>
      </c>
      <c r="AY111" s="25" t="s">
        <v>182</v>
      </c>
      <c r="BE111" s="205">
        <f>IF(N111="základní",J111,0)</f>
        <v>232000.63</v>
      </c>
      <c r="BF111" s="205">
        <f>IF(N111="snížená",J111,0)</f>
        <v>0</v>
      </c>
      <c r="BG111" s="205">
        <f>IF(N111="zákl. přenesená",J111,0)</f>
        <v>0</v>
      </c>
      <c r="BH111" s="205">
        <f>IF(N111="sníž. přenesená",J111,0)</f>
        <v>0</v>
      </c>
      <c r="BI111" s="205">
        <f>IF(N111="nulová",J111,0)</f>
        <v>0</v>
      </c>
      <c r="BJ111" s="25" t="s">
        <v>25</v>
      </c>
      <c r="BK111" s="205">
        <f>ROUND(I111*H111,2)</f>
        <v>232000.63</v>
      </c>
      <c r="BL111" s="25" t="s">
        <v>197</v>
      </c>
      <c r="BM111" s="25" t="s">
        <v>268</v>
      </c>
    </row>
    <row r="112" spans="2:47" s="1" customFormat="1" ht="348">
      <c r="B112" s="42"/>
      <c r="C112" s="64"/>
      <c r="D112" s="208" t="s">
        <v>237</v>
      </c>
      <c r="E112" s="64"/>
      <c r="F112" s="228" t="s">
        <v>269</v>
      </c>
      <c r="G112" s="64"/>
      <c r="H112" s="64"/>
      <c r="I112" s="165"/>
      <c r="J112" s="64"/>
      <c r="K112" s="64"/>
      <c r="L112" s="62"/>
      <c r="M112" s="229"/>
      <c r="N112" s="43"/>
      <c r="O112" s="43"/>
      <c r="P112" s="43"/>
      <c r="Q112" s="43"/>
      <c r="R112" s="43"/>
      <c r="S112" s="43"/>
      <c r="T112" s="79"/>
      <c r="AT112" s="25" t="s">
        <v>237</v>
      </c>
      <c r="AU112" s="25" t="s">
        <v>92</v>
      </c>
    </row>
    <row r="113" spans="2:51" s="11" customFormat="1" ht="13.5">
      <c r="B113" s="206"/>
      <c r="C113" s="207"/>
      <c r="D113" s="208" t="s">
        <v>192</v>
      </c>
      <c r="E113" s="209" t="s">
        <v>22</v>
      </c>
      <c r="F113" s="210" t="s">
        <v>270</v>
      </c>
      <c r="G113" s="207"/>
      <c r="H113" s="211">
        <v>4222.8</v>
      </c>
      <c r="I113" s="212"/>
      <c r="J113" s="207"/>
      <c r="K113" s="207"/>
      <c r="L113" s="213"/>
      <c r="M113" s="214"/>
      <c r="N113" s="215"/>
      <c r="O113" s="215"/>
      <c r="P113" s="215"/>
      <c r="Q113" s="215"/>
      <c r="R113" s="215"/>
      <c r="S113" s="215"/>
      <c r="T113" s="216"/>
      <c r="AT113" s="217" t="s">
        <v>192</v>
      </c>
      <c r="AU113" s="217" t="s">
        <v>92</v>
      </c>
      <c r="AV113" s="11" t="s">
        <v>92</v>
      </c>
      <c r="AW113" s="11" t="s">
        <v>194</v>
      </c>
      <c r="AX113" s="11" t="s">
        <v>25</v>
      </c>
      <c r="AY113" s="217" t="s">
        <v>182</v>
      </c>
    </row>
    <row r="114" spans="2:65" s="1" customFormat="1" ht="34.2" customHeight="1">
      <c r="B114" s="42"/>
      <c r="C114" s="194" t="s">
        <v>271</v>
      </c>
      <c r="D114" s="194" t="s">
        <v>185</v>
      </c>
      <c r="E114" s="195" t="s">
        <v>272</v>
      </c>
      <c r="F114" s="196" t="s">
        <v>273</v>
      </c>
      <c r="G114" s="197" t="s">
        <v>234</v>
      </c>
      <c r="H114" s="198">
        <v>4022.8</v>
      </c>
      <c r="I114" s="199">
        <v>14.5</v>
      </c>
      <c r="J114" s="200">
        <f>ROUND(I114*H114,2)</f>
        <v>58330.6</v>
      </c>
      <c r="K114" s="196" t="s">
        <v>235</v>
      </c>
      <c r="L114" s="62"/>
      <c r="M114" s="201" t="s">
        <v>22</v>
      </c>
      <c r="N114" s="202" t="s">
        <v>53</v>
      </c>
      <c r="O114" s="43"/>
      <c r="P114" s="203">
        <f>O114*H114</f>
        <v>0</v>
      </c>
      <c r="Q114" s="203">
        <v>0</v>
      </c>
      <c r="R114" s="203">
        <f>Q114*H114</f>
        <v>0</v>
      </c>
      <c r="S114" s="203">
        <v>0</v>
      </c>
      <c r="T114" s="204">
        <f>S114*H114</f>
        <v>0</v>
      </c>
      <c r="AR114" s="25" t="s">
        <v>197</v>
      </c>
      <c r="AT114" s="25" t="s">
        <v>185</v>
      </c>
      <c r="AU114" s="25" t="s">
        <v>92</v>
      </c>
      <c r="AY114" s="25" t="s">
        <v>182</v>
      </c>
      <c r="BE114" s="205">
        <f>IF(N114="základní",J114,0)</f>
        <v>58330.6</v>
      </c>
      <c r="BF114" s="205">
        <f>IF(N114="snížená",J114,0)</f>
        <v>0</v>
      </c>
      <c r="BG114" s="205">
        <f>IF(N114="zákl. přenesená",J114,0)</f>
        <v>0</v>
      </c>
      <c r="BH114" s="205">
        <f>IF(N114="sníž. přenesená",J114,0)</f>
        <v>0</v>
      </c>
      <c r="BI114" s="205">
        <f>IF(N114="nulová",J114,0)</f>
        <v>0</v>
      </c>
      <c r="BJ114" s="25" t="s">
        <v>25</v>
      </c>
      <c r="BK114" s="205">
        <f>ROUND(I114*H114,2)</f>
        <v>58330.6</v>
      </c>
      <c r="BL114" s="25" t="s">
        <v>197</v>
      </c>
      <c r="BM114" s="25" t="s">
        <v>274</v>
      </c>
    </row>
    <row r="115" spans="2:47" s="1" customFormat="1" ht="60">
      <c r="B115" s="42"/>
      <c r="C115" s="64"/>
      <c r="D115" s="208" t="s">
        <v>237</v>
      </c>
      <c r="E115" s="64"/>
      <c r="F115" s="228" t="s">
        <v>275</v>
      </c>
      <c r="G115" s="64"/>
      <c r="H115" s="64"/>
      <c r="I115" s="165"/>
      <c r="J115" s="64"/>
      <c r="K115" s="64"/>
      <c r="L115" s="62"/>
      <c r="M115" s="229"/>
      <c r="N115" s="43"/>
      <c r="O115" s="43"/>
      <c r="P115" s="43"/>
      <c r="Q115" s="43"/>
      <c r="R115" s="43"/>
      <c r="S115" s="43"/>
      <c r="T115" s="79"/>
      <c r="AT115" s="25" t="s">
        <v>237</v>
      </c>
      <c r="AU115" s="25" t="s">
        <v>92</v>
      </c>
    </row>
    <row r="116" spans="2:51" s="11" customFormat="1" ht="13.5">
      <c r="B116" s="206"/>
      <c r="C116" s="207"/>
      <c r="D116" s="208" t="s">
        <v>192</v>
      </c>
      <c r="E116" s="209" t="s">
        <v>22</v>
      </c>
      <c r="F116" s="210" t="s">
        <v>276</v>
      </c>
      <c r="G116" s="207"/>
      <c r="H116" s="211">
        <v>4022.8</v>
      </c>
      <c r="I116" s="212"/>
      <c r="J116" s="207"/>
      <c r="K116" s="207"/>
      <c r="L116" s="213"/>
      <c r="M116" s="214"/>
      <c r="N116" s="215"/>
      <c r="O116" s="215"/>
      <c r="P116" s="215"/>
      <c r="Q116" s="215"/>
      <c r="R116" s="215"/>
      <c r="S116" s="215"/>
      <c r="T116" s="216"/>
      <c r="AT116" s="217" t="s">
        <v>192</v>
      </c>
      <c r="AU116" s="217" t="s">
        <v>92</v>
      </c>
      <c r="AV116" s="11" t="s">
        <v>92</v>
      </c>
      <c r="AW116" s="11" t="s">
        <v>194</v>
      </c>
      <c r="AX116" s="11" t="s">
        <v>25</v>
      </c>
      <c r="AY116" s="217" t="s">
        <v>182</v>
      </c>
    </row>
    <row r="117" spans="2:65" s="1" customFormat="1" ht="34.2" customHeight="1">
      <c r="B117" s="42"/>
      <c r="C117" s="194" t="s">
        <v>277</v>
      </c>
      <c r="D117" s="194" t="s">
        <v>185</v>
      </c>
      <c r="E117" s="195" t="s">
        <v>278</v>
      </c>
      <c r="F117" s="196" t="s">
        <v>279</v>
      </c>
      <c r="G117" s="197" t="s">
        <v>234</v>
      </c>
      <c r="H117" s="198">
        <v>423.6</v>
      </c>
      <c r="I117" s="199">
        <v>183.15</v>
      </c>
      <c r="J117" s="200">
        <f>ROUND(I117*H117,2)</f>
        <v>77582.34</v>
      </c>
      <c r="K117" s="196" t="s">
        <v>235</v>
      </c>
      <c r="L117" s="62"/>
      <c r="M117" s="201" t="s">
        <v>22</v>
      </c>
      <c r="N117" s="202" t="s">
        <v>53</v>
      </c>
      <c r="O117" s="43"/>
      <c r="P117" s="203">
        <f>O117*H117</f>
        <v>0</v>
      </c>
      <c r="Q117" s="203">
        <v>8E-05</v>
      </c>
      <c r="R117" s="203">
        <f>Q117*H117</f>
        <v>0.033888</v>
      </c>
      <c r="S117" s="203">
        <v>0.256</v>
      </c>
      <c r="T117" s="204">
        <f>S117*H117</f>
        <v>108.44160000000001</v>
      </c>
      <c r="AR117" s="25" t="s">
        <v>197</v>
      </c>
      <c r="AT117" s="25" t="s">
        <v>185</v>
      </c>
      <c r="AU117" s="25" t="s">
        <v>92</v>
      </c>
      <c r="AY117" s="25" t="s">
        <v>182</v>
      </c>
      <c r="BE117" s="205">
        <f>IF(N117="základní",J117,0)</f>
        <v>77582.34</v>
      </c>
      <c r="BF117" s="205">
        <f>IF(N117="snížená",J117,0)</f>
        <v>0</v>
      </c>
      <c r="BG117" s="205">
        <f>IF(N117="zákl. přenesená",J117,0)</f>
        <v>0</v>
      </c>
      <c r="BH117" s="205">
        <f>IF(N117="sníž. přenesená",J117,0)</f>
        <v>0</v>
      </c>
      <c r="BI117" s="205">
        <f>IF(N117="nulová",J117,0)</f>
        <v>0</v>
      </c>
      <c r="BJ117" s="25" t="s">
        <v>25</v>
      </c>
      <c r="BK117" s="205">
        <f>ROUND(I117*H117,2)</f>
        <v>77582.34</v>
      </c>
      <c r="BL117" s="25" t="s">
        <v>197</v>
      </c>
      <c r="BM117" s="25" t="s">
        <v>280</v>
      </c>
    </row>
    <row r="118" spans="2:47" s="1" customFormat="1" ht="312">
      <c r="B118" s="42"/>
      <c r="C118" s="64"/>
      <c r="D118" s="208" t="s">
        <v>237</v>
      </c>
      <c r="E118" s="64"/>
      <c r="F118" s="228" t="s">
        <v>281</v>
      </c>
      <c r="G118" s="64"/>
      <c r="H118" s="64"/>
      <c r="I118" s="165"/>
      <c r="J118" s="64"/>
      <c r="K118" s="64"/>
      <c r="L118" s="62"/>
      <c r="M118" s="229"/>
      <c r="N118" s="43"/>
      <c r="O118" s="43"/>
      <c r="P118" s="43"/>
      <c r="Q118" s="43"/>
      <c r="R118" s="43"/>
      <c r="S118" s="43"/>
      <c r="T118" s="79"/>
      <c r="AT118" s="25" t="s">
        <v>237</v>
      </c>
      <c r="AU118" s="25" t="s">
        <v>92</v>
      </c>
    </row>
    <row r="119" spans="2:51" s="11" customFormat="1" ht="13.5">
      <c r="B119" s="206"/>
      <c r="C119" s="207"/>
      <c r="D119" s="208" t="s">
        <v>192</v>
      </c>
      <c r="E119" s="209" t="s">
        <v>22</v>
      </c>
      <c r="F119" s="210" t="s">
        <v>282</v>
      </c>
      <c r="G119" s="207"/>
      <c r="H119" s="211">
        <v>423.6</v>
      </c>
      <c r="I119" s="212"/>
      <c r="J119" s="207"/>
      <c r="K119" s="207"/>
      <c r="L119" s="213"/>
      <c r="M119" s="214"/>
      <c r="N119" s="215"/>
      <c r="O119" s="215"/>
      <c r="P119" s="215"/>
      <c r="Q119" s="215"/>
      <c r="R119" s="215"/>
      <c r="S119" s="215"/>
      <c r="T119" s="216"/>
      <c r="AT119" s="217" t="s">
        <v>192</v>
      </c>
      <c r="AU119" s="217" t="s">
        <v>92</v>
      </c>
      <c r="AV119" s="11" t="s">
        <v>92</v>
      </c>
      <c r="AW119" s="11" t="s">
        <v>194</v>
      </c>
      <c r="AX119" s="11" t="s">
        <v>25</v>
      </c>
      <c r="AY119" s="217" t="s">
        <v>182</v>
      </c>
    </row>
    <row r="120" spans="2:65" s="1" customFormat="1" ht="45.6" customHeight="1">
      <c r="B120" s="42"/>
      <c r="C120" s="194" t="s">
        <v>29</v>
      </c>
      <c r="D120" s="194" t="s">
        <v>185</v>
      </c>
      <c r="E120" s="195" t="s">
        <v>283</v>
      </c>
      <c r="F120" s="196" t="s">
        <v>284</v>
      </c>
      <c r="G120" s="197" t="s">
        <v>234</v>
      </c>
      <c r="H120" s="198">
        <v>12033</v>
      </c>
      <c r="I120" s="199">
        <v>81.86</v>
      </c>
      <c r="J120" s="200">
        <f>ROUND(I120*H120,2)</f>
        <v>985021.38</v>
      </c>
      <c r="K120" s="196" t="s">
        <v>235</v>
      </c>
      <c r="L120" s="62"/>
      <c r="M120" s="201" t="s">
        <v>22</v>
      </c>
      <c r="N120" s="202" t="s">
        <v>53</v>
      </c>
      <c r="O120" s="43"/>
      <c r="P120" s="203">
        <f>O120*H120</f>
        <v>0</v>
      </c>
      <c r="Q120" s="203">
        <v>0.00013</v>
      </c>
      <c r="R120" s="203">
        <f>Q120*H120</f>
        <v>1.56429</v>
      </c>
      <c r="S120" s="203">
        <v>0.256</v>
      </c>
      <c r="T120" s="204">
        <f>S120*H120</f>
        <v>3080.448</v>
      </c>
      <c r="AR120" s="25" t="s">
        <v>197</v>
      </c>
      <c r="AT120" s="25" t="s">
        <v>185</v>
      </c>
      <c r="AU120" s="25" t="s">
        <v>92</v>
      </c>
      <c r="AY120" s="25" t="s">
        <v>182</v>
      </c>
      <c r="BE120" s="205">
        <f>IF(N120="základní",J120,0)</f>
        <v>985021.38</v>
      </c>
      <c r="BF120" s="205">
        <f>IF(N120="snížená",J120,0)</f>
        <v>0</v>
      </c>
      <c r="BG120" s="205">
        <f>IF(N120="zákl. přenesená",J120,0)</f>
        <v>0</v>
      </c>
      <c r="BH120" s="205">
        <f>IF(N120="sníž. přenesená",J120,0)</f>
        <v>0</v>
      </c>
      <c r="BI120" s="205">
        <f>IF(N120="nulová",J120,0)</f>
        <v>0</v>
      </c>
      <c r="BJ120" s="25" t="s">
        <v>25</v>
      </c>
      <c r="BK120" s="205">
        <f>ROUND(I120*H120,2)</f>
        <v>985021.38</v>
      </c>
      <c r="BL120" s="25" t="s">
        <v>197</v>
      </c>
      <c r="BM120" s="25" t="s">
        <v>285</v>
      </c>
    </row>
    <row r="121" spans="2:47" s="1" customFormat="1" ht="312">
      <c r="B121" s="42"/>
      <c r="C121" s="64"/>
      <c r="D121" s="208" t="s">
        <v>237</v>
      </c>
      <c r="E121" s="64"/>
      <c r="F121" s="228" t="s">
        <v>281</v>
      </c>
      <c r="G121" s="64"/>
      <c r="H121" s="64"/>
      <c r="I121" s="165"/>
      <c r="J121" s="64"/>
      <c r="K121" s="64"/>
      <c r="L121" s="62"/>
      <c r="M121" s="229"/>
      <c r="N121" s="43"/>
      <c r="O121" s="43"/>
      <c r="P121" s="43"/>
      <c r="Q121" s="43"/>
      <c r="R121" s="43"/>
      <c r="S121" s="43"/>
      <c r="T121" s="79"/>
      <c r="AT121" s="25" t="s">
        <v>237</v>
      </c>
      <c r="AU121" s="25" t="s">
        <v>92</v>
      </c>
    </row>
    <row r="122" spans="2:51" s="11" customFormat="1" ht="13.5">
      <c r="B122" s="206"/>
      <c r="C122" s="207"/>
      <c r="D122" s="208" t="s">
        <v>192</v>
      </c>
      <c r="E122" s="209" t="s">
        <v>22</v>
      </c>
      <c r="F122" s="210" t="s">
        <v>286</v>
      </c>
      <c r="G122" s="207"/>
      <c r="H122" s="211">
        <v>12033</v>
      </c>
      <c r="I122" s="212"/>
      <c r="J122" s="207"/>
      <c r="K122" s="207"/>
      <c r="L122" s="213"/>
      <c r="M122" s="214"/>
      <c r="N122" s="215"/>
      <c r="O122" s="215"/>
      <c r="P122" s="215"/>
      <c r="Q122" s="215"/>
      <c r="R122" s="215"/>
      <c r="S122" s="215"/>
      <c r="T122" s="216"/>
      <c r="AT122" s="217" t="s">
        <v>192</v>
      </c>
      <c r="AU122" s="217" t="s">
        <v>92</v>
      </c>
      <c r="AV122" s="11" t="s">
        <v>92</v>
      </c>
      <c r="AW122" s="11" t="s">
        <v>194</v>
      </c>
      <c r="AX122" s="11" t="s">
        <v>25</v>
      </c>
      <c r="AY122" s="217" t="s">
        <v>182</v>
      </c>
    </row>
    <row r="123" spans="2:65" s="1" customFormat="1" ht="34.2" customHeight="1">
      <c r="B123" s="42"/>
      <c r="C123" s="194" t="s">
        <v>287</v>
      </c>
      <c r="D123" s="194" t="s">
        <v>185</v>
      </c>
      <c r="E123" s="195" t="s">
        <v>288</v>
      </c>
      <c r="F123" s="196" t="s">
        <v>289</v>
      </c>
      <c r="G123" s="197" t="s">
        <v>234</v>
      </c>
      <c r="H123" s="198">
        <v>16514</v>
      </c>
      <c r="I123" s="199">
        <v>81.62</v>
      </c>
      <c r="J123" s="200">
        <f>ROUND(I123*H123,2)</f>
        <v>1347872.68</v>
      </c>
      <c r="K123" s="196" t="s">
        <v>235</v>
      </c>
      <c r="L123" s="62"/>
      <c r="M123" s="201" t="s">
        <v>22</v>
      </c>
      <c r="N123" s="202" t="s">
        <v>53</v>
      </c>
      <c r="O123" s="43"/>
      <c r="P123" s="203">
        <f>O123*H123</f>
        <v>0</v>
      </c>
      <c r="Q123" s="203">
        <v>0.00013</v>
      </c>
      <c r="R123" s="203">
        <f>Q123*H123</f>
        <v>2.14682</v>
      </c>
      <c r="S123" s="203">
        <v>0.256</v>
      </c>
      <c r="T123" s="204">
        <f>S123*H123</f>
        <v>4227.584</v>
      </c>
      <c r="AR123" s="25" t="s">
        <v>197</v>
      </c>
      <c r="AT123" s="25" t="s">
        <v>185</v>
      </c>
      <c r="AU123" s="25" t="s">
        <v>92</v>
      </c>
      <c r="AY123" s="25" t="s">
        <v>182</v>
      </c>
      <c r="BE123" s="205">
        <f>IF(N123="základní",J123,0)</f>
        <v>1347872.68</v>
      </c>
      <c r="BF123" s="205">
        <f>IF(N123="snížená",J123,0)</f>
        <v>0</v>
      </c>
      <c r="BG123" s="205">
        <f>IF(N123="zákl. přenesená",J123,0)</f>
        <v>0</v>
      </c>
      <c r="BH123" s="205">
        <f>IF(N123="sníž. přenesená",J123,0)</f>
        <v>0</v>
      </c>
      <c r="BI123" s="205">
        <f>IF(N123="nulová",J123,0)</f>
        <v>0</v>
      </c>
      <c r="BJ123" s="25" t="s">
        <v>25</v>
      </c>
      <c r="BK123" s="205">
        <f>ROUND(I123*H123,2)</f>
        <v>1347872.68</v>
      </c>
      <c r="BL123" s="25" t="s">
        <v>197</v>
      </c>
      <c r="BM123" s="25" t="s">
        <v>290</v>
      </c>
    </row>
    <row r="124" spans="2:47" s="1" customFormat="1" ht="312">
      <c r="B124" s="42"/>
      <c r="C124" s="64"/>
      <c r="D124" s="208" t="s">
        <v>237</v>
      </c>
      <c r="E124" s="64"/>
      <c r="F124" s="228" t="s">
        <v>281</v>
      </c>
      <c r="G124" s="64"/>
      <c r="H124" s="64"/>
      <c r="I124" s="165"/>
      <c r="J124" s="64"/>
      <c r="K124" s="64"/>
      <c r="L124" s="62"/>
      <c r="M124" s="229"/>
      <c r="N124" s="43"/>
      <c r="O124" s="43"/>
      <c r="P124" s="43"/>
      <c r="Q124" s="43"/>
      <c r="R124" s="43"/>
      <c r="S124" s="43"/>
      <c r="T124" s="79"/>
      <c r="AT124" s="25" t="s">
        <v>237</v>
      </c>
      <c r="AU124" s="25" t="s">
        <v>92</v>
      </c>
    </row>
    <row r="125" spans="2:51" s="11" customFormat="1" ht="13.5">
      <c r="B125" s="206"/>
      <c r="C125" s="207"/>
      <c r="D125" s="208" t="s">
        <v>192</v>
      </c>
      <c r="E125" s="209" t="s">
        <v>22</v>
      </c>
      <c r="F125" s="210" t="s">
        <v>291</v>
      </c>
      <c r="G125" s="207"/>
      <c r="H125" s="211">
        <v>16514</v>
      </c>
      <c r="I125" s="212"/>
      <c r="J125" s="207"/>
      <c r="K125" s="207"/>
      <c r="L125" s="213"/>
      <c r="M125" s="214"/>
      <c r="N125" s="215"/>
      <c r="O125" s="215"/>
      <c r="P125" s="215"/>
      <c r="Q125" s="215"/>
      <c r="R125" s="215"/>
      <c r="S125" s="215"/>
      <c r="T125" s="216"/>
      <c r="AT125" s="217" t="s">
        <v>192</v>
      </c>
      <c r="AU125" s="217" t="s">
        <v>92</v>
      </c>
      <c r="AV125" s="11" t="s">
        <v>92</v>
      </c>
      <c r="AW125" s="11" t="s">
        <v>194</v>
      </c>
      <c r="AX125" s="11" t="s">
        <v>25</v>
      </c>
      <c r="AY125" s="217" t="s">
        <v>182</v>
      </c>
    </row>
    <row r="126" spans="2:65" s="1" customFormat="1" ht="57" customHeight="1">
      <c r="B126" s="42"/>
      <c r="C126" s="194" t="s">
        <v>292</v>
      </c>
      <c r="D126" s="194" t="s">
        <v>185</v>
      </c>
      <c r="E126" s="195" t="s">
        <v>293</v>
      </c>
      <c r="F126" s="196" t="s">
        <v>294</v>
      </c>
      <c r="G126" s="197" t="s">
        <v>295</v>
      </c>
      <c r="H126" s="198">
        <v>308.2</v>
      </c>
      <c r="I126" s="199">
        <v>2790.24</v>
      </c>
      <c r="J126" s="200">
        <f>ROUND(I126*H126,2)</f>
        <v>859951.97</v>
      </c>
      <c r="K126" s="196" t="s">
        <v>235</v>
      </c>
      <c r="L126" s="62"/>
      <c r="M126" s="201" t="s">
        <v>22</v>
      </c>
      <c r="N126" s="202" t="s">
        <v>53</v>
      </c>
      <c r="O126" s="43"/>
      <c r="P126" s="203">
        <f>O126*H126</f>
        <v>0</v>
      </c>
      <c r="Q126" s="203">
        <v>0</v>
      </c>
      <c r="R126" s="203">
        <f>Q126*H126</f>
        <v>0</v>
      </c>
      <c r="S126" s="203">
        <v>0</v>
      </c>
      <c r="T126" s="204">
        <f>S126*H126</f>
        <v>0</v>
      </c>
      <c r="AR126" s="25" t="s">
        <v>197</v>
      </c>
      <c r="AT126" s="25" t="s">
        <v>185</v>
      </c>
      <c r="AU126" s="25" t="s">
        <v>92</v>
      </c>
      <c r="AY126" s="25" t="s">
        <v>182</v>
      </c>
      <c r="BE126" s="205">
        <f>IF(N126="základní",J126,0)</f>
        <v>859951.97</v>
      </c>
      <c r="BF126" s="205">
        <f>IF(N126="snížená",J126,0)</f>
        <v>0</v>
      </c>
      <c r="BG126" s="205">
        <f>IF(N126="zákl. přenesená",J126,0)</f>
        <v>0</v>
      </c>
      <c r="BH126" s="205">
        <f>IF(N126="sníž. přenesená",J126,0)</f>
        <v>0</v>
      </c>
      <c r="BI126" s="205">
        <f>IF(N126="nulová",J126,0)</f>
        <v>0</v>
      </c>
      <c r="BJ126" s="25" t="s">
        <v>25</v>
      </c>
      <c r="BK126" s="205">
        <f>ROUND(I126*H126,2)</f>
        <v>859951.97</v>
      </c>
      <c r="BL126" s="25" t="s">
        <v>197</v>
      </c>
      <c r="BM126" s="25" t="s">
        <v>296</v>
      </c>
    </row>
    <row r="127" spans="2:47" s="1" customFormat="1" ht="288">
      <c r="B127" s="42"/>
      <c r="C127" s="64"/>
      <c r="D127" s="208" t="s">
        <v>237</v>
      </c>
      <c r="E127" s="64"/>
      <c r="F127" s="228" t="s">
        <v>297</v>
      </c>
      <c r="G127" s="64"/>
      <c r="H127" s="64"/>
      <c r="I127" s="165"/>
      <c r="J127" s="64"/>
      <c r="K127" s="64"/>
      <c r="L127" s="62"/>
      <c r="M127" s="229"/>
      <c r="N127" s="43"/>
      <c r="O127" s="43"/>
      <c r="P127" s="43"/>
      <c r="Q127" s="43"/>
      <c r="R127" s="43"/>
      <c r="S127" s="43"/>
      <c r="T127" s="79"/>
      <c r="AT127" s="25" t="s">
        <v>237</v>
      </c>
      <c r="AU127" s="25" t="s">
        <v>92</v>
      </c>
    </row>
    <row r="128" spans="2:51" s="11" customFormat="1" ht="13.5">
      <c r="B128" s="206"/>
      <c r="C128" s="207"/>
      <c r="D128" s="208" t="s">
        <v>192</v>
      </c>
      <c r="E128" s="209" t="s">
        <v>22</v>
      </c>
      <c r="F128" s="210" t="s">
        <v>298</v>
      </c>
      <c r="G128" s="207"/>
      <c r="H128" s="211">
        <v>308.2</v>
      </c>
      <c r="I128" s="212"/>
      <c r="J128" s="207"/>
      <c r="K128" s="207"/>
      <c r="L128" s="213"/>
      <c r="M128" s="214"/>
      <c r="N128" s="215"/>
      <c r="O128" s="215"/>
      <c r="P128" s="215"/>
      <c r="Q128" s="215"/>
      <c r="R128" s="215"/>
      <c r="S128" s="215"/>
      <c r="T128" s="216"/>
      <c r="AT128" s="217" t="s">
        <v>192</v>
      </c>
      <c r="AU128" s="217" t="s">
        <v>92</v>
      </c>
      <c r="AV128" s="11" t="s">
        <v>92</v>
      </c>
      <c r="AW128" s="11" t="s">
        <v>194</v>
      </c>
      <c r="AX128" s="11" t="s">
        <v>25</v>
      </c>
      <c r="AY128" s="217" t="s">
        <v>182</v>
      </c>
    </row>
    <row r="129" spans="2:65" s="1" customFormat="1" ht="45.6" customHeight="1">
      <c r="B129" s="42"/>
      <c r="C129" s="194" t="s">
        <v>299</v>
      </c>
      <c r="D129" s="194" t="s">
        <v>185</v>
      </c>
      <c r="E129" s="195" t="s">
        <v>300</v>
      </c>
      <c r="F129" s="196" t="s">
        <v>301</v>
      </c>
      <c r="G129" s="197" t="s">
        <v>295</v>
      </c>
      <c r="H129" s="198">
        <v>104.418</v>
      </c>
      <c r="I129" s="199">
        <v>7670.09</v>
      </c>
      <c r="J129" s="200">
        <f>ROUND(I129*H129,2)</f>
        <v>800895.46</v>
      </c>
      <c r="K129" s="196" t="s">
        <v>235</v>
      </c>
      <c r="L129" s="62"/>
      <c r="M129" s="201" t="s">
        <v>22</v>
      </c>
      <c r="N129" s="202" t="s">
        <v>53</v>
      </c>
      <c r="O129" s="43"/>
      <c r="P129" s="203">
        <f>O129*H129</f>
        <v>0</v>
      </c>
      <c r="Q129" s="203">
        <v>0</v>
      </c>
      <c r="R129" s="203">
        <f>Q129*H129</f>
        <v>0</v>
      </c>
      <c r="S129" s="203">
        <v>0</v>
      </c>
      <c r="T129" s="204">
        <f>S129*H129</f>
        <v>0</v>
      </c>
      <c r="AR129" s="25" t="s">
        <v>197</v>
      </c>
      <c r="AT129" s="25" t="s">
        <v>185</v>
      </c>
      <c r="AU129" s="25" t="s">
        <v>92</v>
      </c>
      <c r="AY129" s="25" t="s">
        <v>182</v>
      </c>
      <c r="BE129" s="205">
        <f>IF(N129="základní",J129,0)</f>
        <v>800895.46</v>
      </c>
      <c r="BF129" s="205">
        <f>IF(N129="snížená",J129,0)</f>
        <v>0</v>
      </c>
      <c r="BG129" s="205">
        <f>IF(N129="zákl. přenesená",J129,0)</f>
        <v>0</v>
      </c>
      <c r="BH129" s="205">
        <f>IF(N129="sníž. přenesená",J129,0)</f>
        <v>0</v>
      </c>
      <c r="BI129" s="205">
        <f>IF(N129="nulová",J129,0)</f>
        <v>0</v>
      </c>
      <c r="BJ129" s="25" t="s">
        <v>25</v>
      </c>
      <c r="BK129" s="205">
        <f>ROUND(I129*H129,2)</f>
        <v>800895.46</v>
      </c>
      <c r="BL129" s="25" t="s">
        <v>197</v>
      </c>
      <c r="BM129" s="25" t="s">
        <v>302</v>
      </c>
    </row>
    <row r="130" spans="2:47" s="1" customFormat="1" ht="288">
      <c r="B130" s="42"/>
      <c r="C130" s="64"/>
      <c r="D130" s="208" t="s">
        <v>237</v>
      </c>
      <c r="E130" s="64"/>
      <c r="F130" s="228" t="s">
        <v>297</v>
      </c>
      <c r="G130" s="64"/>
      <c r="H130" s="64"/>
      <c r="I130" s="165"/>
      <c r="J130" s="64"/>
      <c r="K130" s="64"/>
      <c r="L130" s="62"/>
      <c r="M130" s="229"/>
      <c r="N130" s="43"/>
      <c r="O130" s="43"/>
      <c r="P130" s="43"/>
      <c r="Q130" s="43"/>
      <c r="R130" s="43"/>
      <c r="S130" s="43"/>
      <c r="T130" s="79"/>
      <c r="AT130" s="25" t="s">
        <v>237</v>
      </c>
      <c r="AU130" s="25" t="s">
        <v>92</v>
      </c>
    </row>
    <row r="131" spans="2:51" s="11" customFormat="1" ht="13.5">
      <c r="B131" s="206"/>
      <c r="C131" s="207"/>
      <c r="D131" s="208" t="s">
        <v>192</v>
      </c>
      <c r="E131" s="209" t="s">
        <v>22</v>
      </c>
      <c r="F131" s="210" t="s">
        <v>303</v>
      </c>
      <c r="G131" s="207"/>
      <c r="H131" s="211">
        <v>15</v>
      </c>
      <c r="I131" s="212"/>
      <c r="J131" s="207"/>
      <c r="K131" s="207"/>
      <c r="L131" s="213"/>
      <c r="M131" s="214"/>
      <c r="N131" s="215"/>
      <c r="O131" s="215"/>
      <c r="P131" s="215"/>
      <c r="Q131" s="215"/>
      <c r="R131" s="215"/>
      <c r="S131" s="215"/>
      <c r="T131" s="216"/>
      <c r="AT131" s="217" t="s">
        <v>192</v>
      </c>
      <c r="AU131" s="217" t="s">
        <v>92</v>
      </c>
      <c r="AV131" s="11" t="s">
        <v>92</v>
      </c>
      <c r="AW131" s="11" t="s">
        <v>194</v>
      </c>
      <c r="AX131" s="11" t="s">
        <v>82</v>
      </c>
      <c r="AY131" s="217" t="s">
        <v>182</v>
      </c>
    </row>
    <row r="132" spans="2:51" s="11" customFormat="1" ht="24">
      <c r="B132" s="206"/>
      <c r="C132" s="207"/>
      <c r="D132" s="208" t="s">
        <v>192</v>
      </c>
      <c r="E132" s="209" t="s">
        <v>22</v>
      </c>
      <c r="F132" s="210" t="s">
        <v>304</v>
      </c>
      <c r="G132" s="207"/>
      <c r="H132" s="211">
        <v>55.418</v>
      </c>
      <c r="I132" s="212"/>
      <c r="J132" s="207"/>
      <c r="K132" s="207"/>
      <c r="L132" s="213"/>
      <c r="M132" s="214"/>
      <c r="N132" s="215"/>
      <c r="O132" s="215"/>
      <c r="P132" s="215"/>
      <c r="Q132" s="215"/>
      <c r="R132" s="215"/>
      <c r="S132" s="215"/>
      <c r="T132" s="216"/>
      <c r="AT132" s="217" t="s">
        <v>192</v>
      </c>
      <c r="AU132" s="217" t="s">
        <v>92</v>
      </c>
      <c r="AV132" s="11" t="s">
        <v>92</v>
      </c>
      <c r="AW132" s="11" t="s">
        <v>194</v>
      </c>
      <c r="AX132" s="11" t="s">
        <v>82</v>
      </c>
      <c r="AY132" s="217" t="s">
        <v>182</v>
      </c>
    </row>
    <row r="133" spans="2:51" s="11" customFormat="1" ht="13.5">
      <c r="B133" s="206"/>
      <c r="C133" s="207"/>
      <c r="D133" s="208" t="s">
        <v>192</v>
      </c>
      <c r="E133" s="209" t="s">
        <v>22</v>
      </c>
      <c r="F133" s="210" t="s">
        <v>305</v>
      </c>
      <c r="G133" s="207"/>
      <c r="H133" s="211">
        <v>17.5</v>
      </c>
      <c r="I133" s="212"/>
      <c r="J133" s="207"/>
      <c r="K133" s="207"/>
      <c r="L133" s="213"/>
      <c r="M133" s="214"/>
      <c r="N133" s="215"/>
      <c r="O133" s="215"/>
      <c r="P133" s="215"/>
      <c r="Q133" s="215"/>
      <c r="R133" s="215"/>
      <c r="S133" s="215"/>
      <c r="T133" s="216"/>
      <c r="AT133" s="217" t="s">
        <v>192</v>
      </c>
      <c r="AU133" s="217" t="s">
        <v>92</v>
      </c>
      <c r="AV133" s="11" t="s">
        <v>92</v>
      </c>
      <c r="AW133" s="11" t="s">
        <v>194</v>
      </c>
      <c r="AX133" s="11" t="s">
        <v>82</v>
      </c>
      <c r="AY133" s="217" t="s">
        <v>182</v>
      </c>
    </row>
    <row r="134" spans="2:51" s="11" customFormat="1" ht="13.5">
      <c r="B134" s="206"/>
      <c r="C134" s="207"/>
      <c r="D134" s="208" t="s">
        <v>192</v>
      </c>
      <c r="E134" s="209" t="s">
        <v>22</v>
      </c>
      <c r="F134" s="210" t="s">
        <v>306</v>
      </c>
      <c r="G134" s="207"/>
      <c r="H134" s="211">
        <v>16.5</v>
      </c>
      <c r="I134" s="212"/>
      <c r="J134" s="207"/>
      <c r="K134" s="207"/>
      <c r="L134" s="213"/>
      <c r="M134" s="214"/>
      <c r="N134" s="215"/>
      <c r="O134" s="215"/>
      <c r="P134" s="215"/>
      <c r="Q134" s="215"/>
      <c r="R134" s="215"/>
      <c r="S134" s="215"/>
      <c r="T134" s="216"/>
      <c r="AT134" s="217" t="s">
        <v>192</v>
      </c>
      <c r="AU134" s="217" t="s">
        <v>92</v>
      </c>
      <c r="AV134" s="11" t="s">
        <v>92</v>
      </c>
      <c r="AW134" s="11" t="s">
        <v>194</v>
      </c>
      <c r="AX134" s="11" t="s">
        <v>82</v>
      </c>
      <c r="AY134" s="217" t="s">
        <v>182</v>
      </c>
    </row>
    <row r="135" spans="2:51" s="13" customFormat="1" ht="13.5">
      <c r="B135" s="233"/>
      <c r="C135" s="234"/>
      <c r="D135" s="208" t="s">
        <v>192</v>
      </c>
      <c r="E135" s="235" t="s">
        <v>22</v>
      </c>
      <c r="F135" s="236" t="s">
        <v>241</v>
      </c>
      <c r="G135" s="234"/>
      <c r="H135" s="237">
        <v>104.418</v>
      </c>
      <c r="I135" s="238"/>
      <c r="J135" s="234"/>
      <c r="K135" s="234"/>
      <c r="L135" s="239"/>
      <c r="M135" s="240"/>
      <c r="N135" s="241"/>
      <c r="O135" s="241"/>
      <c r="P135" s="241"/>
      <c r="Q135" s="241"/>
      <c r="R135" s="241"/>
      <c r="S135" s="241"/>
      <c r="T135" s="242"/>
      <c r="AT135" s="243" t="s">
        <v>192</v>
      </c>
      <c r="AU135" s="243" t="s">
        <v>92</v>
      </c>
      <c r="AV135" s="13" t="s">
        <v>197</v>
      </c>
      <c r="AW135" s="13" t="s">
        <v>194</v>
      </c>
      <c r="AX135" s="13" t="s">
        <v>25</v>
      </c>
      <c r="AY135" s="243" t="s">
        <v>182</v>
      </c>
    </row>
    <row r="136" spans="2:65" s="1" customFormat="1" ht="45.6" customHeight="1">
      <c r="B136" s="42"/>
      <c r="C136" s="194" t="s">
        <v>307</v>
      </c>
      <c r="D136" s="194" t="s">
        <v>185</v>
      </c>
      <c r="E136" s="195" t="s">
        <v>308</v>
      </c>
      <c r="F136" s="196" t="s">
        <v>309</v>
      </c>
      <c r="G136" s="197" t="s">
        <v>295</v>
      </c>
      <c r="H136" s="198">
        <v>2882.3</v>
      </c>
      <c r="I136" s="199">
        <v>65.88</v>
      </c>
      <c r="J136" s="200">
        <f>ROUND(I136*H136,2)</f>
        <v>189885.92</v>
      </c>
      <c r="K136" s="196" t="s">
        <v>235</v>
      </c>
      <c r="L136" s="62"/>
      <c r="M136" s="201" t="s">
        <v>22</v>
      </c>
      <c r="N136" s="202" t="s">
        <v>53</v>
      </c>
      <c r="O136" s="43"/>
      <c r="P136" s="203">
        <f>O136*H136</f>
        <v>0</v>
      </c>
      <c r="Q136" s="203">
        <v>0</v>
      </c>
      <c r="R136" s="203">
        <f>Q136*H136</f>
        <v>0</v>
      </c>
      <c r="S136" s="203">
        <v>0</v>
      </c>
      <c r="T136" s="204">
        <f>S136*H136</f>
        <v>0</v>
      </c>
      <c r="AR136" s="25" t="s">
        <v>197</v>
      </c>
      <c r="AT136" s="25" t="s">
        <v>185</v>
      </c>
      <c r="AU136" s="25" t="s">
        <v>92</v>
      </c>
      <c r="AY136" s="25" t="s">
        <v>182</v>
      </c>
      <c r="BE136" s="205">
        <f>IF(N136="základní",J136,0)</f>
        <v>189885.92</v>
      </c>
      <c r="BF136" s="205">
        <f>IF(N136="snížená",J136,0)</f>
        <v>0</v>
      </c>
      <c r="BG136" s="205">
        <f>IF(N136="zákl. přenesená",J136,0)</f>
        <v>0</v>
      </c>
      <c r="BH136" s="205">
        <f>IF(N136="sníž. přenesená",J136,0)</f>
        <v>0</v>
      </c>
      <c r="BI136" s="205">
        <f>IF(N136="nulová",J136,0)</f>
        <v>0</v>
      </c>
      <c r="BJ136" s="25" t="s">
        <v>25</v>
      </c>
      <c r="BK136" s="205">
        <f>ROUND(I136*H136,2)</f>
        <v>189885.92</v>
      </c>
      <c r="BL136" s="25" t="s">
        <v>197</v>
      </c>
      <c r="BM136" s="25" t="s">
        <v>310</v>
      </c>
    </row>
    <row r="137" spans="2:47" s="1" customFormat="1" ht="384">
      <c r="B137" s="42"/>
      <c r="C137" s="64"/>
      <c r="D137" s="208" t="s">
        <v>237</v>
      </c>
      <c r="E137" s="64"/>
      <c r="F137" s="228" t="s">
        <v>311</v>
      </c>
      <c r="G137" s="64"/>
      <c r="H137" s="64"/>
      <c r="I137" s="165"/>
      <c r="J137" s="64"/>
      <c r="K137" s="64"/>
      <c r="L137" s="62"/>
      <c r="M137" s="229"/>
      <c r="N137" s="43"/>
      <c r="O137" s="43"/>
      <c r="P137" s="43"/>
      <c r="Q137" s="43"/>
      <c r="R137" s="43"/>
      <c r="S137" s="43"/>
      <c r="T137" s="79"/>
      <c r="AT137" s="25" t="s">
        <v>237</v>
      </c>
      <c r="AU137" s="25" t="s">
        <v>92</v>
      </c>
    </row>
    <row r="138" spans="2:51" s="11" customFormat="1" ht="13.5">
      <c r="B138" s="206"/>
      <c r="C138" s="207"/>
      <c r="D138" s="208" t="s">
        <v>192</v>
      </c>
      <c r="E138" s="209" t="s">
        <v>22</v>
      </c>
      <c r="F138" s="210" t="s">
        <v>312</v>
      </c>
      <c r="G138" s="207"/>
      <c r="H138" s="211">
        <v>2882.3</v>
      </c>
      <c r="I138" s="212"/>
      <c r="J138" s="207"/>
      <c r="K138" s="207"/>
      <c r="L138" s="213"/>
      <c r="M138" s="214"/>
      <c r="N138" s="215"/>
      <c r="O138" s="215"/>
      <c r="P138" s="215"/>
      <c r="Q138" s="215"/>
      <c r="R138" s="215"/>
      <c r="S138" s="215"/>
      <c r="T138" s="216"/>
      <c r="AT138" s="217" t="s">
        <v>192</v>
      </c>
      <c r="AU138" s="217" t="s">
        <v>92</v>
      </c>
      <c r="AV138" s="11" t="s">
        <v>92</v>
      </c>
      <c r="AW138" s="11" t="s">
        <v>194</v>
      </c>
      <c r="AX138" s="11" t="s">
        <v>25</v>
      </c>
      <c r="AY138" s="217" t="s">
        <v>182</v>
      </c>
    </row>
    <row r="139" spans="2:65" s="1" customFormat="1" ht="45.6" customHeight="1">
      <c r="B139" s="42"/>
      <c r="C139" s="194" t="s">
        <v>10</v>
      </c>
      <c r="D139" s="194" t="s">
        <v>185</v>
      </c>
      <c r="E139" s="195" t="s">
        <v>313</v>
      </c>
      <c r="F139" s="196" t="s">
        <v>314</v>
      </c>
      <c r="G139" s="197" t="s">
        <v>295</v>
      </c>
      <c r="H139" s="198">
        <v>1441.15</v>
      </c>
      <c r="I139" s="199">
        <v>6.64</v>
      </c>
      <c r="J139" s="200">
        <f>ROUND(I139*H139,2)</f>
        <v>9569.24</v>
      </c>
      <c r="K139" s="196" t="s">
        <v>235</v>
      </c>
      <c r="L139" s="62"/>
      <c r="M139" s="201" t="s">
        <v>22</v>
      </c>
      <c r="N139" s="202" t="s">
        <v>53</v>
      </c>
      <c r="O139" s="43"/>
      <c r="P139" s="203">
        <f>O139*H139</f>
        <v>0</v>
      </c>
      <c r="Q139" s="203">
        <v>0</v>
      </c>
      <c r="R139" s="203">
        <f>Q139*H139</f>
        <v>0</v>
      </c>
      <c r="S139" s="203">
        <v>0</v>
      </c>
      <c r="T139" s="204">
        <f>S139*H139</f>
        <v>0</v>
      </c>
      <c r="AR139" s="25" t="s">
        <v>197</v>
      </c>
      <c r="AT139" s="25" t="s">
        <v>185</v>
      </c>
      <c r="AU139" s="25" t="s">
        <v>92</v>
      </c>
      <c r="AY139" s="25" t="s">
        <v>182</v>
      </c>
      <c r="BE139" s="205">
        <f>IF(N139="základní",J139,0)</f>
        <v>9569.24</v>
      </c>
      <c r="BF139" s="205">
        <f>IF(N139="snížená",J139,0)</f>
        <v>0</v>
      </c>
      <c r="BG139" s="205">
        <f>IF(N139="zákl. přenesená",J139,0)</f>
        <v>0</v>
      </c>
      <c r="BH139" s="205">
        <f>IF(N139="sníž. přenesená",J139,0)</f>
        <v>0</v>
      </c>
      <c r="BI139" s="205">
        <f>IF(N139="nulová",J139,0)</f>
        <v>0</v>
      </c>
      <c r="BJ139" s="25" t="s">
        <v>25</v>
      </c>
      <c r="BK139" s="205">
        <f>ROUND(I139*H139,2)</f>
        <v>9569.24</v>
      </c>
      <c r="BL139" s="25" t="s">
        <v>197</v>
      </c>
      <c r="BM139" s="25" t="s">
        <v>315</v>
      </c>
    </row>
    <row r="140" spans="2:47" s="1" customFormat="1" ht="384">
      <c r="B140" s="42"/>
      <c r="C140" s="64"/>
      <c r="D140" s="208" t="s">
        <v>237</v>
      </c>
      <c r="E140" s="64"/>
      <c r="F140" s="228" t="s">
        <v>311</v>
      </c>
      <c r="G140" s="64"/>
      <c r="H140" s="64"/>
      <c r="I140" s="165"/>
      <c r="J140" s="64"/>
      <c r="K140" s="64"/>
      <c r="L140" s="62"/>
      <c r="M140" s="229"/>
      <c r="N140" s="43"/>
      <c r="O140" s="43"/>
      <c r="P140" s="43"/>
      <c r="Q140" s="43"/>
      <c r="R140" s="43"/>
      <c r="S140" s="43"/>
      <c r="T140" s="79"/>
      <c r="AT140" s="25" t="s">
        <v>237</v>
      </c>
      <c r="AU140" s="25" t="s">
        <v>92</v>
      </c>
    </row>
    <row r="141" spans="2:51" s="11" customFormat="1" ht="13.5">
      <c r="B141" s="206"/>
      <c r="C141" s="207"/>
      <c r="D141" s="208" t="s">
        <v>192</v>
      </c>
      <c r="E141" s="209" t="s">
        <v>22</v>
      </c>
      <c r="F141" s="210" t="s">
        <v>316</v>
      </c>
      <c r="G141" s="207"/>
      <c r="H141" s="211">
        <v>1441.15</v>
      </c>
      <c r="I141" s="212"/>
      <c r="J141" s="207"/>
      <c r="K141" s="207"/>
      <c r="L141" s="213"/>
      <c r="M141" s="214"/>
      <c r="N141" s="215"/>
      <c r="O141" s="215"/>
      <c r="P141" s="215"/>
      <c r="Q141" s="215"/>
      <c r="R141" s="215"/>
      <c r="S141" s="215"/>
      <c r="T141" s="216"/>
      <c r="AT141" s="217" t="s">
        <v>192</v>
      </c>
      <c r="AU141" s="217" t="s">
        <v>92</v>
      </c>
      <c r="AV141" s="11" t="s">
        <v>92</v>
      </c>
      <c r="AW141" s="11" t="s">
        <v>194</v>
      </c>
      <c r="AX141" s="11" t="s">
        <v>25</v>
      </c>
      <c r="AY141" s="217" t="s">
        <v>182</v>
      </c>
    </row>
    <row r="142" spans="2:65" s="1" customFormat="1" ht="45.6" customHeight="1">
      <c r="B142" s="42"/>
      <c r="C142" s="194" t="s">
        <v>317</v>
      </c>
      <c r="D142" s="194" t="s">
        <v>185</v>
      </c>
      <c r="E142" s="195" t="s">
        <v>318</v>
      </c>
      <c r="F142" s="196" t="s">
        <v>319</v>
      </c>
      <c r="G142" s="197" t="s">
        <v>295</v>
      </c>
      <c r="H142" s="198">
        <v>4379.7</v>
      </c>
      <c r="I142" s="199">
        <v>82.36</v>
      </c>
      <c r="J142" s="200">
        <f>ROUND(I142*H142,2)</f>
        <v>360712.09</v>
      </c>
      <c r="K142" s="196" t="s">
        <v>235</v>
      </c>
      <c r="L142" s="62"/>
      <c r="M142" s="201" t="s">
        <v>22</v>
      </c>
      <c r="N142" s="202" t="s">
        <v>53</v>
      </c>
      <c r="O142" s="43"/>
      <c r="P142" s="203">
        <f>O142*H142</f>
        <v>0</v>
      </c>
      <c r="Q142" s="203">
        <v>0</v>
      </c>
      <c r="R142" s="203">
        <f>Q142*H142</f>
        <v>0</v>
      </c>
      <c r="S142" s="203">
        <v>0</v>
      </c>
      <c r="T142" s="204">
        <f>S142*H142</f>
        <v>0</v>
      </c>
      <c r="AR142" s="25" t="s">
        <v>197</v>
      </c>
      <c r="AT142" s="25" t="s">
        <v>185</v>
      </c>
      <c r="AU142" s="25" t="s">
        <v>92</v>
      </c>
      <c r="AY142" s="25" t="s">
        <v>182</v>
      </c>
      <c r="BE142" s="205">
        <f>IF(N142="základní",J142,0)</f>
        <v>360712.09</v>
      </c>
      <c r="BF142" s="205">
        <f>IF(N142="snížená",J142,0)</f>
        <v>0</v>
      </c>
      <c r="BG142" s="205">
        <f>IF(N142="zákl. přenesená",J142,0)</f>
        <v>0</v>
      </c>
      <c r="BH142" s="205">
        <f>IF(N142="sníž. přenesená",J142,0)</f>
        <v>0</v>
      </c>
      <c r="BI142" s="205">
        <f>IF(N142="nulová",J142,0)</f>
        <v>0</v>
      </c>
      <c r="BJ142" s="25" t="s">
        <v>25</v>
      </c>
      <c r="BK142" s="205">
        <f>ROUND(I142*H142,2)</f>
        <v>360712.09</v>
      </c>
      <c r="BL142" s="25" t="s">
        <v>197</v>
      </c>
      <c r="BM142" s="25" t="s">
        <v>320</v>
      </c>
    </row>
    <row r="143" spans="2:47" s="1" customFormat="1" ht="384">
      <c r="B143" s="42"/>
      <c r="C143" s="64"/>
      <c r="D143" s="208" t="s">
        <v>237</v>
      </c>
      <c r="E143" s="64"/>
      <c r="F143" s="228" t="s">
        <v>311</v>
      </c>
      <c r="G143" s="64"/>
      <c r="H143" s="64"/>
      <c r="I143" s="165"/>
      <c r="J143" s="64"/>
      <c r="K143" s="64"/>
      <c r="L143" s="62"/>
      <c r="M143" s="229"/>
      <c r="N143" s="43"/>
      <c r="O143" s="43"/>
      <c r="P143" s="43"/>
      <c r="Q143" s="43"/>
      <c r="R143" s="43"/>
      <c r="S143" s="43"/>
      <c r="T143" s="79"/>
      <c r="AT143" s="25" t="s">
        <v>237</v>
      </c>
      <c r="AU143" s="25" t="s">
        <v>92</v>
      </c>
    </row>
    <row r="144" spans="2:51" s="11" customFormat="1" ht="13.5">
      <c r="B144" s="206"/>
      <c r="C144" s="207"/>
      <c r="D144" s="208" t="s">
        <v>192</v>
      </c>
      <c r="E144" s="209" t="s">
        <v>22</v>
      </c>
      <c r="F144" s="210" t="s">
        <v>321</v>
      </c>
      <c r="G144" s="207"/>
      <c r="H144" s="211">
        <v>4379.7</v>
      </c>
      <c r="I144" s="212"/>
      <c r="J144" s="207"/>
      <c r="K144" s="207"/>
      <c r="L144" s="213"/>
      <c r="M144" s="214"/>
      <c r="N144" s="215"/>
      <c r="O144" s="215"/>
      <c r="P144" s="215"/>
      <c r="Q144" s="215"/>
      <c r="R144" s="215"/>
      <c r="S144" s="215"/>
      <c r="T144" s="216"/>
      <c r="AT144" s="217" t="s">
        <v>192</v>
      </c>
      <c r="AU144" s="217" t="s">
        <v>92</v>
      </c>
      <c r="AV144" s="11" t="s">
        <v>92</v>
      </c>
      <c r="AW144" s="11" t="s">
        <v>194</v>
      </c>
      <c r="AX144" s="11" t="s">
        <v>25</v>
      </c>
      <c r="AY144" s="217" t="s">
        <v>182</v>
      </c>
    </row>
    <row r="145" spans="2:65" s="1" customFormat="1" ht="45.6" customHeight="1">
      <c r="B145" s="42"/>
      <c r="C145" s="194" t="s">
        <v>322</v>
      </c>
      <c r="D145" s="194" t="s">
        <v>185</v>
      </c>
      <c r="E145" s="195" t="s">
        <v>323</v>
      </c>
      <c r="F145" s="196" t="s">
        <v>324</v>
      </c>
      <c r="G145" s="197" t="s">
        <v>295</v>
      </c>
      <c r="H145" s="198">
        <v>1651.55</v>
      </c>
      <c r="I145" s="199">
        <v>8.24</v>
      </c>
      <c r="J145" s="200">
        <f>ROUND(I145*H145,2)</f>
        <v>13608.77</v>
      </c>
      <c r="K145" s="196" t="s">
        <v>235</v>
      </c>
      <c r="L145" s="62"/>
      <c r="M145" s="201" t="s">
        <v>22</v>
      </c>
      <c r="N145" s="202" t="s">
        <v>53</v>
      </c>
      <c r="O145" s="43"/>
      <c r="P145" s="203">
        <f>O145*H145</f>
        <v>0</v>
      </c>
      <c r="Q145" s="203">
        <v>0</v>
      </c>
      <c r="R145" s="203">
        <f>Q145*H145</f>
        <v>0</v>
      </c>
      <c r="S145" s="203">
        <v>0</v>
      </c>
      <c r="T145" s="204">
        <f>S145*H145</f>
        <v>0</v>
      </c>
      <c r="AR145" s="25" t="s">
        <v>197</v>
      </c>
      <c r="AT145" s="25" t="s">
        <v>185</v>
      </c>
      <c r="AU145" s="25" t="s">
        <v>92</v>
      </c>
      <c r="AY145" s="25" t="s">
        <v>182</v>
      </c>
      <c r="BE145" s="205">
        <f>IF(N145="základní",J145,0)</f>
        <v>13608.77</v>
      </c>
      <c r="BF145" s="205">
        <f>IF(N145="snížená",J145,0)</f>
        <v>0</v>
      </c>
      <c r="BG145" s="205">
        <f>IF(N145="zákl. přenesená",J145,0)</f>
        <v>0</v>
      </c>
      <c r="BH145" s="205">
        <f>IF(N145="sníž. přenesená",J145,0)</f>
        <v>0</v>
      </c>
      <c r="BI145" s="205">
        <f>IF(N145="nulová",J145,0)</f>
        <v>0</v>
      </c>
      <c r="BJ145" s="25" t="s">
        <v>25</v>
      </c>
      <c r="BK145" s="205">
        <f>ROUND(I145*H145,2)</f>
        <v>13608.77</v>
      </c>
      <c r="BL145" s="25" t="s">
        <v>197</v>
      </c>
      <c r="BM145" s="25" t="s">
        <v>325</v>
      </c>
    </row>
    <row r="146" spans="2:47" s="1" customFormat="1" ht="384">
      <c r="B146" s="42"/>
      <c r="C146" s="64"/>
      <c r="D146" s="208" t="s">
        <v>237</v>
      </c>
      <c r="E146" s="64"/>
      <c r="F146" s="228" t="s">
        <v>311</v>
      </c>
      <c r="G146" s="64"/>
      <c r="H146" s="64"/>
      <c r="I146" s="165"/>
      <c r="J146" s="64"/>
      <c r="K146" s="64"/>
      <c r="L146" s="62"/>
      <c r="M146" s="229"/>
      <c r="N146" s="43"/>
      <c r="O146" s="43"/>
      <c r="P146" s="43"/>
      <c r="Q146" s="43"/>
      <c r="R146" s="43"/>
      <c r="S146" s="43"/>
      <c r="T146" s="79"/>
      <c r="AT146" s="25" t="s">
        <v>237</v>
      </c>
      <c r="AU146" s="25" t="s">
        <v>92</v>
      </c>
    </row>
    <row r="147" spans="2:51" s="11" customFormat="1" ht="13.5">
      <c r="B147" s="206"/>
      <c r="C147" s="207"/>
      <c r="D147" s="208" t="s">
        <v>192</v>
      </c>
      <c r="E147" s="209" t="s">
        <v>22</v>
      </c>
      <c r="F147" s="210" t="s">
        <v>326</v>
      </c>
      <c r="G147" s="207"/>
      <c r="H147" s="211">
        <v>1651.55</v>
      </c>
      <c r="I147" s="212"/>
      <c r="J147" s="207"/>
      <c r="K147" s="207"/>
      <c r="L147" s="213"/>
      <c r="M147" s="214"/>
      <c r="N147" s="215"/>
      <c r="O147" s="215"/>
      <c r="P147" s="215"/>
      <c r="Q147" s="215"/>
      <c r="R147" s="215"/>
      <c r="S147" s="215"/>
      <c r="T147" s="216"/>
      <c r="AT147" s="217" t="s">
        <v>192</v>
      </c>
      <c r="AU147" s="217" t="s">
        <v>92</v>
      </c>
      <c r="AV147" s="11" t="s">
        <v>92</v>
      </c>
      <c r="AW147" s="11" t="s">
        <v>194</v>
      </c>
      <c r="AX147" s="11" t="s">
        <v>25</v>
      </c>
      <c r="AY147" s="217" t="s">
        <v>182</v>
      </c>
    </row>
    <row r="148" spans="2:65" s="1" customFormat="1" ht="45.6" customHeight="1">
      <c r="B148" s="42"/>
      <c r="C148" s="194" t="s">
        <v>327</v>
      </c>
      <c r="D148" s="194" t="s">
        <v>185</v>
      </c>
      <c r="E148" s="195" t="s">
        <v>328</v>
      </c>
      <c r="F148" s="196" t="s">
        <v>329</v>
      </c>
      <c r="G148" s="197" t="s">
        <v>295</v>
      </c>
      <c r="H148" s="198">
        <v>1042.1</v>
      </c>
      <c r="I148" s="199">
        <v>109.77</v>
      </c>
      <c r="J148" s="200">
        <f>ROUND(I148*H148,2)</f>
        <v>114391.32</v>
      </c>
      <c r="K148" s="196" t="s">
        <v>235</v>
      </c>
      <c r="L148" s="62"/>
      <c r="M148" s="201" t="s">
        <v>22</v>
      </c>
      <c r="N148" s="202" t="s">
        <v>53</v>
      </c>
      <c r="O148" s="43"/>
      <c r="P148" s="203">
        <f>O148*H148</f>
        <v>0</v>
      </c>
      <c r="Q148" s="203">
        <v>0.00591</v>
      </c>
      <c r="R148" s="203">
        <f>Q148*H148</f>
        <v>6.158811</v>
      </c>
      <c r="S148" s="203">
        <v>0</v>
      </c>
      <c r="T148" s="204">
        <f>S148*H148</f>
        <v>0</v>
      </c>
      <c r="AR148" s="25" t="s">
        <v>197</v>
      </c>
      <c r="AT148" s="25" t="s">
        <v>185</v>
      </c>
      <c r="AU148" s="25" t="s">
        <v>92</v>
      </c>
      <c r="AY148" s="25" t="s">
        <v>182</v>
      </c>
      <c r="BE148" s="205">
        <f>IF(N148="základní",J148,0)</f>
        <v>114391.32</v>
      </c>
      <c r="BF148" s="205">
        <f>IF(N148="snížená",J148,0)</f>
        <v>0</v>
      </c>
      <c r="BG148" s="205">
        <f>IF(N148="zákl. přenesená",J148,0)</f>
        <v>0</v>
      </c>
      <c r="BH148" s="205">
        <f>IF(N148="sníž. přenesená",J148,0)</f>
        <v>0</v>
      </c>
      <c r="BI148" s="205">
        <f>IF(N148="nulová",J148,0)</f>
        <v>0</v>
      </c>
      <c r="BJ148" s="25" t="s">
        <v>25</v>
      </c>
      <c r="BK148" s="205">
        <f>ROUND(I148*H148,2)</f>
        <v>114391.32</v>
      </c>
      <c r="BL148" s="25" t="s">
        <v>197</v>
      </c>
      <c r="BM148" s="25" t="s">
        <v>330</v>
      </c>
    </row>
    <row r="149" spans="2:47" s="1" customFormat="1" ht="384">
      <c r="B149" s="42"/>
      <c r="C149" s="64"/>
      <c r="D149" s="208" t="s">
        <v>237</v>
      </c>
      <c r="E149" s="64"/>
      <c r="F149" s="228" t="s">
        <v>311</v>
      </c>
      <c r="G149" s="64"/>
      <c r="H149" s="64"/>
      <c r="I149" s="165"/>
      <c r="J149" s="64"/>
      <c r="K149" s="64"/>
      <c r="L149" s="62"/>
      <c r="M149" s="229"/>
      <c r="N149" s="43"/>
      <c r="O149" s="43"/>
      <c r="P149" s="43"/>
      <c r="Q149" s="43"/>
      <c r="R149" s="43"/>
      <c r="S149" s="43"/>
      <c r="T149" s="79"/>
      <c r="AT149" s="25" t="s">
        <v>237</v>
      </c>
      <c r="AU149" s="25" t="s">
        <v>92</v>
      </c>
    </row>
    <row r="150" spans="2:51" s="11" customFormat="1" ht="13.5">
      <c r="B150" s="206"/>
      <c r="C150" s="207"/>
      <c r="D150" s="208" t="s">
        <v>192</v>
      </c>
      <c r="E150" s="209" t="s">
        <v>22</v>
      </c>
      <c r="F150" s="210" t="s">
        <v>331</v>
      </c>
      <c r="G150" s="207"/>
      <c r="H150" s="211">
        <v>1042.1</v>
      </c>
      <c r="I150" s="212"/>
      <c r="J150" s="207"/>
      <c r="K150" s="207"/>
      <c r="L150" s="213"/>
      <c r="M150" s="214"/>
      <c r="N150" s="215"/>
      <c r="O150" s="215"/>
      <c r="P150" s="215"/>
      <c r="Q150" s="215"/>
      <c r="R150" s="215"/>
      <c r="S150" s="215"/>
      <c r="T150" s="216"/>
      <c r="AT150" s="217" t="s">
        <v>192</v>
      </c>
      <c r="AU150" s="217" t="s">
        <v>92</v>
      </c>
      <c r="AV150" s="11" t="s">
        <v>92</v>
      </c>
      <c r="AW150" s="11" t="s">
        <v>194</v>
      </c>
      <c r="AX150" s="11" t="s">
        <v>25</v>
      </c>
      <c r="AY150" s="217" t="s">
        <v>182</v>
      </c>
    </row>
    <row r="151" spans="2:65" s="1" customFormat="1" ht="34.2" customHeight="1">
      <c r="B151" s="42"/>
      <c r="C151" s="194" t="s">
        <v>332</v>
      </c>
      <c r="D151" s="194" t="s">
        <v>185</v>
      </c>
      <c r="E151" s="195" t="s">
        <v>333</v>
      </c>
      <c r="F151" s="196" t="s">
        <v>334</v>
      </c>
      <c r="G151" s="197" t="s">
        <v>295</v>
      </c>
      <c r="H151" s="198">
        <v>416.84</v>
      </c>
      <c r="I151" s="199">
        <v>443.73</v>
      </c>
      <c r="J151" s="200">
        <f>ROUND(I151*H151,2)</f>
        <v>184964.41</v>
      </c>
      <c r="K151" s="196" t="s">
        <v>235</v>
      </c>
      <c r="L151" s="62"/>
      <c r="M151" s="201" t="s">
        <v>22</v>
      </c>
      <c r="N151" s="202" t="s">
        <v>53</v>
      </c>
      <c r="O151" s="43"/>
      <c r="P151" s="203">
        <f>O151*H151</f>
        <v>0</v>
      </c>
      <c r="Q151" s="203">
        <v>0</v>
      </c>
      <c r="R151" s="203">
        <f>Q151*H151</f>
        <v>0</v>
      </c>
      <c r="S151" s="203">
        <v>0</v>
      </c>
      <c r="T151" s="204">
        <f>S151*H151</f>
        <v>0</v>
      </c>
      <c r="AR151" s="25" t="s">
        <v>197</v>
      </c>
      <c r="AT151" s="25" t="s">
        <v>185</v>
      </c>
      <c r="AU151" s="25" t="s">
        <v>92</v>
      </c>
      <c r="AY151" s="25" t="s">
        <v>182</v>
      </c>
      <c r="BE151" s="205">
        <f>IF(N151="základní",J151,0)</f>
        <v>184964.41</v>
      </c>
      <c r="BF151" s="205">
        <f>IF(N151="snížená",J151,0)</f>
        <v>0</v>
      </c>
      <c r="BG151" s="205">
        <f>IF(N151="zákl. přenesená",J151,0)</f>
        <v>0</v>
      </c>
      <c r="BH151" s="205">
        <f>IF(N151="sníž. přenesená",J151,0)</f>
        <v>0</v>
      </c>
      <c r="BI151" s="205">
        <f>IF(N151="nulová",J151,0)</f>
        <v>0</v>
      </c>
      <c r="BJ151" s="25" t="s">
        <v>25</v>
      </c>
      <c r="BK151" s="205">
        <f>ROUND(I151*H151,2)</f>
        <v>184964.41</v>
      </c>
      <c r="BL151" s="25" t="s">
        <v>197</v>
      </c>
      <c r="BM151" s="25" t="s">
        <v>335</v>
      </c>
    </row>
    <row r="152" spans="2:47" s="1" customFormat="1" ht="216">
      <c r="B152" s="42"/>
      <c r="C152" s="64"/>
      <c r="D152" s="208" t="s">
        <v>237</v>
      </c>
      <c r="E152" s="64"/>
      <c r="F152" s="228" t="s">
        <v>336</v>
      </c>
      <c r="G152" s="64"/>
      <c r="H152" s="64"/>
      <c r="I152" s="165"/>
      <c r="J152" s="64"/>
      <c r="K152" s="64"/>
      <c r="L152" s="62"/>
      <c r="M152" s="229"/>
      <c r="N152" s="43"/>
      <c r="O152" s="43"/>
      <c r="P152" s="43"/>
      <c r="Q152" s="43"/>
      <c r="R152" s="43"/>
      <c r="S152" s="43"/>
      <c r="T152" s="79"/>
      <c r="AT152" s="25" t="s">
        <v>237</v>
      </c>
      <c r="AU152" s="25" t="s">
        <v>92</v>
      </c>
    </row>
    <row r="153" spans="2:51" s="11" customFormat="1" ht="13.5">
      <c r="B153" s="206"/>
      <c r="C153" s="207"/>
      <c r="D153" s="208" t="s">
        <v>192</v>
      </c>
      <c r="E153" s="209" t="s">
        <v>22</v>
      </c>
      <c r="F153" s="210" t="s">
        <v>337</v>
      </c>
      <c r="G153" s="207"/>
      <c r="H153" s="211">
        <v>416.84</v>
      </c>
      <c r="I153" s="212"/>
      <c r="J153" s="207"/>
      <c r="K153" s="207"/>
      <c r="L153" s="213"/>
      <c r="M153" s="214"/>
      <c r="N153" s="215"/>
      <c r="O153" s="215"/>
      <c r="P153" s="215"/>
      <c r="Q153" s="215"/>
      <c r="R153" s="215"/>
      <c r="S153" s="215"/>
      <c r="T153" s="216"/>
      <c r="AT153" s="217" t="s">
        <v>192</v>
      </c>
      <c r="AU153" s="217" t="s">
        <v>92</v>
      </c>
      <c r="AV153" s="11" t="s">
        <v>92</v>
      </c>
      <c r="AW153" s="11" t="s">
        <v>194</v>
      </c>
      <c r="AX153" s="11" t="s">
        <v>25</v>
      </c>
      <c r="AY153" s="217" t="s">
        <v>182</v>
      </c>
    </row>
    <row r="154" spans="2:65" s="1" customFormat="1" ht="34.2" customHeight="1">
      <c r="B154" s="42"/>
      <c r="C154" s="194" t="s">
        <v>338</v>
      </c>
      <c r="D154" s="194" t="s">
        <v>185</v>
      </c>
      <c r="E154" s="195" t="s">
        <v>339</v>
      </c>
      <c r="F154" s="196" t="s">
        <v>340</v>
      </c>
      <c r="G154" s="197" t="s">
        <v>295</v>
      </c>
      <c r="H154" s="198">
        <v>3030.85</v>
      </c>
      <c r="I154" s="199">
        <v>591.24</v>
      </c>
      <c r="J154" s="200">
        <f>ROUND(I154*H154,2)</f>
        <v>1791959.75</v>
      </c>
      <c r="K154" s="196" t="s">
        <v>235</v>
      </c>
      <c r="L154" s="62"/>
      <c r="M154" s="201" t="s">
        <v>22</v>
      </c>
      <c r="N154" s="202" t="s">
        <v>53</v>
      </c>
      <c r="O154" s="43"/>
      <c r="P154" s="203">
        <f>O154*H154</f>
        <v>0</v>
      </c>
      <c r="Q154" s="203">
        <v>0</v>
      </c>
      <c r="R154" s="203">
        <f>Q154*H154</f>
        <v>0</v>
      </c>
      <c r="S154" s="203">
        <v>0</v>
      </c>
      <c r="T154" s="204">
        <f>S154*H154</f>
        <v>0</v>
      </c>
      <c r="AR154" s="25" t="s">
        <v>197</v>
      </c>
      <c r="AT154" s="25" t="s">
        <v>185</v>
      </c>
      <c r="AU154" s="25" t="s">
        <v>92</v>
      </c>
      <c r="AY154" s="25" t="s">
        <v>182</v>
      </c>
      <c r="BE154" s="205">
        <f>IF(N154="základní",J154,0)</f>
        <v>1791959.75</v>
      </c>
      <c r="BF154" s="205">
        <f>IF(N154="snížená",J154,0)</f>
        <v>0</v>
      </c>
      <c r="BG154" s="205">
        <f>IF(N154="zákl. přenesená",J154,0)</f>
        <v>0</v>
      </c>
      <c r="BH154" s="205">
        <f>IF(N154="sníž. přenesená",J154,0)</f>
        <v>0</v>
      </c>
      <c r="BI154" s="205">
        <f>IF(N154="nulová",J154,0)</f>
        <v>0</v>
      </c>
      <c r="BJ154" s="25" t="s">
        <v>25</v>
      </c>
      <c r="BK154" s="205">
        <f>ROUND(I154*H154,2)</f>
        <v>1791959.75</v>
      </c>
      <c r="BL154" s="25" t="s">
        <v>197</v>
      </c>
      <c r="BM154" s="25" t="s">
        <v>341</v>
      </c>
    </row>
    <row r="155" spans="2:47" s="1" customFormat="1" ht="216">
      <c r="B155" s="42"/>
      <c r="C155" s="64"/>
      <c r="D155" s="208" t="s">
        <v>237</v>
      </c>
      <c r="E155" s="64"/>
      <c r="F155" s="228" t="s">
        <v>336</v>
      </c>
      <c r="G155" s="64"/>
      <c r="H155" s="64"/>
      <c r="I155" s="165"/>
      <c r="J155" s="64"/>
      <c r="K155" s="64"/>
      <c r="L155" s="62"/>
      <c r="M155" s="229"/>
      <c r="N155" s="43"/>
      <c r="O155" s="43"/>
      <c r="P155" s="43"/>
      <c r="Q155" s="43"/>
      <c r="R155" s="43"/>
      <c r="S155" s="43"/>
      <c r="T155" s="79"/>
      <c r="AT155" s="25" t="s">
        <v>237</v>
      </c>
      <c r="AU155" s="25" t="s">
        <v>92</v>
      </c>
    </row>
    <row r="156" spans="2:51" s="11" customFormat="1" ht="13.5">
      <c r="B156" s="206"/>
      <c r="C156" s="207"/>
      <c r="D156" s="208" t="s">
        <v>192</v>
      </c>
      <c r="E156" s="209" t="s">
        <v>22</v>
      </c>
      <c r="F156" s="210" t="s">
        <v>342</v>
      </c>
      <c r="G156" s="207"/>
      <c r="H156" s="211">
        <v>3030.85</v>
      </c>
      <c r="I156" s="212"/>
      <c r="J156" s="207"/>
      <c r="K156" s="207"/>
      <c r="L156" s="213"/>
      <c r="M156" s="214"/>
      <c r="N156" s="215"/>
      <c r="O156" s="215"/>
      <c r="P156" s="215"/>
      <c r="Q156" s="215"/>
      <c r="R156" s="215"/>
      <c r="S156" s="215"/>
      <c r="T156" s="216"/>
      <c r="AT156" s="217" t="s">
        <v>192</v>
      </c>
      <c r="AU156" s="217" t="s">
        <v>92</v>
      </c>
      <c r="AV156" s="11" t="s">
        <v>92</v>
      </c>
      <c r="AW156" s="11" t="s">
        <v>194</v>
      </c>
      <c r="AX156" s="11" t="s">
        <v>25</v>
      </c>
      <c r="AY156" s="217" t="s">
        <v>182</v>
      </c>
    </row>
    <row r="157" spans="2:65" s="1" customFormat="1" ht="34.2" customHeight="1">
      <c r="B157" s="42"/>
      <c r="C157" s="194" t="s">
        <v>9</v>
      </c>
      <c r="D157" s="194" t="s">
        <v>185</v>
      </c>
      <c r="E157" s="195" t="s">
        <v>343</v>
      </c>
      <c r="F157" s="196" t="s">
        <v>344</v>
      </c>
      <c r="G157" s="197" t="s">
        <v>295</v>
      </c>
      <c r="H157" s="198">
        <v>1746</v>
      </c>
      <c r="I157" s="199">
        <v>723.99</v>
      </c>
      <c r="J157" s="200">
        <f>ROUND(I157*H157,2)</f>
        <v>1264086.54</v>
      </c>
      <c r="K157" s="196" t="s">
        <v>235</v>
      </c>
      <c r="L157" s="62"/>
      <c r="M157" s="201" t="s">
        <v>22</v>
      </c>
      <c r="N157" s="202" t="s">
        <v>53</v>
      </c>
      <c r="O157" s="43"/>
      <c r="P157" s="203">
        <f>O157*H157</f>
        <v>0</v>
      </c>
      <c r="Q157" s="203">
        <v>0</v>
      </c>
      <c r="R157" s="203">
        <f>Q157*H157</f>
        <v>0</v>
      </c>
      <c r="S157" s="203">
        <v>0</v>
      </c>
      <c r="T157" s="204">
        <f>S157*H157</f>
        <v>0</v>
      </c>
      <c r="AR157" s="25" t="s">
        <v>197</v>
      </c>
      <c r="AT157" s="25" t="s">
        <v>185</v>
      </c>
      <c r="AU157" s="25" t="s">
        <v>92</v>
      </c>
      <c r="AY157" s="25" t="s">
        <v>182</v>
      </c>
      <c r="BE157" s="205">
        <f>IF(N157="základní",J157,0)</f>
        <v>1264086.54</v>
      </c>
      <c r="BF157" s="205">
        <f>IF(N157="snížená",J157,0)</f>
        <v>0</v>
      </c>
      <c r="BG157" s="205">
        <f>IF(N157="zákl. přenesená",J157,0)</f>
        <v>0</v>
      </c>
      <c r="BH157" s="205">
        <f>IF(N157="sníž. přenesená",J157,0)</f>
        <v>0</v>
      </c>
      <c r="BI157" s="205">
        <f>IF(N157="nulová",J157,0)</f>
        <v>0</v>
      </c>
      <c r="BJ157" s="25" t="s">
        <v>25</v>
      </c>
      <c r="BK157" s="205">
        <f>ROUND(I157*H157,2)</f>
        <v>1264086.54</v>
      </c>
      <c r="BL157" s="25" t="s">
        <v>197</v>
      </c>
      <c r="BM157" s="25" t="s">
        <v>345</v>
      </c>
    </row>
    <row r="158" spans="2:47" s="1" customFormat="1" ht="216">
      <c r="B158" s="42"/>
      <c r="C158" s="64"/>
      <c r="D158" s="208" t="s">
        <v>237</v>
      </c>
      <c r="E158" s="64"/>
      <c r="F158" s="228" t="s">
        <v>336</v>
      </c>
      <c r="G158" s="64"/>
      <c r="H158" s="64"/>
      <c r="I158" s="165"/>
      <c r="J158" s="64"/>
      <c r="K158" s="64"/>
      <c r="L158" s="62"/>
      <c r="M158" s="229"/>
      <c r="N158" s="43"/>
      <c r="O158" s="43"/>
      <c r="P158" s="43"/>
      <c r="Q158" s="43"/>
      <c r="R158" s="43"/>
      <c r="S158" s="43"/>
      <c r="T158" s="79"/>
      <c r="AT158" s="25" t="s">
        <v>237</v>
      </c>
      <c r="AU158" s="25" t="s">
        <v>92</v>
      </c>
    </row>
    <row r="159" spans="2:51" s="11" customFormat="1" ht="13.5">
      <c r="B159" s="206"/>
      <c r="C159" s="207"/>
      <c r="D159" s="208" t="s">
        <v>192</v>
      </c>
      <c r="E159" s="209" t="s">
        <v>22</v>
      </c>
      <c r="F159" s="210" t="s">
        <v>346</v>
      </c>
      <c r="G159" s="207"/>
      <c r="H159" s="211">
        <v>1746</v>
      </c>
      <c r="I159" s="212"/>
      <c r="J159" s="207"/>
      <c r="K159" s="207"/>
      <c r="L159" s="213"/>
      <c r="M159" s="214"/>
      <c r="N159" s="215"/>
      <c r="O159" s="215"/>
      <c r="P159" s="215"/>
      <c r="Q159" s="215"/>
      <c r="R159" s="215"/>
      <c r="S159" s="215"/>
      <c r="T159" s="216"/>
      <c r="AT159" s="217" t="s">
        <v>192</v>
      </c>
      <c r="AU159" s="217" t="s">
        <v>92</v>
      </c>
      <c r="AV159" s="11" t="s">
        <v>92</v>
      </c>
      <c r="AW159" s="11" t="s">
        <v>194</v>
      </c>
      <c r="AX159" s="11" t="s">
        <v>25</v>
      </c>
      <c r="AY159" s="217" t="s">
        <v>182</v>
      </c>
    </row>
    <row r="160" spans="2:65" s="1" customFormat="1" ht="34.2" customHeight="1">
      <c r="B160" s="42"/>
      <c r="C160" s="194" t="s">
        <v>347</v>
      </c>
      <c r="D160" s="194" t="s">
        <v>185</v>
      </c>
      <c r="E160" s="195" t="s">
        <v>348</v>
      </c>
      <c r="F160" s="196" t="s">
        <v>349</v>
      </c>
      <c r="G160" s="197" t="s">
        <v>295</v>
      </c>
      <c r="H160" s="198">
        <v>295.102</v>
      </c>
      <c r="I160" s="199">
        <v>206.5</v>
      </c>
      <c r="J160" s="200">
        <f>ROUND(I160*H160,2)</f>
        <v>60938.56</v>
      </c>
      <c r="K160" s="196" t="s">
        <v>235</v>
      </c>
      <c r="L160" s="62"/>
      <c r="M160" s="201" t="s">
        <v>22</v>
      </c>
      <c r="N160" s="202" t="s">
        <v>53</v>
      </c>
      <c r="O160" s="43"/>
      <c r="P160" s="203">
        <f>O160*H160</f>
        <v>0</v>
      </c>
      <c r="Q160" s="203">
        <v>0</v>
      </c>
      <c r="R160" s="203">
        <f>Q160*H160</f>
        <v>0</v>
      </c>
      <c r="S160" s="203">
        <v>0</v>
      </c>
      <c r="T160" s="204">
        <f>S160*H160</f>
        <v>0</v>
      </c>
      <c r="AR160" s="25" t="s">
        <v>197</v>
      </c>
      <c r="AT160" s="25" t="s">
        <v>185</v>
      </c>
      <c r="AU160" s="25" t="s">
        <v>92</v>
      </c>
      <c r="AY160" s="25" t="s">
        <v>182</v>
      </c>
      <c r="BE160" s="205">
        <f>IF(N160="základní",J160,0)</f>
        <v>60938.56</v>
      </c>
      <c r="BF160" s="205">
        <f>IF(N160="snížená",J160,0)</f>
        <v>0</v>
      </c>
      <c r="BG160" s="205">
        <f>IF(N160="zákl. přenesená",J160,0)</f>
        <v>0</v>
      </c>
      <c r="BH160" s="205">
        <f>IF(N160="sníž. přenesená",J160,0)</f>
        <v>0</v>
      </c>
      <c r="BI160" s="205">
        <f>IF(N160="nulová",J160,0)</f>
        <v>0</v>
      </c>
      <c r="BJ160" s="25" t="s">
        <v>25</v>
      </c>
      <c r="BK160" s="205">
        <f>ROUND(I160*H160,2)</f>
        <v>60938.56</v>
      </c>
      <c r="BL160" s="25" t="s">
        <v>197</v>
      </c>
      <c r="BM160" s="25" t="s">
        <v>350</v>
      </c>
    </row>
    <row r="161" spans="2:47" s="1" customFormat="1" ht="252">
      <c r="B161" s="42"/>
      <c r="C161" s="64"/>
      <c r="D161" s="208" t="s">
        <v>237</v>
      </c>
      <c r="E161" s="64"/>
      <c r="F161" s="228" t="s">
        <v>351</v>
      </c>
      <c r="G161" s="64"/>
      <c r="H161" s="64"/>
      <c r="I161" s="165"/>
      <c r="J161" s="64"/>
      <c r="K161" s="64"/>
      <c r="L161" s="62"/>
      <c r="M161" s="229"/>
      <c r="N161" s="43"/>
      <c r="O161" s="43"/>
      <c r="P161" s="43"/>
      <c r="Q161" s="43"/>
      <c r="R161" s="43"/>
      <c r="S161" s="43"/>
      <c r="T161" s="79"/>
      <c r="AT161" s="25" t="s">
        <v>237</v>
      </c>
      <c r="AU161" s="25" t="s">
        <v>92</v>
      </c>
    </row>
    <row r="162" spans="2:51" s="11" customFormat="1" ht="13.5">
      <c r="B162" s="206"/>
      <c r="C162" s="207"/>
      <c r="D162" s="208" t="s">
        <v>192</v>
      </c>
      <c r="E162" s="209" t="s">
        <v>22</v>
      </c>
      <c r="F162" s="210" t="s">
        <v>352</v>
      </c>
      <c r="G162" s="207"/>
      <c r="H162" s="211">
        <v>259.1015</v>
      </c>
      <c r="I162" s="212"/>
      <c r="J162" s="207"/>
      <c r="K162" s="207"/>
      <c r="L162" s="213"/>
      <c r="M162" s="214"/>
      <c r="N162" s="215"/>
      <c r="O162" s="215"/>
      <c r="P162" s="215"/>
      <c r="Q162" s="215"/>
      <c r="R162" s="215"/>
      <c r="S162" s="215"/>
      <c r="T162" s="216"/>
      <c r="AT162" s="217" t="s">
        <v>192</v>
      </c>
      <c r="AU162" s="217" t="s">
        <v>92</v>
      </c>
      <c r="AV162" s="11" t="s">
        <v>92</v>
      </c>
      <c r="AW162" s="11" t="s">
        <v>194</v>
      </c>
      <c r="AX162" s="11" t="s">
        <v>82</v>
      </c>
      <c r="AY162" s="217" t="s">
        <v>182</v>
      </c>
    </row>
    <row r="163" spans="2:51" s="11" customFormat="1" ht="13.5">
      <c r="B163" s="206"/>
      <c r="C163" s="207"/>
      <c r="D163" s="208" t="s">
        <v>192</v>
      </c>
      <c r="E163" s="209" t="s">
        <v>22</v>
      </c>
      <c r="F163" s="210" t="s">
        <v>353</v>
      </c>
      <c r="G163" s="207"/>
      <c r="H163" s="211">
        <v>36</v>
      </c>
      <c r="I163" s="212"/>
      <c r="J163" s="207"/>
      <c r="K163" s="207"/>
      <c r="L163" s="213"/>
      <c r="M163" s="214"/>
      <c r="N163" s="215"/>
      <c r="O163" s="215"/>
      <c r="P163" s="215"/>
      <c r="Q163" s="215"/>
      <c r="R163" s="215"/>
      <c r="S163" s="215"/>
      <c r="T163" s="216"/>
      <c r="AT163" s="217" t="s">
        <v>192</v>
      </c>
      <c r="AU163" s="217" t="s">
        <v>92</v>
      </c>
      <c r="AV163" s="11" t="s">
        <v>92</v>
      </c>
      <c r="AW163" s="11" t="s">
        <v>194</v>
      </c>
      <c r="AX163" s="11" t="s">
        <v>82</v>
      </c>
      <c r="AY163" s="217" t="s">
        <v>182</v>
      </c>
    </row>
    <row r="164" spans="2:51" s="13" customFormat="1" ht="13.5">
      <c r="B164" s="233"/>
      <c r="C164" s="234"/>
      <c r="D164" s="208" t="s">
        <v>192</v>
      </c>
      <c r="E164" s="235" t="s">
        <v>22</v>
      </c>
      <c r="F164" s="236" t="s">
        <v>241</v>
      </c>
      <c r="G164" s="234"/>
      <c r="H164" s="237">
        <v>295.1015</v>
      </c>
      <c r="I164" s="238"/>
      <c r="J164" s="234"/>
      <c r="K164" s="234"/>
      <c r="L164" s="239"/>
      <c r="M164" s="240"/>
      <c r="N164" s="241"/>
      <c r="O164" s="241"/>
      <c r="P164" s="241"/>
      <c r="Q164" s="241"/>
      <c r="R164" s="241"/>
      <c r="S164" s="241"/>
      <c r="T164" s="242"/>
      <c r="AT164" s="243" t="s">
        <v>192</v>
      </c>
      <c r="AU164" s="243" t="s">
        <v>92</v>
      </c>
      <c r="AV164" s="13" t="s">
        <v>197</v>
      </c>
      <c r="AW164" s="13" t="s">
        <v>194</v>
      </c>
      <c r="AX164" s="13" t="s">
        <v>25</v>
      </c>
      <c r="AY164" s="243" t="s">
        <v>182</v>
      </c>
    </row>
    <row r="165" spans="2:65" s="1" customFormat="1" ht="34.2" customHeight="1">
      <c r="B165" s="42"/>
      <c r="C165" s="194" t="s">
        <v>354</v>
      </c>
      <c r="D165" s="194" t="s">
        <v>185</v>
      </c>
      <c r="E165" s="195" t="s">
        <v>355</v>
      </c>
      <c r="F165" s="196" t="s">
        <v>356</v>
      </c>
      <c r="G165" s="197" t="s">
        <v>295</v>
      </c>
      <c r="H165" s="198">
        <v>147.551</v>
      </c>
      <c r="I165" s="199">
        <v>20.65</v>
      </c>
      <c r="J165" s="200">
        <f>ROUND(I165*H165,2)</f>
        <v>3046.93</v>
      </c>
      <c r="K165" s="196" t="s">
        <v>235</v>
      </c>
      <c r="L165" s="62"/>
      <c r="M165" s="201" t="s">
        <v>22</v>
      </c>
      <c r="N165" s="202" t="s">
        <v>53</v>
      </c>
      <c r="O165" s="43"/>
      <c r="P165" s="203">
        <f>O165*H165</f>
        <v>0</v>
      </c>
      <c r="Q165" s="203">
        <v>0</v>
      </c>
      <c r="R165" s="203">
        <f>Q165*H165</f>
        <v>0</v>
      </c>
      <c r="S165" s="203">
        <v>0</v>
      </c>
      <c r="T165" s="204">
        <f>S165*H165</f>
        <v>0</v>
      </c>
      <c r="AR165" s="25" t="s">
        <v>197</v>
      </c>
      <c r="AT165" s="25" t="s">
        <v>185</v>
      </c>
      <c r="AU165" s="25" t="s">
        <v>92</v>
      </c>
      <c r="AY165" s="25" t="s">
        <v>182</v>
      </c>
      <c r="BE165" s="205">
        <f>IF(N165="základní",J165,0)</f>
        <v>3046.93</v>
      </c>
      <c r="BF165" s="205">
        <f>IF(N165="snížená",J165,0)</f>
        <v>0</v>
      </c>
      <c r="BG165" s="205">
        <f>IF(N165="zákl. přenesená",J165,0)</f>
        <v>0</v>
      </c>
      <c r="BH165" s="205">
        <f>IF(N165="sníž. přenesená",J165,0)</f>
        <v>0</v>
      </c>
      <c r="BI165" s="205">
        <f>IF(N165="nulová",J165,0)</f>
        <v>0</v>
      </c>
      <c r="BJ165" s="25" t="s">
        <v>25</v>
      </c>
      <c r="BK165" s="205">
        <f>ROUND(I165*H165,2)</f>
        <v>3046.93</v>
      </c>
      <c r="BL165" s="25" t="s">
        <v>197</v>
      </c>
      <c r="BM165" s="25" t="s">
        <v>357</v>
      </c>
    </row>
    <row r="166" spans="2:47" s="1" customFormat="1" ht="252">
      <c r="B166" s="42"/>
      <c r="C166" s="64"/>
      <c r="D166" s="208" t="s">
        <v>237</v>
      </c>
      <c r="E166" s="64"/>
      <c r="F166" s="228" t="s">
        <v>351</v>
      </c>
      <c r="G166" s="64"/>
      <c r="H166" s="64"/>
      <c r="I166" s="165"/>
      <c r="J166" s="64"/>
      <c r="K166" s="64"/>
      <c r="L166" s="62"/>
      <c r="M166" s="229"/>
      <c r="N166" s="43"/>
      <c r="O166" s="43"/>
      <c r="P166" s="43"/>
      <c r="Q166" s="43"/>
      <c r="R166" s="43"/>
      <c r="S166" s="43"/>
      <c r="T166" s="79"/>
      <c r="AT166" s="25" t="s">
        <v>237</v>
      </c>
      <c r="AU166" s="25" t="s">
        <v>92</v>
      </c>
    </row>
    <row r="167" spans="2:51" s="11" customFormat="1" ht="13.5">
      <c r="B167" s="206"/>
      <c r="C167" s="207"/>
      <c r="D167" s="208" t="s">
        <v>192</v>
      </c>
      <c r="E167" s="209" t="s">
        <v>22</v>
      </c>
      <c r="F167" s="210" t="s">
        <v>358</v>
      </c>
      <c r="G167" s="207"/>
      <c r="H167" s="211">
        <v>147.551</v>
      </c>
      <c r="I167" s="212"/>
      <c r="J167" s="207"/>
      <c r="K167" s="207"/>
      <c r="L167" s="213"/>
      <c r="M167" s="214"/>
      <c r="N167" s="215"/>
      <c r="O167" s="215"/>
      <c r="P167" s="215"/>
      <c r="Q167" s="215"/>
      <c r="R167" s="215"/>
      <c r="S167" s="215"/>
      <c r="T167" s="216"/>
      <c r="AT167" s="217" t="s">
        <v>192</v>
      </c>
      <c r="AU167" s="217" t="s">
        <v>92</v>
      </c>
      <c r="AV167" s="11" t="s">
        <v>92</v>
      </c>
      <c r="AW167" s="11" t="s">
        <v>194</v>
      </c>
      <c r="AX167" s="11" t="s">
        <v>25</v>
      </c>
      <c r="AY167" s="217" t="s">
        <v>182</v>
      </c>
    </row>
    <row r="168" spans="2:65" s="1" customFormat="1" ht="34.2" customHeight="1">
      <c r="B168" s="42"/>
      <c r="C168" s="194" t="s">
        <v>359</v>
      </c>
      <c r="D168" s="194" t="s">
        <v>185</v>
      </c>
      <c r="E168" s="195" t="s">
        <v>360</v>
      </c>
      <c r="F168" s="196" t="s">
        <v>361</v>
      </c>
      <c r="G168" s="197" t="s">
        <v>295</v>
      </c>
      <c r="H168" s="198">
        <v>74.029</v>
      </c>
      <c r="I168" s="199">
        <v>240.92</v>
      </c>
      <c r="J168" s="200">
        <f>ROUND(I168*H168,2)</f>
        <v>17835.07</v>
      </c>
      <c r="K168" s="196" t="s">
        <v>235</v>
      </c>
      <c r="L168" s="62"/>
      <c r="M168" s="201" t="s">
        <v>22</v>
      </c>
      <c r="N168" s="202" t="s">
        <v>53</v>
      </c>
      <c r="O168" s="43"/>
      <c r="P168" s="203">
        <f>O168*H168</f>
        <v>0</v>
      </c>
      <c r="Q168" s="203">
        <v>0.00824</v>
      </c>
      <c r="R168" s="203">
        <f>Q168*H168</f>
        <v>0.60999896</v>
      </c>
      <c r="S168" s="203">
        <v>0</v>
      </c>
      <c r="T168" s="204">
        <f>S168*H168</f>
        <v>0</v>
      </c>
      <c r="AR168" s="25" t="s">
        <v>197</v>
      </c>
      <c r="AT168" s="25" t="s">
        <v>185</v>
      </c>
      <c r="AU168" s="25" t="s">
        <v>92</v>
      </c>
      <c r="AY168" s="25" t="s">
        <v>182</v>
      </c>
      <c r="BE168" s="205">
        <f>IF(N168="základní",J168,0)</f>
        <v>17835.07</v>
      </c>
      <c r="BF168" s="205">
        <f>IF(N168="snížená",J168,0)</f>
        <v>0</v>
      </c>
      <c r="BG168" s="205">
        <f>IF(N168="zákl. přenesená",J168,0)</f>
        <v>0</v>
      </c>
      <c r="BH168" s="205">
        <f>IF(N168="sníž. přenesená",J168,0)</f>
        <v>0</v>
      </c>
      <c r="BI168" s="205">
        <f>IF(N168="nulová",J168,0)</f>
        <v>0</v>
      </c>
      <c r="BJ168" s="25" t="s">
        <v>25</v>
      </c>
      <c r="BK168" s="205">
        <f>ROUND(I168*H168,2)</f>
        <v>17835.07</v>
      </c>
      <c r="BL168" s="25" t="s">
        <v>197</v>
      </c>
      <c r="BM168" s="25" t="s">
        <v>362</v>
      </c>
    </row>
    <row r="169" spans="2:47" s="1" customFormat="1" ht="252">
      <c r="B169" s="42"/>
      <c r="C169" s="64"/>
      <c r="D169" s="208" t="s">
        <v>237</v>
      </c>
      <c r="E169" s="64"/>
      <c r="F169" s="228" t="s">
        <v>351</v>
      </c>
      <c r="G169" s="64"/>
      <c r="H169" s="64"/>
      <c r="I169" s="165"/>
      <c r="J169" s="64"/>
      <c r="K169" s="64"/>
      <c r="L169" s="62"/>
      <c r="M169" s="229"/>
      <c r="N169" s="43"/>
      <c r="O169" s="43"/>
      <c r="P169" s="43"/>
      <c r="Q169" s="43"/>
      <c r="R169" s="43"/>
      <c r="S169" s="43"/>
      <c r="T169" s="79"/>
      <c r="AT169" s="25" t="s">
        <v>237</v>
      </c>
      <c r="AU169" s="25" t="s">
        <v>92</v>
      </c>
    </row>
    <row r="170" spans="2:51" s="11" customFormat="1" ht="13.5">
      <c r="B170" s="206"/>
      <c r="C170" s="207"/>
      <c r="D170" s="208" t="s">
        <v>192</v>
      </c>
      <c r="E170" s="209" t="s">
        <v>22</v>
      </c>
      <c r="F170" s="210" t="s">
        <v>363</v>
      </c>
      <c r="G170" s="207"/>
      <c r="H170" s="211">
        <v>74.029</v>
      </c>
      <c r="I170" s="212"/>
      <c r="J170" s="207"/>
      <c r="K170" s="207"/>
      <c r="L170" s="213"/>
      <c r="M170" s="214"/>
      <c r="N170" s="215"/>
      <c r="O170" s="215"/>
      <c r="P170" s="215"/>
      <c r="Q170" s="215"/>
      <c r="R170" s="215"/>
      <c r="S170" s="215"/>
      <c r="T170" s="216"/>
      <c r="AT170" s="217" t="s">
        <v>192</v>
      </c>
      <c r="AU170" s="217" t="s">
        <v>92</v>
      </c>
      <c r="AV170" s="11" t="s">
        <v>92</v>
      </c>
      <c r="AW170" s="11" t="s">
        <v>194</v>
      </c>
      <c r="AX170" s="11" t="s">
        <v>25</v>
      </c>
      <c r="AY170" s="217" t="s">
        <v>182</v>
      </c>
    </row>
    <row r="171" spans="2:65" s="1" customFormat="1" ht="34.2" customHeight="1">
      <c r="B171" s="42"/>
      <c r="C171" s="194" t="s">
        <v>364</v>
      </c>
      <c r="D171" s="194" t="s">
        <v>185</v>
      </c>
      <c r="E171" s="195" t="s">
        <v>365</v>
      </c>
      <c r="F171" s="196" t="s">
        <v>366</v>
      </c>
      <c r="G171" s="197" t="s">
        <v>295</v>
      </c>
      <c r="H171" s="198">
        <v>83.161</v>
      </c>
      <c r="I171" s="199">
        <v>240.92</v>
      </c>
      <c r="J171" s="200">
        <f>ROUND(I171*H171,2)</f>
        <v>20035.15</v>
      </c>
      <c r="K171" s="196" t="s">
        <v>235</v>
      </c>
      <c r="L171" s="62"/>
      <c r="M171" s="201" t="s">
        <v>22</v>
      </c>
      <c r="N171" s="202" t="s">
        <v>53</v>
      </c>
      <c r="O171" s="43"/>
      <c r="P171" s="203">
        <f>O171*H171</f>
        <v>0</v>
      </c>
      <c r="Q171" s="203">
        <v>0</v>
      </c>
      <c r="R171" s="203">
        <f>Q171*H171</f>
        <v>0</v>
      </c>
      <c r="S171" s="203">
        <v>0</v>
      </c>
      <c r="T171" s="204">
        <f>S171*H171</f>
        <v>0</v>
      </c>
      <c r="AR171" s="25" t="s">
        <v>197</v>
      </c>
      <c r="AT171" s="25" t="s">
        <v>185</v>
      </c>
      <c r="AU171" s="25" t="s">
        <v>92</v>
      </c>
      <c r="AY171" s="25" t="s">
        <v>182</v>
      </c>
      <c r="BE171" s="205">
        <f>IF(N171="základní",J171,0)</f>
        <v>20035.15</v>
      </c>
      <c r="BF171" s="205">
        <f>IF(N171="snížená",J171,0)</f>
        <v>0</v>
      </c>
      <c r="BG171" s="205">
        <f>IF(N171="zákl. přenesená",J171,0)</f>
        <v>0</v>
      </c>
      <c r="BH171" s="205">
        <f>IF(N171="sníž. přenesená",J171,0)</f>
        <v>0</v>
      </c>
      <c r="BI171" s="205">
        <f>IF(N171="nulová",J171,0)</f>
        <v>0</v>
      </c>
      <c r="BJ171" s="25" t="s">
        <v>25</v>
      </c>
      <c r="BK171" s="205">
        <f>ROUND(I171*H171,2)</f>
        <v>20035.15</v>
      </c>
      <c r="BL171" s="25" t="s">
        <v>197</v>
      </c>
      <c r="BM171" s="25" t="s">
        <v>367</v>
      </c>
    </row>
    <row r="172" spans="2:47" s="1" customFormat="1" ht="288">
      <c r="B172" s="42"/>
      <c r="C172" s="64"/>
      <c r="D172" s="208" t="s">
        <v>237</v>
      </c>
      <c r="E172" s="64"/>
      <c r="F172" s="228" t="s">
        <v>368</v>
      </c>
      <c r="G172" s="64"/>
      <c r="H172" s="64"/>
      <c r="I172" s="165"/>
      <c r="J172" s="64"/>
      <c r="K172" s="64"/>
      <c r="L172" s="62"/>
      <c r="M172" s="229"/>
      <c r="N172" s="43"/>
      <c r="O172" s="43"/>
      <c r="P172" s="43"/>
      <c r="Q172" s="43"/>
      <c r="R172" s="43"/>
      <c r="S172" s="43"/>
      <c r="T172" s="79"/>
      <c r="AT172" s="25" t="s">
        <v>237</v>
      </c>
      <c r="AU172" s="25" t="s">
        <v>92</v>
      </c>
    </row>
    <row r="173" spans="2:51" s="12" customFormat="1" ht="24">
      <c r="B173" s="218"/>
      <c r="C173" s="219"/>
      <c r="D173" s="208" t="s">
        <v>192</v>
      </c>
      <c r="E173" s="220" t="s">
        <v>22</v>
      </c>
      <c r="F173" s="221" t="s">
        <v>369</v>
      </c>
      <c r="G173" s="219"/>
      <c r="H173" s="220" t="s">
        <v>22</v>
      </c>
      <c r="I173" s="222"/>
      <c r="J173" s="219"/>
      <c r="K173" s="219"/>
      <c r="L173" s="223"/>
      <c r="M173" s="224"/>
      <c r="N173" s="225"/>
      <c r="O173" s="225"/>
      <c r="P173" s="225"/>
      <c r="Q173" s="225"/>
      <c r="R173" s="225"/>
      <c r="S173" s="225"/>
      <c r="T173" s="226"/>
      <c r="AT173" s="227" t="s">
        <v>192</v>
      </c>
      <c r="AU173" s="227" t="s">
        <v>92</v>
      </c>
      <c r="AV173" s="12" t="s">
        <v>25</v>
      </c>
      <c r="AW173" s="12" t="s">
        <v>194</v>
      </c>
      <c r="AX173" s="12" t="s">
        <v>82</v>
      </c>
      <c r="AY173" s="227" t="s">
        <v>182</v>
      </c>
    </row>
    <row r="174" spans="2:51" s="11" customFormat="1" ht="13.5">
      <c r="B174" s="206"/>
      <c r="C174" s="207"/>
      <c r="D174" s="208" t="s">
        <v>192</v>
      </c>
      <c r="E174" s="209" t="s">
        <v>22</v>
      </c>
      <c r="F174" s="210" t="s">
        <v>370</v>
      </c>
      <c r="G174" s="207"/>
      <c r="H174" s="211">
        <v>73.6446</v>
      </c>
      <c r="I174" s="212"/>
      <c r="J174" s="207"/>
      <c r="K174" s="207"/>
      <c r="L174" s="213"/>
      <c r="M174" s="214"/>
      <c r="N174" s="215"/>
      <c r="O174" s="215"/>
      <c r="P174" s="215"/>
      <c r="Q174" s="215"/>
      <c r="R174" s="215"/>
      <c r="S174" s="215"/>
      <c r="T174" s="216"/>
      <c r="AT174" s="217" t="s">
        <v>192</v>
      </c>
      <c r="AU174" s="217" t="s">
        <v>92</v>
      </c>
      <c r="AV174" s="11" t="s">
        <v>92</v>
      </c>
      <c r="AW174" s="11" t="s">
        <v>194</v>
      </c>
      <c r="AX174" s="11" t="s">
        <v>82</v>
      </c>
      <c r="AY174" s="217" t="s">
        <v>182</v>
      </c>
    </row>
    <row r="175" spans="2:51" s="11" customFormat="1" ht="13.5">
      <c r="B175" s="206"/>
      <c r="C175" s="207"/>
      <c r="D175" s="208" t="s">
        <v>192</v>
      </c>
      <c r="E175" s="209" t="s">
        <v>22</v>
      </c>
      <c r="F175" s="210" t="s">
        <v>371</v>
      </c>
      <c r="G175" s="207"/>
      <c r="H175" s="211">
        <v>9.516</v>
      </c>
      <c r="I175" s="212"/>
      <c r="J175" s="207"/>
      <c r="K175" s="207"/>
      <c r="L175" s="213"/>
      <c r="M175" s="214"/>
      <c r="N175" s="215"/>
      <c r="O175" s="215"/>
      <c r="P175" s="215"/>
      <c r="Q175" s="215"/>
      <c r="R175" s="215"/>
      <c r="S175" s="215"/>
      <c r="T175" s="216"/>
      <c r="AT175" s="217" t="s">
        <v>192</v>
      </c>
      <c r="AU175" s="217" t="s">
        <v>92</v>
      </c>
      <c r="AV175" s="11" t="s">
        <v>92</v>
      </c>
      <c r="AW175" s="11" t="s">
        <v>194</v>
      </c>
      <c r="AX175" s="11" t="s">
        <v>82</v>
      </c>
      <c r="AY175" s="217" t="s">
        <v>182</v>
      </c>
    </row>
    <row r="176" spans="2:51" s="13" customFormat="1" ht="13.5">
      <c r="B176" s="233"/>
      <c r="C176" s="234"/>
      <c r="D176" s="208" t="s">
        <v>192</v>
      </c>
      <c r="E176" s="235" t="s">
        <v>22</v>
      </c>
      <c r="F176" s="236" t="s">
        <v>241</v>
      </c>
      <c r="G176" s="234"/>
      <c r="H176" s="237">
        <v>83.1606</v>
      </c>
      <c r="I176" s="238"/>
      <c r="J176" s="234"/>
      <c r="K176" s="234"/>
      <c r="L176" s="239"/>
      <c r="M176" s="240"/>
      <c r="N176" s="241"/>
      <c r="O176" s="241"/>
      <c r="P176" s="241"/>
      <c r="Q176" s="241"/>
      <c r="R176" s="241"/>
      <c r="S176" s="241"/>
      <c r="T176" s="242"/>
      <c r="AT176" s="243" t="s">
        <v>192</v>
      </c>
      <c r="AU176" s="243" t="s">
        <v>92</v>
      </c>
      <c r="AV176" s="13" t="s">
        <v>197</v>
      </c>
      <c r="AW176" s="13" t="s">
        <v>194</v>
      </c>
      <c r="AX176" s="13" t="s">
        <v>25</v>
      </c>
      <c r="AY176" s="243" t="s">
        <v>182</v>
      </c>
    </row>
    <row r="177" spans="2:65" s="1" customFormat="1" ht="34.2" customHeight="1">
      <c r="B177" s="42"/>
      <c r="C177" s="194" t="s">
        <v>372</v>
      </c>
      <c r="D177" s="194" t="s">
        <v>185</v>
      </c>
      <c r="E177" s="195" t="s">
        <v>373</v>
      </c>
      <c r="F177" s="196" t="s">
        <v>374</v>
      </c>
      <c r="G177" s="197" t="s">
        <v>295</v>
      </c>
      <c r="H177" s="198">
        <v>41.581</v>
      </c>
      <c r="I177" s="199">
        <v>24.09</v>
      </c>
      <c r="J177" s="200">
        <f>ROUND(I177*H177,2)</f>
        <v>1001.69</v>
      </c>
      <c r="K177" s="196" t="s">
        <v>235</v>
      </c>
      <c r="L177" s="62"/>
      <c r="M177" s="201" t="s">
        <v>22</v>
      </c>
      <c r="N177" s="202" t="s">
        <v>53</v>
      </c>
      <c r="O177" s="43"/>
      <c r="P177" s="203">
        <f>O177*H177</f>
        <v>0</v>
      </c>
      <c r="Q177" s="203">
        <v>0</v>
      </c>
      <c r="R177" s="203">
        <f>Q177*H177</f>
        <v>0</v>
      </c>
      <c r="S177" s="203">
        <v>0</v>
      </c>
      <c r="T177" s="204">
        <f>S177*H177</f>
        <v>0</v>
      </c>
      <c r="AR177" s="25" t="s">
        <v>197</v>
      </c>
      <c r="AT177" s="25" t="s">
        <v>185</v>
      </c>
      <c r="AU177" s="25" t="s">
        <v>92</v>
      </c>
      <c r="AY177" s="25" t="s">
        <v>182</v>
      </c>
      <c r="BE177" s="205">
        <f>IF(N177="základní",J177,0)</f>
        <v>1001.69</v>
      </c>
      <c r="BF177" s="205">
        <f>IF(N177="snížená",J177,0)</f>
        <v>0</v>
      </c>
      <c r="BG177" s="205">
        <f>IF(N177="zákl. přenesená",J177,0)</f>
        <v>0</v>
      </c>
      <c r="BH177" s="205">
        <f>IF(N177="sníž. přenesená",J177,0)</f>
        <v>0</v>
      </c>
      <c r="BI177" s="205">
        <f>IF(N177="nulová",J177,0)</f>
        <v>0</v>
      </c>
      <c r="BJ177" s="25" t="s">
        <v>25</v>
      </c>
      <c r="BK177" s="205">
        <f>ROUND(I177*H177,2)</f>
        <v>1001.69</v>
      </c>
      <c r="BL177" s="25" t="s">
        <v>197</v>
      </c>
      <c r="BM177" s="25" t="s">
        <v>375</v>
      </c>
    </row>
    <row r="178" spans="2:47" s="1" customFormat="1" ht="288">
      <c r="B178" s="42"/>
      <c r="C178" s="64"/>
      <c r="D178" s="208" t="s">
        <v>237</v>
      </c>
      <c r="E178" s="64"/>
      <c r="F178" s="228" t="s">
        <v>368</v>
      </c>
      <c r="G178" s="64"/>
      <c r="H178" s="64"/>
      <c r="I178" s="165"/>
      <c r="J178" s="64"/>
      <c r="K178" s="64"/>
      <c r="L178" s="62"/>
      <c r="M178" s="229"/>
      <c r="N178" s="43"/>
      <c r="O178" s="43"/>
      <c r="P178" s="43"/>
      <c r="Q178" s="43"/>
      <c r="R178" s="43"/>
      <c r="S178" s="43"/>
      <c r="T178" s="79"/>
      <c r="AT178" s="25" t="s">
        <v>237</v>
      </c>
      <c r="AU178" s="25" t="s">
        <v>92</v>
      </c>
    </row>
    <row r="179" spans="2:51" s="11" customFormat="1" ht="13.5">
      <c r="B179" s="206"/>
      <c r="C179" s="207"/>
      <c r="D179" s="208" t="s">
        <v>192</v>
      </c>
      <c r="E179" s="209" t="s">
        <v>22</v>
      </c>
      <c r="F179" s="210" t="s">
        <v>376</v>
      </c>
      <c r="G179" s="207"/>
      <c r="H179" s="211">
        <v>41.5805</v>
      </c>
      <c r="I179" s="212"/>
      <c r="J179" s="207"/>
      <c r="K179" s="207"/>
      <c r="L179" s="213"/>
      <c r="M179" s="214"/>
      <c r="N179" s="215"/>
      <c r="O179" s="215"/>
      <c r="P179" s="215"/>
      <c r="Q179" s="215"/>
      <c r="R179" s="215"/>
      <c r="S179" s="215"/>
      <c r="T179" s="216"/>
      <c r="AT179" s="217" t="s">
        <v>192</v>
      </c>
      <c r="AU179" s="217" t="s">
        <v>92</v>
      </c>
      <c r="AV179" s="11" t="s">
        <v>92</v>
      </c>
      <c r="AW179" s="11" t="s">
        <v>194</v>
      </c>
      <c r="AX179" s="11" t="s">
        <v>25</v>
      </c>
      <c r="AY179" s="217" t="s">
        <v>182</v>
      </c>
    </row>
    <row r="180" spans="2:65" s="1" customFormat="1" ht="34.2" customHeight="1">
      <c r="B180" s="42"/>
      <c r="C180" s="194" t="s">
        <v>377</v>
      </c>
      <c r="D180" s="194" t="s">
        <v>185</v>
      </c>
      <c r="E180" s="195" t="s">
        <v>378</v>
      </c>
      <c r="F180" s="196" t="s">
        <v>379</v>
      </c>
      <c r="G180" s="197" t="s">
        <v>295</v>
      </c>
      <c r="H180" s="198">
        <v>220.934</v>
      </c>
      <c r="I180" s="199">
        <v>328.19</v>
      </c>
      <c r="J180" s="200">
        <f>ROUND(I180*H180,2)</f>
        <v>72508.33</v>
      </c>
      <c r="K180" s="196" t="s">
        <v>235</v>
      </c>
      <c r="L180" s="62"/>
      <c r="M180" s="201" t="s">
        <v>22</v>
      </c>
      <c r="N180" s="202" t="s">
        <v>53</v>
      </c>
      <c r="O180" s="43"/>
      <c r="P180" s="203">
        <f>O180*H180</f>
        <v>0</v>
      </c>
      <c r="Q180" s="203">
        <v>0</v>
      </c>
      <c r="R180" s="203">
        <f>Q180*H180</f>
        <v>0</v>
      </c>
      <c r="S180" s="203">
        <v>0</v>
      </c>
      <c r="T180" s="204">
        <f>S180*H180</f>
        <v>0</v>
      </c>
      <c r="AR180" s="25" t="s">
        <v>197</v>
      </c>
      <c r="AT180" s="25" t="s">
        <v>185</v>
      </c>
      <c r="AU180" s="25" t="s">
        <v>92</v>
      </c>
      <c r="AY180" s="25" t="s">
        <v>182</v>
      </c>
      <c r="BE180" s="205">
        <f>IF(N180="základní",J180,0)</f>
        <v>72508.33</v>
      </c>
      <c r="BF180" s="205">
        <f>IF(N180="snížená",J180,0)</f>
        <v>0</v>
      </c>
      <c r="BG180" s="205">
        <f>IF(N180="zákl. přenesená",J180,0)</f>
        <v>0</v>
      </c>
      <c r="BH180" s="205">
        <f>IF(N180="sníž. přenesená",J180,0)</f>
        <v>0</v>
      </c>
      <c r="BI180" s="205">
        <f>IF(N180="nulová",J180,0)</f>
        <v>0</v>
      </c>
      <c r="BJ180" s="25" t="s">
        <v>25</v>
      </c>
      <c r="BK180" s="205">
        <f>ROUND(I180*H180,2)</f>
        <v>72508.33</v>
      </c>
      <c r="BL180" s="25" t="s">
        <v>197</v>
      </c>
      <c r="BM180" s="25" t="s">
        <v>380</v>
      </c>
    </row>
    <row r="181" spans="2:47" s="1" customFormat="1" ht="288">
      <c r="B181" s="42"/>
      <c r="C181" s="64"/>
      <c r="D181" s="208" t="s">
        <v>237</v>
      </c>
      <c r="E181" s="64"/>
      <c r="F181" s="228" t="s">
        <v>368</v>
      </c>
      <c r="G181" s="64"/>
      <c r="H181" s="64"/>
      <c r="I181" s="165"/>
      <c r="J181" s="64"/>
      <c r="K181" s="64"/>
      <c r="L181" s="62"/>
      <c r="M181" s="229"/>
      <c r="N181" s="43"/>
      <c r="O181" s="43"/>
      <c r="P181" s="43"/>
      <c r="Q181" s="43"/>
      <c r="R181" s="43"/>
      <c r="S181" s="43"/>
      <c r="T181" s="79"/>
      <c r="AT181" s="25" t="s">
        <v>237</v>
      </c>
      <c r="AU181" s="25" t="s">
        <v>92</v>
      </c>
    </row>
    <row r="182" spans="2:51" s="11" customFormat="1" ht="13.5">
      <c r="B182" s="206"/>
      <c r="C182" s="207"/>
      <c r="D182" s="208" t="s">
        <v>192</v>
      </c>
      <c r="E182" s="209" t="s">
        <v>22</v>
      </c>
      <c r="F182" s="210" t="s">
        <v>381</v>
      </c>
      <c r="G182" s="207"/>
      <c r="H182" s="211">
        <v>220.9338</v>
      </c>
      <c r="I182" s="212"/>
      <c r="J182" s="207"/>
      <c r="K182" s="207"/>
      <c r="L182" s="213"/>
      <c r="M182" s="214"/>
      <c r="N182" s="215"/>
      <c r="O182" s="215"/>
      <c r="P182" s="215"/>
      <c r="Q182" s="215"/>
      <c r="R182" s="215"/>
      <c r="S182" s="215"/>
      <c r="T182" s="216"/>
      <c r="AT182" s="217" t="s">
        <v>192</v>
      </c>
      <c r="AU182" s="217" t="s">
        <v>92</v>
      </c>
      <c r="AV182" s="11" t="s">
        <v>92</v>
      </c>
      <c r="AW182" s="11" t="s">
        <v>194</v>
      </c>
      <c r="AX182" s="11" t="s">
        <v>82</v>
      </c>
      <c r="AY182" s="217" t="s">
        <v>182</v>
      </c>
    </row>
    <row r="183" spans="2:51" s="13" customFormat="1" ht="13.5">
      <c r="B183" s="233"/>
      <c r="C183" s="234"/>
      <c r="D183" s="208" t="s">
        <v>192</v>
      </c>
      <c r="E183" s="235" t="s">
        <v>22</v>
      </c>
      <c r="F183" s="236" t="s">
        <v>241</v>
      </c>
      <c r="G183" s="234"/>
      <c r="H183" s="237">
        <v>220.9338</v>
      </c>
      <c r="I183" s="238"/>
      <c r="J183" s="234"/>
      <c r="K183" s="234"/>
      <c r="L183" s="239"/>
      <c r="M183" s="240"/>
      <c r="N183" s="241"/>
      <c r="O183" s="241"/>
      <c r="P183" s="241"/>
      <c r="Q183" s="241"/>
      <c r="R183" s="241"/>
      <c r="S183" s="241"/>
      <c r="T183" s="242"/>
      <c r="AT183" s="243" t="s">
        <v>192</v>
      </c>
      <c r="AU183" s="243" t="s">
        <v>92</v>
      </c>
      <c r="AV183" s="13" t="s">
        <v>197</v>
      </c>
      <c r="AW183" s="13" t="s">
        <v>194</v>
      </c>
      <c r="AX183" s="13" t="s">
        <v>25</v>
      </c>
      <c r="AY183" s="243" t="s">
        <v>182</v>
      </c>
    </row>
    <row r="184" spans="2:65" s="1" customFormat="1" ht="34.2" customHeight="1">
      <c r="B184" s="42"/>
      <c r="C184" s="194" t="s">
        <v>382</v>
      </c>
      <c r="D184" s="194" t="s">
        <v>185</v>
      </c>
      <c r="E184" s="195" t="s">
        <v>383</v>
      </c>
      <c r="F184" s="196" t="s">
        <v>384</v>
      </c>
      <c r="G184" s="197" t="s">
        <v>295</v>
      </c>
      <c r="H184" s="198">
        <v>110.467</v>
      </c>
      <c r="I184" s="199">
        <v>32.94</v>
      </c>
      <c r="J184" s="200">
        <f>ROUND(I184*H184,2)</f>
        <v>3638.78</v>
      </c>
      <c r="K184" s="196" t="s">
        <v>235</v>
      </c>
      <c r="L184" s="62"/>
      <c r="M184" s="201" t="s">
        <v>22</v>
      </c>
      <c r="N184" s="202" t="s">
        <v>53</v>
      </c>
      <c r="O184" s="43"/>
      <c r="P184" s="203">
        <f>O184*H184</f>
        <v>0</v>
      </c>
      <c r="Q184" s="203">
        <v>0</v>
      </c>
      <c r="R184" s="203">
        <f>Q184*H184</f>
        <v>0</v>
      </c>
      <c r="S184" s="203">
        <v>0</v>
      </c>
      <c r="T184" s="204">
        <f>S184*H184</f>
        <v>0</v>
      </c>
      <c r="AR184" s="25" t="s">
        <v>197</v>
      </c>
      <c r="AT184" s="25" t="s">
        <v>185</v>
      </c>
      <c r="AU184" s="25" t="s">
        <v>92</v>
      </c>
      <c r="AY184" s="25" t="s">
        <v>182</v>
      </c>
      <c r="BE184" s="205">
        <f>IF(N184="základní",J184,0)</f>
        <v>3638.78</v>
      </c>
      <c r="BF184" s="205">
        <f>IF(N184="snížená",J184,0)</f>
        <v>0</v>
      </c>
      <c r="BG184" s="205">
        <f>IF(N184="zákl. přenesená",J184,0)</f>
        <v>0</v>
      </c>
      <c r="BH184" s="205">
        <f>IF(N184="sníž. přenesená",J184,0)</f>
        <v>0</v>
      </c>
      <c r="BI184" s="205">
        <f>IF(N184="nulová",J184,0)</f>
        <v>0</v>
      </c>
      <c r="BJ184" s="25" t="s">
        <v>25</v>
      </c>
      <c r="BK184" s="205">
        <f>ROUND(I184*H184,2)</f>
        <v>3638.78</v>
      </c>
      <c r="BL184" s="25" t="s">
        <v>197</v>
      </c>
      <c r="BM184" s="25" t="s">
        <v>385</v>
      </c>
    </row>
    <row r="185" spans="2:47" s="1" customFormat="1" ht="288">
      <c r="B185" s="42"/>
      <c r="C185" s="64"/>
      <c r="D185" s="208" t="s">
        <v>237</v>
      </c>
      <c r="E185" s="64"/>
      <c r="F185" s="228" t="s">
        <v>368</v>
      </c>
      <c r="G185" s="64"/>
      <c r="H185" s="64"/>
      <c r="I185" s="165"/>
      <c r="J185" s="64"/>
      <c r="K185" s="64"/>
      <c r="L185" s="62"/>
      <c r="M185" s="229"/>
      <c r="N185" s="43"/>
      <c r="O185" s="43"/>
      <c r="P185" s="43"/>
      <c r="Q185" s="43"/>
      <c r="R185" s="43"/>
      <c r="S185" s="43"/>
      <c r="T185" s="79"/>
      <c r="AT185" s="25" t="s">
        <v>237</v>
      </c>
      <c r="AU185" s="25" t="s">
        <v>92</v>
      </c>
    </row>
    <row r="186" spans="2:51" s="11" customFormat="1" ht="13.5">
      <c r="B186" s="206"/>
      <c r="C186" s="207"/>
      <c r="D186" s="208" t="s">
        <v>192</v>
      </c>
      <c r="E186" s="209" t="s">
        <v>22</v>
      </c>
      <c r="F186" s="210" t="s">
        <v>386</v>
      </c>
      <c r="G186" s="207"/>
      <c r="H186" s="211">
        <v>110.467</v>
      </c>
      <c r="I186" s="212"/>
      <c r="J186" s="207"/>
      <c r="K186" s="207"/>
      <c r="L186" s="213"/>
      <c r="M186" s="214"/>
      <c r="N186" s="215"/>
      <c r="O186" s="215"/>
      <c r="P186" s="215"/>
      <c r="Q186" s="215"/>
      <c r="R186" s="215"/>
      <c r="S186" s="215"/>
      <c r="T186" s="216"/>
      <c r="AT186" s="217" t="s">
        <v>192</v>
      </c>
      <c r="AU186" s="217" t="s">
        <v>92</v>
      </c>
      <c r="AV186" s="11" t="s">
        <v>92</v>
      </c>
      <c r="AW186" s="11" t="s">
        <v>194</v>
      </c>
      <c r="AX186" s="11" t="s">
        <v>25</v>
      </c>
      <c r="AY186" s="217" t="s">
        <v>182</v>
      </c>
    </row>
    <row r="187" spans="2:65" s="1" customFormat="1" ht="34.2" customHeight="1">
      <c r="B187" s="42"/>
      <c r="C187" s="194" t="s">
        <v>387</v>
      </c>
      <c r="D187" s="194" t="s">
        <v>185</v>
      </c>
      <c r="E187" s="195" t="s">
        <v>388</v>
      </c>
      <c r="F187" s="196" t="s">
        <v>389</v>
      </c>
      <c r="G187" s="197" t="s">
        <v>295</v>
      </c>
      <c r="H187" s="198">
        <v>527.583</v>
      </c>
      <c r="I187" s="199">
        <v>206.5</v>
      </c>
      <c r="J187" s="200">
        <f>ROUND(I187*H187,2)</f>
        <v>108945.89</v>
      </c>
      <c r="K187" s="196" t="s">
        <v>235</v>
      </c>
      <c r="L187" s="62"/>
      <c r="M187" s="201" t="s">
        <v>22</v>
      </c>
      <c r="N187" s="202" t="s">
        <v>53</v>
      </c>
      <c r="O187" s="43"/>
      <c r="P187" s="203">
        <f>O187*H187</f>
        <v>0</v>
      </c>
      <c r="Q187" s="203">
        <v>0</v>
      </c>
      <c r="R187" s="203">
        <f>Q187*H187</f>
        <v>0</v>
      </c>
      <c r="S187" s="203">
        <v>0</v>
      </c>
      <c r="T187" s="204">
        <f>S187*H187</f>
        <v>0</v>
      </c>
      <c r="AR187" s="25" t="s">
        <v>197</v>
      </c>
      <c r="AT187" s="25" t="s">
        <v>185</v>
      </c>
      <c r="AU187" s="25" t="s">
        <v>92</v>
      </c>
      <c r="AY187" s="25" t="s">
        <v>182</v>
      </c>
      <c r="BE187" s="205">
        <f>IF(N187="základní",J187,0)</f>
        <v>108945.89</v>
      </c>
      <c r="BF187" s="205">
        <f>IF(N187="snížená",J187,0)</f>
        <v>0</v>
      </c>
      <c r="BG187" s="205">
        <f>IF(N187="zákl. přenesená",J187,0)</f>
        <v>0</v>
      </c>
      <c r="BH187" s="205">
        <f>IF(N187="sníž. přenesená",J187,0)</f>
        <v>0</v>
      </c>
      <c r="BI187" s="205">
        <f>IF(N187="nulová",J187,0)</f>
        <v>0</v>
      </c>
      <c r="BJ187" s="25" t="s">
        <v>25</v>
      </c>
      <c r="BK187" s="205">
        <f>ROUND(I187*H187,2)</f>
        <v>108945.89</v>
      </c>
      <c r="BL187" s="25" t="s">
        <v>197</v>
      </c>
      <c r="BM187" s="25" t="s">
        <v>390</v>
      </c>
    </row>
    <row r="188" spans="2:47" s="1" customFormat="1" ht="144">
      <c r="B188" s="42"/>
      <c r="C188" s="64"/>
      <c r="D188" s="208" t="s">
        <v>237</v>
      </c>
      <c r="E188" s="64"/>
      <c r="F188" s="228" t="s">
        <v>391</v>
      </c>
      <c r="G188" s="64"/>
      <c r="H188" s="64"/>
      <c r="I188" s="165"/>
      <c r="J188" s="64"/>
      <c r="K188" s="64"/>
      <c r="L188" s="62"/>
      <c r="M188" s="229"/>
      <c r="N188" s="43"/>
      <c r="O188" s="43"/>
      <c r="P188" s="43"/>
      <c r="Q188" s="43"/>
      <c r="R188" s="43"/>
      <c r="S188" s="43"/>
      <c r="T188" s="79"/>
      <c r="AT188" s="25" t="s">
        <v>237</v>
      </c>
      <c r="AU188" s="25" t="s">
        <v>92</v>
      </c>
    </row>
    <row r="189" spans="2:51" s="11" customFormat="1" ht="24">
      <c r="B189" s="206"/>
      <c r="C189" s="207"/>
      <c r="D189" s="208" t="s">
        <v>192</v>
      </c>
      <c r="E189" s="209" t="s">
        <v>22</v>
      </c>
      <c r="F189" s="210" t="s">
        <v>392</v>
      </c>
      <c r="G189" s="207"/>
      <c r="H189" s="211">
        <v>429.0625</v>
      </c>
      <c r="I189" s="212"/>
      <c r="J189" s="207"/>
      <c r="K189" s="207"/>
      <c r="L189" s="213"/>
      <c r="M189" s="214"/>
      <c r="N189" s="215"/>
      <c r="O189" s="215"/>
      <c r="P189" s="215"/>
      <c r="Q189" s="215"/>
      <c r="R189" s="215"/>
      <c r="S189" s="215"/>
      <c r="T189" s="216"/>
      <c r="AT189" s="217" t="s">
        <v>192</v>
      </c>
      <c r="AU189" s="217" t="s">
        <v>92</v>
      </c>
      <c r="AV189" s="11" t="s">
        <v>92</v>
      </c>
      <c r="AW189" s="11" t="s">
        <v>194</v>
      </c>
      <c r="AX189" s="11" t="s">
        <v>82</v>
      </c>
      <c r="AY189" s="217" t="s">
        <v>182</v>
      </c>
    </row>
    <row r="190" spans="2:51" s="11" customFormat="1" ht="13.5">
      <c r="B190" s="206"/>
      <c r="C190" s="207"/>
      <c r="D190" s="208" t="s">
        <v>192</v>
      </c>
      <c r="E190" s="209" t="s">
        <v>22</v>
      </c>
      <c r="F190" s="210" t="s">
        <v>393</v>
      </c>
      <c r="G190" s="207"/>
      <c r="H190" s="211">
        <v>98.52</v>
      </c>
      <c r="I190" s="212"/>
      <c r="J190" s="207"/>
      <c r="K190" s="207"/>
      <c r="L190" s="213"/>
      <c r="M190" s="214"/>
      <c r="N190" s="215"/>
      <c r="O190" s="215"/>
      <c r="P190" s="215"/>
      <c r="Q190" s="215"/>
      <c r="R190" s="215"/>
      <c r="S190" s="215"/>
      <c r="T190" s="216"/>
      <c r="AT190" s="217" t="s">
        <v>192</v>
      </c>
      <c r="AU190" s="217" t="s">
        <v>92</v>
      </c>
      <c r="AV190" s="11" t="s">
        <v>92</v>
      </c>
      <c r="AW190" s="11" t="s">
        <v>194</v>
      </c>
      <c r="AX190" s="11" t="s">
        <v>82</v>
      </c>
      <c r="AY190" s="217" t="s">
        <v>182</v>
      </c>
    </row>
    <row r="191" spans="2:51" s="13" customFormat="1" ht="13.5">
      <c r="B191" s="233"/>
      <c r="C191" s="234"/>
      <c r="D191" s="208" t="s">
        <v>192</v>
      </c>
      <c r="E191" s="235" t="s">
        <v>22</v>
      </c>
      <c r="F191" s="236" t="s">
        <v>241</v>
      </c>
      <c r="G191" s="234"/>
      <c r="H191" s="237">
        <v>527.5825</v>
      </c>
      <c r="I191" s="238"/>
      <c r="J191" s="234"/>
      <c r="K191" s="234"/>
      <c r="L191" s="239"/>
      <c r="M191" s="240"/>
      <c r="N191" s="241"/>
      <c r="O191" s="241"/>
      <c r="P191" s="241"/>
      <c r="Q191" s="241"/>
      <c r="R191" s="241"/>
      <c r="S191" s="241"/>
      <c r="T191" s="242"/>
      <c r="AT191" s="243" t="s">
        <v>192</v>
      </c>
      <c r="AU191" s="243" t="s">
        <v>92</v>
      </c>
      <c r="AV191" s="13" t="s">
        <v>197</v>
      </c>
      <c r="AW191" s="13" t="s">
        <v>194</v>
      </c>
      <c r="AX191" s="13" t="s">
        <v>25</v>
      </c>
      <c r="AY191" s="243" t="s">
        <v>182</v>
      </c>
    </row>
    <row r="192" spans="2:65" s="1" customFormat="1" ht="34.2" customHeight="1">
      <c r="B192" s="42"/>
      <c r="C192" s="194" t="s">
        <v>394</v>
      </c>
      <c r="D192" s="194" t="s">
        <v>185</v>
      </c>
      <c r="E192" s="195" t="s">
        <v>395</v>
      </c>
      <c r="F192" s="196" t="s">
        <v>396</v>
      </c>
      <c r="G192" s="197" t="s">
        <v>295</v>
      </c>
      <c r="H192" s="198">
        <v>263.792</v>
      </c>
      <c r="I192" s="199">
        <v>20.65</v>
      </c>
      <c r="J192" s="200">
        <f>ROUND(I192*H192,2)</f>
        <v>5447.3</v>
      </c>
      <c r="K192" s="196" t="s">
        <v>235</v>
      </c>
      <c r="L192" s="62"/>
      <c r="M192" s="201" t="s">
        <v>22</v>
      </c>
      <c r="N192" s="202" t="s">
        <v>53</v>
      </c>
      <c r="O192" s="43"/>
      <c r="P192" s="203">
        <f>O192*H192</f>
        <v>0</v>
      </c>
      <c r="Q192" s="203">
        <v>0</v>
      </c>
      <c r="R192" s="203">
        <f>Q192*H192</f>
        <v>0</v>
      </c>
      <c r="S192" s="203">
        <v>0</v>
      </c>
      <c r="T192" s="204">
        <f>S192*H192</f>
        <v>0</v>
      </c>
      <c r="AR192" s="25" t="s">
        <v>197</v>
      </c>
      <c r="AT192" s="25" t="s">
        <v>185</v>
      </c>
      <c r="AU192" s="25" t="s">
        <v>92</v>
      </c>
      <c r="AY192" s="25" t="s">
        <v>182</v>
      </c>
      <c r="BE192" s="205">
        <f>IF(N192="základní",J192,0)</f>
        <v>5447.3</v>
      </c>
      <c r="BF192" s="205">
        <f>IF(N192="snížená",J192,0)</f>
        <v>0</v>
      </c>
      <c r="BG192" s="205">
        <f>IF(N192="zákl. přenesená",J192,0)</f>
        <v>0</v>
      </c>
      <c r="BH192" s="205">
        <f>IF(N192="sníž. přenesená",J192,0)</f>
        <v>0</v>
      </c>
      <c r="BI192" s="205">
        <f>IF(N192="nulová",J192,0)</f>
        <v>0</v>
      </c>
      <c r="BJ192" s="25" t="s">
        <v>25</v>
      </c>
      <c r="BK192" s="205">
        <f>ROUND(I192*H192,2)</f>
        <v>5447.3</v>
      </c>
      <c r="BL192" s="25" t="s">
        <v>197</v>
      </c>
      <c r="BM192" s="25" t="s">
        <v>397</v>
      </c>
    </row>
    <row r="193" spans="2:47" s="1" customFormat="1" ht="144">
      <c r="B193" s="42"/>
      <c r="C193" s="64"/>
      <c r="D193" s="208" t="s">
        <v>237</v>
      </c>
      <c r="E193" s="64"/>
      <c r="F193" s="228" t="s">
        <v>391</v>
      </c>
      <c r="G193" s="64"/>
      <c r="H193" s="64"/>
      <c r="I193" s="165"/>
      <c r="J193" s="64"/>
      <c r="K193" s="64"/>
      <c r="L193" s="62"/>
      <c r="M193" s="229"/>
      <c r="N193" s="43"/>
      <c r="O193" s="43"/>
      <c r="P193" s="43"/>
      <c r="Q193" s="43"/>
      <c r="R193" s="43"/>
      <c r="S193" s="43"/>
      <c r="T193" s="79"/>
      <c r="AT193" s="25" t="s">
        <v>237</v>
      </c>
      <c r="AU193" s="25" t="s">
        <v>92</v>
      </c>
    </row>
    <row r="194" spans="2:51" s="11" customFormat="1" ht="13.5">
      <c r="B194" s="206"/>
      <c r="C194" s="207"/>
      <c r="D194" s="208" t="s">
        <v>192</v>
      </c>
      <c r="E194" s="209" t="s">
        <v>22</v>
      </c>
      <c r="F194" s="210" t="s">
        <v>398</v>
      </c>
      <c r="G194" s="207"/>
      <c r="H194" s="211">
        <v>263.7915</v>
      </c>
      <c r="I194" s="212"/>
      <c r="J194" s="207"/>
      <c r="K194" s="207"/>
      <c r="L194" s="213"/>
      <c r="M194" s="214"/>
      <c r="N194" s="215"/>
      <c r="O194" s="215"/>
      <c r="P194" s="215"/>
      <c r="Q194" s="215"/>
      <c r="R194" s="215"/>
      <c r="S194" s="215"/>
      <c r="T194" s="216"/>
      <c r="AT194" s="217" t="s">
        <v>192</v>
      </c>
      <c r="AU194" s="217" t="s">
        <v>92</v>
      </c>
      <c r="AV194" s="11" t="s">
        <v>92</v>
      </c>
      <c r="AW194" s="11" t="s">
        <v>194</v>
      </c>
      <c r="AX194" s="11" t="s">
        <v>25</v>
      </c>
      <c r="AY194" s="217" t="s">
        <v>182</v>
      </c>
    </row>
    <row r="195" spans="2:65" s="1" customFormat="1" ht="45.6" customHeight="1">
      <c r="B195" s="42"/>
      <c r="C195" s="194" t="s">
        <v>399</v>
      </c>
      <c r="D195" s="194" t="s">
        <v>185</v>
      </c>
      <c r="E195" s="195" t="s">
        <v>400</v>
      </c>
      <c r="F195" s="196" t="s">
        <v>401</v>
      </c>
      <c r="G195" s="197" t="s">
        <v>295</v>
      </c>
      <c r="H195" s="198">
        <v>37.015</v>
      </c>
      <c r="I195" s="199">
        <v>887.47</v>
      </c>
      <c r="J195" s="200">
        <f>ROUND(I195*H195,2)</f>
        <v>32849.7</v>
      </c>
      <c r="K195" s="196" t="s">
        <v>235</v>
      </c>
      <c r="L195" s="62"/>
      <c r="M195" s="201" t="s">
        <v>22</v>
      </c>
      <c r="N195" s="202" t="s">
        <v>53</v>
      </c>
      <c r="O195" s="43"/>
      <c r="P195" s="203">
        <f>O195*H195</f>
        <v>0</v>
      </c>
      <c r="Q195" s="203">
        <v>0</v>
      </c>
      <c r="R195" s="203">
        <f>Q195*H195</f>
        <v>0</v>
      </c>
      <c r="S195" s="203">
        <v>0</v>
      </c>
      <c r="T195" s="204">
        <f>S195*H195</f>
        <v>0</v>
      </c>
      <c r="AR195" s="25" t="s">
        <v>197</v>
      </c>
      <c r="AT195" s="25" t="s">
        <v>185</v>
      </c>
      <c r="AU195" s="25" t="s">
        <v>92</v>
      </c>
      <c r="AY195" s="25" t="s">
        <v>182</v>
      </c>
      <c r="BE195" s="205">
        <f>IF(N195="základní",J195,0)</f>
        <v>32849.7</v>
      </c>
      <c r="BF195" s="205">
        <f>IF(N195="snížená",J195,0)</f>
        <v>0</v>
      </c>
      <c r="BG195" s="205">
        <f>IF(N195="zákl. přenesená",J195,0)</f>
        <v>0</v>
      </c>
      <c r="BH195" s="205">
        <f>IF(N195="sníž. přenesená",J195,0)</f>
        <v>0</v>
      </c>
      <c r="BI195" s="205">
        <f>IF(N195="nulová",J195,0)</f>
        <v>0</v>
      </c>
      <c r="BJ195" s="25" t="s">
        <v>25</v>
      </c>
      <c r="BK195" s="205">
        <f>ROUND(I195*H195,2)</f>
        <v>32849.7</v>
      </c>
      <c r="BL195" s="25" t="s">
        <v>197</v>
      </c>
      <c r="BM195" s="25" t="s">
        <v>402</v>
      </c>
    </row>
    <row r="196" spans="2:47" s="1" customFormat="1" ht="144">
      <c r="B196" s="42"/>
      <c r="C196" s="64"/>
      <c r="D196" s="208" t="s">
        <v>237</v>
      </c>
      <c r="E196" s="64"/>
      <c r="F196" s="228" t="s">
        <v>403</v>
      </c>
      <c r="G196" s="64"/>
      <c r="H196" s="64"/>
      <c r="I196" s="165"/>
      <c r="J196" s="64"/>
      <c r="K196" s="64"/>
      <c r="L196" s="62"/>
      <c r="M196" s="229"/>
      <c r="N196" s="43"/>
      <c r="O196" s="43"/>
      <c r="P196" s="43"/>
      <c r="Q196" s="43"/>
      <c r="R196" s="43"/>
      <c r="S196" s="43"/>
      <c r="T196" s="79"/>
      <c r="AT196" s="25" t="s">
        <v>237</v>
      </c>
      <c r="AU196" s="25" t="s">
        <v>92</v>
      </c>
    </row>
    <row r="197" spans="2:51" s="11" customFormat="1" ht="13.5">
      <c r="B197" s="206"/>
      <c r="C197" s="207"/>
      <c r="D197" s="208" t="s">
        <v>192</v>
      </c>
      <c r="E197" s="209" t="s">
        <v>22</v>
      </c>
      <c r="F197" s="210" t="s">
        <v>404</v>
      </c>
      <c r="G197" s="207"/>
      <c r="H197" s="211">
        <v>37.0145</v>
      </c>
      <c r="I197" s="212"/>
      <c r="J197" s="207"/>
      <c r="K197" s="207"/>
      <c r="L197" s="213"/>
      <c r="M197" s="214"/>
      <c r="N197" s="215"/>
      <c r="O197" s="215"/>
      <c r="P197" s="215"/>
      <c r="Q197" s="215"/>
      <c r="R197" s="215"/>
      <c r="S197" s="215"/>
      <c r="T197" s="216"/>
      <c r="AT197" s="217" t="s">
        <v>192</v>
      </c>
      <c r="AU197" s="217" t="s">
        <v>92</v>
      </c>
      <c r="AV197" s="11" t="s">
        <v>92</v>
      </c>
      <c r="AW197" s="11" t="s">
        <v>194</v>
      </c>
      <c r="AX197" s="11" t="s">
        <v>25</v>
      </c>
      <c r="AY197" s="217" t="s">
        <v>182</v>
      </c>
    </row>
    <row r="198" spans="2:65" s="1" customFormat="1" ht="45.6" customHeight="1">
      <c r="B198" s="42"/>
      <c r="C198" s="194" t="s">
        <v>405</v>
      </c>
      <c r="D198" s="194" t="s">
        <v>185</v>
      </c>
      <c r="E198" s="195" t="s">
        <v>406</v>
      </c>
      <c r="F198" s="196" t="s">
        <v>407</v>
      </c>
      <c r="G198" s="197" t="s">
        <v>295</v>
      </c>
      <c r="H198" s="198">
        <v>282.068</v>
      </c>
      <c r="I198" s="199">
        <v>591.24</v>
      </c>
      <c r="J198" s="200">
        <f>ROUND(I198*H198,2)</f>
        <v>166769.88</v>
      </c>
      <c r="K198" s="196" t="s">
        <v>235</v>
      </c>
      <c r="L198" s="62"/>
      <c r="M198" s="201" t="s">
        <v>22</v>
      </c>
      <c r="N198" s="202" t="s">
        <v>53</v>
      </c>
      <c r="O198" s="43"/>
      <c r="P198" s="203">
        <f>O198*H198</f>
        <v>0</v>
      </c>
      <c r="Q198" s="203">
        <v>0</v>
      </c>
      <c r="R198" s="203">
        <f>Q198*H198</f>
        <v>0</v>
      </c>
      <c r="S198" s="203">
        <v>0</v>
      </c>
      <c r="T198" s="204">
        <f>S198*H198</f>
        <v>0</v>
      </c>
      <c r="AR198" s="25" t="s">
        <v>197</v>
      </c>
      <c r="AT198" s="25" t="s">
        <v>185</v>
      </c>
      <c r="AU198" s="25" t="s">
        <v>92</v>
      </c>
      <c r="AY198" s="25" t="s">
        <v>182</v>
      </c>
      <c r="BE198" s="205">
        <f>IF(N198="základní",J198,0)</f>
        <v>166769.88</v>
      </c>
      <c r="BF198" s="205">
        <f>IF(N198="snížená",J198,0)</f>
        <v>0</v>
      </c>
      <c r="BG198" s="205">
        <f>IF(N198="zákl. přenesená",J198,0)</f>
        <v>0</v>
      </c>
      <c r="BH198" s="205">
        <f>IF(N198="sníž. přenesená",J198,0)</f>
        <v>0</v>
      </c>
      <c r="BI198" s="205">
        <f>IF(N198="nulová",J198,0)</f>
        <v>0</v>
      </c>
      <c r="BJ198" s="25" t="s">
        <v>25</v>
      </c>
      <c r="BK198" s="205">
        <f>ROUND(I198*H198,2)</f>
        <v>166769.88</v>
      </c>
      <c r="BL198" s="25" t="s">
        <v>197</v>
      </c>
      <c r="BM198" s="25" t="s">
        <v>408</v>
      </c>
    </row>
    <row r="199" spans="2:47" s="1" customFormat="1" ht="144">
      <c r="B199" s="42"/>
      <c r="C199" s="64"/>
      <c r="D199" s="208" t="s">
        <v>237</v>
      </c>
      <c r="E199" s="64"/>
      <c r="F199" s="228" t="s">
        <v>403</v>
      </c>
      <c r="G199" s="64"/>
      <c r="H199" s="64"/>
      <c r="I199" s="165"/>
      <c r="J199" s="64"/>
      <c r="K199" s="64"/>
      <c r="L199" s="62"/>
      <c r="M199" s="229"/>
      <c r="N199" s="43"/>
      <c r="O199" s="43"/>
      <c r="P199" s="43"/>
      <c r="Q199" s="43"/>
      <c r="R199" s="43"/>
      <c r="S199" s="43"/>
      <c r="T199" s="79"/>
      <c r="AT199" s="25" t="s">
        <v>237</v>
      </c>
      <c r="AU199" s="25" t="s">
        <v>92</v>
      </c>
    </row>
    <row r="200" spans="2:51" s="11" customFormat="1" ht="24">
      <c r="B200" s="206"/>
      <c r="C200" s="207"/>
      <c r="D200" s="208" t="s">
        <v>192</v>
      </c>
      <c r="E200" s="209" t="s">
        <v>22</v>
      </c>
      <c r="F200" s="210" t="s">
        <v>409</v>
      </c>
      <c r="G200" s="207"/>
      <c r="H200" s="211">
        <v>257.4375</v>
      </c>
      <c r="I200" s="212"/>
      <c r="J200" s="207"/>
      <c r="K200" s="207"/>
      <c r="L200" s="213"/>
      <c r="M200" s="214"/>
      <c r="N200" s="215"/>
      <c r="O200" s="215"/>
      <c r="P200" s="215"/>
      <c r="Q200" s="215"/>
      <c r="R200" s="215"/>
      <c r="S200" s="215"/>
      <c r="T200" s="216"/>
      <c r="AT200" s="217" t="s">
        <v>192</v>
      </c>
      <c r="AU200" s="217" t="s">
        <v>92</v>
      </c>
      <c r="AV200" s="11" t="s">
        <v>92</v>
      </c>
      <c r="AW200" s="11" t="s">
        <v>194</v>
      </c>
      <c r="AX200" s="11" t="s">
        <v>82</v>
      </c>
      <c r="AY200" s="217" t="s">
        <v>182</v>
      </c>
    </row>
    <row r="201" spans="2:51" s="11" customFormat="1" ht="13.5">
      <c r="B201" s="206"/>
      <c r="C201" s="207"/>
      <c r="D201" s="208" t="s">
        <v>192</v>
      </c>
      <c r="E201" s="209" t="s">
        <v>22</v>
      </c>
      <c r="F201" s="210" t="s">
        <v>410</v>
      </c>
      <c r="G201" s="207"/>
      <c r="H201" s="211">
        <v>24.63</v>
      </c>
      <c r="I201" s="212"/>
      <c r="J201" s="207"/>
      <c r="K201" s="207"/>
      <c r="L201" s="213"/>
      <c r="M201" s="214"/>
      <c r="N201" s="215"/>
      <c r="O201" s="215"/>
      <c r="P201" s="215"/>
      <c r="Q201" s="215"/>
      <c r="R201" s="215"/>
      <c r="S201" s="215"/>
      <c r="T201" s="216"/>
      <c r="AT201" s="217" t="s">
        <v>192</v>
      </c>
      <c r="AU201" s="217" t="s">
        <v>92</v>
      </c>
      <c r="AV201" s="11" t="s">
        <v>92</v>
      </c>
      <c r="AW201" s="11" t="s">
        <v>194</v>
      </c>
      <c r="AX201" s="11" t="s">
        <v>82</v>
      </c>
      <c r="AY201" s="217" t="s">
        <v>182</v>
      </c>
    </row>
    <row r="202" spans="2:51" s="13" customFormat="1" ht="13.5">
      <c r="B202" s="233"/>
      <c r="C202" s="234"/>
      <c r="D202" s="208" t="s">
        <v>192</v>
      </c>
      <c r="E202" s="235" t="s">
        <v>22</v>
      </c>
      <c r="F202" s="236" t="s">
        <v>241</v>
      </c>
      <c r="G202" s="234"/>
      <c r="H202" s="237">
        <v>282.0675</v>
      </c>
      <c r="I202" s="238"/>
      <c r="J202" s="234"/>
      <c r="K202" s="234"/>
      <c r="L202" s="239"/>
      <c r="M202" s="240"/>
      <c r="N202" s="241"/>
      <c r="O202" s="241"/>
      <c r="P202" s="241"/>
      <c r="Q202" s="241"/>
      <c r="R202" s="241"/>
      <c r="S202" s="241"/>
      <c r="T202" s="242"/>
      <c r="AT202" s="243" t="s">
        <v>192</v>
      </c>
      <c r="AU202" s="243" t="s">
        <v>92</v>
      </c>
      <c r="AV202" s="13" t="s">
        <v>197</v>
      </c>
      <c r="AW202" s="13" t="s">
        <v>194</v>
      </c>
      <c r="AX202" s="13" t="s">
        <v>25</v>
      </c>
      <c r="AY202" s="243" t="s">
        <v>182</v>
      </c>
    </row>
    <row r="203" spans="2:65" s="1" customFormat="1" ht="45.6" customHeight="1">
      <c r="B203" s="42"/>
      <c r="C203" s="194" t="s">
        <v>411</v>
      </c>
      <c r="D203" s="194" t="s">
        <v>185</v>
      </c>
      <c r="E203" s="195" t="s">
        <v>412</v>
      </c>
      <c r="F203" s="196" t="s">
        <v>413</v>
      </c>
      <c r="G203" s="197" t="s">
        <v>295</v>
      </c>
      <c r="H203" s="198">
        <v>171.625</v>
      </c>
      <c r="I203" s="199">
        <v>743.65</v>
      </c>
      <c r="J203" s="200">
        <f>ROUND(I203*H203,2)</f>
        <v>127628.93</v>
      </c>
      <c r="K203" s="196" t="s">
        <v>235</v>
      </c>
      <c r="L203" s="62"/>
      <c r="M203" s="201" t="s">
        <v>22</v>
      </c>
      <c r="N203" s="202" t="s">
        <v>53</v>
      </c>
      <c r="O203" s="43"/>
      <c r="P203" s="203">
        <f>O203*H203</f>
        <v>0</v>
      </c>
      <c r="Q203" s="203">
        <v>0</v>
      </c>
      <c r="R203" s="203">
        <f>Q203*H203</f>
        <v>0</v>
      </c>
      <c r="S203" s="203">
        <v>0</v>
      </c>
      <c r="T203" s="204">
        <f>S203*H203</f>
        <v>0</v>
      </c>
      <c r="AR203" s="25" t="s">
        <v>197</v>
      </c>
      <c r="AT203" s="25" t="s">
        <v>185</v>
      </c>
      <c r="AU203" s="25" t="s">
        <v>92</v>
      </c>
      <c r="AY203" s="25" t="s">
        <v>182</v>
      </c>
      <c r="BE203" s="205">
        <f>IF(N203="základní",J203,0)</f>
        <v>127628.93</v>
      </c>
      <c r="BF203" s="205">
        <f>IF(N203="snížená",J203,0)</f>
        <v>0</v>
      </c>
      <c r="BG203" s="205">
        <f>IF(N203="zákl. přenesená",J203,0)</f>
        <v>0</v>
      </c>
      <c r="BH203" s="205">
        <f>IF(N203="sníž. přenesená",J203,0)</f>
        <v>0</v>
      </c>
      <c r="BI203" s="205">
        <f>IF(N203="nulová",J203,0)</f>
        <v>0</v>
      </c>
      <c r="BJ203" s="25" t="s">
        <v>25</v>
      </c>
      <c r="BK203" s="205">
        <f>ROUND(I203*H203,2)</f>
        <v>127628.93</v>
      </c>
      <c r="BL203" s="25" t="s">
        <v>197</v>
      </c>
      <c r="BM203" s="25" t="s">
        <v>414</v>
      </c>
    </row>
    <row r="204" spans="2:47" s="1" customFormat="1" ht="144">
      <c r="B204" s="42"/>
      <c r="C204" s="64"/>
      <c r="D204" s="208" t="s">
        <v>237</v>
      </c>
      <c r="E204" s="64"/>
      <c r="F204" s="228" t="s">
        <v>403</v>
      </c>
      <c r="G204" s="64"/>
      <c r="H204" s="64"/>
      <c r="I204" s="165"/>
      <c r="J204" s="64"/>
      <c r="K204" s="64"/>
      <c r="L204" s="62"/>
      <c r="M204" s="229"/>
      <c r="N204" s="43"/>
      <c r="O204" s="43"/>
      <c r="P204" s="43"/>
      <c r="Q204" s="43"/>
      <c r="R204" s="43"/>
      <c r="S204" s="43"/>
      <c r="T204" s="79"/>
      <c r="AT204" s="25" t="s">
        <v>237</v>
      </c>
      <c r="AU204" s="25" t="s">
        <v>92</v>
      </c>
    </row>
    <row r="205" spans="2:51" s="11" customFormat="1" ht="24">
      <c r="B205" s="206"/>
      <c r="C205" s="207"/>
      <c r="D205" s="208" t="s">
        <v>192</v>
      </c>
      <c r="E205" s="209" t="s">
        <v>22</v>
      </c>
      <c r="F205" s="210" t="s">
        <v>415</v>
      </c>
      <c r="G205" s="207"/>
      <c r="H205" s="211">
        <v>171.625</v>
      </c>
      <c r="I205" s="212"/>
      <c r="J205" s="207"/>
      <c r="K205" s="207"/>
      <c r="L205" s="213"/>
      <c r="M205" s="214"/>
      <c r="N205" s="215"/>
      <c r="O205" s="215"/>
      <c r="P205" s="215"/>
      <c r="Q205" s="215"/>
      <c r="R205" s="215"/>
      <c r="S205" s="215"/>
      <c r="T205" s="216"/>
      <c r="AT205" s="217" t="s">
        <v>192</v>
      </c>
      <c r="AU205" s="217" t="s">
        <v>92</v>
      </c>
      <c r="AV205" s="11" t="s">
        <v>92</v>
      </c>
      <c r="AW205" s="11" t="s">
        <v>194</v>
      </c>
      <c r="AX205" s="11" t="s">
        <v>25</v>
      </c>
      <c r="AY205" s="217" t="s">
        <v>182</v>
      </c>
    </row>
    <row r="206" spans="2:65" s="1" customFormat="1" ht="22.8" customHeight="1">
      <c r="B206" s="42"/>
      <c r="C206" s="194" t="s">
        <v>416</v>
      </c>
      <c r="D206" s="194" t="s">
        <v>185</v>
      </c>
      <c r="E206" s="195" t="s">
        <v>417</v>
      </c>
      <c r="F206" s="196" t="s">
        <v>418</v>
      </c>
      <c r="G206" s="197" t="s">
        <v>295</v>
      </c>
      <c r="H206" s="198">
        <v>46</v>
      </c>
      <c r="I206" s="199">
        <v>1843.77</v>
      </c>
      <c r="J206" s="200">
        <f>ROUND(I206*H206,2)</f>
        <v>84813.42</v>
      </c>
      <c r="K206" s="196" t="s">
        <v>235</v>
      </c>
      <c r="L206" s="62"/>
      <c r="M206" s="201" t="s">
        <v>22</v>
      </c>
      <c r="N206" s="202" t="s">
        <v>53</v>
      </c>
      <c r="O206" s="43"/>
      <c r="P206" s="203">
        <f>O206*H206</f>
        <v>0</v>
      </c>
      <c r="Q206" s="203">
        <v>0</v>
      </c>
      <c r="R206" s="203">
        <f>Q206*H206</f>
        <v>0</v>
      </c>
      <c r="S206" s="203">
        <v>0</v>
      </c>
      <c r="T206" s="204">
        <f>S206*H206</f>
        <v>0</v>
      </c>
      <c r="AR206" s="25" t="s">
        <v>197</v>
      </c>
      <c r="AT206" s="25" t="s">
        <v>185</v>
      </c>
      <c r="AU206" s="25" t="s">
        <v>92</v>
      </c>
      <c r="AY206" s="25" t="s">
        <v>182</v>
      </c>
      <c r="BE206" s="205">
        <f>IF(N206="základní",J206,0)</f>
        <v>84813.42</v>
      </c>
      <c r="BF206" s="205">
        <f>IF(N206="snížená",J206,0)</f>
        <v>0</v>
      </c>
      <c r="BG206" s="205">
        <f>IF(N206="zákl. přenesená",J206,0)</f>
        <v>0</v>
      </c>
      <c r="BH206" s="205">
        <f>IF(N206="sníž. přenesená",J206,0)</f>
        <v>0</v>
      </c>
      <c r="BI206" s="205">
        <f>IF(N206="nulová",J206,0)</f>
        <v>0</v>
      </c>
      <c r="BJ206" s="25" t="s">
        <v>25</v>
      </c>
      <c r="BK206" s="205">
        <f>ROUND(I206*H206,2)</f>
        <v>84813.42</v>
      </c>
      <c r="BL206" s="25" t="s">
        <v>197</v>
      </c>
      <c r="BM206" s="25" t="s">
        <v>419</v>
      </c>
    </row>
    <row r="207" spans="2:47" s="1" customFormat="1" ht="156">
      <c r="B207" s="42"/>
      <c r="C207" s="64"/>
      <c r="D207" s="208" t="s">
        <v>237</v>
      </c>
      <c r="E207" s="64"/>
      <c r="F207" s="228" t="s">
        <v>420</v>
      </c>
      <c r="G207" s="64"/>
      <c r="H207" s="64"/>
      <c r="I207" s="165"/>
      <c r="J207" s="64"/>
      <c r="K207" s="64"/>
      <c r="L207" s="62"/>
      <c r="M207" s="229"/>
      <c r="N207" s="43"/>
      <c r="O207" s="43"/>
      <c r="P207" s="43"/>
      <c r="Q207" s="43"/>
      <c r="R207" s="43"/>
      <c r="S207" s="43"/>
      <c r="T207" s="79"/>
      <c r="AT207" s="25" t="s">
        <v>237</v>
      </c>
      <c r="AU207" s="25" t="s">
        <v>92</v>
      </c>
    </row>
    <row r="208" spans="2:51" s="11" customFormat="1" ht="13.5">
      <c r="B208" s="206"/>
      <c r="C208" s="207"/>
      <c r="D208" s="208" t="s">
        <v>192</v>
      </c>
      <c r="E208" s="209" t="s">
        <v>22</v>
      </c>
      <c r="F208" s="210" t="s">
        <v>421</v>
      </c>
      <c r="G208" s="207"/>
      <c r="H208" s="211">
        <v>46</v>
      </c>
      <c r="I208" s="212"/>
      <c r="J208" s="207"/>
      <c r="K208" s="207"/>
      <c r="L208" s="213"/>
      <c r="M208" s="214"/>
      <c r="N208" s="215"/>
      <c r="O208" s="215"/>
      <c r="P208" s="215"/>
      <c r="Q208" s="215"/>
      <c r="R208" s="215"/>
      <c r="S208" s="215"/>
      <c r="T208" s="216"/>
      <c r="AT208" s="217" t="s">
        <v>192</v>
      </c>
      <c r="AU208" s="217" t="s">
        <v>92</v>
      </c>
      <c r="AV208" s="11" t="s">
        <v>92</v>
      </c>
      <c r="AW208" s="11" t="s">
        <v>194</v>
      </c>
      <c r="AX208" s="11" t="s">
        <v>25</v>
      </c>
      <c r="AY208" s="217" t="s">
        <v>182</v>
      </c>
    </row>
    <row r="209" spans="2:65" s="1" customFormat="1" ht="45.6" customHeight="1">
      <c r="B209" s="42"/>
      <c r="C209" s="194" t="s">
        <v>422</v>
      </c>
      <c r="D209" s="194" t="s">
        <v>185</v>
      </c>
      <c r="E209" s="195" t="s">
        <v>423</v>
      </c>
      <c r="F209" s="196" t="s">
        <v>424</v>
      </c>
      <c r="G209" s="197" t="s">
        <v>295</v>
      </c>
      <c r="H209" s="198">
        <v>10</v>
      </c>
      <c r="I209" s="199">
        <v>17823.13</v>
      </c>
      <c r="J209" s="200">
        <f>ROUND(I209*H209,2)</f>
        <v>178231.3</v>
      </c>
      <c r="K209" s="196" t="s">
        <v>235</v>
      </c>
      <c r="L209" s="62"/>
      <c r="M209" s="201" t="s">
        <v>22</v>
      </c>
      <c r="N209" s="202" t="s">
        <v>53</v>
      </c>
      <c r="O209" s="43"/>
      <c r="P209" s="203">
        <f>O209*H209</f>
        <v>0</v>
      </c>
      <c r="Q209" s="203">
        <v>1.31063</v>
      </c>
      <c r="R209" s="203">
        <f>Q209*H209</f>
        <v>13.1063</v>
      </c>
      <c r="S209" s="203">
        <v>0</v>
      </c>
      <c r="T209" s="204">
        <f>S209*H209</f>
        <v>0</v>
      </c>
      <c r="AR209" s="25" t="s">
        <v>197</v>
      </c>
      <c r="AT209" s="25" t="s">
        <v>185</v>
      </c>
      <c r="AU209" s="25" t="s">
        <v>92</v>
      </c>
      <c r="AY209" s="25" t="s">
        <v>182</v>
      </c>
      <c r="BE209" s="205">
        <f>IF(N209="základní",J209,0)</f>
        <v>178231.3</v>
      </c>
      <c r="BF209" s="205">
        <f>IF(N209="snížená",J209,0)</f>
        <v>0</v>
      </c>
      <c r="BG209" s="205">
        <f>IF(N209="zákl. přenesená",J209,0)</f>
        <v>0</v>
      </c>
      <c r="BH209" s="205">
        <f>IF(N209="sníž. přenesená",J209,0)</f>
        <v>0</v>
      </c>
      <c r="BI209" s="205">
        <f>IF(N209="nulová",J209,0)</f>
        <v>0</v>
      </c>
      <c r="BJ209" s="25" t="s">
        <v>25</v>
      </c>
      <c r="BK209" s="205">
        <f>ROUND(I209*H209,2)</f>
        <v>178231.3</v>
      </c>
      <c r="BL209" s="25" t="s">
        <v>197</v>
      </c>
      <c r="BM209" s="25" t="s">
        <v>425</v>
      </c>
    </row>
    <row r="210" spans="2:47" s="1" customFormat="1" ht="216">
      <c r="B210" s="42"/>
      <c r="C210" s="64"/>
      <c r="D210" s="208" t="s">
        <v>237</v>
      </c>
      <c r="E210" s="64"/>
      <c r="F210" s="228" t="s">
        <v>426</v>
      </c>
      <c r="G210" s="64"/>
      <c r="H210" s="64"/>
      <c r="I210" s="165"/>
      <c r="J210" s="64"/>
      <c r="K210" s="64"/>
      <c r="L210" s="62"/>
      <c r="M210" s="229"/>
      <c r="N210" s="43"/>
      <c r="O210" s="43"/>
      <c r="P210" s="43"/>
      <c r="Q210" s="43"/>
      <c r="R210" s="43"/>
      <c r="S210" s="43"/>
      <c r="T210" s="79"/>
      <c r="AT210" s="25" t="s">
        <v>237</v>
      </c>
      <c r="AU210" s="25" t="s">
        <v>92</v>
      </c>
    </row>
    <row r="211" spans="2:51" s="11" customFormat="1" ht="13.5">
      <c r="B211" s="206"/>
      <c r="C211" s="207"/>
      <c r="D211" s="208" t="s">
        <v>192</v>
      </c>
      <c r="E211" s="209" t="s">
        <v>22</v>
      </c>
      <c r="F211" s="210" t="s">
        <v>29</v>
      </c>
      <c r="G211" s="207"/>
      <c r="H211" s="211">
        <v>10</v>
      </c>
      <c r="I211" s="212"/>
      <c r="J211" s="207"/>
      <c r="K211" s="207"/>
      <c r="L211" s="213"/>
      <c r="M211" s="214"/>
      <c r="N211" s="215"/>
      <c r="O211" s="215"/>
      <c r="P211" s="215"/>
      <c r="Q211" s="215"/>
      <c r="R211" s="215"/>
      <c r="S211" s="215"/>
      <c r="T211" s="216"/>
      <c r="AT211" s="217" t="s">
        <v>192</v>
      </c>
      <c r="AU211" s="217" t="s">
        <v>92</v>
      </c>
      <c r="AV211" s="11" t="s">
        <v>92</v>
      </c>
      <c r="AW211" s="11" t="s">
        <v>194</v>
      </c>
      <c r="AX211" s="11" t="s">
        <v>25</v>
      </c>
      <c r="AY211" s="217" t="s">
        <v>182</v>
      </c>
    </row>
    <row r="212" spans="2:65" s="1" customFormat="1" ht="34.2" customHeight="1">
      <c r="B212" s="42"/>
      <c r="C212" s="194" t="s">
        <v>427</v>
      </c>
      <c r="D212" s="194" t="s">
        <v>185</v>
      </c>
      <c r="E212" s="195" t="s">
        <v>428</v>
      </c>
      <c r="F212" s="196" t="s">
        <v>429</v>
      </c>
      <c r="G212" s="197" t="s">
        <v>430</v>
      </c>
      <c r="H212" s="198">
        <v>1305</v>
      </c>
      <c r="I212" s="199">
        <v>798.97</v>
      </c>
      <c r="J212" s="200">
        <f>ROUND(I212*H212,2)</f>
        <v>1042655.85</v>
      </c>
      <c r="K212" s="196" t="s">
        <v>235</v>
      </c>
      <c r="L212" s="62"/>
      <c r="M212" s="201" t="s">
        <v>22</v>
      </c>
      <c r="N212" s="202" t="s">
        <v>53</v>
      </c>
      <c r="O212" s="43"/>
      <c r="P212" s="203">
        <f>O212*H212</f>
        <v>0</v>
      </c>
      <c r="Q212" s="203">
        <v>0.0001</v>
      </c>
      <c r="R212" s="203">
        <f>Q212*H212</f>
        <v>0.1305</v>
      </c>
      <c r="S212" s="203">
        <v>0</v>
      </c>
      <c r="T212" s="204">
        <f>S212*H212</f>
        <v>0</v>
      </c>
      <c r="AR212" s="25" t="s">
        <v>197</v>
      </c>
      <c r="AT212" s="25" t="s">
        <v>185</v>
      </c>
      <c r="AU212" s="25" t="s">
        <v>92</v>
      </c>
      <c r="AY212" s="25" t="s">
        <v>182</v>
      </c>
      <c r="BE212" s="205">
        <f>IF(N212="základní",J212,0)</f>
        <v>1042655.85</v>
      </c>
      <c r="BF212" s="205">
        <f>IF(N212="snížená",J212,0)</f>
        <v>0</v>
      </c>
      <c r="BG212" s="205">
        <f>IF(N212="zákl. přenesená",J212,0)</f>
        <v>0</v>
      </c>
      <c r="BH212" s="205">
        <f>IF(N212="sníž. přenesená",J212,0)</f>
        <v>0</v>
      </c>
      <c r="BI212" s="205">
        <f>IF(N212="nulová",J212,0)</f>
        <v>0</v>
      </c>
      <c r="BJ212" s="25" t="s">
        <v>25</v>
      </c>
      <c r="BK212" s="205">
        <f>ROUND(I212*H212,2)</f>
        <v>1042655.85</v>
      </c>
      <c r="BL212" s="25" t="s">
        <v>197</v>
      </c>
      <c r="BM212" s="25" t="s">
        <v>431</v>
      </c>
    </row>
    <row r="213" spans="2:47" s="1" customFormat="1" ht="60">
      <c r="B213" s="42"/>
      <c r="C213" s="64"/>
      <c r="D213" s="208" t="s">
        <v>237</v>
      </c>
      <c r="E213" s="64"/>
      <c r="F213" s="228" t="s">
        <v>432</v>
      </c>
      <c r="G213" s="64"/>
      <c r="H213" s="64"/>
      <c r="I213" s="165"/>
      <c r="J213" s="64"/>
      <c r="K213" s="64"/>
      <c r="L213" s="62"/>
      <c r="M213" s="229"/>
      <c r="N213" s="43"/>
      <c r="O213" s="43"/>
      <c r="P213" s="43"/>
      <c r="Q213" s="43"/>
      <c r="R213" s="43"/>
      <c r="S213" s="43"/>
      <c r="T213" s="79"/>
      <c r="AT213" s="25" t="s">
        <v>237</v>
      </c>
      <c r="AU213" s="25" t="s">
        <v>92</v>
      </c>
    </row>
    <row r="214" spans="2:51" s="11" customFormat="1" ht="13.5">
      <c r="B214" s="206"/>
      <c r="C214" s="207"/>
      <c r="D214" s="208" t="s">
        <v>192</v>
      </c>
      <c r="E214" s="209" t="s">
        <v>22</v>
      </c>
      <c r="F214" s="210" t="s">
        <v>433</v>
      </c>
      <c r="G214" s="207"/>
      <c r="H214" s="211">
        <v>1305</v>
      </c>
      <c r="I214" s="212"/>
      <c r="J214" s="207"/>
      <c r="K214" s="207"/>
      <c r="L214" s="213"/>
      <c r="M214" s="214"/>
      <c r="N214" s="215"/>
      <c r="O214" s="215"/>
      <c r="P214" s="215"/>
      <c r="Q214" s="215"/>
      <c r="R214" s="215"/>
      <c r="S214" s="215"/>
      <c r="T214" s="216"/>
      <c r="AT214" s="217" t="s">
        <v>192</v>
      </c>
      <c r="AU214" s="217" t="s">
        <v>92</v>
      </c>
      <c r="AV214" s="11" t="s">
        <v>92</v>
      </c>
      <c r="AW214" s="11" t="s">
        <v>194</v>
      </c>
      <c r="AX214" s="11" t="s">
        <v>25</v>
      </c>
      <c r="AY214" s="217" t="s">
        <v>182</v>
      </c>
    </row>
    <row r="215" spans="2:65" s="1" customFormat="1" ht="14.4" customHeight="1">
      <c r="B215" s="42"/>
      <c r="C215" s="244" t="s">
        <v>434</v>
      </c>
      <c r="D215" s="244" t="s">
        <v>435</v>
      </c>
      <c r="E215" s="245" t="s">
        <v>436</v>
      </c>
      <c r="F215" s="246" t="s">
        <v>437</v>
      </c>
      <c r="G215" s="247" t="s">
        <v>234</v>
      </c>
      <c r="H215" s="248">
        <v>1500</v>
      </c>
      <c r="I215" s="249">
        <v>239.69</v>
      </c>
      <c r="J215" s="250">
        <f>ROUND(I215*H215,2)</f>
        <v>359535</v>
      </c>
      <c r="K215" s="246" t="s">
        <v>235</v>
      </c>
      <c r="L215" s="251"/>
      <c r="M215" s="252" t="s">
        <v>22</v>
      </c>
      <c r="N215" s="253" t="s">
        <v>53</v>
      </c>
      <c r="O215" s="43"/>
      <c r="P215" s="203">
        <f>O215*H215</f>
        <v>0</v>
      </c>
      <c r="Q215" s="203">
        <v>0.00119</v>
      </c>
      <c r="R215" s="203">
        <f>Q215*H215</f>
        <v>1.7850000000000001</v>
      </c>
      <c r="S215" s="203">
        <v>0</v>
      </c>
      <c r="T215" s="204">
        <f>S215*H215</f>
        <v>0</v>
      </c>
      <c r="AR215" s="25" t="s">
        <v>271</v>
      </c>
      <c r="AT215" s="25" t="s">
        <v>435</v>
      </c>
      <c r="AU215" s="25" t="s">
        <v>92</v>
      </c>
      <c r="AY215" s="25" t="s">
        <v>182</v>
      </c>
      <c r="BE215" s="205">
        <f>IF(N215="základní",J215,0)</f>
        <v>359535</v>
      </c>
      <c r="BF215" s="205">
        <f>IF(N215="snížená",J215,0)</f>
        <v>0</v>
      </c>
      <c r="BG215" s="205">
        <f>IF(N215="zákl. přenesená",J215,0)</f>
        <v>0</v>
      </c>
      <c r="BH215" s="205">
        <f>IF(N215="sníž. přenesená",J215,0)</f>
        <v>0</v>
      </c>
      <c r="BI215" s="205">
        <f>IF(N215="nulová",J215,0)</f>
        <v>0</v>
      </c>
      <c r="BJ215" s="25" t="s">
        <v>25</v>
      </c>
      <c r="BK215" s="205">
        <f>ROUND(I215*H215,2)</f>
        <v>359535</v>
      </c>
      <c r="BL215" s="25" t="s">
        <v>197</v>
      </c>
      <c r="BM215" s="25" t="s">
        <v>438</v>
      </c>
    </row>
    <row r="216" spans="2:51" s="11" customFormat="1" ht="13.5">
      <c r="B216" s="206"/>
      <c r="C216" s="207"/>
      <c r="D216" s="208" t="s">
        <v>192</v>
      </c>
      <c r="E216" s="209" t="s">
        <v>22</v>
      </c>
      <c r="F216" s="210" t="s">
        <v>439</v>
      </c>
      <c r="G216" s="207"/>
      <c r="H216" s="211">
        <v>1500</v>
      </c>
      <c r="I216" s="212"/>
      <c r="J216" s="207"/>
      <c r="K216" s="207"/>
      <c r="L216" s="213"/>
      <c r="M216" s="214"/>
      <c r="N216" s="215"/>
      <c r="O216" s="215"/>
      <c r="P216" s="215"/>
      <c r="Q216" s="215"/>
      <c r="R216" s="215"/>
      <c r="S216" s="215"/>
      <c r="T216" s="216"/>
      <c r="AT216" s="217" t="s">
        <v>192</v>
      </c>
      <c r="AU216" s="217" t="s">
        <v>92</v>
      </c>
      <c r="AV216" s="11" t="s">
        <v>92</v>
      </c>
      <c r="AW216" s="11" t="s">
        <v>194</v>
      </c>
      <c r="AX216" s="11" t="s">
        <v>82</v>
      </c>
      <c r="AY216" s="217" t="s">
        <v>182</v>
      </c>
    </row>
    <row r="217" spans="2:51" s="13" customFormat="1" ht="13.5">
      <c r="B217" s="233"/>
      <c r="C217" s="234"/>
      <c r="D217" s="208" t="s">
        <v>192</v>
      </c>
      <c r="E217" s="235" t="s">
        <v>22</v>
      </c>
      <c r="F217" s="236" t="s">
        <v>241</v>
      </c>
      <c r="G217" s="234"/>
      <c r="H217" s="237">
        <v>1500</v>
      </c>
      <c r="I217" s="238"/>
      <c r="J217" s="234"/>
      <c r="K217" s="234"/>
      <c r="L217" s="239"/>
      <c r="M217" s="240"/>
      <c r="N217" s="241"/>
      <c r="O217" s="241"/>
      <c r="P217" s="241"/>
      <c r="Q217" s="241"/>
      <c r="R217" s="241"/>
      <c r="S217" s="241"/>
      <c r="T217" s="242"/>
      <c r="AT217" s="243" t="s">
        <v>192</v>
      </c>
      <c r="AU217" s="243" t="s">
        <v>92</v>
      </c>
      <c r="AV217" s="13" t="s">
        <v>197</v>
      </c>
      <c r="AW217" s="13" t="s">
        <v>194</v>
      </c>
      <c r="AX217" s="13" t="s">
        <v>25</v>
      </c>
      <c r="AY217" s="243" t="s">
        <v>182</v>
      </c>
    </row>
    <row r="218" spans="2:65" s="1" customFormat="1" ht="34.2" customHeight="1">
      <c r="B218" s="42"/>
      <c r="C218" s="194" t="s">
        <v>440</v>
      </c>
      <c r="D218" s="194" t="s">
        <v>185</v>
      </c>
      <c r="E218" s="195" t="s">
        <v>441</v>
      </c>
      <c r="F218" s="196" t="s">
        <v>442</v>
      </c>
      <c r="G218" s="197" t="s">
        <v>249</v>
      </c>
      <c r="H218" s="198">
        <v>927.5</v>
      </c>
      <c r="I218" s="199">
        <v>1597.94</v>
      </c>
      <c r="J218" s="200">
        <f>ROUND(I218*H218,2)</f>
        <v>1482089.35</v>
      </c>
      <c r="K218" s="196" t="s">
        <v>235</v>
      </c>
      <c r="L218" s="62"/>
      <c r="M218" s="201" t="s">
        <v>22</v>
      </c>
      <c r="N218" s="202" t="s">
        <v>53</v>
      </c>
      <c r="O218" s="43"/>
      <c r="P218" s="203">
        <f>O218*H218</f>
        <v>0</v>
      </c>
      <c r="Q218" s="203">
        <v>0.02806</v>
      </c>
      <c r="R218" s="203">
        <f>Q218*H218</f>
        <v>26.025650000000002</v>
      </c>
      <c r="S218" s="203">
        <v>0</v>
      </c>
      <c r="T218" s="204">
        <f>S218*H218</f>
        <v>0</v>
      </c>
      <c r="AR218" s="25" t="s">
        <v>197</v>
      </c>
      <c r="AT218" s="25" t="s">
        <v>185</v>
      </c>
      <c r="AU218" s="25" t="s">
        <v>92</v>
      </c>
      <c r="AY218" s="25" t="s">
        <v>182</v>
      </c>
      <c r="BE218" s="205">
        <f>IF(N218="základní",J218,0)</f>
        <v>1482089.35</v>
      </c>
      <c r="BF218" s="205">
        <f>IF(N218="snížená",J218,0)</f>
        <v>0</v>
      </c>
      <c r="BG218" s="205">
        <f>IF(N218="zákl. přenesená",J218,0)</f>
        <v>0</v>
      </c>
      <c r="BH218" s="205">
        <f>IF(N218="sníž. přenesená",J218,0)</f>
        <v>0</v>
      </c>
      <c r="BI218" s="205">
        <f>IF(N218="nulová",J218,0)</f>
        <v>0</v>
      </c>
      <c r="BJ218" s="25" t="s">
        <v>25</v>
      </c>
      <c r="BK218" s="205">
        <f>ROUND(I218*H218,2)</f>
        <v>1482089.35</v>
      </c>
      <c r="BL218" s="25" t="s">
        <v>197</v>
      </c>
      <c r="BM218" s="25" t="s">
        <v>443</v>
      </c>
    </row>
    <row r="219" spans="2:47" s="1" customFormat="1" ht="132">
      <c r="B219" s="42"/>
      <c r="C219" s="64"/>
      <c r="D219" s="208" t="s">
        <v>237</v>
      </c>
      <c r="E219" s="64"/>
      <c r="F219" s="228" t="s">
        <v>444</v>
      </c>
      <c r="G219" s="64"/>
      <c r="H219" s="64"/>
      <c r="I219" s="165"/>
      <c r="J219" s="64"/>
      <c r="K219" s="64"/>
      <c r="L219" s="62"/>
      <c r="M219" s="229"/>
      <c r="N219" s="43"/>
      <c r="O219" s="43"/>
      <c r="P219" s="43"/>
      <c r="Q219" s="43"/>
      <c r="R219" s="43"/>
      <c r="S219" s="43"/>
      <c r="T219" s="79"/>
      <c r="AT219" s="25" t="s">
        <v>237</v>
      </c>
      <c r="AU219" s="25" t="s">
        <v>92</v>
      </c>
    </row>
    <row r="220" spans="2:51" s="11" customFormat="1" ht="13.5">
      <c r="B220" s="206"/>
      <c r="C220" s="207"/>
      <c r="D220" s="208" t="s">
        <v>192</v>
      </c>
      <c r="E220" s="209" t="s">
        <v>22</v>
      </c>
      <c r="F220" s="210" t="s">
        <v>445</v>
      </c>
      <c r="G220" s="207"/>
      <c r="H220" s="211">
        <v>927.5</v>
      </c>
      <c r="I220" s="212"/>
      <c r="J220" s="207"/>
      <c r="K220" s="207"/>
      <c r="L220" s="213"/>
      <c r="M220" s="214"/>
      <c r="N220" s="215"/>
      <c r="O220" s="215"/>
      <c r="P220" s="215"/>
      <c r="Q220" s="215"/>
      <c r="R220" s="215"/>
      <c r="S220" s="215"/>
      <c r="T220" s="216"/>
      <c r="AT220" s="217" t="s">
        <v>192</v>
      </c>
      <c r="AU220" s="217" t="s">
        <v>92</v>
      </c>
      <c r="AV220" s="11" t="s">
        <v>92</v>
      </c>
      <c r="AW220" s="11" t="s">
        <v>194</v>
      </c>
      <c r="AX220" s="11" t="s">
        <v>25</v>
      </c>
      <c r="AY220" s="217" t="s">
        <v>182</v>
      </c>
    </row>
    <row r="221" spans="2:65" s="1" customFormat="1" ht="45.6" customHeight="1">
      <c r="B221" s="42"/>
      <c r="C221" s="194" t="s">
        <v>446</v>
      </c>
      <c r="D221" s="194" t="s">
        <v>185</v>
      </c>
      <c r="E221" s="195" t="s">
        <v>447</v>
      </c>
      <c r="F221" s="196" t="s">
        <v>448</v>
      </c>
      <c r="G221" s="197" t="s">
        <v>249</v>
      </c>
      <c r="H221" s="198">
        <v>160</v>
      </c>
      <c r="I221" s="199">
        <v>1352.1</v>
      </c>
      <c r="J221" s="200">
        <f>ROUND(I221*H221,2)</f>
        <v>216336</v>
      </c>
      <c r="K221" s="196" t="s">
        <v>235</v>
      </c>
      <c r="L221" s="62"/>
      <c r="M221" s="201" t="s">
        <v>22</v>
      </c>
      <c r="N221" s="202" t="s">
        <v>53</v>
      </c>
      <c r="O221" s="43"/>
      <c r="P221" s="203">
        <f>O221*H221</f>
        <v>0</v>
      </c>
      <c r="Q221" s="203">
        <v>0.0256</v>
      </c>
      <c r="R221" s="203">
        <f>Q221*H221</f>
        <v>4.096</v>
      </c>
      <c r="S221" s="203">
        <v>0</v>
      </c>
      <c r="T221" s="204">
        <f>S221*H221</f>
        <v>0</v>
      </c>
      <c r="AR221" s="25" t="s">
        <v>197</v>
      </c>
      <c r="AT221" s="25" t="s">
        <v>185</v>
      </c>
      <c r="AU221" s="25" t="s">
        <v>92</v>
      </c>
      <c r="AY221" s="25" t="s">
        <v>182</v>
      </c>
      <c r="BE221" s="205">
        <f>IF(N221="základní",J221,0)</f>
        <v>216336</v>
      </c>
      <c r="BF221" s="205">
        <f>IF(N221="snížená",J221,0)</f>
        <v>0</v>
      </c>
      <c r="BG221" s="205">
        <f>IF(N221="zákl. přenesená",J221,0)</f>
        <v>0</v>
      </c>
      <c r="BH221" s="205">
        <f>IF(N221="sníž. přenesená",J221,0)</f>
        <v>0</v>
      </c>
      <c r="BI221" s="205">
        <f>IF(N221="nulová",J221,0)</f>
        <v>0</v>
      </c>
      <c r="BJ221" s="25" t="s">
        <v>25</v>
      </c>
      <c r="BK221" s="205">
        <f>ROUND(I221*H221,2)</f>
        <v>216336</v>
      </c>
      <c r="BL221" s="25" t="s">
        <v>197</v>
      </c>
      <c r="BM221" s="25" t="s">
        <v>449</v>
      </c>
    </row>
    <row r="222" spans="2:47" s="1" customFormat="1" ht="132">
      <c r="B222" s="42"/>
      <c r="C222" s="64"/>
      <c r="D222" s="208" t="s">
        <v>237</v>
      </c>
      <c r="E222" s="64"/>
      <c r="F222" s="228" t="s">
        <v>444</v>
      </c>
      <c r="G222" s="64"/>
      <c r="H222" s="64"/>
      <c r="I222" s="165"/>
      <c r="J222" s="64"/>
      <c r="K222" s="64"/>
      <c r="L222" s="62"/>
      <c r="M222" s="229"/>
      <c r="N222" s="43"/>
      <c r="O222" s="43"/>
      <c r="P222" s="43"/>
      <c r="Q222" s="43"/>
      <c r="R222" s="43"/>
      <c r="S222" s="43"/>
      <c r="T222" s="79"/>
      <c r="AT222" s="25" t="s">
        <v>237</v>
      </c>
      <c r="AU222" s="25" t="s">
        <v>92</v>
      </c>
    </row>
    <row r="223" spans="2:51" s="11" customFormat="1" ht="13.5">
      <c r="B223" s="206"/>
      <c r="C223" s="207"/>
      <c r="D223" s="208" t="s">
        <v>192</v>
      </c>
      <c r="E223" s="209" t="s">
        <v>22</v>
      </c>
      <c r="F223" s="210" t="s">
        <v>450</v>
      </c>
      <c r="G223" s="207"/>
      <c r="H223" s="211">
        <v>160</v>
      </c>
      <c r="I223" s="212"/>
      <c r="J223" s="207"/>
      <c r="K223" s="207"/>
      <c r="L223" s="213"/>
      <c r="M223" s="214"/>
      <c r="N223" s="215"/>
      <c r="O223" s="215"/>
      <c r="P223" s="215"/>
      <c r="Q223" s="215"/>
      <c r="R223" s="215"/>
      <c r="S223" s="215"/>
      <c r="T223" s="216"/>
      <c r="AT223" s="217" t="s">
        <v>192</v>
      </c>
      <c r="AU223" s="217" t="s">
        <v>92</v>
      </c>
      <c r="AV223" s="11" t="s">
        <v>92</v>
      </c>
      <c r="AW223" s="11" t="s">
        <v>194</v>
      </c>
      <c r="AX223" s="11" t="s">
        <v>25</v>
      </c>
      <c r="AY223" s="217" t="s">
        <v>182</v>
      </c>
    </row>
    <row r="224" spans="2:65" s="1" customFormat="1" ht="22.8" customHeight="1">
      <c r="B224" s="42"/>
      <c r="C224" s="194" t="s">
        <v>451</v>
      </c>
      <c r="D224" s="194" t="s">
        <v>185</v>
      </c>
      <c r="E224" s="195" t="s">
        <v>452</v>
      </c>
      <c r="F224" s="196" t="s">
        <v>453</v>
      </c>
      <c r="G224" s="197" t="s">
        <v>234</v>
      </c>
      <c r="H224" s="198">
        <v>1200</v>
      </c>
      <c r="I224" s="199">
        <v>553.13</v>
      </c>
      <c r="J224" s="200">
        <f>ROUND(I224*H224,2)</f>
        <v>663756</v>
      </c>
      <c r="K224" s="196" t="s">
        <v>235</v>
      </c>
      <c r="L224" s="62"/>
      <c r="M224" s="201" t="s">
        <v>22</v>
      </c>
      <c r="N224" s="202" t="s">
        <v>53</v>
      </c>
      <c r="O224" s="43"/>
      <c r="P224" s="203">
        <f>O224*H224</f>
        <v>0</v>
      </c>
      <c r="Q224" s="203">
        <v>0</v>
      </c>
      <c r="R224" s="203">
        <f>Q224*H224</f>
        <v>0</v>
      </c>
      <c r="S224" s="203">
        <v>0</v>
      </c>
      <c r="T224" s="204">
        <f>S224*H224</f>
        <v>0</v>
      </c>
      <c r="AR224" s="25" t="s">
        <v>197</v>
      </c>
      <c r="AT224" s="25" t="s">
        <v>185</v>
      </c>
      <c r="AU224" s="25" t="s">
        <v>92</v>
      </c>
      <c r="AY224" s="25" t="s">
        <v>182</v>
      </c>
      <c r="BE224" s="205">
        <f>IF(N224="základní",J224,0)</f>
        <v>663756</v>
      </c>
      <c r="BF224" s="205">
        <f>IF(N224="snížená",J224,0)</f>
        <v>0</v>
      </c>
      <c r="BG224" s="205">
        <f>IF(N224="zákl. přenesená",J224,0)</f>
        <v>0</v>
      </c>
      <c r="BH224" s="205">
        <f>IF(N224="sníž. přenesená",J224,0)</f>
        <v>0</v>
      </c>
      <c r="BI224" s="205">
        <f>IF(N224="nulová",J224,0)</f>
        <v>0</v>
      </c>
      <c r="BJ224" s="25" t="s">
        <v>25</v>
      </c>
      <c r="BK224" s="205">
        <f>ROUND(I224*H224,2)</f>
        <v>663756</v>
      </c>
      <c r="BL224" s="25" t="s">
        <v>197</v>
      </c>
      <c r="BM224" s="25" t="s">
        <v>454</v>
      </c>
    </row>
    <row r="225" spans="2:47" s="1" customFormat="1" ht="240">
      <c r="B225" s="42"/>
      <c r="C225" s="64"/>
      <c r="D225" s="208" t="s">
        <v>237</v>
      </c>
      <c r="E225" s="64"/>
      <c r="F225" s="228" t="s">
        <v>455</v>
      </c>
      <c r="G225" s="64"/>
      <c r="H225" s="64"/>
      <c r="I225" s="165"/>
      <c r="J225" s="64"/>
      <c r="K225" s="64"/>
      <c r="L225" s="62"/>
      <c r="M225" s="229"/>
      <c r="N225" s="43"/>
      <c r="O225" s="43"/>
      <c r="P225" s="43"/>
      <c r="Q225" s="43"/>
      <c r="R225" s="43"/>
      <c r="S225" s="43"/>
      <c r="T225" s="79"/>
      <c r="AT225" s="25" t="s">
        <v>237</v>
      </c>
      <c r="AU225" s="25" t="s">
        <v>92</v>
      </c>
    </row>
    <row r="226" spans="2:51" s="11" customFormat="1" ht="13.5">
      <c r="B226" s="206"/>
      <c r="C226" s="207"/>
      <c r="D226" s="208" t="s">
        <v>192</v>
      </c>
      <c r="E226" s="209" t="s">
        <v>22</v>
      </c>
      <c r="F226" s="210" t="s">
        <v>456</v>
      </c>
      <c r="G226" s="207"/>
      <c r="H226" s="211">
        <v>1200</v>
      </c>
      <c r="I226" s="212"/>
      <c r="J226" s="207"/>
      <c r="K226" s="207"/>
      <c r="L226" s="213"/>
      <c r="M226" s="214"/>
      <c r="N226" s="215"/>
      <c r="O226" s="215"/>
      <c r="P226" s="215"/>
      <c r="Q226" s="215"/>
      <c r="R226" s="215"/>
      <c r="S226" s="215"/>
      <c r="T226" s="216"/>
      <c r="AT226" s="217" t="s">
        <v>192</v>
      </c>
      <c r="AU226" s="217" t="s">
        <v>92</v>
      </c>
      <c r="AV226" s="11" t="s">
        <v>92</v>
      </c>
      <c r="AW226" s="11" t="s">
        <v>194</v>
      </c>
      <c r="AX226" s="11" t="s">
        <v>25</v>
      </c>
      <c r="AY226" s="217" t="s">
        <v>182</v>
      </c>
    </row>
    <row r="227" spans="2:65" s="1" customFormat="1" ht="14.4" customHeight="1">
      <c r="B227" s="42"/>
      <c r="C227" s="244" t="s">
        <v>457</v>
      </c>
      <c r="D227" s="244" t="s">
        <v>435</v>
      </c>
      <c r="E227" s="245" t="s">
        <v>458</v>
      </c>
      <c r="F227" s="246" t="s">
        <v>459</v>
      </c>
      <c r="G227" s="247" t="s">
        <v>430</v>
      </c>
      <c r="H227" s="248">
        <v>179</v>
      </c>
      <c r="I227" s="249">
        <v>92.19</v>
      </c>
      <c r="J227" s="250">
        <f>ROUND(I227*H227,2)</f>
        <v>16502.01</v>
      </c>
      <c r="K227" s="246" t="s">
        <v>235</v>
      </c>
      <c r="L227" s="251"/>
      <c r="M227" s="252" t="s">
        <v>22</v>
      </c>
      <c r="N227" s="253" t="s">
        <v>53</v>
      </c>
      <c r="O227" s="43"/>
      <c r="P227" s="203">
        <f>O227*H227</f>
        <v>0</v>
      </c>
      <c r="Q227" s="203">
        <v>0.00032</v>
      </c>
      <c r="R227" s="203">
        <f>Q227*H227</f>
        <v>0.057280000000000005</v>
      </c>
      <c r="S227" s="203">
        <v>0</v>
      </c>
      <c r="T227" s="204">
        <f>S227*H227</f>
        <v>0</v>
      </c>
      <c r="AR227" s="25" t="s">
        <v>271</v>
      </c>
      <c r="AT227" s="25" t="s">
        <v>435</v>
      </c>
      <c r="AU227" s="25" t="s">
        <v>92</v>
      </c>
      <c r="AY227" s="25" t="s">
        <v>182</v>
      </c>
      <c r="BE227" s="205">
        <f>IF(N227="základní",J227,0)</f>
        <v>16502.01</v>
      </c>
      <c r="BF227" s="205">
        <f>IF(N227="snížená",J227,0)</f>
        <v>0</v>
      </c>
      <c r="BG227" s="205">
        <f>IF(N227="zákl. přenesená",J227,0)</f>
        <v>0</v>
      </c>
      <c r="BH227" s="205">
        <f>IF(N227="sníž. přenesená",J227,0)</f>
        <v>0</v>
      </c>
      <c r="BI227" s="205">
        <f>IF(N227="nulová",J227,0)</f>
        <v>0</v>
      </c>
      <c r="BJ227" s="25" t="s">
        <v>25</v>
      </c>
      <c r="BK227" s="205">
        <f>ROUND(I227*H227,2)</f>
        <v>16502.01</v>
      </c>
      <c r="BL227" s="25" t="s">
        <v>197</v>
      </c>
      <c r="BM227" s="25" t="s">
        <v>460</v>
      </c>
    </row>
    <row r="228" spans="2:51" s="11" customFormat="1" ht="13.5">
      <c r="B228" s="206"/>
      <c r="C228" s="207"/>
      <c r="D228" s="208" t="s">
        <v>192</v>
      </c>
      <c r="E228" s="209" t="s">
        <v>22</v>
      </c>
      <c r="F228" s="210" t="s">
        <v>461</v>
      </c>
      <c r="G228" s="207"/>
      <c r="H228" s="211">
        <v>179</v>
      </c>
      <c r="I228" s="212"/>
      <c r="J228" s="207"/>
      <c r="K228" s="207"/>
      <c r="L228" s="213"/>
      <c r="M228" s="214"/>
      <c r="N228" s="215"/>
      <c r="O228" s="215"/>
      <c r="P228" s="215"/>
      <c r="Q228" s="215"/>
      <c r="R228" s="215"/>
      <c r="S228" s="215"/>
      <c r="T228" s="216"/>
      <c r="AT228" s="217" t="s">
        <v>192</v>
      </c>
      <c r="AU228" s="217" t="s">
        <v>92</v>
      </c>
      <c r="AV228" s="11" t="s">
        <v>92</v>
      </c>
      <c r="AW228" s="11" t="s">
        <v>194</v>
      </c>
      <c r="AX228" s="11" t="s">
        <v>25</v>
      </c>
      <c r="AY228" s="217" t="s">
        <v>182</v>
      </c>
    </row>
    <row r="229" spans="2:65" s="1" customFormat="1" ht="22.8" customHeight="1">
      <c r="B229" s="42"/>
      <c r="C229" s="194" t="s">
        <v>462</v>
      </c>
      <c r="D229" s="194" t="s">
        <v>185</v>
      </c>
      <c r="E229" s="195" t="s">
        <v>463</v>
      </c>
      <c r="F229" s="196" t="s">
        <v>464</v>
      </c>
      <c r="G229" s="197" t="s">
        <v>430</v>
      </c>
      <c r="H229" s="198">
        <v>179</v>
      </c>
      <c r="I229" s="199">
        <v>67.61</v>
      </c>
      <c r="J229" s="200">
        <f>ROUND(I229*H229,2)</f>
        <v>12102.19</v>
      </c>
      <c r="K229" s="196" t="s">
        <v>235</v>
      </c>
      <c r="L229" s="62"/>
      <c r="M229" s="201" t="s">
        <v>22</v>
      </c>
      <c r="N229" s="202" t="s">
        <v>53</v>
      </c>
      <c r="O229" s="43"/>
      <c r="P229" s="203">
        <f>O229*H229</f>
        <v>0</v>
      </c>
      <c r="Q229" s="203">
        <v>1E-05</v>
      </c>
      <c r="R229" s="203">
        <f>Q229*H229</f>
        <v>0.0017900000000000001</v>
      </c>
      <c r="S229" s="203">
        <v>0</v>
      </c>
      <c r="T229" s="204">
        <f>S229*H229</f>
        <v>0</v>
      </c>
      <c r="AR229" s="25" t="s">
        <v>197</v>
      </c>
      <c r="AT229" s="25" t="s">
        <v>185</v>
      </c>
      <c r="AU229" s="25" t="s">
        <v>92</v>
      </c>
      <c r="AY229" s="25" t="s">
        <v>182</v>
      </c>
      <c r="BE229" s="205">
        <f>IF(N229="základní",J229,0)</f>
        <v>12102.19</v>
      </c>
      <c r="BF229" s="205">
        <f>IF(N229="snížená",J229,0)</f>
        <v>0</v>
      </c>
      <c r="BG229" s="205">
        <f>IF(N229="zákl. přenesená",J229,0)</f>
        <v>0</v>
      </c>
      <c r="BH229" s="205">
        <f>IF(N229="sníž. přenesená",J229,0)</f>
        <v>0</v>
      </c>
      <c r="BI229" s="205">
        <f>IF(N229="nulová",J229,0)</f>
        <v>0</v>
      </c>
      <c r="BJ229" s="25" t="s">
        <v>25</v>
      </c>
      <c r="BK229" s="205">
        <f>ROUND(I229*H229,2)</f>
        <v>12102.19</v>
      </c>
      <c r="BL229" s="25" t="s">
        <v>197</v>
      </c>
      <c r="BM229" s="25" t="s">
        <v>465</v>
      </c>
    </row>
    <row r="230" spans="2:47" s="1" customFormat="1" ht="240">
      <c r="B230" s="42"/>
      <c r="C230" s="64"/>
      <c r="D230" s="208" t="s">
        <v>237</v>
      </c>
      <c r="E230" s="64"/>
      <c r="F230" s="228" t="s">
        <v>455</v>
      </c>
      <c r="G230" s="64"/>
      <c r="H230" s="64"/>
      <c r="I230" s="165"/>
      <c r="J230" s="64"/>
      <c r="K230" s="64"/>
      <c r="L230" s="62"/>
      <c r="M230" s="229"/>
      <c r="N230" s="43"/>
      <c r="O230" s="43"/>
      <c r="P230" s="43"/>
      <c r="Q230" s="43"/>
      <c r="R230" s="43"/>
      <c r="S230" s="43"/>
      <c r="T230" s="79"/>
      <c r="AT230" s="25" t="s">
        <v>237</v>
      </c>
      <c r="AU230" s="25" t="s">
        <v>92</v>
      </c>
    </row>
    <row r="231" spans="2:51" s="11" customFormat="1" ht="13.5">
      <c r="B231" s="206"/>
      <c r="C231" s="207"/>
      <c r="D231" s="208" t="s">
        <v>192</v>
      </c>
      <c r="E231" s="209" t="s">
        <v>22</v>
      </c>
      <c r="F231" s="210" t="s">
        <v>461</v>
      </c>
      <c r="G231" s="207"/>
      <c r="H231" s="211">
        <v>179</v>
      </c>
      <c r="I231" s="212"/>
      <c r="J231" s="207"/>
      <c r="K231" s="207"/>
      <c r="L231" s="213"/>
      <c r="M231" s="214"/>
      <c r="N231" s="215"/>
      <c r="O231" s="215"/>
      <c r="P231" s="215"/>
      <c r="Q231" s="215"/>
      <c r="R231" s="215"/>
      <c r="S231" s="215"/>
      <c r="T231" s="216"/>
      <c r="AT231" s="217" t="s">
        <v>192</v>
      </c>
      <c r="AU231" s="217" t="s">
        <v>92</v>
      </c>
      <c r="AV231" s="11" t="s">
        <v>92</v>
      </c>
      <c r="AW231" s="11" t="s">
        <v>194</v>
      </c>
      <c r="AX231" s="11" t="s">
        <v>25</v>
      </c>
      <c r="AY231" s="217" t="s">
        <v>182</v>
      </c>
    </row>
    <row r="232" spans="2:65" s="1" customFormat="1" ht="45.6" customHeight="1">
      <c r="B232" s="42"/>
      <c r="C232" s="194" t="s">
        <v>466</v>
      </c>
      <c r="D232" s="194" t="s">
        <v>185</v>
      </c>
      <c r="E232" s="195" t="s">
        <v>467</v>
      </c>
      <c r="F232" s="196" t="s">
        <v>468</v>
      </c>
      <c r="G232" s="197" t="s">
        <v>295</v>
      </c>
      <c r="H232" s="198">
        <v>663.71</v>
      </c>
      <c r="I232" s="199">
        <v>48.31</v>
      </c>
      <c r="J232" s="200">
        <f>ROUND(I232*H232,2)</f>
        <v>32063.83</v>
      </c>
      <c r="K232" s="196" t="s">
        <v>235</v>
      </c>
      <c r="L232" s="62"/>
      <c r="M232" s="201" t="s">
        <v>22</v>
      </c>
      <c r="N232" s="202" t="s">
        <v>53</v>
      </c>
      <c r="O232" s="43"/>
      <c r="P232" s="203">
        <f>O232*H232</f>
        <v>0</v>
      </c>
      <c r="Q232" s="203">
        <v>0</v>
      </c>
      <c r="R232" s="203">
        <f>Q232*H232</f>
        <v>0</v>
      </c>
      <c r="S232" s="203">
        <v>0</v>
      </c>
      <c r="T232" s="204">
        <f>S232*H232</f>
        <v>0</v>
      </c>
      <c r="AR232" s="25" t="s">
        <v>197</v>
      </c>
      <c r="AT232" s="25" t="s">
        <v>185</v>
      </c>
      <c r="AU232" s="25" t="s">
        <v>92</v>
      </c>
      <c r="AY232" s="25" t="s">
        <v>182</v>
      </c>
      <c r="BE232" s="205">
        <f>IF(N232="základní",J232,0)</f>
        <v>32063.83</v>
      </c>
      <c r="BF232" s="205">
        <f>IF(N232="snížená",J232,0)</f>
        <v>0</v>
      </c>
      <c r="BG232" s="205">
        <f>IF(N232="zákl. přenesená",J232,0)</f>
        <v>0</v>
      </c>
      <c r="BH232" s="205">
        <f>IF(N232="sníž. přenesená",J232,0)</f>
        <v>0</v>
      </c>
      <c r="BI232" s="205">
        <f>IF(N232="nulová",J232,0)</f>
        <v>0</v>
      </c>
      <c r="BJ232" s="25" t="s">
        <v>25</v>
      </c>
      <c r="BK232" s="205">
        <f>ROUND(I232*H232,2)</f>
        <v>32063.83</v>
      </c>
      <c r="BL232" s="25" t="s">
        <v>197</v>
      </c>
      <c r="BM232" s="25" t="s">
        <v>469</v>
      </c>
    </row>
    <row r="233" spans="2:47" s="1" customFormat="1" ht="120">
      <c r="B233" s="42"/>
      <c r="C233" s="64"/>
      <c r="D233" s="208" t="s">
        <v>237</v>
      </c>
      <c r="E233" s="64"/>
      <c r="F233" s="228" t="s">
        <v>470</v>
      </c>
      <c r="G233" s="64"/>
      <c r="H233" s="64"/>
      <c r="I233" s="165"/>
      <c r="J233" s="64"/>
      <c r="K233" s="64"/>
      <c r="L233" s="62"/>
      <c r="M233" s="229"/>
      <c r="N233" s="43"/>
      <c r="O233" s="43"/>
      <c r="P233" s="43"/>
      <c r="Q233" s="43"/>
      <c r="R233" s="43"/>
      <c r="S233" s="43"/>
      <c r="T233" s="79"/>
      <c r="AT233" s="25" t="s">
        <v>237</v>
      </c>
      <c r="AU233" s="25" t="s">
        <v>92</v>
      </c>
    </row>
    <row r="234" spans="2:51" s="11" customFormat="1" ht="13.5">
      <c r="B234" s="206"/>
      <c r="C234" s="207"/>
      <c r="D234" s="208" t="s">
        <v>192</v>
      </c>
      <c r="E234" s="209" t="s">
        <v>22</v>
      </c>
      <c r="F234" s="210" t="s">
        <v>471</v>
      </c>
      <c r="G234" s="207"/>
      <c r="H234" s="211">
        <v>663.71</v>
      </c>
      <c r="I234" s="212"/>
      <c r="J234" s="207"/>
      <c r="K234" s="207"/>
      <c r="L234" s="213"/>
      <c r="M234" s="214"/>
      <c r="N234" s="215"/>
      <c r="O234" s="215"/>
      <c r="P234" s="215"/>
      <c r="Q234" s="215"/>
      <c r="R234" s="215"/>
      <c r="S234" s="215"/>
      <c r="T234" s="216"/>
      <c r="AT234" s="217" t="s">
        <v>192</v>
      </c>
      <c r="AU234" s="217" t="s">
        <v>92</v>
      </c>
      <c r="AV234" s="11" t="s">
        <v>92</v>
      </c>
      <c r="AW234" s="11" t="s">
        <v>194</v>
      </c>
      <c r="AX234" s="11" t="s">
        <v>25</v>
      </c>
      <c r="AY234" s="217" t="s">
        <v>182</v>
      </c>
    </row>
    <row r="235" spans="2:65" s="1" customFormat="1" ht="34.2" customHeight="1">
      <c r="B235" s="42"/>
      <c r="C235" s="194" t="s">
        <v>472</v>
      </c>
      <c r="D235" s="194" t="s">
        <v>185</v>
      </c>
      <c r="E235" s="195" t="s">
        <v>473</v>
      </c>
      <c r="F235" s="196" t="s">
        <v>474</v>
      </c>
      <c r="G235" s="197" t="s">
        <v>249</v>
      </c>
      <c r="H235" s="198">
        <v>549</v>
      </c>
      <c r="I235" s="199">
        <v>38.97</v>
      </c>
      <c r="J235" s="200">
        <f>ROUND(I235*H235,2)</f>
        <v>21394.53</v>
      </c>
      <c r="K235" s="196" t="s">
        <v>235</v>
      </c>
      <c r="L235" s="62"/>
      <c r="M235" s="201" t="s">
        <v>22</v>
      </c>
      <c r="N235" s="202" t="s">
        <v>53</v>
      </c>
      <c r="O235" s="43"/>
      <c r="P235" s="203">
        <f>O235*H235</f>
        <v>0</v>
      </c>
      <c r="Q235" s="203">
        <v>0</v>
      </c>
      <c r="R235" s="203">
        <f>Q235*H235</f>
        <v>0</v>
      </c>
      <c r="S235" s="203">
        <v>0</v>
      </c>
      <c r="T235" s="204">
        <f>S235*H235</f>
        <v>0</v>
      </c>
      <c r="AR235" s="25" t="s">
        <v>197</v>
      </c>
      <c r="AT235" s="25" t="s">
        <v>185</v>
      </c>
      <c r="AU235" s="25" t="s">
        <v>92</v>
      </c>
      <c r="AY235" s="25" t="s">
        <v>182</v>
      </c>
      <c r="BE235" s="205">
        <f>IF(N235="základní",J235,0)</f>
        <v>21394.53</v>
      </c>
      <c r="BF235" s="205">
        <f>IF(N235="snížená",J235,0)</f>
        <v>0</v>
      </c>
      <c r="BG235" s="205">
        <f>IF(N235="zákl. přenesená",J235,0)</f>
        <v>0</v>
      </c>
      <c r="BH235" s="205">
        <f>IF(N235="sníž. přenesená",J235,0)</f>
        <v>0</v>
      </c>
      <c r="BI235" s="205">
        <f>IF(N235="nulová",J235,0)</f>
        <v>0</v>
      </c>
      <c r="BJ235" s="25" t="s">
        <v>25</v>
      </c>
      <c r="BK235" s="205">
        <f>ROUND(I235*H235,2)</f>
        <v>21394.53</v>
      </c>
      <c r="BL235" s="25" t="s">
        <v>197</v>
      </c>
      <c r="BM235" s="25" t="s">
        <v>475</v>
      </c>
    </row>
    <row r="236" spans="2:47" s="1" customFormat="1" ht="48">
      <c r="B236" s="42"/>
      <c r="C236" s="64"/>
      <c r="D236" s="208" t="s">
        <v>237</v>
      </c>
      <c r="E236" s="64"/>
      <c r="F236" s="228" t="s">
        <v>476</v>
      </c>
      <c r="G236" s="64"/>
      <c r="H236" s="64"/>
      <c r="I236" s="165"/>
      <c r="J236" s="64"/>
      <c r="K236" s="64"/>
      <c r="L236" s="62"/>
      <c r="M236" s="229"/>
      <c r="N236" s="43"/>
      <c r="O236" s="43"/>
      <c r="P236" s="43"/>
      <c r="Q236" s="43"/>
      <c r="R236" s="43"/>
      <c r="S236" s="43"/>
      <c r="T236" s="79"/>
      <c r="AT236" s="25" t="s">
        <v>237</v>
      </c>
      <c r="AU236" s="25" t="s">
        <v>92</v>
      </c>
    </row>
    <row r="237" spans="2:51" s="11" customFormat="1" ht="13.5">
      <c r="B237" s="206"/>
      <c r="C237" s="207"/>
      <c r="D237" s="208" t="s">
        <v>192</v>
      </c>
      <c r="E237" s="209" t="s">
        <v>22</v>
      </c>
      <c r="F237" s="210" t="s">
        <v>260</v>
      </c>
      <c r="G237" s="207"/>
      <c r="H237" s="211">
        <v>549</v>
      </c>
      <c r="I237" s="212"/>
      <c r="J237" s="207"/>
      <c r="K237" s="207"/>
      <c r="L237" s="213"/>
      <c r="M237" s="214"/>
      <c r="N237" s="215"/>
      <c r="O237" s="215"/>
      <c r="P237" s="215"/>
      <c r="Q237" s="215"/>
      <c r="R237" s="215"/>
      <c r="S237" s="215"/>
      <c r="T237" s="216"/>
      <c r="AT237" s="217" t="s">
        <v>192</v>
      </c>
      <c r="AU237" s="217" t="s">
        <v>92</v>
      </c>
      <c r="AV237" s="11" t="s">
        <v>92</v>
      </c>
      <c r="AW237" s="11" t="s">
        <v>194</v>
      </c>
      <c r="AX237" s="11" t="s">
        <v>25</v>
      </c>
      <c r="AY237" s="217" t="s">
        <v>182</v>
      </c>
    </row>
    <row r="238" spans="2:65" s="1" customFormat="1" ht="34.2" customHeight="1">
      <c r="B238" s="42"/>
      <c r="C238" s="194" t="s">
        <v>477</v>
      </c>
      <c r="D238" s="194" t="s">
        <v>185</v>
      </c>
      <c r="E238" s="195" t="s">
        <v>478</v>
      </c>
      <c r="F238" s="196" t="s">
        <v>479</v>
      </c>
      <c r="G238" s="197" t="s">
        <v>249</v>
      </c>
      <c r="H238" s="198">
        <v>10</v>
      </c>
      <c r="I238" s="199">
        <v>181.92</v>
      </c>
      <c r="J238" s="200">
        <f>ROUND(I238*H238,2)</f>
        <v>1819.2</v>
      </c>
      <c r="K238" s="196" t="s">
        <v>235</v>
      </c>
      <c r="L238" s="62"/>
      <c r="M238" s="201" t="s">
        <v>22</v>
      </c>
      <c r="N238" s="202" t="s">
        <v>53</v>
      </c>
      <c r="O238" s="43"/>
      <c r="P238" s="203">
        <f>O238*H238</f>
        <v>0</v>
      </c>
      <c r="Q238" s="203">
        <v>0</v>
      </c>
      <c r="R238" s="203">
        <f>Q238*H238</f>
        <v>0</v>
      </c>
      <c r="S238" s="203">
        <v>0</v>
      </c>
      <c r="T238" s="204">
        <f>S238*H238</f>
        <v>0</v>
      </c>
      <c r="AR238" s="25" t="s">
        <v>197</v>
      </c>
      <c r="AT238" s="25" t="s">
        <v>185</v>
      </c>
      <c r="AU238" s="25" t="s">
        <v>92</v>
      </c>
      <c r="AY238" s="25" t="s">
        <v>182</v>
      </c>
      <c r="BE238" s="205">
        <f>IF(N238="základní",J238,0)</f>
        <v>1819.2</v>
      </c>
      <c r="BF238" s="205">
        <f>IF(N238="snížená",J238,0)</f>
        <v>0</v>
      </c>
      <c r="BG238" s="205">
        <f>IF(N238="zákl. přenesená",J238,0)</f>
        <v>0</v>
      </c>
      <c r="BH238" s="205">
        <f>IF(N238="sníž. přenesená",J238,0)</f>
        <v>0</v>
      </c>
      <c r="BI238" s="205">
        <f>IF(N238="nulová",J238,0)</f>
        <v>0</v>
      </c>
      <c r="BJ238" s="25" t="s">
        <v>25</v>
      </c>
      <c r="BK238" s="205">
        <f>ROUND(I238*H238,2)</f>
        <v>1819.2</v>
      </c>
      <c r="BL238" s="25" t="s">
        <v>197</v>
      </c>
      <c r="BM238" s="25" t="s">
        <v>480</v>
      </c>
    </row>
    <row r="239" spans="2:47" s="1" customFormat="1" ht="48">
      <c r="B239" s="42"/>
      <c r="C239" s="64"/>
      <c r="D239" s="208" t="s">
        <v>237</v>
      </c>
      <c r="E239" s="64"/>
      <c r="F239" s="228" t="s">
        <v>476</v>
      </c>
      <c r="G239" s="64"/>
      <c r="H239" s="64"/>
      <c r="I239" s="165"/>
      <c r="J239" s="64"/>
      <c r="K239" s="64"/>
      <c r="L239" s="62"/>
      <c r="M239" s="229"/>
      <c r="N239" s="43"/>
      <c r="O239" s="43"/>
      <c r="P239" s="43"/>
      <c r="Q239" s="43"/>
      <c r="R239" s="43"/>
      <c r="S239" s="43"/>
      <c r="T239" s="79"/>
      <c r="AT239" s="25" t="s">
        <v>237</v>
      </c>
      <c r="AU239" s="25" t="s">
        <v>92</v>
      </c>
    </row>
    <row r="240" spans="2:51" s="11" customFormat="1" ht="13.5">
      <c r="B240" s="206"/>
      <c r="C240" s="207"/>
      <c r="D240" s="208" t="s">
        <v>192</v>
      </c>
      <c r="E240" s="209" t="s">
        <v>22</v>
      </c>
      <c r="F240" s="210" t="s">
        <v>29</v>
      </c>
      <c r="G240" s="207"/>
      <c r="H240" s="211">
        <v>10</v>
      </c>
      <c r="I240" s="212"/>
      <c r="J240" s="207"/>
      <c r="K240" s="207"/>
      <c r="L240" s="213"/>
      <c r="M240" s="214"/>
      <c r="N240" s="215"/>
      <c r="O240" s="215"/>
      <c r="P240" s="215"/>
      <c r="Q240" s="215"/>
      <c r="R240" s="215"/>
      <c r="S240" s="215"/>
      <c r="T240" s="216"/>
      <c r="AT240" s="217" t="s">
        <v>192</v>
      </c>
      <c r="AU240" s="217" t="s">
        <v>92</v>
      </c>
      <c r="AV240" s="11" t="s">
        <v>92</v>
      </c>
      <c r="AW240" s="11" t="s">
        <v>194</v>
      </c>
      <c r="AX240" s="11" t="s">
        <v>25</v>
      </c>
      <c r="AY240" s="217" t="s">
        <v>182</v>
      </c>
    </row>
    <row r="241" spans="2:65" s="1" customFormat="1" ht="34.2" customHeight="1">
      <c r="B241" s="42"/>
      <c r="C241" s="194" t="s">
        <v>481</v>
      </c>
      <c r="D241" s="194" t="s">
        <v>185</v>
      </c>
      <c r="E241" s="195" t="s">
        <v>482</v>
      </c>
      <c r="F241" s="196" t="s">
        <v>483</v>
      </c>
      <c r="G241" s="197" t="s">
        <v>249</v>
      </c>
      <c r="H241" s="198">
        <v>549</v>
      </c>
      <c r="I241" s="199">
        <v>414.23</v>
      </c>
      <c r="J241" s="200">
        <f>ROUND(I241*H241,2)</f>
        <v>227412.27</v>
      </c>
      <c r="K241" s="196" t="s">
        <v>235</v>
      </c>
      <c r="L241" s="62"/>
      <c r="M241" s="201" t="s">
        <v>22</v>
      </c>
      <c r="N241" s="202" t="s">
        <v>53</v>
      </c>
      <c r="O241" s="43"/>
      <c r="P241" s="203">
        <f>O241*H241</f>
        <v>0</v>
      </c>
      <c r="Q241" s="203">
        <v>0</v>
      </c>
      <c r="R241" s="203">
        <f>Q241*H241</f>
        <v>0</v>
      </c>
      <c r="S241" s="203">
        <v>0</v>
      </c>
      <c r="T241" s="204">
        <f>S241*H241</f>
        <v>0</v>
      </c>
      <c r="AR241" s="25" t="s">
        <v>197</v>
      </c>
      <c r="AT241" s="25" t="s">
        <v>185</v>
      </c>
      <c r="AU241" s="25" t="s">
        <v>92</v>
      </c>
      <c r="AY241" s="25" t="s">
        <v>182</v>
      </c>
      <c r="BE241" s="205">
        <f>IF(N241="základní",J241,0)</f>
        <v>227412.27</v>
      </c>
      <c r="BF241" s="205">
        <f>IF(N241="snížená",J241,0)</f>
        <v>0</v>
      </c>
      <c r="BG241" s="205">
        <f>IF(N241="zákl. přenesená",J241,0)</f>
        <v>0</v>
      </c>
      <c r="BH241" s="205">
        <f>IF(N241="sníž. přenesená",J241,0)</f>
        <v>0</v>
      </c>
      <c r="BI241" s="205">
        <f>IF(N241="nulová",J241,0)</f>
        <v>0</v>
      </c>
      <c r="BJ241" s="25" t="s">
        <v>25</v>
      </c>
      <c r="BK241" s="205">
        <f>ROUND(I241*H241,2)</f>
        <v>227412.27</v>
      </c>
      <c r="BL241" s="25" t="s">
        <v>197</v>
      </c>
      <c r="BM241" s="25" t="s">
        <v>484</v>
      </c>
    </row>
    <row r="242" spans="2:47" s="1" customFormat="1" ht="48">
      <c r="B242" s="42"/>
      <c r="C242" s="64"/>
      <c r="D242" s="208" t="s">
        <v>237</v>
      </c>
      <c r="E242" s="64"/>
      <c r="F242" s="228" t="s">
        <v>476</v>
      </c>
      <c r="G242" s="64"/>
      <c r="H242" s="64"/>
      <c r="I242" s="165"/>
      <c r="J242" s="64"/>
      <c r="K242" s="64"/>
      <c r="L242" s="62"/>
      <c r="M242" s="229"/>
      <c r="N242" s="43"/>
      <c r="O242" s="43"/>
      <c r="P242" s="43"/>
      <c r="Q242" s="43"/>
      <c r="R242" s="43"/>
      <c r="S242" s="43"/>
      <c r="T242" s="79"/>
      <c r="AT242" s="25" t="s">
        <v>237</v>
      </c>
      <c r="AU242" s="25" t="s">
        <v>92</v>
      </c>
    </row>
    <row r="243" spans="2:51" s="11" customFormat="1" ht="13.5">
      <c r="B243" s="206"/>
      <c r="C243" s="207"/>
      <c r="D243" s="208" t="s">
        <v>192</v>
      </c>
      <c r="E243" s="209" t="s">
        <v>22</v>
      </c>
      <c r="F243" s="210" t="s">
        <v>260</v>
      </c>
      <c r="G243" s="207"/>
      <c r="H243" s="211">
        <v>549</v>
      </c>
      <c r="I243" s="212"/>
      <c r="J243" s="207"/>
      <c r="K243" s="207"/>
      <c r="L243" s="213"/>
      <c r="M243" s="214"/>
      <c r="N243" s="215"/>
      <c r="O243" s="215"/>
      <c r="P243" s="215"/>
      <c r="Q243" s="215"/>
      <c r="R243" s="215"/>
      <c r="S243" s="215"/>
      <c r="T243" s="216"/>
      <c r="AT243" s="217" t="s">
        <v>192</v>
      </c>
      <c r="AU243" s="217" t="s">
        <v>92</v>
      </c>
      <c r="AV243" s="11" t="s">
        <v>92</v>
      </c>
      <c r="AW243" s="11" t="s">
        <v>194</v>
      </c>
      <c r="AX243" s="11" t="s">
        <v>25</v>
      </c>
      <c r="AY243" s="217" t="s">
        <v>182</v>
      </c>
    </row>
    <row r="244" spans="2:65" s="1" customFormat="1" ht="34.2" customHeight="1">
      <c r="B244" s="42"/>
      <c r="C244" s="194" t="s">
        <v>485</v>
      </c>
      <c r="D244" s="194" t="s">
        <v>185</v>
      </c>
      <c r="E244" s="195" t="s">
        <v>486</v>
      </c>
      <c r="F244" s="196" t="s">
        <v>487</v>
      </c>
      <c r="G244" s="197" t="s">
        <v>249</v>
      </c>
      <c r="H244" s="198">
        <v>10</v>
      </c>
      <c r="I244" s="199">
        <v>872.72</v>
      </c>
      <c r="J244" s="200">
        <f>ROUND(I244*H244,2)</f>
        <v>8727.2</v>
      </c>
      <c r="K244" s="196" t="s">
        <v>235</v>
      </c>
      <c r="L244" s="62"/>
      <c r="M244" s="201" t="s">
        <v>22</v>
      </c>
      <c r="N244" s="202" t="s">
        <v>53</v>
      </c>
      <c r="O244" s="43"/>
      <c r="P244" s="203">
        <f>O244*H244</f>
        <v>0</v>
      </c>
      <c r="Q244" s="203">
        <v>0</v>
      </c>
      <c r="R244" s="203">
        <f>Q244*H244</f>
        <v>0</v>
      </c>
      <c r="S244" s="203">
        <v>0</v>
      </c>
      <c r="T244" s="204">
        <f>S244*H244</f>
        <v>0</v>
      </c>
      <c r="AR244" s="25" t="s">
        <v>197</v>
      </c>
      <c r="AT244" s="25" t="s">
        <v>185</v>
      </c>
      <c r="AU244" s="25" t="s">
        <v>92</v>
      </c>
      <c r="AY244" s="25" t="s">
        <v>182</v>
      </c>
      <c r="BE244" s="205">
        <f>IF(N244="základní",J244,0)</f>
        <v>8727.2</v>
      </c>
      <c r="BF244" s="205">
        <f>IF(N244="snížená",J244,0)</f>
        <v>0</v>
      </c>
      <c r="BG244" s="205">
        <f>IF(N244="zákl. přenesená",J244,0)</f>
        <v>0</v>
      </c>
      <c r="BH244" s="205">
        <f>IF(N244="sníž. přenesená",J244,0)</f>
        <v>0</v>
      </c>
      <c r="BI244" s="205">
        <f>IF(N244="nulová",J244,0)</f>
        <v>0</v>
      </c>
      <c r="BJ244" s="25" t="s">
        <v>25</v>
      </c>
      <c r="BK244" s="205">
        <f>ROUND(I244*H244,2)</f>
        <v>8727.2</v>
      </c>
      <c r="BL244" s="25" t="s">
        <v>197</v>
      </c>
      <c r="BM244" s="25" t="s">
        <v>488</v>
      </c>
    </row>
    <row r="245" spans="2:47" s="1" customFormat="1" ht="48">
      <c r="B245" s="42"/>
      <c r="C245" s="64"/>
      <c r="D245" s="208" t="s">
        <v>237</v>
      </c>
      <c r="E245" s="64"/>
      <c r="F245" s="228" t="s">
        <v>476</v>
      </c>
      <c r="G245" s="64"/>
      <c r="H245" s="64"/>
      <c r="I245" s="165"/>
      <c r="J245" s="64"/>
      <c r="K245" s="64"/>
      <c r="L245" s="62"/>
      <c r="M245" s="229"/>
      <c r="N245" s="43"/>
      <c r="O245" s="43"/>
      <c r="P245" s="43"/>
      <c r="Q245" s="43"/>
      <c r="R245" s="43"/>
      <c r="S245" s="43"/>
      <c r="T245" s="79"/>
      <c r="AT245" s="25" t="s">
        <v>237</v>
      </c>
      <c r="AU245" s="25" t="s">
        <v>92</v>
      </c>
    </row>
    <row r="246" spans="2:51" s="11" customFormat="1" ht="13.5">
      <c r="B246" s="206"/>
      <c r="C246" s="207"/>
      <c r="D246" s="208" t="s">
        <v>192</v>
      </c>
      <c r="E246" s="209" t="s">
        <v>22</v>
      </c>
      <c r="F246" s="210" t="s">
        <v>29</v>
      </c>
      <c r="G246" s="207"/>
      <c r="H246" s="211">
        <v>10</v>
      </c>
      <c r="I246" s="212"/>
      <c r="J246" s="207"/>
      <c r="K246" s="207"/>
      <c r="L246" s="213"/>
      <c r="M246" s="214"/>
      <c r="N246" s="215"/>
      <c r="O246" s="215"/>
      <c r="P246" s="215"/>
      <c r="Q246" s="215"/>
      <c r="R246" s="215"/>
      <c r="S246" s="215"/>
      <c r="T246" s="216"/>
      <c r="AT246" s="217" t="s">
        <v>192</v>
      </c>
      <c r="AU246" s="217" t="s">
        <v>92</v>
      </c>
      <c r="AV246" s="11" t="s">
        <v>92</v>
      </c>
      <c r="AW246" s="11" t="s">
        <v>194</v>
      </c>
      <c r="AX246" s="11" t="s">
        <v>25</v>
      </c>
      <c r="AY246" s="217" t="s">
        <v>182</v>
      </c>
    </row>
    <row r="247" spans="2:65" s="1" customFormat="1" ht="34.2" customHeight="1">
      <c r="B247" s="42"/>
      <c r="C247" s="194" t="s">
        <v>489</v>
      </c>
      <c r="D247" s="194" t="s">
        <v>185</v>
      </c>
      <c r="E247" s="195" t="s">
        <v>490</v>
      </c>
      <c r="F247" s="196" t="s">
        <v>491</v>
      </c>
      <c r="G247" s="197" t="s">
        <v>249</v>
      </c>
      <c r="H247" s="198">
        <v>549</v>
      </c>
      <c r="I247" s="199">
        <v>103.25</v>
      </c>
      <c r="J247" s="200">
        <f>ROUND(I247*H247,2)</f>
        <v>56684.25</v>
      </c>
      <c r="K247" s="196" t="s">
        <v>235</v>
      </c>
      <c r="L247" s="62"/>
      <c r="M247" s="201" t="s">
        <v>22</v>
      </c>
      <c r="N247" s="202" t="s">
        <v>53</v>
      </c>
      <c r="O247" s="43"/>
      <c r="P247" s="203">
        <f>O247*H247</f>
        <v>0</v>
      </c>
      <c r="Q247" s="203">
        <v>0</v>
      </c>
      <c r="R247" s="203">
        <f>Q247*H247</f>
        <v>0</v>
      </c>
      <c r="S247" s="203">
        <v>0</v>
      </c>
      <c r="T247" s="204">
        <f>S247*H247</f>
        <v>0</v>
      </c>
      <c r="AR247" s="25" t="s">
        <v>197</v>
      </c>
      <c r="AT247" s="25" t="s">
        <v>185</v>
      </c>
      <c r="AU247" s="25" t="s">
        <v>92</v>
      </c>
      <c r="AY247" s="25" t="s">
        <v>182</v>
      </c>
      <c r="BE247" s="205">
        <f>IF(N247="základní",J247,0)</f>
        <v>56684.25</v>
      </c>
      <c r="BF247" s="205">
        <f>IF(N247="snížená",J247,0)</f>
        <v>0</v>
      </c>
      <c r="BG247" s="205">
        <f>IF(N247="zákl. přenesená",J247,0)</f>
        <v>0</v>
      </c>
      <c r="BH247" s="205">
        <f>IF(N247="sníž. přenesená",J247,0)</f>
        <v>0</v>
      </c>
      <c r="BI247" s="205">
        <f>IF(N247="nulová",J247,0)</f>
        <v>0</v>
      </c>
      <c r="BJ247" s="25" t="s">
        <v>25</v>
      </c>
      <c r="BK247" s="205">
        <f>ROUND(I247*H247,2)</f>
        <v>56684.25</v>
      </c>
      <c r="BL247" s="25" t="s">
        <v>197</v>
      </c>
      <c r="BM247" s="25" t="s">
        <v>492</v>
      </c>
    </row>
    <row r="248" spans="2:47" s="1" customFormat="1" ht="48">
      <c r="B248" s="42"/>
      <c r="C248" s="64"/>
      <c r="D248" s="208" t="s">
        <v>237</v>
      </c>
      <c r="E248" s="64"/>
      <c r="F248" s="228" t="s">
        <v>476</v>
      </c>
      <c r="G248" s="64"/>
      <c r="H248" s="64"/>
      <c r="I248" s="165"/>
      <c r="J248" s="64"/>
      <c r="K248" s="64"/>
      <c r="L248" s="62"/>
      <c r="M248" s="229"/>
      <c r="N248" s="43"/>
      <c r="O248" s="43"/>
      <c r="P248" s="43"/>
      <c r="Q248" s="43"/>
      <c r="R248" s="43"/>
      <c r="S248" s="43"/>
      <c r="T248" s="79"/>
      <c r="AT248" s="25" t="s">
        <v>237</v>
      </c>
      <c r="AU248" s="25" t="s">
        <v>92</v>
      </c>
    </row>
    <row r="249" spans="2:51" s="11" customFormat="1" ht="13.5">
      <c r="B249" s="206"/>
      <c r="C249" s="207"/>
      <c r="D249" s="208" t="s">
        <v>192</v>
      </c>
      <c r="E249" s="209" t="s">
        <v>22</v>
      </c>
      <c r="F249" s="210" t="s">
        <v>260</v>
      </c>
      <c r="G249" s="207"/>
      <c r="H249" s="211">
        <v>549</v>
      </c>
      <c r="I249" s="212"/>
      <c r="J249" s="207"/>
      <c r="K249" s="207"/>
      <c r="L249" s="213"/>
      <c r="M249" s="214"/>
      <c r="N249" s="215"/>
      <c r="O249" s="215"/>
      <c r="P249" s="215"/>
      <c r="Q249" s="215"/>
      <c r="R249" s="215"/>
      <c r="S249" s="215"/>
      <c r="T249" s="216"/>
      <c r="AT249" s="217" t="s">
        <v>192</v>
      </c>
      <c r="AU249" s="217" t="s">
        <v>92</v>
      </c>
      <c r="AV249" s="11" t="s">
        <v>92</v>
      </c>
      <c r="AW249" s="11" t="s">
        <v>194</v>
      </c>
      <c r="AX249" s="11" t="s">
        <v>25</v>
      </c>
      <c r="AY249" s="217" t="s">
        <v>182</v>
      </c>
    </row>
    <row r="250" spans="2:65" s="1" customFormat="1" ht="34.2" customHeight="1">
      <c r="B250" s="42"/>
      <c r="C250" s="194" t="s">
        <v>493</v>
      </c>
      <c r="D250" s="194" t="s">
        <v>185</v>
      </c>
      <c r="E250" s="195" t="s">
        <v>494</v>
      </c>
      <c r="F250" s="196" t="s">
        <v>495</v>
      </c>
      <c r="G250" s="197" t="s">
        <v>249</v>
      </c>
      <c r="H250" s="198">
        <v>10</v>
      </c>
      <c r="I250" s="199">
        <v>372.44</v>
      </c>
      <c r="J250" s="200">
        <f>ROUND(I250*H250,2)</f>
        <v>3724.4</v>
      </c>
      <c r="K250" s="196" t="s">
        <v>235</v>
      </c>
      <c r="L250" s="62"/>
      <c r="M250" s="201" t="s">
        <v>22</v>
      </c>
      <c r="N250" s="202" t="s">
        <v>53</v>
      </c>
      <c r="O250" s="43"/>
      <c r="P250" s="203">
        <f>O250*H250</f>
        <v>0</v>
      </c>
      <c r="Q250" s="203">
        <v>0</v>
      </c>
      <c r="R250" s="203">
        <f>Q250*H250</f>
        <v>0</v>
      </c>
      <c r="S250" s="203">
        <v>0</v>
      </c>
      <c r="T250" s="204">
        <f>S250*H250</f>
        <v>0</v>
      </c>
      <c r="AR250" s="25" t="s">
        <v>197</v>
      </c>
      <c r="AT250" s="25" t="s">
        <v>185</v>
      </c>
      <c r="AU250" s="25" t="s">
        <v>92</v>
      </c>
      <c r="AY250" s="25" t="s">
        <v>182</v>
      </c>
      <c r="BE250" s="205">
        <f>IF(N250="základní",J250,0)</f>
        <v>3724.4</v>
      </c>
      <c r="BF250" s="205">
        <f>IF(N250="snížená",J250,0)</f>
        <v>0</v>
      </c>
      <c r="BG250" s="205">
        <f>IF(N250="zákl. přenesená",J250,0)</f>
        <v>0</v>
      </c>
      <c r="BH250" s="205">
        <f>IF(N250="sníž. přenesená",J250,0)</f>
        <v>0</v>
      </c>
      <c r="BI250" s="205">
        <f>IF(N250="nulová",J250,0)</f>
        <v>0</v>
      </c>
      <c r="BJ250" s="25" t="s">
        <v>25</v>
      </c>
      <c r="BK250" s="205">
        <f>ROUND(I250*H250,2)</f>
        <v>3724.4</v>
      </c>
      <c r="BL250" s="25" t="s">
        <v>197</v>
      </c>
      <c r="BM250" s="25" t="s">
        <v>496</v>
      </c>
    </row>
    <row r="251" spans="2:47" s="1" customFormat="1" ht="48">
      <c r="B251" s="42"/>
      <c r="C251" s="64"/>
      <c r="D251" s="208" t="s">
        <v>237</v>
      </c>
      <c r="E251" s="64"/>
      <c r="F251" s="228" t="s">
        <v>476</v>
      </c>
      <c r="G251" s="64"/>
      <c r="H251" s="64"/>
      <c r="I251" s="165"/>
      <c r="J251" s="64"/>
      <c r="K251" s="64"/>
      <c r="L251" s="62"/>
      <c r="M251" s="229"/>
      <c r="N251" s="43"/>
      <c r="O251" s="43"/>
      <c r="P251" s="43"/>
      <c r="Q251" s="43"/>
      <c r="R251" s="43"/>
      <c r="S251" s="43"/>
      <c r="T251" s="79"/>
      <c r="AT251" s="25" t="s">
        <v>237</v>
      </c>
      <c r="AU251" s="25" t="s">
        <v>92</v>
      </c>
    </row>
    <row r="252" spans="2:51" s="11" customFormat="1" ht="13.5">
      <c r="B252" s="206"/>
      <c r="C252" s="207"/>
      <c r="D252" s="208" t="s">
        <v>192</v>
      </c>
      <c r="E252" s="209" t="s">
        <v>22</v>
      </c>
      <c r="F252" s="210" t="s">
        <v>29</v>
      </c>
      <c r="G252" s="207"/>
      <c r="H252" s="211">
        <v>10</v>
      </c>
      <c r="I252" s="212"/>
      <c r="J252" s="207"/>
      <c r="K252" s="207"/>
      <c r="L252" s="213"/>
      <c r="M252" s="214"/>
      <c r="N252" s="215"/>
      <c r="O252" s="215"/>
      <c r="P252" s="215"/>
      <c r="Q252" s="215"/>
      <c r="R252" s="215"/>
      <c r="S252" s="215"/>
      <c r="T252" s="216"/>
      <c r="AT252" s="217" t="s">
        <v>192</v>
      </c>
      <c r="AU252" s="217" t="s">
        <v>92</v>
      </c>
      <c r="AV252" s="11" t="s">
        <v>92</v>
      </c>
      <c r="AW252" s="11" t="s">
        <v>194</v>
      </c>
      <c r="AX252" s="11" t="s">
        <v>25</v>
      </c>
      <c r="AY252" s="217" t="s">
        <v>182</v>
      </c>
    </row>
    <row r="253" spans="2:65" s="1" customFormat="1" ht="45.6" customHeight="1">
      <c r="B253" s="42"/>
      <c r="C253" s="194" t="s">
        <v>497</v>
      </c>
      <c r="D253" s="194" t="s">
        <v>185</v>
      </c>
      <c r="E253" s="195" t="s">
        <v>498</v>
      </c>
      <c r="F253" s="196" t="s">
        <v>499</v>
      </c>
      <c r="G253" s="197" t="s">
        <v>295</v>
      </c>
      <c r="H253" s="198">
        <v>6827.846</v>
      </c>
      <c r="I253" s="199">
        <v>57.77</v>
      </c>
      <c r="J253" s="200">
        <f>ROUND(I253*H253,2)</f>
        <v>394444.66</v>
      </c>
      <c r="K253" s="196" t="s">
        <v>235</v>
      </c>
      <c r="L253" s="62"/>
      <c r="M253" s="201" t="s">
        <v>22</v>
      </c>
      <c r="N253" s="202" t="s">
        <v>53</v>
      </c>
      <c r="O253" s="43"/>
      <c r="P253" s="203">
        <f>O253*H253</f>
        <v>0</v>
      </c>
      <c r="Q253" s="203">
        <v>0</v>
      </c>
      <c r="R253" s="203">
        <f>Q253*H253</f>
        <v>0</v>
      </c>
      <c r="S253" s="203">
        <v>0</v>
      </c>
      <c r="T253" s="204">
        <f>S253*H253</f>
        <v>0</v>
      </c>
      <c r="AR253" s="25" t="s">
        <v>197</v>
      </c>
      <c r="AT253" s="25" t="s">
        <v>185</v>
      </c>
      <c r="AU253" s="25" t="s">
        <v>92</v>
      </c>
      <c r="AY253" s="25" t="s">
        <v>182</v>
      </c>
      <c r="BE253" s="205">
        <f>IF(N253="základní",J253,0)</f>
        <v>394444.66</v>
      </c>
      <c r="BF253" s="205">
        <f>IF(N253="snížená",J253,0)</f>
        <v>0</v>
      </c>
      <c r="BG253" s="205">
        <f>IF(N253="zákl. přenesená",J253,0)</f>
        <v>0</v>
      </c>
      <c r="BH253" s="205">
        <f>IF(N253="sníž. přenesená",J253,0)</f>
        <v>0</v>
      </c>
      <c r="BI253" s="205">
        <f>IF(N253="nulová",J253,0)</f>
        <v>0</v>
      </c>
      <c r="BJ253" s="25" t="s">
        <v>25</v>
      </c>
      <c r="BK253" s="205">
        <f>ROUND(I253*H253,2)</f>
        <v>394444.66</v>
      </c>
      <c r="BL253" s="25" t="s">
        <v>197</v>
      </c>
      <c r="BM253" s="25" t="s">
        <v>500</v>
      </c>
    </row>
    <row r="254" spans="2:47" s="1" customFormat="1" ht="264">
      <c r="B254" s="42"/>
      <c r="C254" s="64"/>
      <c r="D254" s="208" t="s">
        <v>237</v>
      </c>
      <c r="E254" s="64"/>
      <c r="F254" s="228" t="s">
        <v>501</v>
      </c>
      <c r="G254" s="64"/>
      <c r="H254" s="64"/>
      <c r="I254" s="165"/>
      <c r="J254" s="64"/>
      <c r="K254" s="64"/>
      <c r="L254" s="62"/>
      <c r="M254" s="229"/>
      <c r="N254" s="43"/>
      <c r="O254" s="43"/>
      <c r="P254" s="43"/>
      <c r="Q254" s="43"/>
      <c r="R254" s="43"/>
      <c r="S254" s="43"/>
      <c r="T254" s="79"/>
      <c r="AT254" s="25" t="s">
        <v>237</v>
      </c>
      <c r="AU254" s="25" t="s">
        <v>92</v>
      </c>
    </row>
    <row r="255" spans="2:51" s="11" customFormat="1" ht="24">
      <c r="B255" s="206"/>
      <c r="C255" s="207"/>
      <c r="D255" s="208" t="s">
        <v>192</v>
      </c>
      <c r="E255" s="209" t="s">
        <v>22</v>
      </c>
      <c r="F255" s="210" t="s">
        <v>502</v>
      </c>
      <c r="G255" s="207"/>
      <c r="H255" s="211">
        <v>4023.846</v>
      </c>
      <c r="I255" s="212"/>
      <c r="J255" s="207"/>
      <c r="K255" s="207"/>
      <c r="L255" s="213"/>
      <c r="M255" s="214"/>
      <c r="N255" s="215"/>
      <c r="O255" s="215"/>
      <c r="P255" s="215"/>
      <c r="Q255" s="215"/>
      <c r="R255" s="215"/>
      <c r="S255" s="215"/>
      <c r="T255" s="216"/>
      <c r="AT255" s="217" t="s">
        <v>192</v>
      </c>
      <c r="AU255" s="217" t="s">
        <v>92</v>
      </c>
      <c r="AV255" s="11" t="s">
        <v>92</v>
      </c>
      <c r="AW255" s="11" t="s">
        <v>194</v>
      </c>
      <c r="AX255" s="11" t="s">
        <v>82</v>
      </c>
      <c r="AY255" s="217" t="s">
        <v>182</v>
      </c>
    </row>
    <row r="256" spans="2:51" s="11" customFormat="1" ht="13.5">
      <c r="B256" s="206"/>
      <c r="C256" s="207"/>
      <c r="D256" s="208" t="s">
        <v>192</v>
      </c>
      <c r="E256" s="209" t="s">
        <v>22</v>
      </c>
      <c r="F256" s="210" t="s">
        <v>503</v>
      </c>
      <c r="G256" s="207"/>
      <c r="H256" s="211">
        <v>2804</v>
      </c>
      <c r="I256" s="212"/>
      <c r="J256" s="207"/>
      <c r="K256" s="207"/>
      <c r="L256" s="213"/>
      <c r="M256" s="214"/>
      <c r="N256" s="215"/>
      <c r="O256" s="215"/>
      <c r="P256" s="215"/>
      <c r="Q256" s="215"/>
      <c r="R256" s="215"/>
      <c r="S256" s="215"/>
      <c r="T256" s="216"/>
      <c r="AT256" s="217" t="s">
        <v>192</v>
      </c>
      <c r="AU256" s="217" t="s">
        <v>92</v>
      </c>
      <c r="AV256" s="11" t="s">
        <v>92</v>
      </c>
      <c r="AW256" s="11" t="s">
        <v>194</v>
      </c>
      <c r="AX256" s="11" t="s">
        <v>82</v>
      </c>
      <c r="AY256" s="217" t="s">
        <v>182</v>
      </c>
    </row>
    <row r="257" spans="2:51" s="13" customFormat="1" ht="13.5">
      <c r="B257" s="233"/>
      <c r="C257" s="234"/>
      <c r="D257" s="208" t="s">
        <v>192</v>
      </c>
      <c r="E257" s="235" t="s">
        <v>22</v>
      </c>
      <c r="F257" s="236" t="s">
        <v>241</v>
      </c>
      <c r="G257" s="234"/>
      <c r="H257" s="237">
        <v>6827.846</v>
      </c>
      <c r="I257" s="238"/>
      <c r="J257" s="234"/>
      <c r="K257" s="234"/>
      <c r="L257" s="239"/>
      <c r="M257" s="240"/>
      <c r="N257" s="241"/>
      <c r="O257" s="241"/>
      <c r="P257" s="241"/>
      <c r="Q257" s="241"/>
      <c r="R257" s="241"/>
      <c r="S257" s="241"/>
      <c r="T257" s="242"/>
      <c r="AT257" s="243" t="s">
        <v>192</v>
      </c>
      <c r="AU257" s="243" t="s">
        <v>92</v>
      </c>
      <c r="AV257" s="13" t="s">
        <v>197</v>
      </c>
      <c r="AW257" s="13" t="s">
        <v>194</v>
      </c>
      <c r="AX257" s="13" t="s">
        <v>25</v>
      </c>
      <c r="AY257" s="243" t="s">
        <v>182</v>
      </c>
    </row>
    <row r="258" spans="2:65" s="1" customFormat="1" ht="45.6" customHeight="1">
      <c r="B258" s="42"/>
      <c r="C258" s="194" t="s">
        <v>504</v>
      </c>
      <c r="D258" s="194" t="s">
        <v>185</v>
      </c>
      <c r="E258" s="195" t="s">
        <v>505</v>
      </c>
      <c r="F258" s="196" t="s">
        <v>506</v>
      </c>
      <c r="G258" s="197" t="s">
        <v>295</v>
      </c>
      <c r="H258" s="198">
        <v>1729.474</v>
      </c>
      <c r="I258" s="199">
        <v>69.94</v>
      </c>
      <c r="J258" s="200">
        <f>ROUND(I258*H258,2)</f>
        <v>120959.41</v>
      </c>
      <c r="K258" s="196" t="s">
        <v>235</v>
      </c>
      <c r="L258" s="62"/>
      <c r="M258" s="201" t="s">
        <v>22</v>
      </c>
      <c r="N258" s="202" t="s">
        <v>53</v>
      </c>
      <c r="O258" s="43"/>
      <c r="P258" s="203">
        <f>O258*H258</f>
        <v>0</v>
      </c>
      <c r="Q258" s="203">
        <v>0</v>
      </c>
      <c r="R258" s="203">
        <f>Q258*H258</f>
        <v>0</v>
      </c>
      <c r="S258" s="203">
        <v>0</v>
      </c>
      <c r="T258" s="204">
        <f>S258*H258</f>
        <v>0</v>
      </c>
      <c r="AR258" s="25" t="s">
        <v>197</v>
      </c>
      <c r="AT258" s="25" t="s">
        <v>185</v>
      </c>
      <c r="AU258" s="25" t="s">
        <v>92</v>
      </c>
      <c r="AY258" s="25" t="s">
        <v>182</v>
      </c>
      <c r="BE258" s="205">
        <f>IF(N258="základní",J258,0)</f>
        <v>120959.41</v>
      </c>
      <c r="BF258" s="205">
        <f>IF(N258="snížená",J258,0)</f>
        <v>0</v>
      </c>
      <c r="BG258" s="205">
        <f>IF(N258="zákl. přenesená",J258,0)</f>
        <v>0</v>
      </c>
      <c r="BH258" s="205">
        <f>IF(N258="sníž. přenesená",J258,0)</f>
        <v>0</v>
      </c>
      <c r="BI258" s="205">
        <f>IF(N258="nulová",J258,0)</f>
        <v>0</v>
      </c>
      <c r="BJ258" s="25" t="s">
        <v>25</v>
      </c>
      <c r="BK258" s="205">
        <f>ROUND(I258*H258,2)</f>
        <v>120959.41</v>
      </c>
      <c r="BL258" s="25" t="s">
        <v>197</v>
      </c>
      <c r="BM258" s="25" t="s">
        <v>507</v>
      </c>
    </row>
    <row r="259" spans="2:47" s="1" customFormat="1" ht="264">
      <c r="B259" s="42"/>
      <c r="C259" s="64"/>
      <c r="D259" s="208" t="s">
        <v>237</v>
      </c>
      <c r="E259" s="64"/>
      <c r="F259" s="228" t="s">
        <v>501</v>
      </c>
      <c r="G259" s="64"/>
      <c r="H259" s="64"/>
      <c r="I259" s="165"/>
      <c r="J259" s="64"/>
      <c r="K259" s="64"/>
      <c r="L259" s="62"/>
      <c r="M259" s="229"/>
      <c r="N259" s="43"/>
      <c r="O259" s="43"/>
      <c r="P259" s="43"/>
      <c r="Q259" s="43"/>
      <c r="R259" s="43"/>
      <c r="S259" s="43"/>
      <c r="T259" s="79"/>
      <c r="AT259" s="25" t="s">
        <v>237</v>
      </c>
      <c r="AU259" s="25" t="s">
        <v>92</v>
      </c>
    </row>
    <row r="260" spans="2:51" s="11" customFormat="1" ht="24">
      <c r="B260" s="206"/>
      <c r="C260" s="207"/>
      <c r="D260" s="208" t="s">
        <v>192</v>
      </c>
      <c r="E260" s="209" t="s">
        <v>22</v>
      </c>
      <c r="F260" s="210" t="s">
        <v>508</v>
      </c>
      <c r="G260" s="207"/>
      <c r="H260" s="211">
        <v>1129.474</v>
      </c>
      <c r="I260" s="212"/>
      <c r="J260" s="207"/>
      <c r="K260" s="207"/>
      <c r="L260" s="213"/>
      <c r="M260" s="214"/>
      <c r="N260" s="215"/>
      <c r="O260" s="215"/>
      <c r="P260" s="215"/>
      <c r="Q260" s="215"/>
      <c r="R260" s="215"/>
      <c r="S260" s="215"/>
      <c r="T260" s="216"/>
      <c r="AT260" s="217" t="s">
        <v>192</v>
      </c>
      <c r="AU260" s="217" t="s">
        <v>92</v>
      </c>
      <c r="AV260" s="11" t="s">
        <v>92</v>
      </c>
      <c r="AW260" s="11" t="s">
        <v>194</v>
      </c>
      <c r="AX260" s="11" t="s">
        <v>82</v>
      </c>
      <c r="AY260" s="217" t="s">
        <v>182</v>
      </c>
    </row>
    <row r="261" spans="2:51" s="11" customFormat="1" ht="13.5">
      <c r="B261" s="206"/>
      <c r="C261" s="207"/>
      <c r="D261" s="208" t="s">
        <v>192</v>
      </c>
      <c r="E261" s="209" t="s">
        <v>22</v>
      </c>
      <c r="F261" s="210" t="s">
        <v>509</v>
      </c>
      <c r="G261" s="207"/>
      <c r="H261" s="211">
        <v>600</v>
      </c>
      <c r="I261" s="212"/>
      <c r="J261" s="207"/>
      <c r="K261" s="207"/>
      <c r="L261" s="213"/>
      <c r="M261" s="214"/>
      <c r="N261" s="215"/>
      <c r="O261" s="215"/>
      <c r="P261" s="215"/>
      <c r="Q261" s="215"/>
      <c r="R261" s="215"/>
      <c r="S261" s="215"/>
      <c r="T261" s="216"/>
      <c r="AT261" s="217" t="s">
        <v>192</v>
      </c>
      <c r="AU261" s="217" t="s">
        <v>92</v>
      </c>
      <c r="AV261" s="11" t="s">
        <v>92</v>
      </c>
      <c r="AW261" s="11" t="s">
        <v>194</v>
      </c>
      <c r="AX261" s="11" t="s">
        <v>82</v>
      </c>
      <c r="AY261" s="217" t="s">
        <v>182</v>
      </c>
    </row>
    <row r="262" spans="2:51" s="13" customFormat="1" ht="13.5">
      <c r="B262" s="233"/>
      <c r="C262" s="234"/>
      <c r="D262" s="208" t="s">
        <v>192</v>
      </c>
      <c r="E262" s="235" t="s">
        <v>22</v>
      </c>
      <c r="F262" s="236" t="s">
        <v>241</v>
      </c>
      <c r="G262" s="234"/>
      <c r="H262" s="237">
        <v>1729.474</v>
      </c>
      <c r="I262" s="238"/>
      <c r="J262" s="234"/>
      <c r="K262" s="234"/>
      <c r="L262" s="239"/>
      <c r="M262" s="240"/>
      <c r="N262" s="241"/>
      <c r="O262" s="241"/>
      <c r="P262" s="241"/>
      <c r="Q262" s="241"/>
      <c r="R262" s="241"/>
      <c r="S262" s="241"/>
      <c r="T262" s="242"/>
      <c r="AT262" s="243" t="s">
        <v>192</v>
      </c>
      <c r="AU262" s="243" t="s">
        <v>92</v>
      </c>
      <c r="AV262" s="13" t="s">
        <v>197</v>
      </c>
      <c r="AW262" s="13" t="s">
        <v>194</v>
      </c>
      <c r="AX262" s="13" t="s">
        <v>25</v>
      </c>
      <c r="AY262" s="243" t="s">
        <v>182</v>
      </c>
    </row>
    <row r="263" spans="2:65" s="1" customFormat="1" ht="45.6" customHeight="1">
      <c r="B263" s="42"/>
      <c r="C263" s="194" t="s">
        <v>510</v>
      </c>
      <c r="D263" s="194" t="s">
        <v>185</v>
      </c>
      <c r="E263" s="195" t="s">
        <v>511</v>
      </c>
      <c r="F263" s="196" t="s">
        <v>512</v>
      </c>
      <c r="G263" s="197" t="s">
        <v>295</v>
      </c>
      <c r="H263" s="198">
        <v>4974.957</v>
      </c>
      <c r="I263" s="199">
        <v>206.5</v>
      </c>
      <c r="J263" s="200">
        <f>ROUND(I263*H263,2)</f>
        <v>1027328.62</v>
      </c>
      <c r="K263" s="196" t="s">
        <v>235</v>
      </c>
      <c r="L263" s="62"/>
      <c r="M263" s="201" t="s">
        <v>22</v>
      </c>
      <c r="N263" s="202" t="s">
        <v>53</v>
      </c>
      <c r="O263" s="43"/>
      <c r="P263" s="203">
        <f>O263*H263</f>
        <v>0</v>
      </c>
      <c r="Q263" s="203">
        <v>0</v>
      </c>
      <c r="R263" s="203">
        <f>Q263*H263</f>
        <v>0</v>
      </c>
      <c r="S263" s="203">
        <v>0</v>
      </c>
      <c r="T263" s="204">
        <f>S263*H263</f>
        <v>0</v>
      </c>
      <c r="AR263" s="25" t="s">
        <v>197</v>
      </c>
      <c r="AT263" s="25" t="s">
        <v>185</v>
      </c>
      <c r="AU263" s="25" t="s">
        <v>92</v>
      </c>
      <c r="AY263" s="25" t="s">
        <v>182</v>
      </c>
      <c r="BE263" s="205">
        <f>IF(N263="základní",J263,0)</f>
        <v>1027328.62</v>
      </c>
      <c r="BF263" s="205">
        <f>IF(N263="snížená",J263,0)</f>
        <v>0</v>
      </c>
      <c r="BG263" s="205">
        <f>IF(N263="zákl. přenesená",J263,0)</f>
        <v>0</v>
      </c>
      <c r="BH263" s="205">
        <f>IF(N263="sníž. přenesená",J263,0)</f>
        <v>0</v>
      </c>
      <c r="BI263" s="205">
        <f>IF(N263="nulová",J263,0)</f>
        <v>0</v>
      </c>
      <c r="BJ263" s="25" t="s">
        <v>25</v>
      </c>
      <c r="BK263" s="205">
        <f>ROUND(I263*H263,2)</f>
        <v>1027328.62</v>
      </c>
      <c r="BL263" s="25" t="s">
        <v>197</v>
      </c>
      <c r="BM263" s="25" t="s">
        <v>513</v>
      </c>
    </row>
    <row r="264" spans="2:47" s="1" customFormat="1" ht="264">
      <c r="B264" s="42"/>
      <c r="C264" s="64"/>
      <c r="D264" s="208" t="s">
        <v>237</v>
      </c>
      <c r="E264" s="64"/>
      <c r="F264" s="228" t="s">
        <v>501</v>
      </c>
      <c r="G264" s="64"/>
      <c r="H264" s="64"/>
      <c r="I264" s="165"/>
      <c r="J264" s="64"/>
      <c r="K264" s="64"/>
      <c r="L264" s="62"/>
      <c r="M264" s="229"/>
      <c r="N264" s="43"/>
      <c r="O264" s="43"/>
      <c r="P264" s="43"/>
      <c r="Q264" s="43"/>
      <c r="R264" s="43"/>
      <c r="S264" s="43"/>
      <c r="T264" s="79"/>
      <c r="AT264" s="25" t="s">
        <v>237</v>
      </c>
      <c r="AU264" s="25" t="s">
        <v>92</v>
      </c>
    </row>
    <row r="265" spans="2:51" s="11" customFormat="1" ht="13.5">
      <c r="B265" s="206"/>
      <c r="C265" s="207"/>
      <c r="D265" s="208" t="s">
        <v>192</v>
      </c>
      <c r="E265" s="209" t="s">
        <v>22</v>
      </c>
      <c r="F265" s="210" t="s">
        <v>514</v>
      </c>
      <c r="G265" s="207"/>
      <c r="H265" s="211">
        <v>7262</v>
      </c>
      <c r="I265" s="212"/>
      <c r="J265" s="207"/>
      <c r="K265" s="207"/>
      <c r="L265" s="213"/>
      <c r="M265" s="214"/>
      <c r="N265" s="215"/>
      <c r="O265" s="215"/>
      <c r="P265" s="215"/>
      <c r="Q265" s="215"/>
      <c r="R265" s="215"/>
      <c r="S265" s="215"/>
      <c r="T265" s="216"/>
      <c r="AT265" s="217" t="s">
        <v>192</v>
      </c>
      <c r="AU265" s="217" t="s">
        <v>92</v>
      </c>
      <c r="AV265" s="11" t="s">
        <v>92</v>
      </c>
      <c r="AW265" s="11" t="s">
        <v>194</v>
      </c>
      <c r="AX265" s="11" t="s">
        <v>82</v>
      </c>
      <c r="AY265" s="217" t="s">
        <v>182</v>
      </c>
    </row>
    <row r="266" spans="2:51" s="11" customFormat="1" ht="13.5">
      <c r="B266" s="206"/>
      <c r="C266" s="207"/>
      <c r="D266" s="208" t="s">
        <v>192</v>
      </c>
      <c r="E266" s="209" t="s">
        <v>22</v>
      </c>
      <c r="F266" s="210" t="s">
        <v>515</v>
      </c>
      <c r="G266" s="207"/>
      <c r="H266" s="211">
        <v>1126.78</v>
      </c>
      <c r="I266" s="212"/>
      <c r="J266" s="207"/>
      <c r="K266" s="207"/>
      <c r="L266" s="213"/>
      <c r="M266" s="214"/>
      <c r="N266" s="215"/>
      <c r="O266" s="215"/>
      <c r="P266" s="215"/>
      <c r="Q266" s="215"/>
      <c r="R266" s="215"/>
      <c r="S266" s="215"/>
      <c r="T266" s="216"/>
      <c r="AT266" s="217" t="s">
        <v>192</v>
      </c>
      <c r="AU266" s="217" t="s">
        <v>92</v>
      </c>
      <c r="AV266" s="11" t="s">
        <v>92</v>
      </c>
      <c r="AW266" s="11" t="s">
        <v>194</v>
      </c>
      <c r="AX266" s="11" t="s">
        <v>82</v>
      </c>
      <c r="AY266" s="217" t="s">
        <v>182</v>
      </c>
    </row>
    <row r="267" spans="2:51" s="11" customFormat="1" ht="13.5">
      <c r="B267" s="206"/>
      <c r="C267" s="207"/>
      <c r="D267" s="208" t="s">
        <v>192</v>
      </c>
      <c r="E267" s="209" t="s">
        <v>22</v>
      </c>
      <c r="F267" s="210" t="s">
        <v>516</v>
      </c>
      <c r="G267" s="207"/>
      <c r="H267" s="211">
        <v>-3413.823</v>
      </c>
      <c r="I267" s="212"/>
      <c r="J267" s="207"/>
      <c r="K267" s="207"/>
      <c r="L267" s="213"/>
      <c r="M267" s="214"/>
      <c r="N267" s="215"/>
      <c r="O267" s="215"/>
      <c r="P267" s="215"/>
      <c r="Q267" s="215"/>
      <c r="R267" s="215"/>
      <c r="S267" s="215"/>
      <c r="T267" s="216"/>
      <c r="AT267" s="217" t="s">
        <v>192</v>
      </c>
      <c r="AU267" s="217" t="s">
        <v>92</v>
      </c>
      <c r="AV267" s="11" t="s">
        <v>92</v>
      </c>
      <c r="AW267" s="11" t="s">
        <v>194</v>
      </c>
      <c r="AX267" s="11" t="s">
        <v>82</v>
      </c>
      <c r="AY267" s="217" t="s">
        <v>182</v>
      </c>
    </row>
    <row r="268" spans="2:51" s="13" customFormat="1" ht="13.5">
      <c r="B268" s="233"/>
      <c r="C268" s="234"/>
      <c r="D268" s="208" t="s">
        <v>192</v>
      </c>
      <c r="E268" s="235" t="s">
        <v>22</v>
      </c>
      <c r="F268" s="236" t="s">
        <v>241</v>
      </c>
      <c r="G268" s="234"/>
      <c r="H268" s="237">
        <v>4974.957</v>
      </c>
      <c r="I268" s="238"/>
      <c r="J268" s="234"/>
      <c r="K268" s="234"/>
      <c r="L268" s="239"/>
      <c r="M268" s="240"/>
      <c r="N268" s="241"/>
      <c r="O268" s="241"/>
      <c r="P268" s="241"/>
      <c r="Q268" s="241"/>
      <c r="R268" s="241"/>
      <c r="S268" s="241"/>
      <c r="T268" s="242"/>
      <c r="AT268" s="243" t="s">
        <v>192</v>
      </c>
      <c r="AU268" s="243" t="s">
        <v>92</v>
      </c>
      <c r="AV268" s="13" t="s">
        <v>197</v>
      </c>
      <c r="AW268" s="13" t="s">
        <v>194</v>
      </c>
      <c r="AX268" s="13" t="s">
        <v>25</v>
      </c>
      <c r="AY268" s="243" t="s">
        <v>182</v>
      </c>
    </row>
    <row r="269" spans="2:65" s="1" customFormat="1" ht="45.6" customHeight="1">
      <c r="B269" s="42"/>
      <c r="C269" s="194" t="s">
        <v>517</v>
      </c>
      <c r="D269" s="194" t="s">
        <v>185</v>
      </c>
      <c r="E269" s="195" t="s">
        <v>518</v>
      </c>
      <c r="F269" s="196" t="s">
        <v>519</v>
      </c>
      <c r="G269" s="197" t="s">
        <v>295</v>
      </c>
      <c r="H269" s="198">
        <v>118251.9</v>
      </c>
      <c r="I269" s="199">
        <v>1.29</v>
      </c>
      <c r="J269" s="200">
        <f>ROUND(I269*H269,2)</f>
        <v>152544.95</v>
      </c>
      <c r="K269" s="196" t="s">
        <v>235</v>
      </c>
      <c r="L269" s="62"/>
      <c r="M269" s="201" t="s">
        <v>22</v>
      </c>
      <c r="N269" s="202" t="s">
        <v>53</v>
      </c>
      <c r="O269" s="43"/>
      <c r="P269" s="203">
        <f>O269*H269</f>
        <v>0</v>
      </c>
      <c r="Q269" s="203">
        <v>0</v>
      </c>
      <c r="R269" s="203">
        <f>Q269*H269</f>
        <v>0</v>
      </c>
      <c r="S269" s="203">
        <v>0</v>
      </c>
      <c r="T269" s="204">
        <f>S269*H269</f>
        <v>0</v>
      </c>
      <c r="AR269" s="25" t="s">
        <v>197</v>
      </c>
      <c r="AT269" s="25" t="s">
        <v>185</v>
      </c>
      <c r="AU269" s="25" t="s">
        <v>92</v>
      </c>
      <c r="AY269" s="25" t="s">
        <v>182</v>
      </c>
      <c r="BE269" s="205">
        <f>IF(N269="základní",J269,0)</f>
        <v>152544.95</v>
      </c>
      <c r="BF269" s="205">
        <f>IF(N269="snížená",J269,0)</f>
        <v>0</v>
      </c>
      <c r="BG269" s="205">
        <f>IF(N269="zákl. přenesená",J269,0)</f>
        <v>0</v>
      </c>
      <c r="BH269" s="205">
        <f>IF(N269="sníž. přenesená",J269,0)</f>
        <v>0</v>
      </c>
      <c r="BI269" s="205">
        <f>IF(N269="nulová",J269,0)</f>
        <v>0</v>
      </c>
      <c r="BJ269" s="25" t="s">
        <v>25</v>
      </c>
      <c r="BK269" s="205">
        <f>ROUND(I269*H269,2)</f>
        <v>152544.95</v>
      </c>
      <c r="BL269" s="25" t="s">
        <v>197</v>
      </c>
      <c r="BM269" s="25" t="s">
        <v>520</v>
      </c>
    </row>
    <row r="270" spans="2:47" s="1" customFormat="1" ht="264">
      <c r="B270" s="42"/>
      <c r="C270" s="64"/>
      <c r="D270" s="208" t="s">
        <v>237</v>
      </c>
      <c r="E270" s="64"/>
      <c r="F270" s="228" t="s">
        <v>501</v>
      </c>
      <c r="G270" s="64"/>
      <c r="H270" s="64"/>
      <c r="I270" s="165"/>
      <c r="J270" s="64"/>
      <c r="K270" s="64"/>
      <c r="L270" s="62"/>
      <c r="M270" s="229"/>
      <c r="N270" s="43"/>
      <c r="O270" s="43"/>
      <c r="P270" s="43"/>
      <c r="Q270" s="43"/>
      <c r="R270" s="43"/>
      <c r="S270" s="43"/>
      <c r="T270" s="79"/>
      <c r="AT270" s="25" t="s">
        <v>237</v>
      </c>
      <c r="AU270" s="25" t="s">
        <v>92</v>
      </c>
    </row>
    <row r="271" spans="2:51" s="12" customFormat="1" ht="13.5">
      <c r="B271" s="218"/>
      <c r="C271" s="219"/>
      <c r="D271" s="208" t="s">
        <v>192</v>
      </c>
      <c r="E271" s="220" t="s">
        <v>22</v>
      </c>
      <c r="F271" s="221" t="s">
        <v>521</v>
      </c>
      <c r="G271" s="219"/>
      <c r="H271" s="220" t="s">
        <v>22</v>
      </c>
      <c r="I271" s="222"/>
      <c r="J271" s="219"/>
      <c r="K271" s="219"/>
      <c r="L271" s="223"/>
      <c r="M271" s="224"/>
      <c r="N271" s="225"/>
      <c r="O271" s="225"/>
      <c r="P271" s="225"/>
      <c r="Q271" s="225"/>
      <c r="R271" s="225"/>
      <c r="S271" s="225"/>
      <c r="T271" s="226"/>
      <c r="AT271" s="227" t="s">
        <v>192</v>
      </c>
      <c r="AU271" s="227" t="s">
        <v>92</v>
      </c>
      <c r="AV271" s="12" t="s">
        <v>25</v>
      </c>
      <c r="AW271" s="12" t="s">
        <v>194</v>
      </c>
      <c r="AX271" s="12" t="s">
        <v>82</v>
      </c>
      <c r="AY271" s="227" t="s">
        <v>182</v>
      </c>
    </row>
    <row r="272" spans="2:51" s="11" customFormat="1" ht="13.5">
      <c r="B272" s="206"/>
      <c r="C272" s="207"/>
      <c r="D272" s="208" t="s">
        <v>192</v>
      </c>
      <c r="E272" s="209" t="s">
        <v>22</v>
      </c>
      <c r="F272" s="210" t="s">
        <v>522</v>
      </c>
      <c r="G272" s="207"/>
      <c r="H272" s="211">
        <v>118251.9</v>
      </c>
      <c r="I272" s="212"/>
      <c r="J272" s="207"/>
      <c r="K272" s="207"/>
      <c r="L272" s="213"/>
      <c r="M272" s="214"/>
      <c r="N272" s="215"/>
      <c r="O272" s="215"/>
      <c r="P272" s="215"/>
      <c r="Q272" s="215"/>
      <c r="R272" s="215"/>
      <c r="S272" s="215"/>
      <c r="T272" s="216"/>
      <c r="AT272" s="217" t="s">
        <v>192</v>
      </c>
      <c r="AU272" s="217" t="s">
        <v>92</v>
      </c>
      <c r="AV272" s="11" t="s">
        <v>92</v>
      </c>
      <c r="AW272" s="11" t="s">
        <v>194</v>
      </c>
      <c r="AX272" s="11" t="s">
        <v>25</v>
      </c>
      <c r="AY272" s="217" t="s">
        <v>182</v>
      </c>
    </row>
    <row r="273" spans="2:65" s="1" customFormat="1" ht="45.6" customHeight="1">
      <c r="B273" s="42"/>
      <c r="C273" s="194" t="s">
        <v>523</v>
      </c>
      <c r="D273" s="194" t="s">
        <v>185</v>
      </c>
      <c r="E273" s="195" t="s">
        <v>524</v>
      </c>
      <c r="F273" s="196" t="s">
        <v>525</v>
      </c>
      <c r="G273" s="197" t="s">
        <v>295</v>
      </c>
      <c r="H273" s="198">
        <v>6574.379</v>
      </c>
      <c r="I273" s="199">
        <v>206.5</v>
      </c>
      <c r="J273" s="200">
        <f>ROUND(I273*H273,2)</f>
        <v>1357609.26</v>
      </c>
      <c r="K273" s="196" t="s">
        <v>235</v>
      </c>
      <c r="L273" s="62"/>
      <c r="M273" s="201" t="s">
        <v>22</v>
      </c>
      <c r="N273" s="202" t="s">
        <v>53</v>
      </c>
      <c r="O273" s="43"/>
      <c r="P273" s="203">
        <f>O273*H273</f>
        <v>0</v>
      </c>
      <c r="Q273" s="203">
        <v>0</v>
      </c>
      <c r="R273" s="203">
        <f>Q273*H273</f>
        <v>0</v>
      </c>
      <c r="S273" s="203">
        <v>0</v>
      </c>
      <c r="T273" s="204">
        <f>S273*H273</f>
        <v>0</v>
      </c>
      <c r="AR273" s="25" t="s">
        <v>197</v>
      </c>
      <c r="AT273" s="25" t="s">
        <v>185</v>
      </c>
      <c r="AU273" s="25" t="s">
        <v>92</v>
      </c>
      <c r="AY273" s="25" t="s">
        <v>182</v>
      </c>
      <c r="BE273" s="205">
        <f>IF(N273="základní",J273,0)</f>
        <v>1357609.26</v>
      </c>
      <c r="BF273" s="205">
        <f>IF(N273="snížená",J273,0)</f>
        <v>0</v>
      </c>
      <c r="BG273" s="205">
        <f>IF(N273="zákl. přenesená",J273,0)</f>
        <v>0</v>
      </c>
      <c r="BH273" s="205">
        <f>IF(N273="sníž. přenesená",J273,0)</f>
        <v>0</v>
      </c>
      <c r="BI273" s="205">
        <f>IF(N273="nulová",J273,0)</f>
        <v>0</v>
      </c>
      <c r="BJ273" s="25" t="s">
        <v>25</v>
      </c>
      <c r="BK273" s="205">
        <f>ROUND(I273*H273,2)</f>
        <v>1357609.26</v>
      </c>
      <c r="BL273" s="25" t="s">
        <v>197</v>
      </c>
      <c r="BM273" s="25" t="s">
        <v>526</v>
      </c>
    </row>
    <row r="274" spans="2:47" s="1" customFormat="1" ht="264">
      <c r="B274" s="42"/>
      <c r="C274" s="64"/>
      <c r="D274" s="208" t="s">
        <v>237</v>
      </c>
      <c r="E274" s="64"/>
      <c r="F274" s="228" t="s">
        <v>501</v>
      </c>
      <c r="G274" s="64"/>
      <c r="H274" s="64"/>
      <c r="I274" s="165"/>
      <c r="J274" s="64"/>
      <c r="K274" s="64"/>
      <c r="L274" s="62"/>
      <c r="M274" s="229"/>
      <c r="N274" s="43"/>
      <c r="O274" s="43"/>
      <c r="P274" s="43"/>
      <c r="Q274" s="43"/>
      <c r="R274" s="43"/>
      <c r="S274" s="43"/>
      <c r="T274" s="79"/>
      <c r="AT274" s="25" t="s">
        <v>237</v>
      </c>
      <c r="AU274" s="25" t="s">
        <v>92</v>
      </c>
    </row>
    <row r="275" spans="2:51" s="11" customFormat="1" ht="24">
      <c r="B275" s="206"/>
      <c r="C275" s="207"/>
      <c r="D275" s="208" t="s">
        <v>192</v>
      </c>
      <c r="E275" s="209" t="s">
        <v>22</v>
      </c>
      <c r="F275" s="210" t="s">
        <v>527</v>
      </c>
      <c r="G275" s="207"/>
      <c r="H275" s="211">
        <v>6726.498</v>
      </c>
      <c r="I275" s="212"/>
      <c r="J275" s="207"/>
      <c r="K275" s="207"/>
      <c r="L275" s="213"/>
      <c r="M275" s="214"/>
      <c r="N275" s="215"/>
      <c r="O275" s="215"/>
      <c r="P275" s="215"/>
      <c r="Q275" s="215"/>
      <c r="R275" s="215"/>
      <c r="S275" s="215"/>
      <c r="T275" s="216"/>
      <c r="AT275" s="217" t="s">
        <v>192</v>
      </c>
      <c r="AU275" s="217" t="s">
        <v>92</v>
      </c>
      <c r="AV275" s="11" t="s">
        <v>92</v>
      </c>
      <c r="AW275" s="11" t="s">
        <v>194</v>
      </c>
      <c r="AX275" s="11" t="s">
        <v>82</v>
      </c>
      <c r="AY275" s="217" t="s">
        <v>182</v>
      </c>
    </row>
    <row r="276" spans="2:51" s="11" customFormat="1" ht="13.5">
      <c r="B276" s="206"/>
      <c r="C276" s="207"/>
      <c r="D276" s="208" t="s">
        <v>192</v>
      </c>
      <c r="E276" s="209" t="s">
        <v>22</v>
      </c>
      <c r="F276" s="210" t="s">
        <v>528</v>
      </c>
      <c r="G276" s="207"/>
      <c r="H276" s="211">
        <v>-564.737</v>
      </c>
      <c r="I276" s="212"/>
      <c r="J276" s="207"/>
      <c r="K276" s="207"/>
      <c r="L276" s="213"/>
      <c r="M276" s="214"/>
      <c r="N276" s="215"/>
      <c r="O276" s="215"/>
      <c r="P276" s="215"/>
      <c r="Q276" s="215"/>
      <c r="R276" s="215"/>
      <c r="S276" s="215"/>
      <c r="T276" s="216"/>
      <c r="AT276" s="217" t="s">
        <v>192</v>
      </c>
      <c r="AU276" s="217" t="s">
        <v>92</v>
      </c>
      <c r="AV276" s="11" t="s">
        <v>92</v>
      </c>
      <c r="AW276" s="11" t="s">
        <v>194</v>
      </c>
      <c r="AX276" s="11" t="s">
        <v>82</v>
      </c>
      <c r="AY276" s="217" t="s">
        <v>182</v>
      </c>
    </row>
    <row r="277" spans="2:51" s="11" customFormat="1" ht="13.5">
      <c r="B277" s="206"/>
      <c r="C277" s="207"/>
      <c r="D277" s="208" t="s">
        <v>192</v>
      </c>
      <c r="E277" s="209" t="s">
        <v>22</v>
      </c>
      <c r="F277" s="210" t="s">
        <v>529</v>
      </c>
      <c r="G277" s="207"/>
      <c r="H277" s="211">
        <v>412.618</v>
      </c>
      <c r="I277" s="212"/>
      <c r="J277" s="207"/>
      <c r="K277" s="207"/>
      <c r="L277" s="213"/>
      <c r="M277" s="214"/>
      <c r="N277" s="215"/>
      <c r="O277" s="215"/>
      <c r="P277" s="215"/>
      <c r="Q277" s="215"/>
      <c r="R277" s="215"/>
      <c r="S277" s="215"/>
      <c r="T277" s="216"/>
      <c r="AT277" s="217" t="s">
        <v>192</v>
      </c>
      <c r="AU277" s="217" t="s">
        <v>92</v>
      </c>
      <c r="AV277" s="11" t="s">
        <v>92</v>
      </c>
      <c r="AW277" s="11" t="s">
        <v>194</v>
      </c>
      <c r="AX277" s="11" t="s">
        <v>82</v>
      </c>
      <c r="AY277" s="217" t="s">
        <v>182</v>
      </c>
    </row>
    <row r="278" spans="2:51" s="13" customFormat="1" ht="13.5">
      <c r="B278" s="233"/>
      <c r="C278" s="234"/>
      <c r="D278" s="208" t="s">
        <v>192</v>
      </c>
      <c r="E278" s="235" t="s">
        <v>22</v>
      </c>
      <c r="F278" s="236" t="s">
        <v>241</v>
      </c>
      <c r="G278" s="234"/>
      <c r="H278" s="237">
        <v>6574.379</v>
      </c>
      <c r="I278" s="238"/>
      <c r="J278" s="234"/>
      <c r="K278" s="234"/>
      <c r="L278" s="239"/>
      <c r="M278" s="240"/>
      <c r="N278" s="241"/>
      <c r="O278" s="241"/>
      <c r="P278" s="241"/>
      <c r="Q278" s="241"/>
      <c r="R278" s="241"/>
      <c r="S278" s="241"/>
      <c r="T278" s="242"/>
      <c r="AT278" s="243" t="s">
        <v>192</v>
      </c>
      <c r="AU278" s="243" t="s">
        <v>92</v>
      </c>
      <c r="AV278" s="13" t="s">
        <v>197</v>
      </c>
      <c r="AW278" s="13" t="s">
        <v>194</v>
      </c>
      <c r="AX278" s="13" t="s">
        <v>25</v>
      </c>
      <c r="AY278" s="243" t="s">
        <v>182</v>
      </c>
    </row>
    <row r="279" spans="2:65" s="1" customFormat="1" ht="45.6" customHeight="1">
      <c r="B279" s="42"/>
      <c r="C279" s="194" t="s">
        <v>530</v>
      </c>
      <c r="D279" s="194" t="s">
        <v>185</v>
      </c>
      <c r="E279" s="195" t="s">
        <v>531</v>
      </c>
      <c r="F279" s="196" t="s">
        <v>532</v>
      </c>
      <c r="G279" s="197" t="s">
        <v>295</v>
      </c>
      <c r="H279" s="198">
        <v>177508.233</v>
      </c>
      <c r="I279" s="199">
        <v>1.29</v>
      </c>
      <c r="J279" s="200">
        <f>ROUND(I279*H279,2)</f>
        <v>228985.62</v>
      </c>
      <c r="K279" s="196" t="s">
        <v>235</v>
      </c>
      <c r="L279" s="62"/>
      <c r="M279" s="201" t="s">
        <v>22</v>
      </c>
      <c r="N279" s="202" t="s">
        <v>53</v>
      </c>
      <c r="O279" s="43"/>
      <c r="P279" s="203">
        <f>O279*H279</f>
        <v>0</v>
      </c>
      <c r="Q279" s="203">
        <v>0</v>
      </c>
      <c r="R279" s="203">
        <f>Q279*H279</f>
        <v>0</v>
      </c>
      <c r="S279" s="203">
        <v>0</v>
      </c>
      <c r="T279" s="204">
        <f>S279*H279</f>
        <v>0</v>
      </c>
      <c r="AR279" s="25" t="s">
        <v>197</v>
      </c>
      <c r="AT279" s="25" t="s">
        <v>185</v>
      </c>
      <c r="AU279" s="25" t="s">
        <v>92</v>
      </c>
      <c r="AY279" s="25" t="s">
        <v>182</v>
      </c>
      <c r="BE279" s="205">
        <f>IF(N279="základní",J279,0)</f>
        <v>228985.62</v>
      </c>
      <c r="BF279" s="205">
        <f>IF(N279="snížená",J279,0)</f>
        <v>0</v>
      </c>
      <c r="BG279" s="205">
        <f>IF(N279="zákl. přenesená",J279,0)</f>
        <v>0</v>
      </c>
      <c r="BH279" s="205">
        <f>IF(N279="sníž. přenesená",J279,0)</f>
        <v>0</v>
      </c>
      <c r="BI279" s="205">
        <f>IF(N279="nulová",J279,0)</f>
        <v>0</v>
      </c>
      <c r="BJ279" s="25" t="s">
        <v>25</v>
      </c>
      <c r="BK279" s="205">
        <f>ROUND(I279*H279,2)</f>
        <v>228985.62</v>
      </c>
      <c r="BL279" s="25" t="s">
        <v>197</v>
      </c>
      <c r="BM279" s="25" t="s">
        <v>533</v>
      </c>
    </row>
    <row r="280" spans="2:47" s="1" customFormat="1" ht="264">
      <c r="B280" s="42"/>
      <c r="C280" s="64"/>
      <c r="D280" s="208" t="s">
        <v>237</v>
      </c>
      <c r="E280" s="64"/>
      <c r="F280" s="228" t="s">
        <v>501</v>
      </c>
      <c r="G280" s="64"/>
      <c r="H280" s="64"/>
      <c r="I280" s="165"/>
      <c r="J280" s="64"/>
      <c r="K280" s="64"/>
      <c r="L280" s="62"/>
      <c r="M280" s="229"/>
      <c r="N280" s="43"/>
      <c r="O280" s="43"/>
      <c r="P280" s="43"/>
      <c r="Q280" s="43"/>
      <c r="R280" s="43"/>
      <c r="S280" s="43"/>
      <c r="T280" s="79"/>
      <c r="AT280" s="25" t="s">
        <v>237</v>
      </c>
      <c r="AU280" s="25" t="s">
        <v>92</v>
      </c>
    </row>
    <row r="281" spans="2:51" s="11" customFormat="1" ht="13.5">
      <c r="B281" s="206"/>
      <c r="C281" s="207"/>
      <c r="D281" s="208" t="s">
        <v>192</v>
      </c>
      <c r="E281" s="209" t="s">
        <v>22</v>
      </c>
      <c r="F281" s="210" t="s">
        <v>534</v>
      </c>
      <c r="G281" s="207"/>
      <c r="H281" s="211">
        <v>177508.233</v>
      </c>
      <c r="I281" s="212"/>
      <c r="J281" s="207"/>
      <c r="K281" s="207"/>
      <c r="L281" s="213"/>
      <c r="M281" s="214"/>
      <c r="N281" s="215"/>
      <c r="O281" s="215"/>
      <c r="P281" s="215"/>
      <c r="Q281" s="215"/>
      <c r="R281" s="215"/>
      <c r="S281" s="215"/>
      <c r="T281" s="216"/>
      <c r="AT281" s="217" t="s">
        <v>192</v>
      </c>
      <c r="AU281" s="217" t="s">
        <v>92</v>
      </c>
      <c r="AV281" s="11" t="s">
        <v>92</v>
      </c>
      <c r="AW281" s="11" t="s">
        <v>194</v>
      </c>
      <c r="AX281" s="11" t="s">
        <v>25</v>
      </c>
      <c r="AY281" s="217" t="s">
        <v>182</v>
      </c>
    </row>
    <row r="282" spans="2:65" s="1" customFormat="1" ht="22.8" customHeight="1">
      <c r="B282" s="42"/>
      <c r="C282" s="194" t="s">
        <v>535</v>
      </c>
      <c r="D282" s="194" t="s">
        <v>185</v>
      </c>
      <c r="E282" s="195" t="s">
        <v>536</v>
      </c>
      <c r="F282" s="196" t="s">
        <v>537</v>
      </c>
      <c r="G282" s="197" t="s">
        <v>295</v>
      </c>
      <c r="H282" s="198">
        <v>3413.823</v>
      </c>
      <c r="I282" s="199">
        <v>42.28</v>
      </c>
      <c r="J282" s="200">
        <f>ROUND(I282*H282,2)</f>
        <v>144336.44</v>
      </c>
      <c r="K282" s="196" t="s">
        <v>235</v>
      </c>
      <c r="L282" s="62"/>
      <c r="M282" s="201" t="s">
        <v>22</v>
      </c>
      <c r="N282" s="202" t="s">
        <v>53</v>
      </c>
      <c r="O282" s="43"/>
      <c r="P282" s="203">
        <f>O282*H282</f>
        <v>0</v>
      </c>
      <c r="Q282" s="203">
        <v>0</v>
      </c>
      <c r="R282" s="203">
        <f>Q282*H282</f>
        <v>0</v>
      </c>
      <c r="S282" s="203">
        <v>0</v>
      </c>
      <c r="T282" s="204">
        <f>S282*H282</f>
        <v>0</v>
      </c>
      <c r="AR282" s="25" t="s">
        <v>197</v>
      </c>
      <c r="AT282" s="25" t="s">
        <v>185</v>
      </c>
      <c r="AU282" s="25" t="s">
        <v>92</v>
      </c>
      <c r="AY282" s="25" t="s">
        <v>182</v>
      </c>
      <c r="BE282" s="205">
        <f>IF(N282="základní",J282,0)</f>
        <v>144336.44</v>
      </c>
      <c r="BF282" s="205">
        <f>IF(N282="snížená",J282,0)</f>
        <v>0</v>
      </c>
      <c r="BG282" s="205">
        <f>IF(N282="zákl. přenesená",J282,0)</f>
        <v>0</v>
      </c>
      <c r="BH282" s="205">
        <f>IF(N282="sníž. přenesená",J282,0)</f>
        <v>0</v>
      </c>
      <c r="BI282" s="205">
        <f>IF(N282="nulová",J282,0)</f>
        <v>0</v>
      </c>
      <c r="BJ282" s="25" t="s">
        <v>25</v>
      </c>
      <c r="BK282" s="205">
        <f>ROUND(I282*H282,2)</f>
        <v>144336.44</v>
      </c>
      <c r="BL282" s="25" t="s">
        <v>197</v>
      </c>
      <c r="BM282" s="25" t="s">
        <v>538</v>
      </c>
    </row>
    <row r="283" spans="2:47" s="1" customFormat="1" ht="192">
      <c r="B283" s="42"/>
      <c r="C283" s="64"/>
      <c r="D283" s="208" t="s">
        <v>237</v>
      </c>
      <c r="E283" s="64"/>
      <c r="F283" s="228" t="s">
        <v>539</v>
      </c>
      <c r="G283" s="64"/>
      <c r="H283" s="64"/>
      <c r="I283" s="165"/>
      <c r="J283" s="64"/>
      <c r="K283" s="64"/>
      <c r="L283" s="62"/>
      <c r="M283" s="229"/>
      <c r="N283" s="43"/>
      <c r="O283" s="43"/>
      <c r="P283" s="43"/>
      <c r="Q283" s="43"/>
      <c r="R283" s="43"/>
      <c r="S283" s="43"/>
      <c r="T283" s="79"/>
      <c r="AT283" s="25" t="s">
        <v>237</v>
      </c>
      <c r="AU283" s="25" t="s">
        <v>92</v>
      </c>
    </row>
    <row r="284" spans="2:51" s="11" customFormat="1" ht="13.5">
      <c r="B284" s="206"/>
      <c r="C284" s="207"/>
      <c r="D284" s="208" t="s">
        <v>192</v>
      </c>
      <c r="E284" s="209" t="s">
        <v>22</v>
      </c>
      <c r="F284" s="210" t="s">
        <v>540</v>
      </c>
      <c r="G284" s="207"/>
      <c r="H284" s="211">
        <v>3413.823</v>
      </c>
      <c r="I284" s="212"/>
      <c r="J284" s="207"/>
      <c r="K284" s="207"/>
      <c r="L284" s="213"/>
      <c r="M284" s="214"/>
      <c r="N284" s="215"/>
      <c r="O284" s="215"/>
      <c r="P284" s="215"/>
      <c r="Q284" s="215"/>
      <c r="R284" s="215"/>
      <c r="S284" s="215"/>
      <c r="T284" s="216"/>
      <c r="AT284" s="217" t="s">
        <v>192</v>
      </c>
      <c r="AU284" s="217" t="s">
        <v>92</v>
      </c>
      <c r="AV284" s="11" t="s">
        <v>92</v>
      </c>
      <c r="AW284" s="11" t="s">
        <v>194</v>
      </c>
      <c r="AX284" s="11" t="s">
        <v>25</v>
      </c>
      <c r="AY284" s="217" t="s">
        <v>182</v>
      </c>
    </row>
    <row r="285" spans="2:65" s="1" customFormat="1" ht="22.8" customHeight="1">
      <c r="B285" s="42"/>
      <c r="C285" s="194" t="s">
        <v>541</v>
      </c>
      <c r="D285" s="194" t="s">
        <v>185</v>
      </c>
      <c r="E285" s="195" t="s">
        <v>542</v>
      </c>
      <c r="F285" s="196" t="s">
        <v>543</v>
      </c>
      <c r="G285" s="197" t="s">
        <v>295</v>
      </c>
      <c r="H285" s="198">
        <v>564.737</v>
      </c>
      <c r="I285" s="199">
        <v>52.85</v>
      </c>
      <c r="J285" s="200">
        <f>ROUND(I285*H285,2)</f>
        <v>29846.35</v>
      </c>
      <c r="K285" s="196" t="s">
        <v>235</v>
      </c>
      <c r="L285" s="62"/>
      <c r="M285" s="201" t="s">
        <v>22</v>
      </c>
      <c r="N285" s="202" t="s">
        <v>53</v>
      </c>
      <c r="O285" s="43"/>
      <c r="P285" s="203">
        <f>O285*H285</f>
        <v>0</v>
      </c>
      <c r="Q285" s="203">
        <v>0</v>
      </c>
      <c r="R285" s="203">
        <f>Q285*H285</f>
        <v>0</v>
      </c>
      <c r="S285" s="203">
        <v>0</v>
      </c>
      <c r="T285" s="204">
        <f>S285*H285</f>
        <v>0</v>
      </c>
      <c r="AR285" s="25" t="s">
        <v>197</v>
      </c>
      <c r="AT285" s="25" t="s">
        <v>185</v>
      </c>
      <c r="AU285" s="25" t="s">
        <v>92</v>
      </c>
      <c r="AY285" s="25" t="s">
        <v>182</v>
      </c>
      <c r="BE285" s="205">
        <f>IF(N285="základní",J285,0)</f>
        <v>29846.35</v>
      </c>
      <c r="BF285" s="205">
        <f>IF(N285="snížená",J285,0)</f>
        <v>0</v>
      </c>
      <c r="BG285" s="205">
        <f>IF(N285="zákl. přenesená",J285,0)</f>
        <v>0</v>
      </c>
      <c r="BH285" s="205">
        <f>IF(N285="sníž. přenesená",J285,0)</f>
        <v>0</v>
      </c>
      <c r="BI285" s="205">
        <f>IF(N285="nulová",J285,0)</f>
        <v>0</v>
      </c>
      <c r="BJ285" s="25" t="s">
        <v>25</v>
      </c>
      <c r="BK285" s="205">
        <f>ROUND(I285*H285,2)</f>
        <v>29846.35</v>
      </c>
      <c r="BL285" s="25" t="s">
        <v>197</v>
      </c>
      <c r="BM285" s="25" t="s">
        <v>544</v>
      </c>
    </row>
    <row r="286" spans="2:47" s="1" customFormat="1" ht="192">
      <c r="B286" s="42"/>
      <c r="C286" s="64"/>
      <c r="D286" s="208" t="s">
        <v>237</v>
      </c>
      <c r="E286" s="64"/>
      <c r="F286" s="228" t="s">
        <v>539</v>
      </c>
      <c r="G286" s="64"/>
      <c r="H286" s="64"/>
      <c r="I286" s="165"/>
      <c r="J286" s="64"/>
      <c r="K286" s="64"/>
      <c r="L286" s="62"/>
      <c r="M286" s="229"/>
      <c r="N286" s="43"/>
      <c r="O286" s="43"/>
      <c r="P286" s="43"/>
      <c r="Q286" s="43"/>
      <c r="R286" s="43"/>
      <c r="S286" s="43"/>
      <c r="T286" s="79"/>
      <c r="AT286" s="25" t="s">
        <v>237</v>
      </c>
      <c r="AU286" s="25" t="s">
        <v>92</v>
      </c>
    </row>
    <row r="287" spans="2:51" s="11" customFormat="1" ht="13.5">
      <c r="B287" s="206"/>
      <c r="C287" s="207"/>
      <c r="D287" s="208" t="s">
        <v>192</v>
      </c>
      <c r="E287" s="209" t="s">
        <v>22</v>
      </c>
      <c r="F287" s="210" t="s">
        <v>545</v>
      </c>
      <c r="G287" s="207"/>
      <c r="H287" s="211">
        <v>564.737</v>
      </c>
      <c r="I287" s="212"/>
      <c r="J287" s="207"/>
      <c r="K287" s="207"/>
      <c r="L287" s="213"/>
      <c r="M287" s="214"/>
      <c r="N287" s="215"/>
      <c r="O287" s="215"/>
      <c r="P287" s="215"/>
      <c r="Q287" s="215"/>
      <c r="R287" s="215"/>
      <c r="S287" s="215"/>
      <c r="T287" s="216"/>
      <c r="AT287" s="217" t="s">
        <v>192</v>
      </c>
      <c r="AU287" s="217" t="s">
        <v>92</v>
      </c>
      <c r="AV287" s="11" t="s">
        <v>92</v>
      </c>
      <c r="AW287" s="11" t="s">
        <v>194</v>
      </c>
      <c r="AX287" s="11" t="s">
        <v>25</v>
      </c>
      <c r="AY287" s="217" t="s">
        <v>182</v>
      </c>
    </row>
    <row r="288" spans="2:65" s="1" customFormat="1" ht="45.6" customHeight="1">
      <c r="B288" s="42"/>
      <c r="C288" s="194" t="s">
        <v>546</v>
      </c>
      <c r="D288" s="194" t="s">
        <v>185</v>
      </c>
      <c r="E288" s="195" t="s">
        <v>547</v>
      </c>
      <c r="F288" s="196" t="s">
        <v>548</v>
      </c>
      <c r="G288" s="197" t="s">
        <v>295</v>
      </c>
      <c r="H288" s="198">
        <v>57</v>
      </c>
      <c r="I288" s="199">
        <v>84.2</v>
      </c>
      <c r="J288" s="200">
        <f>ROUND(I288*H288,2)</f>
        <v>4799.4</v>
      </c>
      <c r="K288" s="196" t="s">
        <v>235</v>
      </c>
      <c r="L288" s="62"/>
      <c r="M288" s="201" t="s">
        <v>22</v>
      </c>
      <c r="N288" s="202" t="s">
        <v>53</v>
      </c>
      <c r="O288" s="43"/>
      <c r="P288" s="203">
        <f>O288*H288</f>
        <v>0</v>
      </c>
      <c r="Q288" s="203">
        <v>0</v>
      </c>
      <c r="R288" s="203">
        <f>Q288*H288</f>
        <v>0</v>
      </c>
      <c r="S288" s="203">
        <v>0</v>
      </c>
      <c r="T288" s="204">
        <f>S288*H288</f>
        <v>0</v>
      </c>
      <c r="AR288" s="25" t="s">
        <v>197</v>
      </c>
      <c r="AT288" s="25" t="s">
        <v>185</v>
      </c>
      <c r="AU288" s="25" t="s">
        <v>92</v>
      </c>
      <c r="AY288" s="25" t="s">
        <v>182</v>
      </c>
      <c r="BE288" s="205">
        <f>IF(N288="základní",J288,0)</f>
        <v>4799.4</v>
      </c>
      <c r="BF288" s="205">
        <f>IF(N288="snížená",J288,0)</f>
        <v>0</v>
      </c>
      <c r="BG288" s="205">
        <f>IF(N288="zákl. přenesená",J288,0)</f>
        <v>0</v>
      </c>
      <c r="BH288" s="205">
        <f>IF(N288="sníž. přenesená",J288,0)</f>
        <v>0</v>
      </c>
      <c r="BI288" s="205">
        <f>IF(N288="nulová",J288,0)</f>
        <v>0</v>
      </c>
      <c r="BJ288" s="25" t="s">
        <v>25</v>
      </c>
      <c r="BK288" s="205">
        <f>ROUND(I288*H288,2)</f>
        <v>4799.4</v>
      </c>
      <c r="BL288" s="25" t="s">
        <v>197</v>
      </c>
      <c r="BM288" s="25" t="s">
        <v>549</v>
      </c>
    </row>
    <row r="289" spans="2:47" s="1" customFormat="1" ht="409.6">
      <c r="B289" s="42"/>
      <c r="C289" s="64"/>
      <c r="D289" s="208" t="s">
        <v>237</v>
      </c>
      <c r="E289" s="64"/>
      <c r="F289" s="254" t="s">
        <v>550</v>
      </c>
      <c r="G289" s="64"/>
      <c r="H289" s="64"/>
      <c r="I289" s="165"/>
      <c r="J289" s="64"/>
      <c r="K289" s="64"/>
      <c r="L289" s="62"/>
      <c r="M289" s="229"/>
      <c r="N289" s="43"/>
      <c r="O289" s="43"/>
      <c r="P289" s="43"/>
      <c r="Q289" s="43"/>
      <c r="R289" s="43"/>
      <c r="S289" s="43"/>
      <c r="T289" s="79"/>
      <c r="AT289" s="25" t="s">
        <v>237</v>
      </c>
      <c r="AU289" s="25" t="s">
        <v>92</v>
      </c>
    </row>
    <row r="290" spans="2:51" s="11" customFormat="1" ht="13.5">
      <c r="B290" s="206"/>
      <c r="C290" s="207"/>
      <c r="D290" s="208" t="s">
        <v>192</v>
      </c>
      <c r="E290" s="209" t="s">
        <v>22</v>
      </c>
      <c r="F290" s="210" t="s">
        <v>551</v>
      </c>
      <c r="G290" s="207"/>
      <c r="H290" s="211">
        <v>57</v>
      </c>
      <c r="I290" s="212"/>
      <c r="J290" s="207"/>
      <c r="K290" s="207"/>
      <c r="L290" s="213"/>
      <c r="M290" s="214"/>
      <c r="N290" s="215"/>
      <c r="O290" s="215"/>
      <c r="P290" s="215"/>
      <c r="Q290" s="215"/>
      <c r="R290" s="215"/>
      <c r="S290" s="215"/>
      <c r="T290" s="216"/>
      <c r="AT290" s="217" t="s">
        <v>192</v>
      </c>
      <c r="AU290" s="217" t="s">
        <v>92</v>
      </c>
      <c r="AV290" s="11" t="s">
        <v>92</v>
      </c>
      <c r="AW290" s="11" t="s">
        <v>194</v>
      </c>
      <c r="AX290" s="11" t="s">
        <v>25</v>
      </c>
      <c r="AY290" s="217" t="s">
        <v>182</v>
      </c>
    </row>
    <row r="291" spans="2:65" s="1" customFormat="1" ht="34.2" customHeight="1">
      <c r="B291" s="42"/>
      <c r="C291" s="194" t="s">
        <v>552</v>
      </c>
      <c r="D291" s="194" t="s">
        <v>185</v>
      </c>
      <c r="E291" s="195" t="s">
        <v>553</v>
      </c>
      <c r="F291" s="196" t="s">
        <v>554</v>
      </c>
      <c r="G291" s="197" t="s">
        <v>295</v>
      </c>
      <c r="H291" s="198">
        <v>4132.8</v>
      </c>
      <c r="I291" s="199">
        <v>67.36</v>
      </c>
      <c r="J291" s="200">
        <f>ROUND(I291*H291,2)</f>
        <v>278385.41</v>
      </c>
      <c r="K291" s="196" t="s">
        <v>235</v>
      </c>
      <c r="L291" s="62"/>
      <c r="M291" s="201" t="s">
        <v>22</v>
      </c>
      <c r="N291" s="202" t="s">
        <v>53</v>
      </c>
      <c r="O291" s="43"/>
      <c r="P291" s="203">
        <f>O291*H291</f>
        <v>0</v>
      </c>
      <c r="Q291" s="203">
        <v>0</v>
      </c>
      <c r="R291" s="203">
        <f>Q291*H291</f>
        <v>0</v>
      </c>
      <c r="S291" s="203">
        <v>0</v>
      </c>
      <c r="T291" s="204">
        <f>S291*H291</f>
        <v>0</v>
      </c>
      <c r="AR291" s="25" t="s">
        <v>197</v>
      </c>
      <c r="AT291" s="25" t="s">
        <v>185</v>
      </c>
      <c r="AU291" s="25" t="s">
        <v>92</v>
      </c>
      <c r="AY291" s="25" t="s">
        <v>182</v>
      </c>
      <c r="BE291" s="205">
        <f>IF(N291="základní",J291,0)</f>
        <v>278385.41</v>
      </c>
      <c r="BF291" s="205">
        <f>IF(N291="snížená",J291,0)</f>
        <v>0</v>
      </c>
      <c r="BG291" s="205">
        <f>IF(N291="zákl. přenesená",J291,0)</f>
        <v>0</v>
      </c>
      <c r="BH291" s="205">
        <f>IF(N291="sníž. přenesená",J291,0)</f>
        <v>0</v>
      </c>
      <c r="BI291" s="205">
        <f>IF(N291="nulová",J291,0)</f>
        <v>0</v>
      </c>
      <c r="BJ291" s="25" t="s">
        <v>25</v>
      </c>
      <c r="BK291" s="205">
        <f>ROUND(I291*H291,2)</f>
        <v>278385.41</v>
      </c>
      <c r="BL291" s="25" t="s">
        <v>197</v>
      </c>
      <c r="BM291" s="25" t="s">
        <v>555</v>
      </c>
    </row>
    <row r="292" spans="2:47" s="1" customFormat="1" ht="409.6">
      <c r="B292" s="42"/>
      <c r="C292" s="64"/>
      <c r="D292" s="208" t="s">
        <v>237</v>
      </c>
      <c r="E292" s="64"/>
      <c r="F292" s="254" t="s">
        <v>550</v>
      </c>
      <c r="G292" s="64"/>
      <c r="H292" s="64"/>
      <c r="I292" s="165"/>
      <c r="J292" s="64"/>
      <c r="K292" s="64"/>
      <c r="L292" s="62"/>
      <c r="M292" s="229"/>
      <c r="N292" s="43"/>
      <c r="O292" s="43"/>
      <c r="P292" s="43"/>
      <c r="Q292" s="43"/>
      <c r="R292" s="43"/>
      <c r="S292" s="43"/>
      <c r="T292" s="79"/>
      <c r="AT292" s="25" t="s">
        <v>237</v>
      </c>
      <c r="AU292" s="25" t="s">
        <v>92</v>
      </c>
    </row>
    <row r="293" spans="2:51" s="11" customFormat="1" ht="13.5">
      <c r="B293" s="206"/>
      <c r="C293" s="207"/>
      <c r="D293" s="208" t="s">
        <v>192</v>
      </c>
      <c r="E293" s="209" t="s">
        <v>22</v>
      </c>
      <c r="F293" s="210" t="s">
        <v>556</v>
      </c>
      <c r="G293" s="207"/>
      <c r="H293" s="211">
        <v>1328.8</v>
      </c>
      <c r="I293" s="212"/>
      <c r="J293" s="207"/>
      <c r="K293" s="207"/>
      <c r="L293" s="213"/>
      <c r="M293" s="214"/>
      <c r="N293" s="215"/>
      <c r="O293" s="215"/>
      <c r="P293" s="215"/>
      <c r="Q293" s="215"/>
      <c r="R293" s="215"/>
      <c r="S293" s="215"/>
      <c r="T293" s="216"/>
      <c r="AT293" s="217" t="s">
        <v>192</v>
      </c>
      <c r="AU293" s="217" t="s">
        <v>92</v>
      </c>
      <c r="AV293" s="11" t="s">
        <v>92</v>
      </c>
      <c r="AW293" s="11" t="s">
        <v>194</v>
      </c>
      <c r="AX293" s="11" t="s">
        <v>82</v>
      </c>
      <c r="AY293" s="217" t="s">
        <v>182</v>
      </c>
    </row>
    <row r="294" spans="2:51" s="11" customFormat="1" ht="13.5">
      <c r="B294" s="206"/>
      <c r="C294" s="207"/>
      <c r="D294" s="208" t="s">
        <v>192</v>
      </c>
      <c r="E294" s="209" t="s">
        <v>22</v>
      </c>
      <c r="F294" s="210" t="s">
        <v>557</v>
      </c>
      <c r="G294" s="207"/>
      <c r="H294" s="211">
        <v>2804</v>
      </c>
      <c r="I294" s="212"/>
      <c r="J294" s="207"/>
      <c r="K294" s="207"/>
      <c r="L294" s="213"/>
      <c r="M294" s="214"/>
      <c r="N294" s="215"/>
      <c r="O294" s="215"/>
      <c r="P294" s="215"/>
      <c r="Q294" s="215"/>
      <c r="R294" s="215"/>
      <c r="S294" s="215"/>
      <c r="T294" s="216"/>
      <c r="AT294" s="217" t="s">
        <v>192</v>
      </c>
      <c r="AU294" s="217" t="s">
        <v>92</v>
      </c>
      <c r="AV294" s="11" t="s">
        <v>92</v>
      </c>
      <c r="AW294" s="11" t="s">
        <v>194</v>
      </c>
      <c r="AX294" s="11" t="s">
        <v>82</v>
      </c>
      <c r="AY294" s="217" t="s">
        <v>182</v>
      </c>
    </row>
    <row r="295" spans="2:51" s="13" customFormat="1" ht="13.5">
      <c r="B295" s="233"/>
      <c r="C295" s="234"/>
      <c r="D295" s="208" t="s">
        <v>192</v>
      </c>
      <c r="E295" s="235" t="s">
        <v>22</v>
      </c>
      <c r="F295" s="236" t="s">
        <v>241</v>
      </c>
      <c r="G295" s="234"/>
      <c r="H295" s="237">
        <v>4132.8</v>
      </c>
      <c r="I295" s="238"/>
      <c r="J295" s="234"/>
      <c r="K295" s="234"/>
      <c r="L295" s="239"/>
      <c r="M295" s="240"/>
      <c r="N295" s="241"/>
      <c r="O295" s="241"/>
      <c r="P295" s="241"/>
      <c r="Q295" s="241"/>
      <c r="R295" s="241"/>
      <c r="S295" s="241"/>
      <c r="T295" s="242"/>
      <c r="AT295" s="243" t="s">
        <v>192</v>
      </c>
      <c r="AU295" s="243" t="s">
        <v>92</v>
      </c>
      <c r="AV295" s="13" t="s">
        <v>197</v>
      </c>
      <c r="AW295" s="13" t="s">
        <v>194</v>
      </c>
      <c r="AX295" s="13" t="s">
        <v>25</v>
      </c>
      <c r="AY295" s="243" t="s">
        <v>182</v>
      </c>
    </row>
    <row r="296" spans="2:65" s="1" customFormat="1" ht="14.4" customHeight="1">
      <c r="B296" s="42"/>
      <c r="C296" s="244" t="s">
        <v>558</v>
      </c>
      <c r="D296" s="244" t="s">
        <v>435</v>
      </c>
      <c r="E296" s="245" t="s">
        <v>559</v>
      </c>
      <c r="F296" s="246" t="s">
        <v>560</v>
      </c>
      <c r="G296" s="247" t="s">
        <v>561</v>
      </c>
      <c r="H296" s="248">
        <v>2594.4</v>
      </c>
      <c r="I296" s="249">
        <v>319.59</v>
      </c>
      <c r="J296" s="250">
        <f>ROUND(I296*H296,2)</f>
        <v>829144.3</v>
      </c>
      <c r="K296" s="246" t="s">
        <v>235</v>
      </c>
      <c r="L296" s="251"/>
      <c r="M296" s="252" t="s">
        <v>22</v>
      </c>
      <c r="N296" s="253" t="s">
        <v>53</v>
      </c>
      <c r="O296" s="43"/>
      <c r="P296" s="203">
        <f>O296*H296</f>
        <v>0</v>
      </c>
      <c r="Q296" s="203">
        <v>1</v>
      </c>
      <c r="R296" s="203">
        <f>Q296*H296</f>
        <v>2594.4</v>
      </c>
      <c r="S296" s="203">
        <v>0</v>
      </c>
      <c r="T296" s="204">
        <f>S296*H296</f>
        <v>0</v>
      </c>
      <c r="AR296" s="25" t="s">
        <v>271</v>
      </c>
      <c r="AT296" s="25" t="s">
        <v>435</v>
      </c>
      <c r="AU296" s="25" t="s">
        <v>92</v>
      </c>
      <c r="AY296" s="25" t="s">
        <v>182</v>
      </c>
      <c r="BE296" s="205">
        <f>IF(N296="základní",J296,0)</f>
        <v>829144.3</v>
      </c>
      <c r="BF296" s="205">
        <f>IF(N296="snížená",J296,0)</f>
        <v>0</v>
      </c>
      <c r="BG296" s="205">
        <f>IF(N296="zákl. přenesená",J296,0)</f>
        <v>0</v>
      </c>
      <c r="BH296" s="205">
        <f>IF(N296="sníž. přenesená",J296,0)</f>
        <v>0</v>
      </c>
      <c r="BI296" s="205">
        <f>IF(N296="nulová",J296,0)</f>
        <v>0</v>
      </c>
      <c r="BJ296" s="25" t="s">
        <v>25</v>
      </c>
      <c r="BK296" s="205">
        <f>ROUND(I296*H296,2)</f>
        <v>829144.3</v>
      </c>
      <c r="BL296" s="25" t="s">
        <v>197</v>
      </c>
      <c r="BM296" s="25" t="s">
        <v>562</v>
      </c>
    </row>
    <row r="297" spans="2:51" s="11" customFormat="1" ht="13.5">
      <c r="B297" s="206"/>
      <c r="C297" s="207"/>
      <c r="D297" s="208" t="s">
        <v>192</v>
      </c>
      <c r="E297" s="209" t="s">
        <v>22</v>
      </c>
      <c r="F297" s="210" t="s">
        <v>563</v>
      </c>
      <c r="G297" s="207"/>
      <c r="H297" s="211">
        <v>1192.4</v>
      </c>
      <c r="I297" s="212"/>
      <c r="J297" s="207"/>
      <c r="K297" s="207"/>
      <c r="L297" s="213"/>
      <c r="M297" s="214"/>
      <c r="N297" s="215"/>
      <c r="O297" s="215"/>
      <c r="P297" s="215"/>
      <c r="Q297" s="215"/>
      <c r="R297" s="215"/>
      <c r="S297" s="215"/>
      <c r="T297" s="216"/>
      <c r="AT297" s="217" t="s">
        <v>192</v>
      </c>
      <c r="AU297" s="217" t="s">
        <v>92</v>
      </c>
      <c r="AV297" s="11" t="s">
        <v>92</v>
      </c>
      <c r="AW297" s="11" t="s">
        <v>194</v>
      </c>
      <c r="AX297" s="11" t="s">
        <v>82</v>
      </c>
      <c r="AY297" s="217" t="s">
        <v>182</v>
      </c>
    </row>
    <row r="298" spans="2:51" s="11" customFormat="1" ht="13.5">
      <c r="B298" s="206"/>
      <c r="C298" s="207"/>
      <c r="D298" s="208" t="s">
        <v>192</v>
      </c>
      <c r="E298" s="209" t="s">
        <v>22</v>
      </c>
      <c r="F298" s="210" t="s">
        <v>564</v>
      </c>
      <c r="G298" s="207"/>
      <c r="H298" s="211">
        <v>1402</v>
      </c>
      <c r="I298" s="212"/>
      <c r="J298" s="207"/>
      <c r="K298" s="207"/>
      <c r="L298" s="213"/>
      <c r="M298" s="214"/>
      <c r="N298" s="215"/>
      <c r="O298" s="215"/>
      <c r="P298" s="215"/>
      <c r="Q298" s="215"/>
      <c r="R298" s="215"/>
      <c r="S298" s="215"/>
      <c r="T298" s="216"/>
      <c r="AT298" s="217" t="s">
        <v>192</v>
      </c>
      <c r="AU298" s="217" t="s">
        <v>92</v>
      </c>
      <c r="AV298" s="11" t="s">
        <v>92</v>
      </c>
      <c r="AW298" s="11" t="s">
        <v>194</v>
      </c>
      <c r="AX298" s="11" t="s">
        <v>82</v>
      </c>
      <c r="AY298" s="217" t="s">
        <v>182</v>
      </c>
    </row>
    <row r="299" spans="2:51" s="13" customFormat="1" ht="13.5">
      <c r="B299" s="233"/>
      <c r="C299" s="234"/>
      <c r="D299" s="208" t="s">
        <v>192</v>
      </c>
      <c r="E299" s="235" t="s">
        <v>22</v>
      </c>
      <c r="F299" s="236" t="s">
        <v>241</v>
      </c>
      <c r="G299" s="234"/>
      <c r="H299" s="237">
        <v>2594.4</v>
      </c>
      <c r="I299" s="238"/>
      <c r="J299" s="234"/>
      <c r="K299" s="234"/>
      <c r="L299" s="239"/>
      <c r="M299" s="240"/>
      <c r="N299" s="241"/>
      <c r="O299" s="241"/>
      <c r="P299" s="241"/>
      <c r="Q299" s="241"/>
      <c r="R299" s="241"/>
      <c r="S299" s="241"/>
      <c r="T299" s="242"/>
      <c r="AT299" s="243" t="s">
        <v>192</v>
      </c>
      <c r="AU299" s="243" t="s">
        <v>92</v>
      </c>
      <c r="AV299" s="13" t="s">
        <v>197</v>
      </c>
      <c r="AW299" s="13" t="s">
        <v>194</v>
      </c>
      <c r="AX299" s="13" t="s">
        <v>25</v>
      </c>
      <c r="AY299" s="243" t="s">
        <v>182</v>
      </c>
    </row>
    <row r="300" spans="2:65" s="1" customFormat="1" ht="14.4" customHeight="1">
      <c r="B300" s="42"/>
      <c r="C300" s="244" t="s">
        <v>565</v>
      </c>
      <c r="D300" s="244" t="s">
        <v>435</v>
      </c>
      <c r="E300" s="245" t="s">
        <v>566</v>
      </c>
      <c r="F300" s="246" t="s">
        <v>567</v>
      </c>
      <c r="G300" s="247" t="s">
        <v>561</v>
      </c>
      <c r="H300" s="248">
        <v>6208.6</v>
      </c>
      <c r="I300" s="249">
        <v>276.57</v>
      </c>
      <c r="J300" s="250">
        <f>ROUND(I300*H300,2)</f>
        <v>1717112.5</v>
      </c>
      <c r="K300" s="246" t="s">
        <v>235</v>
      </c>
      <c r="L300" s="251"/>
      <c r="M300" s="252" t="s">
        <v>22</v>
      </c>
      <c r="N300" s="253" t="s">
        <v>53</v>
      </c>
      <c r="O300" s="43"/>
      <c r="P300" s="203">
        <f>O300*H300</f>
        <v>0</v>
      </c>
      <c r="Q300" s="203">
        <v>1</v>
      </c>
      <c r="R300" s="203">
        <f>Q300*H300</f>
        <v>6208.6</v>
      </c>
      <c r="S300" s="203">
        <v>0</v>
      </c>
      <c r="T300" s="204">
        <f>S300*H300</f>
        <v>0</v>
      </c>
      <c r="AR300" s="25" t="s">
        <v>271</v>
      </c>
      <c r="AT300" s="25" t="s">
        <v>435</v>
      </c>
      <c r="AU300" s="25" t="s">
        <v>92</v>
      </c>
      <c r="AY300" s="25" t="s">
        <v>182</v>
      </c>
      <c r="BE300" s="205">
        <f>IF(N300="základní",J300,0)</f>
        <v>1717112.5</v>
      </c>
      <c r="BF300" s="205">
        <f>IF(N300="snížená",J300,0)</f>
        <v>0</v>
      </c>
      <c r="BG300" s="205">
        <f>IF(N300="zákl. přenesená",J300,0)</f>
        <v>0</v>
      </c>
      <c r="BH300" s="205">
        <f>IF(N300="sníž. přenesená",J300,0)</f>
        <v>0</v>
      </c>
      <c r="BI300" s="205">
        <f>IF(N300="nulová",J300,0)</f>
        <v>0</v>
      </c>
      <c r="BJ300" s="25" t="s">
        <v>25</v>
      </c>
      <c r="BK300" s="205">
        <f>ROUND(I300*H300,2)</f>
        <v>1717112.5</v>
      </c>
      <c r="BL300" s="25" t="s">
        <v>197</v>
      </c>
      <c r="BM300" s="25" t="s">
        <v>568</v>
      </c>
    </row>
    <row r="301" spans="2:51" s="11" customFormat="1" ht="13.5">
      <c r="B301" s="206"/>
      <c r="C301" s="207"/>
      <c r="D301" s="208" t="s">
        <v>192</v>
      </c>
      <c r="E301" s="209" t="s">
        <v>22</v>
      </c>
      <c r="F301" s="210" t="s">
        <v>569</v>
      </c>
      <c r="G301" s="207"/>
      <c r="H301" s="211">
        <v>5608.6</v>
      </c>
      <c r="I301" s="212"/>
      <c r="J301" s="207"/>
      <c r="K301" s="207"/>
      <c r="L301" s="213"/>
      <c r="M301" s="214"/>
      <c r="N301" s="215"/>
      <c r="O301" s="215"/>
      <c r="P301" s="215"/>
      <c r="Q301" s="215"/>
      <c r="R301" s="215"/>
      <c r="S301" s="215"/>
      <c r="T301" s="216"/>
      <c r="AT301" s="217" t="s">
        <v>192</v>
      </c>
      <c r="AU301" s="217" t="s">
        <v>92</v>
      </c>
      <c r="AV301" s="11" t="s">
        <v>92</v>
      </c>
      <c r="AW301" s="11" t="s">
        <v>194</v>
      </c>
      <c r="AX301" s="11" t="s">
        <v>82</v>
      </c>
      <c r="AY301" s="217" t="s">
        <v>182</v>
      </c>
    </row>
    <row r="302" spans="2:51" s="11" customFormat="1" ht="13.5">
      <c r="B302" s="206"/>
      <c r="C302" s="207"/>
      <c r="D302" s="208" t="s">
        <v>192</v>
      </c>
      <c r="E302" s="209" t="s">
        <v>22</v>
      </c>
      <c r="F302" s="210" t="s">
        <v>570</v>
      </c>
      <c r="G302" s="207"/>
      <c r="H302" s="211">
        <v>600</v>
      </c>
      <c r="I302" s="212"/>
      <c r="J302" s="207"/>
      <c r="K302" s="207"/>
      <c r="L302" s="213"/>
      <c r="M302" s="214"/>
      <c r="N302" s="215"/>
      <c r="O302" s="215"/>
      <c r="P302" s="215"/>
      <c r="Q302" s="215"/>
      <c r="R302" s="215"/>
      <c r="S302" s="215"/>
      <c r="T302" s="216"/>
      <c r="AT302" s="217" t="s">
        <v>192</v>
      </c>
      <c r="AU302" s="217" t="s">
        <v>92</v>
      </c>
      <c r="AV302" s="11" t="s">
        <v>92</v>
      </c>
      <c r="AW302" s="11" t="s">
        <v>194</v>
      </c>
      <c r="AX302" s="11" t="s">
        <v>82</v>
      </c>
      <c r="AY302" s="217" t="s">
        <v>182</v>
      </c>
    </row>
    <row r="303" spans="2:51" s="13" customFormat="1" ht="13.5">
      <c r="B303" s="233"/>
      <c r="C303" s="234"/>
      <c r="D303" s="208" t="s">
        <v>192</v>
      </c>
      <c r="E303" s="235" t="s">
        <v>22</v>
      </c>
      <c r="F303" s="236" t="s">
        <v>241</v>
      </c>
      <c r="G303" s="234"/>
      <c r="H303" s="237">
        <v>6208.6</v>
      </c>
      <c r="I303" s="238"/>
      <c r="J303" s="234"/>
      <c r="K303" s="234"/>
      <c r="L303" s="239"/>
      <c r="M303" s="240"/>
      <c r="N303" s="241"/>
      <c r="O303" s="241"/>
      <c r="P303" s="241"/>
      <c r="Q303" s="241"/>
      <c r="R303" s="241"/>
      <c r="S303" s="241"/>
      <c r="T303" s="242"/>
      <c r="AT303" s="243" t="s">
        <v>192</v>
      </c>
      <c r="AU303" s="243" t="s">
        <v>92</v>
      </c>
      <c r="AV303" s="13" t="s">
        <v>197</v>
      </c>
      <c r="AW303" s="13" t="s">
        <v>194</v>
      </c>
      <c r="AX303" s="13" t="s">
        <v>25</v>
      </c>
      <c r="AY303" s="243" t="s">
        <v>182</v>
      </c>
    </row>
    <row r="304" spans="2:65" s="1" customFormat="1" ht="34.2" customHeight="1">
      <c r="B304" s="42"/>
      <c r="C304" s="194" t="s">
        <v>571</v>
      </c>
      <c r="D304" s="194" t="s">
        <v>185</v>
      </c>
      <c r="E304" s="195" t="s">
        <v>572</v>
      </c>
      <c r="F304" s="196" t="s">
        <v>573</v>
      </c>
      <c r="G304" s="197" t="s">
        <v>234</v>
      </c>
      <c r="H304" s="198">
        <v>467.6</v>
      </c>
      <c r="I304" s="199">
        <v>3490.87</v>
      </c>
      <c r="J304" s="200">
        <f>ROUND(I304*H304,2)</f>
        <v>1632330.81</v>
      </c>
      <c r="K304" s="196" t="s">
        <v>235</v>
      </c>
      <c r="L304" s="62"/>
      <c r="M304" s="201" t="s">
        <v>22</v>
      </c>
      <c r="N304" s="202" t="s">
        <v>53</v>
      </c>
      <c r="O304" s="43"/>
      <c r="P304" s="203">
        <f>O304*H304</f>
        <v>0</v>
      </c>
      <c r="Q304" s="203">
        <v>0.012</v>
      </c>
      <c r="R304" s="203">
        <f>Q304*H304</f>
        <v>5.6112</v>
      </c>
      <c r="S304" s="203">
        <v>0</v>
      </c>
      <c r="T304" s="204">
        <f>S304*H304</f>
        <v>0</v>
      </c>
      <c r="AR304" s="25" t="s">
        <v>197</v>
      </c>
      <c r="AT304" s="25" t="s">
        <v>185</v>
      </c>
      <c r="AU304" s="25" t="s">
        <v>92</v>
      </c>
      <c r="AY304" s="25" t="s">
        <v>182</v>
      </c>
      <c r="BE304" s="205">
        <f>IF(N304="základní",J304,0)</f>
        <v>1632330.81</v>
      </c>
      <c r="BF304" s="205">
        <f>IF(N304="snížená",J304,0)</f>
        <v>0</v>
      </c>
      <c r="BG304" s="205">
        <f>IF(N304="zákl. přenesená",J304,0)</f>
        <v>0</v>
      </c>
      <c r="BH304" s="205">
        <f>IF(N304="sníž. přenesená",J304,0)</f>
        <v>0</v>
      </c>
      <c r="BI304" s="205">
        <f>IF(N304="nulová",J304,0)</f>
        <v>0</v>
      </c>
      <c r="BJ304" s="25" t="s">
        <v>25</v>
      </c>
      <c r="BK304" s="205">
        <f>ROUND(I304*H304,2)</f>
        <v>1632330.81</v>
      </c>
      <c r="BL304" s="25" t="s">
        <v>197</v>
      </c>
      <c r="BM304" s="25" t="s">
        <v>574</v>
      </c>
    </row>
    <row r="305" spans="2:47" s="1" customFormat="1" ht="216">
      <c r="B305" s="42"/>
      <c r="C305" s="64"/>
      <c r="D305" s="208" t="s">
        <v>237</v>
      </c>
      <c r="E305" s="64"/>
      <c r="F305" s="228" t="s">
        <v>575</v>
      </c>
      <c r="G305" s="64"/>
      <c r="H305" s="64"/>
      <c r="I305" s="165"/>
      <c r="J305" s="64"/>
      <c r="K305" s="64"/>
      <c r="L305" s="62"/>
      <c r="M305" s="229"/>
      <c r="N305" s="43"/>
      <c r="O305" s="43"/>
      <c r="P305" s="43"/>
      <c r="Q305" s="43"/>
      <c r="R305" s="43"/>
      <c r="S305" s="43"/>
      <c r="T305" s="79"/>
      <c r="AT305" s="25" t="s">
        <v>237</v>
      </c>
      <c r="AU305" s="25" t="s">
        <v>92</v>
      </c>
    </row>
    <row r="306" spans="2:51" s="11" customFormat="1" ht="13.5">
      <c r="B306" s="206"/>
      <c r="C306" s="207"/>
      <c r="D306" s="208" t="s">
        <v>192</v>
      </c>
      <c r="E306" s="209" t="s">
        <v>22</v>
      </c>
      <c r="F306" s="210" t="s">
        <v>576</v>
      </c>
      <c r="G306" s="207"/>
      <c r="H306" s="211">
        <v>467.6</v>
      </c>
      <c r="I306" s="212"/>
      <c r="J306" s="207"/>
      <c r="K306" s="207"/>
      <c r="L306" s="213"/>
      <c r="M306" s="214"/>
      <c r="N306" s="215"/>
      <c r="O306" s="215"/>
      <c r="P306" s="215"/>
      <c r="Q306" s="215"/>
      <c r="R306" s="215"/>
      <c r="S306" s="215"/>
      <c r="T306" s="216"/>
      <c r="AT306" s="217" t="s">
        <v>192</v>
      </c>
      <c r="AU306" s="217" t="s">
        <v>92</v>
      </c>
      <c r="AV306" s="11" t="s">
        <v>92</v>
      </c>
      <c r="AW306" s="11" t="s">
        <v>194</v>
      </c>
      <c r="AX306" s="11" t="s">
        <v>25</v>
      </c>
      <c r="AY306" s="217" t="s">
        <v>182</v>
      </c>
    </row>
    <row r="307" spans="2:65" s="1" customFormat="1" ht="34.2" customHeight="1">
      <c r="B307" s="42"/>
      <c r="C307" s="194" t="s">
        <v>577</v>
      </c>
      <c r="D307" s="194" t="s">
        <v>185</v>
      </c>
      <c r="E307" s="195" t="s">
        <v>578</v>
      </c>
      <c r="F307" s="196" t="s">
        <v>579</v>
      </c>
      <c r="G307" s="197" t="s">
        <v>234</v>
      </c>
      <c r="H307" s="198">
        <v>176.4</v>
      </c>
      <c r="I307" s="199">
        <v>4216.09</v>
      </c>
      <c r="J307" s="200">
        <f>ROUND(I307*H307,2)</f>
        <v>743718.28</v>
      </c>
      <c r="K307" s="196" t="s">
        <v>235</v>
      </c>
      <c r="L307" s="62"/>
      <c r="M307" s="201" t="s">
        <v>22</v>
      </c>
      <c r="N307" s="202" t="s">
        <v>53</v>
      </c>
      <c r="O307" s="43"/>
      <c r="P307" s="203">
        <f>O307*H307</f>
        <v>0</v>
      </c>
      <c r="Q307" s="203">
        <v>0.012</v>
      </c>
      <c r="R307" s="203">
        <f>Q307*H307</f>
        <v>2.1168</v>
      </c>
      <c r="S307" s="203">
        <v>0</v>
      </c>
      <c r="T307" s="204">
        <f>S307*H307</f>
        <v>0</v>
      </c>
      <c r="AR307" s="25" t="s">
        <v>197</v>
      </c>
      <c r="AT307" s="25" t="s">
        <v>185</v>
      </c>
      <c r="AU307" s="25" t="s">
        <v>92</v>
      </c>
      <c r="AY307" s="25" t="s">
        <v>182</v>
      </c>
      <c r="BE307" s="205">
        <f>IF(N307="základní",J307,0)</f>
        <v>743718.28</v>
      </c>
      <c r="BF307" s="205">
        <f>IF(N307="snížená",J307,0)</f>
        <v>0</v>
      </c>
      <c r="BG307" s="205">
        <f>IF(N307="zákl. přenesená",J307,0)</f>
        <v>0</v>
      </c>
      <c r="BH307" s="205">
        <f>IF(N307="sníž. přenesená",J307,0)</f>
        <v>0</v>
      </c>
      <c r="BI307" s="205">
        <f>IF(N307="nulová",J307,0)</f>
        <v>0</v>
      </c>
      <c r="BJ307" s="25" t="s">
        <v>25</v>
      </c>
      <c r="BK307" s="205">
        <f>ROUND(I307*H307,2)</f>
        <v>743718.28</v>
      </c>
      <c r="BL307" s="25" t="s">
        <v>197</v>
      </c>
      <c r="BM307" s="25" t="s">
        <v>580</v>
      </c>
    </row>
    <row r="308" spans="2:47" s="1" customFormat="1" ht="216">
      <c r="B308" s="42"/>
      <c r="C308" s="64"/>
      <c r="D308" s="208" t="s">
        <v>237</v>
      </c>
      <c r="E308" s="64"/>
      <c r="F308" s="228" t="s">
        <v>575</v>
      </c>
      <c r="G308" s="64"/>
      <c r="H308" s="64"/>
      <c r="I308" s="165"/>
      <c r="J308" s="64"/>
      <c r="K308" s="64"/>
      <c r="L308" s="62"/>
      <c r="M308" s="229"/>
      <c r="N308" s="43"/>
      <c r="O308" s="43"/>
      <c r="P308" s="43"/>
      <c r="Q308" s="43"/>
      <c r="R308" s="43"/>
      <c r="S308" s="43"/>
      <c r="T308" s="79"/>
      <c r="AT308" s="25" t="s">
        <v>237</v>
      </c>
      <c r="AU308" s="25" t="s">
        <v>92</v>
      </c>
    </row>
    <row r="309" spans="2:51" s="11" customFormat="1" ht="13.5">
      <c r="B309" s="206"/>
      <c r="C309" s="207"/>
      <c r="D309" s="208" t="s">
        <v>192</v>
      </c>
      <c r="E309" s="209" t="s">
        <v>22</v>
      </c>
      <c r="F309" s="210" t="s">
        <v>581</v>
      </c>
      <c r="G309" s="207"/>
      <c r="H309" s="211">
        <v>176.4</v>
      </c>
      <c r="I309" s="212"/>
      <c r="J309" s="207"/>
      <c r="K309" s="207"/>
      <c r="L309" s="213"/>
      <c r="M309" s="214"/>
      <c r="N309" s="215"/>
      <c r="O309" s="215"/>
      <c r="P309" s="215"/>
      <c r="Q309" s="215"/>
      <c r="R309" s="215"/>
      <c r="S309" s="215"/>
      <c r="T309" s="216"/>
      <c r="AT309" s="217" t="s">
        <v>192</v>
      </c>
      <c r="AU309" s="217" t="s">
        <v>92</v>
      </c>
      <c r="AV309" s="11" t="s">
        <v>92</v>
      </c>
      <c r="AW309" s="11" t="s">
        <v>194</v>
      </c>
      <c r="AX309" s="11" t="s">
        <v>25</v>
      </c>
      <c r="AY309" s="217" t="s">
        <v>182</v>
      </c>
    </row>
    <row r="310" spans="2:65" s="1" customFormat="1" ht="14.4" customHeight="1">
      <c r="B310" s="42"/>
      <c r="C310" s="194" t="s">
        <v>582</v>
      </c>
      <c r="D310" s="194" t="s">
        <v>185</v>
      </c>
      <c r="E310" s="195" t="s">
        <v>583</v>
      </c>
      <c r="F310" s="196" t="s">
        <v>584</v>
      </c>
      <c r="G310" s="197" t="s">
        <v>295</v>
      </c>
      <c r="H310" s="198">
        <v>15527.996</v>
      </c>
      <c r="I310" s="199">
        <v>27.04</v>
      </c>
      <c r="J310" s="200">
        <f>ROUND(I310*H310,2)</f>
        <v>419877.01</v>
      </c>
      <c r="K310" s="196" t="s">
        <v>235</v>
      </c>
      <c r="L310" s="62"/>
      <c r="M310" s="201" t="s">
        <v>22</v>
      </c>
      <c r="N310" s="202" t="s">
        <v>53</v>
      </c>
      <c r="O310" s="43"/>
      <c r="P310" s="203">
        <f>O310*H310</f>
        <v>0</v>
      </c>
      <c r="Q310" s="203">
        <v>0</v>
      </c>
      <c r="R310" s="203">
        <f>Q310*H310</f>
        <v>0</v>
      </c>
      <c r="S310" s="203">
        <v>0</v>
      </c>
      <c r="T310" s="204">
        <f>S310*H310</f>
        <v>0</v>
      </c>
      <c r="AR310" s="25" t="s">
        <v>197</v>
      </c>
      <c r="AT310" s="25" t="s">
        <v>185</v>
      </c>
      <c r="AU310" s="25" t="s">
        <v>92</v>
      </c>
      <c r="AY310" s="25" t="s">
        <v>182</v>
      </c>
      <c r="BE310" s="205">
        <f>IF(N310="základní",J310,0)</f>
        <v>419877.01</v>
      </c>
      <c r="BF310" s="205">
        <f>IF(N310="snížená",J310,0)</f>
        <v>0</v>
      </c>
      <c r="BG310" s="205">
        <f>IF(N310="zákl. přenesená",J310,0)</f>
        <v>0</v>
      </c>
      <c r="BH310" s="205">
        <f>IF(N310="sníž. přenesená",J310,0)</f>
        <v>0</v>
      </c>
      <c r="BI310" s="205">
        <f>IF(N310="nulová",J310,0)</f>
        <v>0</v>
      </c>
      <c r="BJ310" s="25" t="s">
        <v>25</v>
      </c>
      <c r="BK310" s="205">
        <f>ROUND(I310*H310,2)</f>
        <v>419877.01</v>
      </c>
      <c r="BL310" s="25" t="s">
        <v>197</v>
      </c>
      <c r="BM310" s="25" t="s">
        <v>585</v>
      </c>
    </row>
    <row r="311" spans="2:47" s="1" customFormat="1" ht="396">
      <c r="B311" s="42"/>
      <c r="C311" s="64"/>
      <c r="D311" s="208" t="s">
        <v>237</v>
      </c>
      <c r="E311" s="64"/>
      <c r="F311" s="228" t="s">
        <v>586</v>
      </c>
      <c r="G311" s="64"/>
      <c r="H311" s="64"/>
      <c r="I311" s="165"/>
      <c r="J311" s="64"/>
      <c r="K311" s="64"/>
      <c r="L311" s="62"/>
      <c r="M311" s="229"/>
      <c r="N311" s="43"/>
      <c r="O311" s="43"/>
      <c r="P311" s="43"/>
      <c r="Q311" s="43"/>
      <c r="R311" s="43"/>
      <c r="S311" s="43"/>
      <c r="T311" s="79"/>
      <c r="AT311" s="25" t="s">
        <v>237</v>
      </c>
      <c r="AU311" s="25" t="s">
        <v>92</v>
      </c>
    </row>
    <row r="312" spans="2:51" s="11" customFormat="1" ht="13.5">
      <c r="B312" s="206"/>
      <c r="C312" s="207"/>
      <c r="D312" s="208" t="s">
        <v>192</v>
      </c>
      <c r="E312" s="209" t="s">
        <v>22</v>
      </c>
      <c r="F312" s="210" t="s">
        <v>587</v>
      </c>
      <c r="G312" s="207"/>
      <c r="H312" s="211">
        <v>15527.996</v>
      </c>
      <c r="I312" s="212"/>
      <c r="J312" s="207"/>
      <c r="K312" s="207"/>
      <c r="L312" s="213"/>
      <c r="M312" s="214"/>
      <c r="N312" s="215"/>
      <c r="O312" s="215"/>
      <c r="P312" s="215"/>
      <c r="Q312" s="215"/>
      <c r="R312" s="215"/>
      <c r="S312" s="215"/>
      <c r="T312" s="216"/>
      <c r="AT312" s="217" t="s">
        <v>192</v>
      </c>
      <c r="AU312" s="217" t="s">
        <v>92</v>
      </c>
      <c r="AV312" s="11" t="s">
        <v>92</v>
      </c>
      <c r="AW312" s="11" t="s">
        <v>194</v>
      </c>
      <c r="AX312" s="11" t="s">
        <v>25</v>
      </c>
      <c r="AY312" s="217" t="s">
        <v>182</v>
      </c>
    </row>
    <row r="313" spans="2:65" s="1" customFormat="1" ht="34.2" customHeight="1">
      <c r="B313" s="42"/>
      <c r="C313" s="194" t="s">
        <v>588</v>
      </c>
      <c r="D313" s="194" t="s">
        <v>185</v>
      </c>
      <c r="E313" s="195" t="s">
        <v>589</v>
      </c>
      <c r="F313" s="196" t="s">
        <v>590</v>
      </c>
      <c r="G313" s="197" t="s">
        <v>561</v>
      </c>
      <c r="H313" s="198">
        <v>24733.432</v>
      </c>
      <c r="I313" s="199">
        <v>122.92</v>
      </c>
      <c r="J313" s="200">
        <f>ROUND(I313*H313,2)</f>
        <v>3040233.46</v>
      </c>
      <c r="K313" s="196" t="s">
        <v>235</v>
      </c>
      <c r="L313" s="62"/>
      <c r="M313" s="201" t="s">
        <v>22</v>
      </c>
      <c r="N313" s="202" t="s">
        <v>53</v>
      </c>
      <c r="O313" s="43"/>
      <c r="P313" s="203">
        <f>O313*H313</f>
        <v>0</v>
      </c>
      <c r="Q313" s="203">
        <v>0</v>
      </c>
      <c r="R313" s="203">
        <f>Q313*H313</f>
        <v>0</v>
      </c>
      <c r="S313" s="203">
        <v>0</v>
      </c>
      <c r="T313" s="204">
        <f>S313*H313</f>
        <v>0</v>
      </c>
      <c r="AR313" s="25" t="s">
        <v>197</v>
      </c>
      <c r="AT313" s="25" t="s">
        <v>185</v>
      </c>
      <c r="AU313" s="25" t="s">
        <v>92</v>
      </c>
      <c r="AY313" s="25" t="s">
        <v>182</v>
      </c>
      <c r="BE313" s="205">
        <f>IF(N313="základní",J313,0)</f>
        <v>3040233.46</v>
      </c>
      <c r="BF313" s="205">
        <f>IF(N313="snížená",J313,0)</f>
        <v>0</v>
      </c>
      <c r="BG313" s="205">
        <f>IF(N313="zákl. přenesená",J313,0)</f>
        <v>0</v>
      </c>
      <c r="BH313" s="205">
        <f>IF(N313="sníž. přenesená",J313,0)</f>
        <v>0</v>
      </c>
      <c r="BI313" s="205">
        <f>IF(N313="nulová",J313,0)</f>
        <v>0</v>
      </c>
      <c r="BJ313" s="25" t="s">
        <v>25</v>
      </c>
      <c r="BK313" s="205">
        <f>ROUND(I313*H313,2)</f>
        <v>3040233.46</v>
      </c>
      <c r="BL313" s="25" t="s">
        <v>197</v>
      </c>
      <c r="BM313" s="25" t="s">
        <v>591</v>
      </c>
    </row>
    <row r="314" spans="2:47" s="1" customFormat="1" ht="48">
      <c r="B314" s="42"/>
      <c r="C314" s="64"/>
      <c r="D314" s="208" t="s">
        <v>237</v>
      </c>
      <c r="E314" s="64"/>
      <c r="F314" s="228" t="s">
        <v>592</v>
      </c>
      <c r="G314" s="64"/>
      <c r="H314" s="64"/>
      <c r="I314" s="165"/>
      <c r="J314" s="64"/>
      <c r="K314" s="64"/>
      <c r="L314" s="62"/>
      <c r="M314" s="229"/>
      <c r="N314" s="43"/>
      <c r="O314" s="43"/>
      <c r="P314" s="43"/>
      <c r="Q314" s="43"/>
      <c r="R314" s="43"/>
      <c r="S314" s="43"/>
      <c r="T314" s="79"/>
      <c r="AT314" s="25" t="s">
        <v>237</v>
      </c>
      <c r="AU314" s="25" t="s">
        <v>92</v>
      </c>
    </row>
    <row r="315" spans="2:51" s="11" customFormat="1" ht="13.5">
      <c r="B315" s="206"/>
      <c r="C315" s="207"/>
      <c r="D315" s="208" t="s">
        <v>192</v>
      </c>
      <c r="E315" s="209" t="s">
        <v>22</v>
      </c>
      <c r="F315" s="210" t="s">
        <v>593</v>
      </c>
      <c r="G315" s="207"/>
      <c r="H315" s="211">
        <v>8954.9226</v>
      </c>
      <c r="I315" s="212"/>
      <c r="J315" s="207"/>
      <c r="K315" s="207"/>
      <c r="L315" s="213"/>
      <c r="M315" s="214"/>
      <c r="N315" s="215"/>
      <c r="O315" s="215"/>
      <c r="P315" s="215"/>
      <c r="Q315" s="215"/>
      <c r="R315" s="215"/>
      <c r="S315" s="215"/>
      <c r="T315" s="216"/>
      <c r="AT315" s="217" t="s">
        <v>192</v>
      </c>
      <c r="AU315" s="217" t="s">
        <v>92</v>
      </c>
      <c r="AV315" s="11" t="s">
        <v>92</v>
      </c>
      <c r="AW315" s="11" t="s">
        <v>194</v>
      </c>
      <c r="AX315" s="11" t="s">
        <v>82</v>
      </c>
      <c r="AY315" s="217" t="s">
        <v>182</v>
      </c>
    </row>
    <row r="316" spans="2:51" s="11" customFormat="1" ht="13.5">
      <c r="B316" s="206"/>
      <c r="C316" s="207"/>
      <c r="D316" s="208" t="s">
        <v>192</v>
      </c>
      <c r="E316" s="209" t="s">
        <v>22</v>
      </c>
      <c r="F316" s="210" t="s">
        <v>594</v>
      </c>
      <c r="G316" s="207"/>
      <c r="H316" s="211">
        <v>15778.5096</v>
      </c>
      <c r="I316" s="212"/>
      <c r="J316" s="207"/>
      <c r="K316" s="207"/>
      <c r="L316" s="213"/>
      <c r="M316" s="214"/>
      <c r="N316" s="215"/>
      <c r="O316" s="215"/>
      <c r="P316" s="215"/>
      <c r="Q316" s="215"/>
      <c r="R316" s="215"/>
      <c r="S316" s="215"/>
      <c r="T316" s="216"/>
      <c r="AT316" s="217" t="s">
        <v>192</v>
      </c>
      <c r="AU316" s="217" t="s">
        <v>92</v>
      </c>
      <c r="AV316" s="11" t="s">
        <v>92</v>
      </c>
      <c r="AW316" s="11" t="s">
        <v>194</v>
      </c>
      <c r="AX316" s="11" t="s">
        <v>82</v>
      </c>
      <c r="AY316" s="217" t="s">
        <v>182</v>
      </c>
    </row>
    <row r="317" spans="2:51" s="13" customFormat="1" ht="13.5">
      <c r="B317" s="233"/>
      <c r="C317" s="234"/>
      <c r="D317" s="208" t="s">
        <v>192</v>
      </c>
      <c r="E317" s="235" t="s">
        <v>22</v>
      </c>
      <c r="F317" s="236" t="s">
        <v>241</v>
      </c>
      <c r="G317" s="234"/>
      <c r="H317" s="237">
        <v>24733.4322</v>
      </c>
      <c r="I317" s="238"/>
      <c r="J317" s="234"/>
      <c r="K317" s="234"/>
      <c r="L317" s="239"/>
      <c r="M317" s="240"/>
      <c r="N317" s="241"/>
      <c r="O317" s="241"/>
      <c r="P317" s="241"/>
      <c r="Q317" s="241"/>
      <c r="R317" s="241"/>
      <c r="S317" s="241"/>
      <c r="T317" s="242"/>
      <c r="AT317" s="243" t="s">
        <v>192</v>
      </c>
      <c r="AU317" s="243" t="s">
        <v>92</v>
      </c>
      <c r="AV317" s="13" t="s">
        <v>197</v>
      </c>
      <c r="AW317" s="13" t="s">
        <v>194</v>
      </c>
      <c r="AX317" s="13" t="s">
        <v>25</v>
      </c>
      <c r="AY317" s="243" t="s">
        <v>182</v>
      </c>
    </row>
    <row r="318" spans="2:65" s="1" customFormat="1" ht="34.2" customHeight="1">
      <c r="B318" s="42"/>
      <c r="C318" s="194" t="s">
        <v>595</v>
      </c>
      <c r="D318" s="194" t="s">
        <v>185</v>
      </c>
      <c r="E318" s="195" t="s">
        <v>596</v>
      </c>
      <c r="F318" s="196" t="s">
        <v>597</v>
      </c>
      <c r="G318" s="197" t="s">
        <v>295</v>
      </c>
      <c r="H318" s="198">
        <v>2574.423</v>
      </c>
      <c r="I318" s="199">
        <v>190.52</v>
      </c>
      <c r="J318" s="200">
        <f>ROUND(I318*H318,2)</f>
        <v>490479.07</v>
      </c>
      <c r="K318" s="196" t="s">
        <v>235</v>
      </c>
      <c r="L318" s="62"/>
      <c r="M318" s="201" t="s">
        <v>22</v>
      </c>
      <c r="N318" s="202" t="s">
        <v>53</v>
      </c>
      <c r="O318" s="43"/>
      <c r="P318" s="203">
        <f>O318*H318</f>
        <v>0</v>
      </c>
      <c r="Q318" s="203">
        <v>0</v>
      </c>
      <c r="R318" s="203">
        <f>Q318*H318</f>
        <v>0</v>
      </c>
      <c r="S318" s="203">
        <v>0</v>
      </c>
      <c r="T318" s="204">
        <f>S318*H318</f>
        <v>0</v>
      </c>
      <c r="AR318" s="25" t="s">
        <v>197</v>
      </c>
      <c r="AT318" s="25" t="s">
        <v>185</v>
      </c>
      <c r="AU318" s="25" t="s">
        <v>92</v>
      </c>
      <c r="AY318" s="25" t="s">
        <v>182</v>
      </c>
      <c r="BE318" s="205">
        <f>IF(N318="základní",J318,0)</f>
        <v>490479.07</v>
      </c>
      <c r="BF318" s="205">
        <f>IF(N318="snížená",J318,0)</f>
        <v>0</v>
      </c>
      <c r="BG318" s="205">
        <f>IF(N318="zákl. přenesená",J318,0)</f>
        <v>0</v>
      </c>
      <c r="BH318" s="205">
        <f>IF(N318="sníž. přenesená",J318,0)</f>
        <v>0</v>
      </c>
      <c r="BI318" s="205">
        <f>IF(N318="nulová",J318,0)</f>
        <v>0</v>
      </c>
      <c r="BJ318" s="25" t="s">
        <v>25</v>
      </c>
      <c r="BK318" s="205">
        <f>ROUND(I318*H318,2)</f>
        <v>490479.07</v>
      </c>
      <c r="BL318" s="25" t="s">
        <v>197</v>
      </c>
      <c r="BM318" s="25" t="s">
        <v>598</v>
      </c>
    </row>
    <row r="319" spans="2:47" s="1" customFormat="1" ht="409.6">
      <c r="B319" s="42"/>
      <c r="C319" s="64"/>
      <c r="D319" s="208" t="s">
        <v>237</v>
      </c>
      <c r="E319" s="64"/>
      <c r="F319" s="254" t="s">
        <v>599</v>
      </c>
      <c r="G319" s="64"/>
      <c r="H319" s="64"/>
      <c r="I319" s="165"/>
      <c r="J319" s="64"/>
      <c r="K319" s="64"/>
      <c r="L319" s="62"/>
      <c r="M319" s="229"/>
      <c r="N319" s="43"/>
      <c r="O319" s="43"/>
      <c r="P319" s="43"/>
      <c r="Q319" s="43"/>
      <c r="R319" s="43"/>
      <c r="S319" s="43"/>
      <c r="T319" s="79"/>
      <c r="AT319" s="25" t="s">
        <v>237</v>
      </c>
      <c r="AU319" s="25" t="s">
        <v>92</v>
      </c>
    </row>
    <row r="320" spans="2:51" s="11" customFormat="1" ht="13.5">
      <c r="B320" s="206"/>
      <c r="C320" s="207"/>
      <c r="D320" s="208" t="s">
        <v>192</v>
      </c>
      <c r="E320" s="209" t="s">
        <v>22</v>
      </c>
      <c r="F320" s="210" t="s">
        <v>600</v>
      </c>
      <c r="G320" s="207"/>
      <c r="H320" s="211">
        <v>1558</v>
      </c>
      <c r="I320" s="212"/>
      <c r="J320" s="207"/>
      <c r="K320" s="207"/>
      <c r="L320" s="213"/>
      <c r="M320" s="214"/>
      <c r="N320" s="215"/>
      <c r="O320" s="215"/>
      <c r="P320" s="215"/>
      <c r="Q320" s="215"/>
      <c r="R320" s="215"/>
      <c r="S320" s="215"/>
      <c r="T320" s="216"/>
      <c r="AT320" s="217" t="s">
        <v>192</v>
      </c>
      <c r="AU320" s="217" t="s">
        <v>92</v>
      </c>
      <c r="AV320" s="11" t="s">
        <v>92</v>
      </c>
      <c r="AW320" s="11" t="s">
        <v>194</v>
      </c>
      <c r="AX320" s="11" t="s">
        <v>82</v>
      </c>
      <c r="AY320" s="217" t="s">
        <v>182</v>
      </c>
    </row>
    <row r="321" spans="2:51" s="11" customFormat="1" ht="13.5">
      <c r="B321" s="206"/>
      <c r="C321" s="207"/>
      <c r="D321" s="208" t="s">
        <v>192</v>
      </c>
      <c r="E321" s="209" t="s">
        <v>22</v>
      </c>
      <c r="F321" s="210" t="s">
        <v>601</v>
      </c>
      <c r="G321" s="207"/>
      <c r="H321" s="211">
        <v>437.923</v>
      </c>
      <c r="I321" s="212"/>
      <c r="J321" s="207"/>
      <c r="K321" s="207"/>
      <c r="L321" s="213"/>
      <c r="M321" s="214"/>
      <c r="N321" s="215"/>
      <c r="O321" s="215"/>
      <c r="P321" s="215"/>
      <c r="Q321" s="215"/>
      <c r="R321" s="215"/>
      <c r="S321" s="215"/>
      <c r="T321" s="216"/>
      <c r="AT321" s="217" t="s">
        <v>192</v>
      </c>
      <c r="AU321" s="217" t="s">
        <v>92</v>
      </c>
      <c r="AV321" s="11" t="s">
        <v>92</v>
      </c>
      <c r="AW321" s="11" t="s">
        <v>194</v>
      </c>
      <c r="AX321" s="11" t="s">
        <v>82</v>
      </c>
      <c r="AY321" s="217" t="s">
        <v>182</v>
      </c>
    </row>
    <row r="322" spans="2:51" s="11" customFormat="1" ht="13.5">
      <c r="B322" s="206"/>
      <c r="C322" s="207"/>
      <c r="D322" s="208" t="s">
        <v>192</v>
      </c>
      <c r="E322" s="209" t="s">
        <v>22</v>
      </c>
      <c r="F322" s="210" t="s">
        <v>602</v>
      </c>
      <c r="G322" s="207"/>
      <c r="H322" s="211">
        <v>542</v>
      </c>
      <c r="I322" s="212"/>
      <c r="J322" s="207"/>
      <c r="K322" s="207"/>
      <c r="L322" s="213"/>
      <c r="M322" s="214"/>
      <c r="N322" s="215"/>
      <c r="O322" s="215"/>
      <c r="P322" s="215"/>
      <c r="Q322" s="215"/>
      <c r="R322" s="215"/>
      <c r="S322" s="215"/>
      <c r="T322" s="216"/>
      <c r="AT322" s="217" t="s">
        <v>192</v>
      </c>
      <c r="AU322" s="217" t="s">
        <v>92</v>
      </c>
      <c r="AV322" s="11" t="s">
        <v>92</v>
      </c>
      <c r="AW322" s="11" t="s">
        <v>194</v>
      </c>
      <c r="AX322" s="11" t="s">
        <v>82</v>
      </c>
      <c r="AY322" s="217" t="s">
        <v>182</v>
      </c>
    </row>
    <row r="323" spans="2:51" s="11" customFormat="1" ht="13.5">
      <c r="B323" s="206"/>
      <c r="C323" s="207"/>
      <c r="D323" s="208" t="s">
        <v>192</v>
      </c>
      <c r="E323" s="209" t="s">
        <v>22</v>
      </c>
      <c r="F323" s="210" t="s">
        <v>603</v>
      </c>
      <c r="G323" s="207"/>
      <c r="H323" s="211">
        <v>0.5</v>
      </c>
      <c r="I323" s="212"/>
      <c r="J323" s="207"/>
      <c r="K323" s="207"/>
      <c r="L323" s="213"/>
      <c r="M323" s="214"/>
      <c r="N323" s="215"/>
      <c r="O323" s="215"/>
      <c r="P323" s="215"/>
      <c r="Q323" s="215"/>
      <c r="R323" s="215"/>
      <c r="S323" s="215"/>
      <c r="T323" s="216"/>
      <c r="AT323" s="217" t="s">
        <v>192</v>
      </c>
      <c r="AU323" s="217" t="s">
        <v>92</v>
      </c>
      <c r="AV323" s="11" t="s">
        <v>92</v>
      </c>
      <c r="AW323" s="11" t="s">
        <v>194</v>
      </c>
      <c r="AX323" s="11" t="s">
        <v>82</v>
      </c>
      <c r="AY323" s="217" t="s">
        <v>182</v>
      </c>
    </row>
    <row r="324" spans="2:51" s="11" customFormat="1" ht="13.5">
      <c r="B324" s="206"/>
      <c r="C324" s="207"/>
      <c r="D324" s="208" t="s">
        <v>192</v>
      </c>
      <c r="E324" s="209" t="s">
        <v>22</v>
      </c>
      <c r="F324" s="210" t="s">
        <v>604</v>
      </c>
      <c r="G324" s="207"/>
      <c r="H324" s="211">
        <v>36</v>
      </c>
      <c r="I324" s="212"/>
      <c r="J324" s="207"/>
      <c r="K324" s="207"/>
      <c r="L324" s="213"/>
      <c r="M324" s="214"/>
      <c r="N324" s="215"/>
      <c r="O324" s="215"/>
      <c r="P324" s="215"/>
      <c r="Q324" s="215"/>
      <c r="R324" s="215"/>
      <c r="S324" s="215"/>
      <c r="T324" s="216"/>
      <c r="AT324" s="217" t="s">
        <v>192</v>
      </c>
      <c r="AU324" s="217" t="s">
        <v>92</v>
      </c>
      <c r="AV324" s="11" t="s">
        <v>92</v>
      </c>
      <c r="AW324" s="11" t="s">
        <v>194</v>
      </c>
      <c r="AX324" s="11" t="s">
        <v>82</v>
      </c>
      <c r="AY324" s="217" t="s">
        <v>182</v>
      </c>
    </row>
    <row r="325" spans="2:51" s="13" customFormat="1" ht="13.5">
      <c r="B325" s="233"/>
      <c r="C325" s="234"/>
      <c r="D325" s="208" t="s">
        <v>192</v>
      </c>
      <c r="E325" s="235" t="s">
        <v>22</v>
      </c>
      <c r="F325" s="236" t="s">
        <v>241</v>
      </c>
      <c r="G325" s="234"/>
      <c r="H325" s="237">
        <v>2574.423</v>
      </c>
      <c r="I325" s="238"/>
      <c r="J325" s="234"/>
      <c r="K325" s="234"/>
      <c r="L325" s="239"/>
      <c r="M325" s="240"/>
      <c r="N325" s="241"/>
      <c r="O325" s="241"/>
      <c r="P325" s="241"/>
      <c r="Q325" s="241"/>
      <c r="R325" s="241"/>
      <c r="S325" s="241"/>
      <c r="T325" s="242"/>
      <c r="AT325" s="243" t="s">
        <v>192</v>
      </c>
      <c r="AU325" s="243" t="s">
        <v>92</v>
      </c>
      <c r="AV325" s="13" t="s">
        <v>197</v>
      </c>
      <c r="AW325" s="13" t="s">
        <v>194</v>
      </c>
      <c r="AX325" s="13" t="s">
        <v>25</v>
      </c>
      <c r="AY325" s="243" t="s">
        <v>182</v>
      </c>
    </row>
    <row r="326" spans="2:65" s="1" customFormat="1" ht="14.4" customHeight="1">
      <c r="B326" s="42"/>
      <c r="C326" s="244" t="s">
        <v>605</v>
      </c>
      <c r="D326" s="244" t="s">
        <v>435</v>
      </c>
      <c r="E326" s="245" t="s">
        <v>606</v>
      </c>
      <c r="F326" s="246" t="s">
        <v>607</v>
      </c>
      <c r="G326" s="247" t="s">
        <v>561</v>
      </c>
      <c r="H326" s="248">
        <v>1156</v>
      </c>
      <c r="I326" s="249">
        <v>350.32</v>
      </c>
      <c r="J326" s="250">
        <f>ROUND(I326*H326,2)</f>
        <v>404969.92</v>
      </c>
      <c r="K326" s="246" t="s">
        <v>235</v>
      </c>
      <c r="L326" s="251"/>
      <c r="M326" s="252" t="s">
        <v>22</v>
      </c>
      <c r="N326" s="253" t="s">
        <v>53</v>
      </c>
      <c r="O326" s="43"/>
      <c r="P326" s="203">
        <f>O326*H326</f>
        <v>0</v>
      </c>
      <c r="Q326" s="203">
        <v>1</v>
      </c>
      <c r="R326" s="203">
        <f>Q326*H326</f>
        <v>1156</v>
      </c>
      <c r="S326" s="203">
        <v>0</v>
      </c>
      <c r="T326" s="204">
        <f>S326*H326</f>
        <v>0</v>
      </c>
      <c r="AR326" s="25" t="s">
        <v>271</v>
      </c>
      <c r="AT326" s="25" t="s">
        <v>435</v>
      </c>
      <c r="AU326" s="25" t="s">
        <v>92</v>
      </c>
      <c r="AY326" s="25" t="s">
        <v>182</v>
      </c>
      <c r="BE326" s="205">
        <f>IF(N326="základní",J326,0)</f>
        <v>404969.92</v>
      </c>
      <c r="BF326" s="205">
        <f>IF(N326="snížená",J326,0)</f>
        <v>0</v>
      </c>
      <c r="BG326" s="205">
        <f>IF(N326="zákl. přenesená",J326,0)</f>
        <v>0</v>
      </c>
      <c r="BH326" s="205">
        <f>IF(N326="sníž. přenesená",J326,0)</f>
        <v>0</v>
      </c>
      <c r="BI326" s="205">
        <f>IF(N326="nulová",J326,0)</f>
        <v>0</v>
      </c>
      <c r="BJ326" s="25" t="s">
        <v>25</v>
      </c>
      <c r="BK326" s="205">
        <f>ROUND(I326*H326,2)</f>
        <v>404969.92</v>
      </c>
      <c r="BL326" s="25" t="s">
        <v>197</v>
      </c>
      <c r="BM326" s="25" t="s">
        <v>608</v>
      </c>
    </row>
    <row r="327" spans="2:51" s="11" customFormat="1" ht="24">
      <c r="B327" s="206"/>
      <c r="C327" s="207"/>
      <c r="D327" s="208" t="s">
        <v>192</v>
      </c>
      <c r="E327" s="209" t="s">
        <v>22</v>
      </c>
      <c r="F327" s="210" t="s">
        <v>609</v>
      </c>
      <c r="G327" s="207"/>
      <c r="H327" s="211">
        <v>1156</v>
      </c>
      <c r="I327" s="212"/>
      <c r="J327" s="207"/>
      <c r="K327" s="207"/>
      <c r="L327" s="213"/>
      <c r="M327" s="214"/>
      <c r="N327" s="215"/>
      <c r="O327" s="215"/>
      <c r="P327" s="215"/>
      <c r="Q327" s="215"/>
      <c r="R327" s="215"/>
      <c r="S327" s="215"/>
      <c r="T327" s="216"/>
      <c r="AT327" s="217" t="s">
        <v>192</v>
      </c>
      <c r="AU327" s="217" t="s">
        <v>92</v>
      </c>
      <c r="AV327" s="11" t="s">
        <v>92</v>
      </c>
      <c r="AW327" s="11" t="s">
        <v>194</v>
      </c>
      <c r="AX327" s="11" t="s">
        <v>25</v>
      </c>
      <c r="AY327" s="217" t="s">
        <v>182</v>
      </c>
    </row>
    <row r="328" spans="2:65" s="1" customFormat="1" ht="45.6" customHeight="1">
      <c r="B328" s="42"/>
      <c r="C328" s="194" t="s">
        <v>610</v>
      </c>
      <c r="D328" s="194" t="s">
        <v>185</v>
      </c>
      <c r="E328" s="195" t="s">
        <v>611</v>
      </c>
      <c r="F328" s="196" t="s">
        <v>612</v>
      </c>
      <c r="G328" s="197" t="s">
        <v>295</v>
      </c>
      <c r="H328" s="198">
        <v>300</v>
      </c>
      <c r="I328" s="199">
        <v>174.54</v>
      </c>
      <c r="J328" s="200">
        <f>ROUND(I328*H328,2)</f>
        <v>52362</v>
      </c>
      <c r="K328" s="196" t="s">
        <v>235</v>
      </c>
      <c r="L328" s="62"/>
      <c r="M328" s="201" t="s">
        <v>22</v>
      </c>
      <c r="N328" s="202" t="s">
        <v>53</v>
      </c>
      <c r="O328" s="43"/>
      <c r="P328" s="203">
        <f>O328*H328</f>
        <v>0</v>
      </c>
      <c r="Q328" s="203">
        <v>0</v>
      </c>
      <c r="R328" s="203">
        <f>Q328*H328</f>
        <v>0</v>
      </c>
      <c r="S328" s="203">
        <v>0</v>
      </c>
      <c r="T328" s="204">
        <f>S328*H328</f>
        <v>0</v>
      </c>
      <c r="AR328" s="25" t="s">
        <v>197</v>
      </c>
      <c r="AT328" s="25" t="s">
        <v>185</v>
      </c>
      <c r="AU328" s="25" t="s">
        <v>92</v>
      </c>
      <c r="AY328" s="25" t="s">
        <v>182</v>
      </c>
      <c r="BE328" s="205">
        <f>IF(N328="základní",J328,0)</f>
        <v>52362</v>
      </c>
      <c r="BF328" s="205">
        <f>IF(N328="snížená",J328,0)</f>
        <v>0</v>
      </c>
      <c r="BG328" s="205">
        <f>IF(N328="zákl. přenesená",J328,0)</f>
        <v>0</v>
      </c>
      <c r="BH328" s="205">
        <f>IF(N328="sníž. přenesená",J328,0)</f>
        <v>0</v>
      </c>
      <c r="BI328" s="205">
        <f>IF(N328="nulová",J328,0)</f>
        <v>0</v>
      </c>
      <c r="BJ328" s="25" t="s">
        <v>25</v>
      </c>
      <c r="BK328" s="205">
        <f>ROUND(I328*H328,2)</f>
        <v>52362</v>
      </c>
      <c r="BL328" s="25" t="s">
        <v>197</v>
      </c>
      <c r="BM328" s="25" t="s">
        <v>613</v>
      </c>
    </row>
    <row r="329" spans="2:47" s="1" customFormat="1" ht="384">
      <c r="B329" s="42"/>
      <c r="C329" s="64"/>
      <c r="D329" s="208" t="s">
        <v>237</v>
      </c>
      <c r="E329" s="64"/>
      <c r="F329" s="228" t="s">
        <v>614</v>
      </c>
      <c r="G329" s="64"/>
      <c r="H329" s="64"/>
      <c r="I329" s="165"/>
      <c r="J329" s="64"/>
      <c r="K329" s="64"/>
      <c r="L329" s="62"/>
      <c r="M329" s="229"/>
      <c r="N329" s="43"/>
      <c r="O329" s="43"/>
      <c r="P329" s="43"/>
      <c r="Q329" s="43"/>
      <c r="R329" s="43"/>
      <c r="S329" s="43"/>
      <c r="T329" s="79"/>
      <c r="AT329" s="25" t="s">
        <v>237</v>
      </c>
      <c r="AU329" s="25" t="s">
        <v>92</v>
      </c>
    </row>
    <row r="330" spans="2:51" s="11" customFormat="1" ht="13.5">
      <c r="B330" s="206"/>
      <c r="C330" s="207"/>
      <c r="D330" s="208" t="s">
        <v>192</v>
      </c>
      <c r="E330" s="209" t="s">
        <v>22</v>
      </c>
      <c r="F330" s="210" t="s">
        <v>615</v>
      </c>
      <c r="G330" s="207"/>
      <c r="H330" s="211">
        <v>300</v>
      </c>
      <c r="I330" s="212"/>
      <c r="J330" s="207"/>
      <c r="K330" s="207"/>
      <c r="L330" s="213"/>
      <c r="M330" s="214"/>
      <c r="N330" s="215"/>
      <c r="O330" s="215"/>
      <c r="P330" s="215"/>
      <c r="Q330" s="215"/>
      <c r="R330" s="215"/>
      <c r="S330" s="215"/>
      <c r="T330" s="216"/>
      <c r="AT330" s="217" t="s">
        <v>192</v>
      </c>
      <c r="AU330" s="217" t="s">
        <v>92</v>
      </c>
      <c r="AV330" s="11" t="s">
        <v>92</v>
      </c>
      <c r="AW330" s="11" t="s">
        <v>194</v>
      </c>
      <c r="AX330" s="11" t="s">
        <v>25</v>
      </c>
      <c r="AY330" s="217" t="s">
        <v>182</v>
      </c>
    </row>
    <row r="331" spans="2:65" s="1" customFormat="1" ht="22.8" customHeight="1">
      <c r="B331" s="42"/>
      <c r="C331" s="194" t="s">
        <v>616</v>
      </c>
      <c r="D331" s="194" t="s">
        <v>185</v>
      </c>
      <c r="E331" s="195" t="s">
        <v>617</v>
      </c>
      <c r="F331" s="196" t="s">
        <v>618</v>
      </c>
      <c r="G331" s="197" t="s">
        <v>234</v>
      </c>
      <c r="H331" s="198">
        <v>11329.2</v>
      </c>
      <c r="I331" s="199">
        <v>22.49</v>
      </c>
      <c r="J331" s="200">
        <f>ROUND(I331*H331,2)</f>
        <v>254793.71</v>
      </c>
      <c r="K331" s="196" t="s">
        <v>235</v>
      </c>
      <c r="L331" s="62"/>
      <c r="M331" s="201" t="s">
        <v>22</v>
      </c>
      <c r="N331" s="202" t="s">
        <v>53</v>
      </c>
      <c r="O331" s="43"/>
      <c r="P331" s="203">
        <f>O331*H331</f>
        <v>0</v>
      </c>
      <c r="Q331" s="203">
        <v>0</v>
      </c>
      <c r="R331" s="203">
        <f>Q331*H331</f>
        <v>0</v>
      </c>
      <c r="S331" s="203">
        <v>0</v>
      </c>
      <c r="T331" s="204">
        <f>S331*H331</f>
        <v>0</v>
      </c>
      <c r="AR331" s="25" t="s">
        <v>197</v>
      </c>
      <c r="AT331" s="25" t="s">
        <v>185</v>
      </c>
      <c r="AU331" s="25" t="s">
        <v>92</v>
      </c>
      <c r="AY331" s="25" t="s">
        <v>182</v>
      </c>
      <c r="BE331" s="205">
        <f>IF(N331="základní",J331,0)</f>
        <v>254793.71</v>
      </c>
      <c r="BF331" s="205">
        <f>IF(N331="snížená",J331,0)</f>
        <v>0</v>
      </c>
      <c r="BG331" s="205">
        <f>IF(N331="zákl. přenesená",J331,0)</f>
        <v>0</v>
      </c>
      <c r="BH331" s="205">
        <f>IF(N331="sníž. přenesená",J331,0)</f>
        <v>0</v>
      </c>
      <c r="BI331" s="205">
        <f>IF(N331="nulová",J331,0)</f>
        <v>0</v>
      </c>
      <c r="BJ331" s="25" t="s">
        <v>25</v>
      </c>
      <c r="BK331" s="205">
        <f>ROUND(I331*H331,2)</f>
        <v>254793.71</v>
      </c>
      <c r="BL331" s="25" t="s">
        <v>197</v>
      </c>
      <c r="BM331" s="25" t="s">
        <v>619</v>
      </c>
    </row>
    <row r="332" spans="2:47" s="1" customFormat="1" ht="204">
      <c r="B332" s="42"/>
      <c r="C332" s="64"/>
      <c r="D332" s="208" t="s">
        <v>237</v>
      </c>
      <c r="E332" s="64"/>
      <c r="F332" s="228" t="s">
        <v>620</v>
      </c>
      <c r="G332" s="64"/>
      <c r="H332" s="64"/>
      <c r="I332" s="165"/>
      <c r="J332" s="64"/>
      <c r="K332" s="64"/>
      <c r="L332" s="62"/>
      <c r="M332" s="229"/>
      <c r="N332" s="43"/>
      <c r="O332" s="43"/>
      <c r="P332" s="43"/>
      <c r="Q332" s="43"/>
      <c r="R332" s="43"/>
      <c r="S332" s="43"/>
      <c r="T332" s="79"/>
      <c r="AT332" s="25" t="s">
        <v>237</v>
      </c>
      <c r="AU332" s="25" t="s">
        <v>92</v>
      </c>
    </row>
    <row r="333" spans="2:51" s="11" customFormat="1" ht="13.5">
      <c r="B333" s="206"/>
      <c r="C333" s="207"/>
      <c r="D333" s="208" t="s">
        <v>192</v>
      </c>
      <c r="E333" s="209" t="s">
        <v>22</v>
      </c>
      <c r="F333" s="210" t="s">
        <v>621</v>
      </c>
      <c r="G333" s="207"/>
      <c r="H333" s="211">
        <v>5750.6</v>
      </c>
      <c r="I333" s="212"/>
      <c r="J333" s="207"/>
      <c r="K333" s="207"/>
      <c r="L333" s="213"/>
      <c r="M333" s="214"/>
      <c r="N333" s="215"/>
      <c r="O333" s="215"/>
      <c r="P333" s="215"/>
      <c r="Q333" s="215"/>
      <c r="R333" s="215"/>
      <c r="S333" s="215"/>
      <c r="T333" s="216"/>
      <c r="AT333" s="217" t="s">
        <v>192</v>
      </c>
      <c r="AU333" s="217" t="s">
        <v>92</v>
      </c>
      <c r="AV333" s="11" t="s">
        <v>92</v>
      </c>
      <c r="AW333" s="11" t="s">
        <v>194</v>
      </c>
      <c r="AX333" s="11" t="s">
        <v>82</v>
      </c>
      <c r="AY333" s="217" t="s">
        <v>182</v>
      </c>
    </row>
    <row r="334" spans="2:51" s="11" customFormat="1" ht="13.5">
      <c r="B334" s="206"/>
      <c r="C334" s="207"/>
      <c r="D334" s="208" t="s">
        <v>192</v>
      </c>
      <c r="E334" s="209" t="s">
        <v>22</v>
      </c>
      <c r="F334" s="210" t="s">
        <v>622</v>
      </c>
      <c r="G334" s="207"/>
      <c r="H334" s="211">
        <v>5578.6</v>
      </c>
      <c r="I334" s="212"/>
      <c r="J334" s="207"/>
      <c r="K334" s="207"/>
      <c r="L334" s="213"/>
      <c r="M334" s="214"/>
      <c r="N334" s="215"/>
      <c r="O334" s="215"/>
      <c r="P334" s="215"/>
      <c r="Q334" s="215"/>
      <c r="R334" s="215"/>
      <c r="S334" s="215"/>
      <c r="T334" s="216"/>
      <c r="AT334" s="217" t="s">
        <v>192</v>
      </c>
      <c r="AU334" s="217" t="s">
        <v>92</v>
      </c>
      <c r="AV334" s="11" t="s">
        <v>92</v>
      </c>
      <c r="AW334" s="11" t="s">
        <v>194</v>
      </c>
      <c r="AX334" s="11" t="s">
        <v>82</v>
      </c>
      <c r="AY334" s="217" t="s">
        <v>182</v>
      </c>
    </row>
    <row r="335" spans="2:51" s="13" customFormat="1" ht="13.5">
      <c r="B335" s="233"/>
      <c r="C335" s="234"/>
      <c r="D335" s="208" t="s">
        <v>192</v>
      </c>
      <c r="E335" s="235" t="s">
        <v>22</v>
      </c>
      <c r="F335" s="236" t="s">
        <v>241</v>
      </c>
      <c r="G335" s="234"/>
      <c r="H335" s="237">
        <v>11329.2</v>
      </c>
      <c r="I335" s="238"/>
      <c r="J335" s="234"/>
      <c r="K335" s="234"/>
      <c r="L335" s="239"/>
      <c r="M335" s="240"/>
      <c r="N335" s="241"/>
      <c r="O335" s="241"/>
      <c r="P335" s="241"/>
      <c r="Q335" s="241"/>
      <c r="R335" s="241"/>
      <c r="S335" s="241"/>
      <c r="T335" s="242"/>
      <c r="AT335" s="243" t="s">
        <v>192</v>
      </c>
      <c r="AU335" s="243" t="s">
        <v>92</v>
      </c>
      <c r="AV335" s="13" t="s">
        <v>197</v>
      </c>
      <c r="AW335" s="13" t="s">
        <v>194</v>
      </c>
      <c r="AX335" s="13" t="s">
        <v>25</v>
      </c>
      <c r="AY335" s="243" t="s">
        <v>182</v>
      </c>
    </row>
    <row r="336" spans="2:65" s="1" customFormat="1" ht="34.2" customHeight="1">
      <c r="B336" s="42"/>
      <c r="C336" s="194" t="s">
        <v>623</v>
      </c>
      <c r="D336" s="194" t="s">
        <v>185</v>
      </c>
      <c r="E336" s="195" t="s">
        <v>624</v>
      </c>
      <c r="F336" s="196" t="s">
        <v>625</v>
      </c>
      <c r="G336" s="197" t="s">
        <v>234</v>
      </c>
      <c r="H336" s="198">
        <v>1564</v>
      </c>
      <c r="I336" s="199">
        <v>54.94</v>
      </c>
      <c r="J336" s="200">
        <f>ROUND(I336*H336,2)</f>
        <v>85926.16</v>
      </c>
      <c r="K336" s="196" t="s">
        <v>235</v>
      </c>
      <c r="L336" s="62"/>
      <c r="M336" s="201" t="s">
        <v>22</v>
      </c>
      <c r="N336" s="202" t="s">
        <v>53</v>
      </c>
      <c r="O336" s="43"/>
      <c r="P336" s="203">
        <f>O336*H336</f>
        <v>0</v>
      </c>
      <c r="Q336" s="203">
        <v>0</v>
      </c>
      <c r="R336" s="203">
        <f>Q336*H336</f>
        <v>0</v>
      </c>
      <c r="S336" s="203">
        <v>0</v>
      </c>
      <c r="T336" s="204">
        <f>S336*H336</f>
        <v>0</v>
      </c>
      <c r="AR336" s="25" t="s">
        <v>197</v>
      </c>
      <c r="AT336" s="25" t="s">
        <v>185</v>
      </c>
      <c r="AU336" s="25" t="s">
        <v>92</v>
      </c>
      <c r="AY336" s="25" t="s">
        <v>182</v>
      </c>
      <c r="BE336" s="205">
        <f>IF(N336="základní",J336,0)</f>
        <v>85926.16</v>
      </c>
      <c r="BF336" s="205">
        <f>IF(N336="snížená",J336,0)</f>
        <v>0</v>
      </c>
      <c r="BG336" s="205">
        <f>IF(N336="zákl. přenesená",J336,0)</f>
        <v>0</v>
      </c>
      <c r="BH336" s="205">
        <f>IF(N336="sníž. přenesená",J336,0)</f>
        <v>0</v>
      </c>
      <c r="BI336" s="205">
        <f>IF(N336="nulová",J336,0)</f>
        <v>0</v>
      </c>
      <c r="BJ336" s="25" t="s">
        <v>25</v>
      </c>
      <c r="BK336" s="205">
        <f>ROUND(I336*H336,2)</f>
        <v>85926.16</v>
      </c>
      <c r="BL336" s="25" t="s">
        <v>197</v>
      </c>
      <c r="BM336" s="25" t="s">
        <v>626</v>
      </c>
    </row>
    <row r="337" spans="2:47" s="1" customFormat="1" ht="156">
      <c r="B337" s="42"/>
      <c r="C337" s="64"/>
      <c r="D337" s="208" t="s">
        <v>237</v>
      </c>
      <c r="E337" s="64"/>
      <c r="F337" s="228" t="s">
        <v>627</v>
      </c>
      <c r="G337" s="64"/>
      <c r="H337" s="64"/>
      <c r="I337" s="165"/>
      <c r="J337" s="64"/>
      <c r="K337" s="64"/>
      <c r="L337" s="62"/>
      <c r="M337" s="229"/>
      <c r="N337" s="43"/>
      <c r="O337" s="43"/>
      <c r="P337" s="43"/>
      <c r="Q337" s="43"/>
      <c r="R337" s="43"/>
      <c r="S337" s="43"/>
      <c r="T337" s="79"/>
      <c r="AT337" s="25" t="s">
        <v>237</v>
      </c>
      <c r="AU337" s="25" t="s">
        <v>92</v>
      </c>
    </row>
    <row r="338" spans="2:51" s="11" customFormat="1" ht="13.5">
      <c r="B338" s="206"/>
      <c r="C338" s="207"/>
      <c r="D338" s="208" t="s">
        <v>192</v>
      </c>
      <c r="E338" s="209" t="s">
        <v>22</v>
      </c>
      <c r="F338" s="210" t="s">
        <v>628</v>
      </c>
      <c r="G338" s="207"/>
      <c r="H338" s="211">
        <v>1564</v>
      </c>
      <c r="I338" s="212"/>
      <c r="J338" s="207"/>
      <c r="K338" s="207"/>
      <c r="L338" s="213"/>
      <c r="M338" s="214"/>
      <c r="N338" s="215"/>
      <c r="O338" s="215"/>
      <c r="P338" s="215"/>
      <c r="Q338" s="215"/>
      <c r="R338" s="215"/>
      <c r="S338" s="215"/>
      <c r="T338" s="216"/>
      <c r="AT338" s="217" t="s">
        <v>192</v>
      </c>
      <c r="AU338" s="217" t="s">
        <v>92</v>
      </c>
      <c r="AV338" s="11" t="s">
        <v>92</v>
      </c>
      <c r="AW338" s="11" t="s">
        <v>194</v>
      </c>
      <c r="AX338" s="11" t="s">
        <v>25</v>
      </c>
      <c r="AY338" s="217" t="s">
        <v>182</v>
      </c>
    </row>
    <row r="339" spans="2:65" s="1" customFormat="1" ht="22.8" customHeight="1">
      <c r="B339" s="42"/>
      <c r="C339" s="194" t="s">
        <v>629</v>
      </c>
      <c r="D339" s="194" t="s">
        <v>185</v>
      </c>
      <c r="E339" s="195" t="s">
        <v>630</v>
      </c>
      <c r="F339" s="196" t="s">
        <v>631</v>
      </c>
      <c r="G339" s="197" t="s">
        <v>234</v>
      </c>
      <c r="H339" s="198">
        <v>4600</v>
      </c>
      <c r="I339" s="199">
        <v>65.88</v>
      </c>
      <c r="J339" s="200">
        <f>ROUND(I339*H339,2)</f>
        <v>303048</v>
      </c>
      <c r="K339" s="196" t="s">
        <v>235</v>
      </c>
      <c r="L339" s="62"/>
      <c r="M339" s="201" t="s">
        <v>22</v>
      </c>
      <c r="N339" s="202" t="s">
        <v>53</v>
      </c>
      <c r="O339" s="43"/>
      <c r="P339" s="203">
        <f>O339*H339</f>
        <v>0</v>
      </c>
      <c r="Q339" s="203">
        <v>0</v>
      </c>
      <c r="R339" s="203">
        <f>Q339*H339</f>
        <v>0</v>
      </c>
      <c r="S339" s="203">
        <v>0</v>
      </c>
      <c r="T339" s="204">
        <f>S339*H339</f>
        <v>0</v>
      </c>
      <c r="AR339" s="25" t="s">
        <v>197</v>
      </c>
      <c r="AT339" s="25" t="s">
        <v>185</v>
      </c>
      <c r="AU339" s="25" t="s">
        <v>92</v>
      </c>
      <c r="AY339" s="25" t="s">
        <v>182</v>
      </c>
      <c r="BE339" s="205">
        <f>IF(N339="základní",J339,0)</f>
        <v>303048</v>
      </c>
      <c r="BF339" s="205">
        <f>IF(N339="snížená",J339,0)</f>
        <v>0</v>
      </c>
      <c r="BG339" s="205">
        <f>IF(N339="zákl. přenesená",J339,0)</f>
        <v>0</v>
      </c>
      <c r="BH339" s="205">
        <f>IF(N339="sníž. přenesená",J339,0)</f>
        <v>0</v>
      </c>
      <c r="BI339" s="205">
        <f>IF(N339="nulová",J339,0)</f>
        <v>0</v>
      </c>
      <c r="BJ339" s="25" t="s">
        <v>25</v>
      </c>
      <c r="BK339" s="205">
        <f>ROUND(I339*H339,2)</f>
        <v>303048</v>
      </c>
      <c r="BL339" s="25" t="s">
        <v>197</v>
      </c>
      <c r="BM339" s="25" t="s">
        <v>632</v>
      </c>
    </row>
    <row r="340" spans="2:47" s="1" customFormat="1" ht="156">
      <c r="B340" s="42"/>
      <c r="C340" s="64"/>
      <c r="D340" s="208" t="s">
        <v>237</v>
      </c>
      <c r="E340" s="64"/>
      <c r="F340" s="228" t="s">
        <v>627</v>
      </c>
      <c r="G340" s="64"/>
      <c r="H340" s="64"/>
      <c r="I340" s="165"/>
      <c r="J340" s="64"/>
      <c r="K340" s="64"/>
      <c r="L340" s="62"/>
      <c r="M340" s="229"/>
      <c r="N340" s="43"/>
      <c r="O340" s="43"/>
      <c r="P340" s="43"/>
      <c r="Q340" s="43"/>
      <c r="R340" s="43"/>
      <c r="S340" s="43"/>
      <c r="T340" s="79"/>
      <c r="AT340" s="25" t="s">
        <v>237</v>
      </c>
      <c r="AU340" s="25" t="s">
        <v>92</v>
      </c>
    </row>
    <row r="341" spans="2:51" s="11" customFormat="1" ht="13.5">
      <c r="B341" s="206"/>
      <c r="C341" s="207"/>
      <c r="D341" s="208" t="s">
        <v>192</v>
      </c>
      <c r="E341" s="209" t="s">
        <v>22</v>
      </c>
      <c r="F341" s="210" t="s">
        <v>633</v>
      </c>
      <c r="G341" s="207"/>
      <c r="H341" s="211">
        <v>4600</v>
      </c>
      <c r="I341" s="212"/>
      <c r="J341" s="207"/>
      <c r="K341" s="207"/>
      <c r="L341" s="213"/>
      <c r="M341" s="214"/>
      <c r="N341" s="215"/>
      <c r="O341" s="215"/>
      <c r="P341" s="215"/>
      <c r="Q341" s="215"/>
      <c r="R341" s="215"/>
      <c r="S341" s="215"/>
      <c r="T341" s="216"/>
      <c r="AT341" s="217" t="s">
        <v>192</v>
      </c>
      <c r="AU341" s="217" t="s">
        <v>92</v>
      </c>
      <c r="AV341" s="11" t="s">
        <v>92</v>
      </c>
      <c r="AW341" s="11" t="s">
        <v>194</v>
      </c>
      <c r="AX341" s="11" t="s">
        <v>25</v>
      </c>
      <c r="AY341" s="217" t="s">
        <v>182</v>
      </c>
    </row>
    <row r="342" spans="2:65" s="1" customFormat="1" ht="22.8" customHeight="1">
      <c r="B342" s="42"/>
      <c r="C342" s="194" t="s">
        <v>634</v>
      </c>
      <c r="D342" s="194" t="s">
        <v>185</v>
      </c>
      <c r="E342" s="195" t="s">
        <v>635</v>
      </c>
      <c r="F342" s="196" t="s">
        <v>636</v>
      </c>
      <c r="G342" s="197" t="s">
        <v>234</v>
      </c>
      <c r="H342" s="198">
        <v>1555</v>
      </c>
      <c r="I342" s="199">
        <v>43.64</v>
      </c>
      <c r="J342" s="200">
        <f>ROUND(I342*H342,2)</f>
        <v>67860.2</v>
      </c>
      <c r="K342" s="196" t="s">
        <v>235</v>
      </c>
      <c r="L342" s="62"/>
      <c r="M342" s="201" t="s">
        <v>22</v>
      </c>
      <c r="N342" s="202" t="s">
        <v>53</v>
      </c>
      <c r="O342" s="43"/>
      <c r="P342" s="203">
        <f>O342*H342</f>
        <v>0</v>
      </c>
      <c r="Q342" s="203">
        <v>0</v>
      </c>
      <c r="R342" s="203">
        <f>Q342*H342</f>
        <v>0</v>
      </c>
      <c r="S342" s="203">
        <v>0</v>
      </c>
      <c r="T342" s="204">
        <f>S342*H342</f>
        <v>0</v>
      </c>
      <c r="AR342" s="25" t="s">
        <v>197</v>
      </c>
      <c r="AT342" s="25" t="s">
        <v>185</v>
      </c>
      <c r="AU342" s="25" t="s">
        <v>92</v>
      </c>
      <c r="AY342" s="25" t="s">
        <v>182</v>
      </c>
      <c r="BE342" s="205">
        <f>IF(N342="základní",J342,0)</f>
        <v>67860.2</v>
      </c>
      <c r="BF342" s="205">
        <f>IF(N342="snížená",J342,0)</f>
        <v>0</v>
      </c>
      <c r="BG342" s="205">
        <f>IF(N342="zákl. přenesená",J342,0)</f>
        <v>0</v>
      </c>
      <c r="BH342" s="205">
        <f>IF(N342="sníž. přenesená",J342,0)</f>
        <v>0</v>
      </c>
      <c r="BI342" s="205">
        <f>IF(N342="nulová",J342,0)</f>
        <v>0</v>
      </c>
      <c r="BJ342" s="25" t="s">
        <v>25</v>
      </c>
      <c r="BK342" s="205">
        <f>ROUND(I342*H342,2)</f>
        <v>67860.2</v>
      </c>
      <c r="BL342" s="25" t="s">
        <v>197</v>
      </c>
      <c r="BM342" s="25" t="s">
        <v>637</v>
      </c>
    </row>
    <row r="343" spans="2:47" s="1" customFormat="1" ht="156">
      <c r="B343" s="42"/>
      <c r="C343" s="64"/>
      <c r="D343" s="208" t="s">
        <v>237</v>
      </c>
      <c r="E343" s="64"/>
      <c r="F343" s="228" t="s">
        <v>627</v>
      </c>
      <c r="G343" s="64"/>
      <c r="H343" s="64"/>
      <c r="I343" s="165"/>
      <c r="J343" s="64"/>
      <c r="K343" s="64"/>
      <c r="L343" s="62"/>
      <c r="M343" s="229"/>
      <c r="N343" s="43"/>
      <c r="O343" s="43"/>
      <c r="P343" s="43"/>
      <c r="Q343" s="43"/>
      <c r="R343" s="43"/>
      <c r="S343" s="43"/>
      <c r="T343" s="79"/>
      <c r="AT343" s="25" t="s">
        <v>237</v>
      </c>
      <c r="AU343" s="25" t="s">
        <v>92</v>
      </c>
    </row>
    <row r="344" spans="2:51" s="11" customFormat="1" ht="13.5">
      <c r="B344" s="206"/>
      <c r="C344" s="207"/>
      <c r="D344" s="208" t="s">
        <v>192</v>
      </c>
      <c r="E344" s="209" t="s">
        <v>22</v>
      </c>
      <c r="F344" s="210" t="s">
        <v>638</v>
      </c>
      <c r="G344" s="207"/>
      <c r="H344" s="211">
        <v>1555</v>
      </c>
      <c r="I344" s="212"/>
      <c r="J344" s="207"/>
      <c r="K344" s="207"/>
      <c r="L344" s="213"/>
      <c r="M344" s="214"/>
      <c r="N344" s="215"/>
      <c r="O344" s="215"/>
      <c r="P344" s="215"/>
      <c r="Q344" s="215"/>
      <c r="R344" s="215"/>
      <c r="S344" s="215"/>
      <c r="T344" s="216"/>
      <c r="AT344" s="217" t="s">
        <v>192</v>
      </c>
      <c r="AU344" s="217" t="s">
        <v>92</v>
      </c>
      <c r="AV344" s="11" t="s">
        <v>92</v>
      </c>
      <c r="AW344" s="11" t="s">
        <v>194</v>
      </c>
      <c r="AX344" s="11" t="s">
        <v>25</v>
      </c>
      <c r="AY344" s="217" t="s">
        <v>182</v>
      </c>
    </row>
    <row r="345" spans="2:65" s="1" customFormat="1" ht="22.8" customHeight="1">
      <c r="B345" s="42"/>
      <c r="C345" s="194" t="s">
        <v>639</v>
      </c>
      <c r="D345" s="194" t="s">
        <v>185</v>
      </c>
      <c r="E345" s="195" t="s">
        <v>640</v>
      </c>
      <c r="F345" s="196" t="s">
        <v>641</v>
      </c>
      <c r="G345" s="197" t="s">
        <v>234</v>
      </c>
      <c r="H345" s="198">
        <v>187</v>
      </c>
      <c r="I345" s="199">
        <v>52.85</v>
      </c>
      <c r="J345" s="200">
        <f>ROUND(I345*H345,2)</f>
        <v>9882.95</v>
      </c>
      <c r="K345" s="196" t="s">
        <v>235</v>
      </c>
      <c r="L345" s="62"/>
      <c r="M345" s="201" t="s">
        <v>22</v>
      </c>
      <c r="N345" s="202" t="s">
        <v>53</v>
      </c>
      <c r="O345" s="43"/>
      <c r="P345" s="203">
        <f>O345*H345</f>
        <v>0</v>
      </c>
      <c r="Q345" s="203">
        <v>0</v>
      </c>
      <c r="R345" s="203">
        <f>Q345*H345</f>
        <v>0</v>
      </c>
      <c r="S345" s="203">
        <v>0</v>
      </c>
      <c r="T345" s="204">
        <f>S345*H345</f>
        <v>0</v>
      </c>
      <c r="AR345" s="25" t="s">
        <v>197</v>
      </c>
      <c r="AT345" s="25" t="s">
        <v>185</v>
      </c>
      <c r="AU345" s="25" t="s">
        <v>92</v>
      </c>
      <c r="AY345" s="25" t="s">
        <v>182</v>
      </c>
      <c r="BE345" s="205">
        <f>IF(N345="základní",J345,0)</f>
        <v>9882.95</v>
      </c>
      <c r="BF345" s="205">
        <f>IF(N345="snížená",J345,0)</f>
        <v>0</v>
      </c>
      <c r="BG345" s="205">
        <f>IF(N345="zákl. přenesená",J345,0)</f>
        <v>0</v>
      </c>
      <c r="BH345" s="205">
        <f>IF(N345="sníž. přenesená",J345,0)</f>
        <v>0</v>
      </c>
      <c r="BI345" s="205">
        <f>IF(N345="nulová",J345,0)</f>
        <v>0</v>
      </c>
      <c r="BJ345" s="25" t="s">
        <v>25</v>
      </c>
      <c r="BK345" s="205">
        <f>ROUND(I345*H345,2)</f>
        <v>9882.95</v>
      </c>
      <c r="BL345" s="25" t="s">
        <v>197</v>
      </c>
      <c r="BM345" s="25" t="s">
        <v>642</v>
      </c>
    </row>
    <row r="346" spans="2:47" s="1" customFormat="1" ht="156">
      <c r="B346" s="42"/>
      <c r="C346" s="64"/>
      <c r="D346" s="208" t="s">
        <v>237</v>
      </c>
      <c r="E346" s="64"/>
      <c r="F346" s="228" t="s">
        <v>643</v>
      </c>
      <c r="G346" s="64"/>
      <c r="H346" s="64"/>
      <c r="I346" s="165"/>
      <c r="J346" s="64"/>
      <c r="K346" s="64"/>
      <c r="L346" s="62"/>
      <c r="M346" s="229"/>
      <c r="N346" s="43"/>
      <c r="O346" s="43"/>
      <c r="P346" s="43"/>
      <c r="Q346" s="43"/>
      <c r="R346" s="43"/>
      <c r="S346" s="43"/>
      <c r="T346" s="79"/>
      <c r="AT346" s="25" t="s">
        <v>237</v>
      </c>
      <c r="AU346" s="25" t="s">
        <v>92</v>
      </c>
    </row>
    <row r="347" spans="2:51" s="11" customFormat="1" ht="13.5">
      <c r="B347" s="206"/>
      <c r="C347" s="207"/>
      <c r="D347" s="208" t="s">
        <v>192</v>
      </c>
      <c r="E347" s="209" t="s">
        <v>22</v>
      </c>
      <c r="F347" s="210" t="s">
        <v>644</v>
      </c>
      <c r="G347" s="207"/>
      <c r="H347" s="211">
        <v>187</v>
      </c>
      <c r="I347" s="212"/>
      <c r="J347" s="207"/>
      <c r="K347" s="207"/>
      <c r="L347" s="213"/>
      <c r="M347" s="214"/>
      <c r="N347" s="215"/>
      <c r="O347" s="215"/>
      <c r="P347" s="215"/>
      <c r="Q347" s="215"/>
      <c r="R347" s="215"/>
      <c r="S347" s="215"/>
      <c r="T347" s="216"/>
      <c r="AT347" s="217" t="s">
        <v>192</v>
      </c>
      <c r="AU347" s="217" t="s">
        <v>92</v>
      </c>
      <c r="AV347" s="11" t="s">
        <v>92</v>
      </c>
      <c r="AW347" s="11" t="s">
        <v>194</v>
      </c>
      <c r="AX347" s="11" t="s">
        <v>25</v>
      </c>
      <c r="AY347" s="217" t="s">
        <v>182</v>
      </c>
    </row>
    <row r="348" spans="2:65" s="1" customFormat="1" ht="14.4" customHeight="1">
      <c r="B348" s="42"/>
      <c r="C348" s="244" t="s">
        <v>645</v>
      </c>
      <c r="D348" s="244" t="s">
        <v>435</v>
      </c>
      <c r="E348" s="245" t="s">
        <v>646</v>
      </c>
      <c r="F348" s="246" t="s">
        <v>647</v>
      </c>
      <c r="G348" s="247" t="s">
        <v>295</v>
      </c>
      <c r="H348" s="248">
        <v>28.05</v>
      </c>
      <c r="I348" s="249">
        <v>1044.8</v>
      </c>
      <c r="J348" s="250">
        <f>ROUND(I348*H348,2)</f>
        <v>29306.64</v>
      </c>
      <c r="K348" s="246" t="s">
        <v>235</v>
      </c>
      <c r="L348" s="251"/>
      <c r="M348" s="252" t="s">
        <v>22</v>
      </c>
      <c r="N348" s="253" t="s">
        <v>53</v>
      </c>
      <c r="O348" s="43"/>
      <c r="P348" s="203">
        <f>O348*H348</f>
        <v>0</v>
      </c>
      <c r="Q348" s="203">
        <v>0.21</v>
      </c>
      <c r="R348" s="203">
        <f>Q348*H348</f>
        <v>5.8905</v>
      </c>
      <c r="S348" s="203">
        <v>0</v>
      </c>
      <c r="T348" s="204">
        <f>S348*H348</f>
        <v>0</v>
      </c>
      <c r="AR348" s="25" t="s">
        <v>271</v>
      </c>
      <c r="AT348" s="25" t="s">
        <v>435</v>
      </c>
      <c r="AU348" s="25" t="s">
        <v>92</v>
      </c>
      <c r="AY348" s="25" t="s">
        <v>182</v>
      </c>
      <c r="BE348" s="205">
        <f>IF(N348="základní",J348,0)</f>
        <v>29306.64</v>
      </c>
      <c r="BF348" s="205">
        <f>IF(N348="snížená",J348,0)</f>
        <v>0</v>
      </c>
      <c r="BG348" s="205">
        <f>IF(N348="zákl. přenesená",J348,0)</f>
        <v>0</v>
      </c>
      <c r="BH348" s="205">
        <f>IF(N348="sníž. přenesená",J348,0)</f>
        <v>0</v>
      </c>
      <c r="BI348" s="205">
        <f>IF(N348="nulová",J348,0)</f>
        <v>0</v>
      </c>
      <c r="BJ348" s="25" t="s">
        <v>25</v>
      </c>
      <c r="BK348" s="205">
        <f>ROUND(I348*H348,2)</f>
        <v>29306.64</v>
      </c>
      <c r="BL348" s="25" t="s">
        <v>197</v>
      </c>
      <c r="BM348" s="25" t="s">
        <v>648</v>
      </c>
    </row>
    <row r="349" spans="2:51" s="11" customFormat="1" ht="13.5">
      <c r="B349" s="206"/>
      <c r="C349" s="207"/>
      <c r="D349" s="208" t="s">
        <v>192</v>
      </c>
      <c r="E349" s="209" t="s">
        <v>22</v>
      </c>
      <c r="F349" s="210" t="s">
        <v>649</v>
      </c>
      <c r="G349" s="207"/>
      <c r="H349" s="211">
        <v>28.05</v>
      </c>
      <c r="I349" s="212"/>
      <c r="J349" s="207"/>
      <c r="K349" s="207"/>
      <c r="L349" s="213"/>
      <c r="M349" s="214"/>
      <c r="N349" s="215"/>
      <c r="O349" s="215"/>
      <c r="P349" s="215"/>
      <c r="Q349" s="215"/>
      <c r="R349" s="215"/>
      <c r="S349" s="215"/>
      <c r="T349" s="216"/>
      <c r="AT349" s="217" t="s">
        <v>192</v>
      </c>
      <c r="AU349" s="217" t="s">
        <v>92</v>
      </c>
      <c r="AV349" s="11" t="s">
        <v>92</v>
      </c>
      <c r="AW349" s="11" t="s">
        <v>194</v>
      </c>
      <c r="AX349" s="11" t="s">
        <v>25</v>
      </c>
      <c r="AY349" s="217" t="s">
        <v>182</v>
      </c>
    </row>
    <row r="350" spans="2:65" s="1" customFormat="1" ht="14.4" customHeight="1">
      <c r="B350" s="42"/>
      <c r="C350" s="194" t="s">
        <v>650</v>
      </c>
      <c r="D350" s="194" t="s">
        <v>185</v>
      </c>
      <c r="E350" s="195" t="s">
        <v>651</v>
      </c>
      <c r="F350" s="196" t="s">
        <v>652</v>
      </c>
      <c r="G350" s="197" t="s">
        <v>234</v>
      </c>
      <c r="H350" s="198">
        <v>831</v>
      </c>
      <c r="I350" s="199">
        <v>37.49</v>
      </c>
      <c r="J350" s="200">
        <f>ROUND(I350*H350,2)</f>
        <v>31154.19</v>
      </c>
      <c r="K350" s="196" t="s">
        <v>235</v>
      </c>
      <c r="L350" s="62"/>
      <c r="M350" s="201" t="s">
        <v>22</v>
      </c>
      <c r="N350" s="202" t="s">
        <v>53</v>
      </c>
      <c r="O350" s="43"/>
      <c r="P350" s="203">
        <f>O350*H350</f>
        <v>0</v>
      </c>
      <c r="Q350" s="203">
        <v>0.00397</v>
      </c>
      <c r="R350" s="203">
        <f>Q350*H350</f>
        <v>3.2990699999999995</v>
      </c>
      <c r="S350" s="203">
        <v>0</v>
      </c>
      <c r="T350" s="204">
        <f>S350*H350</f>
        <v>0</v>
      </c>
      <c r="AR350" s="25" t="s">
        <v>197</v>
      </c>
      <c r="AT350" s="25" t="s">
        <v>185</v>
      </c>
      <c r="AU350" s="25" t="s">
        <v>92</v>
      </c>
      <c r="AY350" s="25" t="s">
        <v>182</v>
      </c>
      <c r="BE350" s="205">
        <f>IF(N350="základní",J350,0)</f>
        <v>31154.19</v>
      </c>
      <c r="BF350" s="205">
        <f>IF(N350="snížená",J350,0)</f>
        <v>0</v>
      </c>
      <c r="BG350" s="205">
        <f>IF(N350="zákl. přenesená",J350,0)</f>
        <v>0</v>
      </c>
      <c r="BH350" s="205">
        <f>IF(N350="sníž. přenesená",J350,0)</f>
        <v>0</v>
      </c>
      <c r="BI350" s="205">
        <f>IF(N350="nulová",J350,0)</f>
        <v>0</v>
      </c>
      <c r="BJ350" s="25" t="s">
        <v>25</v>
      </c>
      <c r="BK350" s="205">
        <f>ROUND(I350*H350,2)</f>
        <v>31154.19</v>
      </c>
      <c r="BL350" s="25" t="s">
        <v>197</v>
      </c>
      <c r="BM350" s="25" t="s">
        <v>653</v>
      </c>
    </row>
    <row r="351" spans="2:47" s="1" customFormat="1" ht="120">
      <c r="B351" s="42"/>
      <c r="C351" s="64"/>
      <c r="D351" s="208" t="s">
        <v>237</v>
      </c>
      <c r="E351" s="64"/>
      <c r="F351" s="228" t="s">
        <v>654</v>
      </c>
      <c r="G351" s="64"/>
      <c r="H351" s="64"/>
      <c r="I351" s="165"/>
      <c r="J351" s="64"/>
      <c r="K351" s="64"/>
      <c r="L351" s="62"/>
      <c r="M351" s="229"/>
      <c r="N351" s="43"/>
      <c r="O351" s="43"/>
      <c r="P351" s="43"/>
      <c r="Q351" s="43"/>
      <c r="R351" s="43"/>
      <c r="S351" s="43"/>
      <c r="T351" s="79"/>
      <c r="AT351" s="25" t="s">
        <v>237</v>
      </c>
      <c r="AU351" s="25" t="s">
        <v>92</v>
      </c>
    </row>
    <row r="352" spans="2:51" s="11" customFormat="1" ht="13.5">
      <c r="B352" s="206"/>
      <c r="C352" s="207"/>
      <c r="D352" s="208" t="s">
        <v>192</v>
      </c>
      <c r="E352" s="209" t="s">
        <v>22</v>
      </c>
      <c r="F352" s="210" t="s">
        <v>655</v>
      </c>
      <c r="G352" s="207"/>
      <c r="H352" s="211">
        <v>644</v>
      </c>
      <c r="I352" s="212"/>
      <c r="J352" s="207"/>
      <c r="K352" s="207"/>
      <c r="L352" s="213"/>
      <c r="M352" s="214"/>
      <c r="N352" s="215"/>
      <c r="O352" s="215"/>
      <c r="P352" s="215"/>
      <c r="Q352" s="215"/>
      <c r="R352" s="215"/>
      <c r="S352" s="215"/>
      <c r="T352" s="216"/>
      <c r="AT352" s="217" t="s">
        <v>192</v>
      </c>
      <c r="AU352" s="217" t="s">
        <v>92</v>
      </c>
      <c r="AV352" s="11" t="s">
        <v>92</v>
      </c>
      <c r="AW352" s="11" t="s">
        <v>194</v>
      </c>
      <c r="AX352" s="11" t="s">
        <v>82</v>
      </c>
      <c r="AY352" s="217" t="s">
        <v>182</v>
      </c>
    </row>
    <row r="353" spans="2:51" s="11" customFormat="1" ht="13.5">
      <c r="B353" s="206"/>
      <c r="C353" s="207"/>
      <c r="D353" s="208" t="s">
        <v>192</v>
      </c>
      <c r="E353" s="209" t="s">
        <v>22</v>
      </c>
      <c r="F353" s="210" t="s">
        <v>656</v>
      </c>
      <c r="G353" s="207"/>
      <c r="H353" s="211">
        <v>187</v>
      </c>
      <c r="I353" s="212"/>
      <c r="J353" s="207"/>
      <c r="K353" s="207"/>
      <c r="L353" s="213"/>
      <c r="M353" s="214"/>
      <c r="N353" s="215"/>
      <c r="O353" s="215"/>
      <c r="P353" s="215"/>
      <c r="Q353" s="215"/>
      <c r="R353" s="215"/>
      <c r="S353" s="215"/>
      <c r="T353" s="216"/>
      <c r="AT353" s="217" t="s">
        <v>192</v>
      </c>
      <c r="AU353" s="217" t="s">
        <v>92</v>
      </c>
      <c r="AV353" s="11" t="s">
        <v>92</v>
      </c>
      <c r="AW353" s="11" t="s">
        <v>194</v>
      </c>
      <c r="AX353" s="11" t="s">
        <v>82</v>
      </c>
      <c r="AY353" s="217" t="s">
        <v>182</v>
      </c>
    </row>
    <row r="354" spans="2:51" s="13" customFormat="1" ht="13.5">
      <c r="B354" s="233"/>
      <c r="C354" s="234"/>
      <c r="D354" s="208" t="s">
        <v>192</v>
      </c>
      <c r="E354" s="235" t="s">
        <v>22</v>
      </c>
      <c r="F354" s="236" t="s">
        <v>241</v>
      </c>
      <c r="G354" s="234"/>
      <c r="H354" s="237">
        <v>831</v>
      </c>
      <c r="I354" s="238"/>
      <c r="J354" s="234"/>
      <c r="K354" s="234"/>
      <c r="L354" s="239"/>
      <c r="M354" s="240"/>
      <c r="N354" s="241"/>
      <c r="O354" s="241"/>
      <c r="P354" s="241"/>
      <c r="Q354" s="241"/>
      <c r="R354" s="241"/>
      <c r="S354" s="241"/>
      <c r="T354" s="242"/>
      <c r="AT354" s="243" t="s">
        <v>192</v>
      </c>
      <c r="AU354" s="243" t="s">
        <v>92</v>
      </c>
      <c r="AV354" s="13" t="s">
        <v>197</v>
      </c>
      <c r="AW354" s="13" t="s">
        <v>194</v>
      </c>
      <c r="AX354" s="13" t="s">
        <v>25</v>
      </c>
      <c r="AY354" s="243" t="s">
        <v>182</v>
      </c>
    </row>
    <row r="355" spans="2:63" s="10" customFormat="1" ht="29.85" customHeight="1">
      <c r="B355" s="178"/>
      <c r="C355" s="179"/>
      <c r="D355" s="180" t="s">
        <v>81</v>
      </c>
      <c r="E355" s="192" t="s">
        <v>92</v>
      </c>
      <c r="F355" s="192" t="s">
        <v>657</v>
      </c>
      <c r="G355" s="179"/>
      <c r="H355" s="179"/>
      <c r="I355" s="182"/>
      <c r="J355" s="193">
        <f>BK355</f>
        <v>10026381.64</v>
      </c>
      <c r="K355" s="179"/>
      <c r="L355" s="184"/>
      <c r="M355" s="185"/>
      <c r="N355" s="186"/>
      <c r="O355" s="186"/>
      <c r="P355" s="187">
        <f>SUM(P356:P440)</f>
        <v>0</v>
      </c>
      <c r="Q355" s="186"/>
      <c r="R355" s="187">
        <f>SUM(R356:R440)</f>
        <v>2517.2041949700006</v>
      </c>
      <c r="S355" s="186"/>
      <c r="T355" s="188">
        <f>SUM(T356:T440)</f>
        <v>0</v>
      </c>
      <c r="AR355" s="189" t="s">
        <v>25</v>
      </c>
      <c r="AT355" s="190" t="s">
        <v>81</v>
      </c>
      <c r="AU355" s="190" t="s">
        <v>25</v>
      </c>
      <c r="AY355" s="189" t="s">
        <v>182</v>
      </c>
      <c r="BK355" s="191">
        <f>SUM(BK356:BK440)</f>
        <v>10026381.64</v>
      </c>
    </row>
    <row r="356" spans="2:65" s="1" customFormat="1" ht="34.2" customHeight="1">
      <c r="B356" s="42"/>
      <c r="C356" s="194" t="s">
        <v>658</v>
      </c>
      <c r="D356" s="194" t="s">
        <v>185</v>
      </c>
      <c r="E356" s="195" t="s">
        <v>659</v>
      </c>
      <c r="F356" s="196" t="s">
        <v>660</v>
      </c>
      <c r="G356" s="197" t="s">
        <v>295</v>
      </c>
      <c r="H356" s="198">
        <v>935.125</v>
      </c>
      <c r="I356" s="199">
        <v>908.36</v>
      </c>
      <c r="J356" s="200">
        <f>ROUND(I356*H356,2)</f>
        <v>849430.15</v>
      </c>
      <c r="K356" s="196" t="s">
        <v>235</v>
      </c>
      <c r="L356" s="62"/>
      <c r="M356" s="201" t="s">
        <v>22</v>
      </c>
      <c r="N356" s="202" t="s">
        <v>53</v>
      </c>
      <c r="O356" s="43"/>
      <c r="P356" s="203">
        <f>O356*H356</f>
        <v>0</v>
      </c>
      <c r="Q356" s="203">
        <v>0</v>
      </c>
      <c r="R356" s="203">
        <f>Q356*H356</f>
        <v>0</v>
      </c>
      <c r="S356" s="203">
        <v>0</v>
      </c>
      <c r="T356" s="204">
        <f>S356*H356</f>
        <v>0</v>
      </c>
      <c r="AR356" s="25" t="s">
        <v>197</v>
      </c>
      <c r="AT356" s="25" t="s">
        <v>185</v>
      </c>
      <c r="AU356" s="25" t="s">
        <v>92</v>
      </c>
      <c r="AY356" s="25" t="s">
        <v>182</v>
      </c>
      <c r="BE356" s="205">
        <f>IF(N356="základní",J356,0)</f>
        <v>849430.15</v>
      </c>
      <c r="BF356" s="205">
        <f>IF(N356="snížená",J356,0)</f>
        <v>0</v>
      </c>
      <c r="BG356" s="205">
        <f>IF(N356="zákl. přenesená",J356,0)</f>
        <v>0</v>
      </c>
      <c r="BH356" s="205">
        <f>IF(N356="sníž. přenesená",J356,0)</f>
        <v>0</v>
      </c>
      <c r="BI356" s="205">
        <f>IF(N356="nulová",J356,0)</f>
        <v>0</v>
      </c>
      <c r="BJ356" s="25" t="s">
        <v>25</v>
      </c>
      <c r="BK356" s="205">
        <f>ROUND(I356*H356,2)</f>
        <v>849430.15</v>
      </c>
      <c r="BL356" s="25" t="s">
        <v>197</v>
      </c>
      <c r="BM356" s="25" t="s">
        <v>661</v>
      </c>
    </row>
    <row r="357" spans="2:47" s="1" customFormat="1" ht="120">
      <c r="B357" s="42"/>
      <c r="C357" s="64"/>
      <c r="D357" s="208" t="s">
        <v>237</v>
      </c>
      <c r="E357" s="64"/>
      <c r="F357" s="228" t="s">
        <v>662</v>
      </c>
      <c r="G357" s="64"/>
      <c r="H357" s="64"/>
      <c r="I357" s="165"/>
      <c r="J357" s="64"/>
      <c r="K357" s="64"/>
      <c r="L357" s="62"/>
      <c r="M357" s="229"/>
      <c r="N357" s="43"/>
      <c r="O357" s="43"/>
      <c r="P357" s="43"/>
      <c r="Q357" s="43"/>
      <c r="R357" s="43"/>
      <c r="S357" s="43"/>
      <c r="T357" s="79"/>
      <c r="AT357" s="25" t="s">
        <v>237</v>
      </c>
      <c r="AU357" s="25" t="s">
        <v>92</v>
      </c>
    </row>
    <row r="358" spans="2:51" s="11" customFormat="1" ht="24">
      <c r="B358" s="206"/>
      <c r="C358" s="207"/>
      <c r="D358" s="208" t="s">
        <v>192</v>
      </c>
      <c r="E358" s="209" t="s">
        <v>22</v>
      </c>
      <c r="F358" s="210" t="s">
        <v>663</v>
      </c>
      <c r="G358" s="207"/>
      <c r="H358" s="211">
        <v>935.125</v>
      </c>
      <c r="I358" s="212"/>
      <c r="J358" s="207"/>
      <c r="K358" s="207"/>
      <c r="L358" s="213"/>
      <c r="M358" s="214"/>
      <c r="N358" s="215"/>
      <c r="O358" s="215"/>
      <c r="P358" s="215"/>
      <c r="Q358" s="215"/>
      <c r="R358" s="215"/>
      <c r="S358" s="215"/>
      <c r="T358" s="216"/>
      <c r="AT358" s="217" t="s">
        <v>192</v>
      </c>
      <c r="AU358" s="217" t="s">
        <v>92</v>
      </c>
      <c r="AV358" s="11" t="s">
        <v>92</v>
      </c>
      <c r="AW358" s="11" t="s">
        <v>194</v>
      </c>
      <c r="AX358" s="11" t="s">
        <v>25</v>
      </c>
      <c r="AY358" s="217" t="s">
        <v>182</v>
      </c>
    </row>
    <row r="359" spans="2:65" s="1" customFormat="1" ht="34.2" customHeight="1">
      <c r="B359" s="42"/>
      <c r="C359" s="194" t="s">
        <v>664</v>
      </c>
      <c r="D359" s="194" t="s">
        <v>185</v>
      </c>
      <c r="E359" s="195" t="s">
        <v>665</v>
      </c>
      <c r="F359" s="196" t="s">
        <v>666</v>
      </c>
      <c r="G359" s="197" t="s">
        <v>234</v>
      </c>
      <c r="H359" s="198">
        <v>12</v>
      </c>
      <c r="I359" s="199">
        <v>39.09</v>
      </c>
      <c r="J359" s="200">
        <f>ROUND(I359*H359,2)</f>
        <v>469.08</v>
      </c>
      <c r="K359" s="196" t="s">
        <v>235</v>
      </c>
      <c r="L359" s="62"/>
      <c r="M359" s="201" t="s">
        <v>22</v>
      </c>
      <c r="N359" s="202" t="s">
        <v>53</v>
      </c>
      <c r="O359" s="43"/>
      <c r="P359" s="203">
        <f>O359*H359</f>
        <v>0</v>
      </c>
      <c r="Q359" s="203">
        <v>0.00017</v>
      </c>
      <c r="R359" s="203">
        <f>Q359*H359</f>
        <v>0.00204</v>
      </c>
      <c r="S359" s="203">
        <v>0</v>
      </c>
      <c r="T359" s="204">
        <f>S359*H359</f>
        <v>0</v>
      </c>
      <c r="AR359" s="25" t="s">
        <v>197</v>
      </c>
      <c r="AT359" s="25" t="s">
        <v>185</v>
      </c>
      <c r="AU359" s="25" t="s">
        <v>92</v>
      </c>
      <c r="AY359" s="25" t="s">
        <v>182</v>
      </c>
      <c r="BE359" s="205">
        <f>IF(N359="základní",J359,0)</f>
        <v>469.08</v>
      </c>
      <c r="BF359" s="205">
        <f>IF(N359="snížená",J359,0)</f>
        <v>0</v>
      </c>
      <c r="BG359" s="205">
        <f>IF(N359="zákl. přenesená",J359,0)</f>
        <v>0</v>
      </c>
      <c r="BH359" s="205">
        <f>IF(N359="sníž. přenesená",J359,0)</f>
        <v>0</v>
      </c>
      <c r="BI359" s="205">
        <f>IF(N359="nulová",J359,0)</f>
        <v>0</v>
      </c>
      <c r="BJ359" s="25" t="s">
        <v>25</v>
      </c>
      <c r="BK359" s="205">
        <f>ROUND(I359*H359,2)</f>
        <v>469.08</v>
      </c>
      <c r="BL359" s="25" t="s">
        <v>197</v>
      </c>
      <c r="BM359" s="25" t="s">
        <v>667</v>
      </c>
    </row>
    <row r="360" spans="2:47" s="1" customFormat="1" ht="300">
      <c r="B360" s="42"/>
      <c r="C360" s="64"/>
      <c r="D360" s="208" t="s">
        <v>237</v>
      </c>
      <c r="E360" s="64"/>
      <c r="F360" s="228" t="s">
        <v>668</v>
      </c>
      <c r="G360" s="64"/>
      <c r="H360" s="64"/>
      <c r="I360" s="165"/>
      <c r="J360" s="64"/>
      <c r="K360" s="64"/>
      <c r="L360" s="62"/>
      <c r="M360" s="229"/>
      <c r="N360" s="43"/>
      <c r="O360" s="43"/>
      <c r="P360" s="43"/>
      <c r="Q360" s="43"/>
      <c r="R360" s="43"/>
      <c r="S360" s="43"/>
      <c r="T360" s="79"/>
      <c r="AT360" s="25" t="s">
        <v>237</v>
      </c>
      <c r="AU360" s="25" t="s">
        <v>92</v>
      </c>
    </row>
    <row r="361" spans="2:51" s="11" customFormat="1" ht="13.5">
      <c r="B361" s="206"/>
      <c r="C361" s="207"/>
      <c r="D361" s="208" t="s">
        <v>192</v>
      </c>
      <c r="E361" s="209" t="s">
        <v>22</v>
      </c>
      <c r="F361" s="210" t="s">
        <v>669</v>
      </c>
      <c r="G361" s="207"/>
      <c r="H361" s="211">
        <v>12</v>
      </c>
      <c r="I361" s="212"/>
      <c r="J361" s="207"/>
      <c r="K361" s="207"/>
      <c r="L361" s="213"/>
      <c r="M361" s="214"/>
      <c r="N361" s="215"/>
      <c r="O361" s="215"/>
      <c r="P361" s="215"/>
      <c r="Q361" s="215"/>
      <c r="R361" s="215"/>
      <c r="S361" s="215"/>
      <c r="T361" s="216"/>
      <c r="AT361" s="217" t="s">
        <v>192</v>
      </c>
      <c r="AU361" s="217" t="s">
        <v>92</v>
      </c>
      <c r="AV361" s="11" t="s">
        <v>92</v>
      </c>
      <c r="AW361" s="11" t="s">
        <v>194</v>
      </c>
      <c r="AX361" s="11" t="s">
        <v>25</v>
      </c>
      <c r="AY361" s="217" t="s">
        <v>182</v>
      </c>
    </row>
    <row r="362" spans="2:65" s="1" customFormat="1" ht="14.4" customHeight="1">
      <c r="B362" s="42"/>
      <c r="C362" s="244" t="s">
        <v>670</v>
      </c>
      <c r="D362" s="244" t="s">
        <v>435</v>
      </c>
      <c r="E362" s="245" t="s">
        <v>671</v>
      </c>
      <c r="F362" s="246" t="s">
        <v>672</v>
      </c>
      <c r="G362" s="247" t="s">
        <v>234</v>
      </c>
      <c r="H362" s="248">
        <v>12.24</v>
      </c>
      <c r="I362" s="249">
        <v>14.75</v>
      </c>
      <c r="J362" s="250">
        <f>ROUND(I362*H362,2)</f>
        <v>180.54</v>
      </c>
      <c r="K362" s="246" t="s">
        <v>235</v>
      </c>
      <c r="L362" s="251"/>
      <c r="M362" s="252" t="s">
        <v>22</v>
      </c>
      <c r="N362" s="253" t="s">
        <v>53</v>
      </c>
      <c r="O362" s="43"/>
      <c r="P362" s="203">
        <f>O362*H362</f>
        <v>0</v>
      </c>
      <c r="Q362" s="203">
        <v>0.0002</v>
      </c>
      <c r="R362" s="203">
        <f>Q362*H362</f>
        <v>0.002448</v>
      </c>
      <c r="S362" s="203">
        <v>0</v>
      </c>
      <c r="T362" s="204">
        <f>S362*H362</f>
        <v>0</v>
      </c>
      <c r="AR362" s="25" t="s">
        <v>271</v>
      </c>
      <c r="AT362" s="25" t="s">
        <v>435</v>
      </c>
      <c r="AU362" s="25" t="s">
        <v>92</v>
      </c>
      <c r="AY362" s="25" t="s">
        <v>182</v>
      </c>
      <c r="BE362" s="205">
        <f>IF(N362="základní",J362,0)</f>
        <v>180.54</v>
      </c>
      <c r="BF362" s="205">
        <f>IF(N362="snížená",J362,0)</f>
        <v>0</v>
      </c>
      <c r="BG362" s="205">
        <f>IF(N362="zákl. přenesená",J362,0)</f>
        <v>0</v>
      </c>
      <c r="BH362" s="205">
        <f>IF(N362="sníž. přenesená",J362,0)</f>
        <v>0</v>
      </c>
      <c r="BI362" s="205">
        <f>IF(N362="nulová",J362,0)</f>
        <v>0</v>
      </c>
      <c r="BJ362" s="25" t="s">
        <v>25</v>
      </c>
      <c r="BK362" s="205">
        <f>ROUND(I362*H362,2)</f>
        <v>180.54</v>
      </c>
      <c r="BL362" s="25" t="s">
        <v>197</v>
      </c>
      <c r="BM362" s="25" t="s">
        <v>673</v>
      </c>
    </row>
    <row r="363" spans="2:51" s="11" customFormat="1" ht="13.5">
      <c r="B363" s="206"/>
      <c r="C363" s="207"/>
      <c r="D363" s="208" t="s">
        <v>192</v>
      </c>
      <c r="E363" s="209" t="s">
        <v>22</v>
      </c>
      <c r="F363" s="210" t="s">
        <v>674</v>
      </c>
      <c r="G363" s="207"/>
      <c r="H363" s="211">
        <v>12.24</v>
      </c>
      <c r="I363" s="212"/>
      <c r="J363" s="207"/>
      <c r="K363" s="207"/>
      <c r="L363" s="213"/>
      <c r="M363" s="214"/>
      <c r="N363" s="215"/>
      <c r="O363" s="215"/>
      <c r="P363" s="215"/>
      <c r="Q363" s="215"/>
      <c r="R363" s="215"/>
      <c r="S363" s="215"/>
      <c r="T363" s="216"/>
      <c r="AT363" s="217" t="s">
        <v>192</v>
      </c>
      <c r="AU363" s="217" t="s">
        <v>92</v>
      </c>
      <c r="AV363" s="11" t="s">
        <v>92</v>
      </c>
      <c r="AW363" s="11" t="s">
        <v>194</v>
      </c>
      <c r="AX363" s="11" t="s">
        <v>25</v>
      </c>
      <c r="AY363" s="217" t="s">
        <v>182</v>
      </c>
    </row>
    <row r="364" spans="2:65" s="1" customFormat="1" ht="34.2" customHeight="1">
      <c r="B364" s="42"/>
      <c r="C364" s="194" t="s">
        <v>675</v>
      </c>
      <c r="D364" s="194" t="s">
        <v>185</v>
      </c>
      <c r="E364" s="195" t="s">
        <v>676</v>
      </c>
      <c r="F364" s="196" t="s">
        <v>677</v>
      </c>
      <c r="G364" s="197" t="s">
        <v>234</v>
      </c>
      <c r="H364" s="198">
        <v>2092.5</v>
      </c>
      <c r="I364" s="199">
        <v>48.92</v>
      </c>
      <c r="J364" s="200">
        <f>ROUND(I364*H364,2)</f>
        <v>102365.1</v>
      </c>
      <c r="K364" s="196" t="s">
        <v>235</v>
      </c>
      <c r="L364" s="62"/>
      <c r="M364" s="201" t="s">
        <v>22</v>
      </c>
      <c r="N364" s="202" t="s">
        <v>53</v>
      </c>
      <c r="O364" s="43"/>
      <c r="P364" s="203">
        <f>O364*H364</f>
        <v>0</v>
      </c>
      <c r="Q364" s="203">
        <v>0.00027</v>
      </c>
      <c r="R364" s="203">
        <f>Q364*H364</f>
        <v>0.564975</v>
      </c>
      <c r="S364" s="203">
        <v>0</v>
      </c>
      <c r="T364" s="204">
        <f>S364*H364</f>
        <v>0</v>
      </c>
      <c r="AR364" s="25" t="s">
        <v>197</v>
      </c>
      <c r="AT364" s="25" t="s">
        <v>185</v>
      </c>
      <c r="AU364" s="25" t="s">
        <v>92</v>
      </c>
      <c r="AY364" s="25" t="s">
        <v>182</v>
      </c>
      <c r="BE364" s="205">
        <f>IF(N364="základní",J364,0)</f>
        <v>102365.1</v>
      </c>
      <c r="BF364" s="205">
        <f>IF(N364="snížená",J364,0)</f>
        <v>0</v>
      </c>
      <c r="BG364" s="205">
        <f>IF(N364="zákl. přenesená",J364,0)</f>
        <v>0</v>
      </c>
      <c r="BH364" s="205">
        <f>IF(N364="sníž. přenesená",J364,0)</f>
        <v>0</v>
      </c>
      <c r="BI364" s="205">
        <f>IF(N364="nulová",J364,0)</f>
        <v>0</v>
      </c>
      <c r="BJ364" s="25" t="s">
        <v>25</v>
      </c>
      <c r="BK364" s="205">
        <f>ROUND(I364*H364,2)</f>
        <v>102365.1</v>
      </c>
      <c r="BL364" s="25" t="s">
        <v>197</v>
      </c>
      <c r="BM364" s="25" t="s">
        <v>678</v>
      </c>
    </row>
    <row r="365" spans="2:47" s="1" customFormat="1" ht="300">
      <c r="B365" s="42"/>
      <c r="C365" s="64"/>
      <c r="D365" s="208" t="s">
        <v>237</v>
      </c>
      <c r="E365" s="64"/>
      <c r="F365" s="228" t="s">
        <v>668</v>
      </c>
      <c r="G365" s="64"/>
      <c r="H365" s="64"/>
      <c r="I365" s="165"/>
      <c r="J365" s="64"/>
      <c r="K365" s="64"/>
      <c r="L365" s="62"/>
      <c r="M365" s="229"/>
      <c r="N365" s="43"/>
      <c r="O365" s="43"/>
      <c r="P365" s="43"/>
      <c r="Q365" s="43"/>
      <c r="R365" s="43"/>
      <c r="S365" s="43"/>
      <c r="T365" s="79"/>
      <c r="AT365" s="25" t="s">
        <v>237</v>
      </c>
      <c r="AU365" s="25" t="s">
        <v>92</v>
      </c>
    </row>
    <row r="366" spans="2:51" s="11" customFormat="1" ht="13.5">
      <c r="B366" s="206"/>
      <c r="C366" s="207"/>
      <c r="D366" s="208" t="s">
        <v>192</v>
      </c>
      <c r="E366" s="209" t="s">
        <v>22</v>
      </c>
      <c r="F366" s="210" t="s">
        <v>679</v>
      </c>
      <c r="G366" s="207"/>
      <c r="H366" s="211">
        <v>2092.5</v>
      </c>
      <c r="I366" s="212"/>
      <c r="J366" s="207"/>
      <c r="K366" s="207"/>
      <c r="L366" s="213"/>
      <c r="M366" s="214"/>
      <c r="N366" s="215"/>
      <c r="O366" s="215"/>
      <c r="P366" s="215"/>
      <c r="Q366" s="215"/>
      <c r="R366" s="215"/>
      <c r="S366" s="215"/>
      <c r="T366" s="216"/>
      <c r="AT366" s="217" t="s">
        <v>192</v>
      </c>
      <c r="AU366" s="217" t="s">
        <v>92</v>
      </c>
      <c r="AV366" s="11" t="s">
        <v>92</v>
      </c>
      <c r="AW366" s="11" t="s">
        <v>194</v>
      </c>
      <c r="AX366" s="11" t="s">
        <v>25</v>
      </c>
      <c r="AY366" s="217" t="s">
        <v>182</v>
      </c>
    </row>
    <row r="367" spans="2:65" s="1" customFormat="1" ht="14.4" customHeight="1">
      <c r="B367" s="42"/>
      <c r="C367" s="244" t="s">
        <v>680</v>
      </c>
      <c r="D367" s="244" t="s">
        <v>435</v>
      </c>
      <c r="E367" s="245" t="s">
        <v>681</v>
      </c>
      <c r="F367" s="246" t="s">
        <v>682</v>
      </c>
      <c r="G367" s="247" t="s">
        <v>234</v>
      </c>
      <c r="H367" s="248">
        <v>2134.35</v>
      </c>
      <c r="I367" s="249">
        <v>36.88</v>
      </c>
      <c r="J367" s="250">
        <f>ROUND(I367*H367,2)</f>
        <v>78714.83</v>
      </c>
      <c r="K367" s="246" t="s">
        <v>235</v>
      </c>
      <c r="L367" s="251"/>
      <c r="M367" s="252" t="s">
        <v>22</v>
      </c>
      <c r="N367" s="253" t="s">
        <v>53</v>
      </c>
      <c r="O367" s="43"/>
      <c r="P367" s="203">
        <f>O367*H367</f>
        <v>0</v>
      </c>
      <c r="Q367" s="203">
        <v>0.0005</v>
      </c>
      <c r="R367" s="203">
        <f>Q367*H367</f>
        <v>1.067175</v>
      </c>
      <c r="S367" s="203">
        <v>0</v>
      </c>
      <c r="T367" s="204">
        <f>S367*H367</f>
        <v>0</v>
      </c>
      <c r="AR367" s="25" t="s">
        <v>271</v>
      </c>
      <c r="AT367" s="25" t="s">
        <v>435</v>
      </c>
      <c r="AU367" s="25" t="s">
        <v>92</v>
      </c>
      <c r="AY367" s="25" t="s">
        <v>182</v>
      </c>
      <c r="BE367" s="205">
        <f>IF(N367="základní",J367,0)</f>
        <v>78714.83</v>
      </c>
      <c r="BF367" s="205">
        <f>IF(N367="snížená",J367,0)</f>
        <v>0</v>
      </c>
      <c r="BG367" s="205">
        <f>IF(N367="zákl. přenesená",J367,0)</f>
        <v>0</v>
      </c>
      <c r="BH367" s="205">
        <f>IF(N367="sníž. přenesená",J367,0)</f>
        <v>0</v>
      </c>
      <c r="BI367" s="205">
        <f>IF(N367="nulová",J367,0)</f>
        <v>0</v>
      </c>
      <c r="BJ367" s="25" t="s">
        <v>25</v>
      </c>
      <c r="BK367" s="205">
        <f>ROUND(I367*H367,2)</f>
        <v>78714.83</v>
      </c>
      <c r="BL367" s="25" t="s">
        <v>197</v>
      </c>
      <c r="BM367" s="25" t="s">
        <v>683</v>
      </c>
    </row>
    <row r="368" spans="2:51" s="11" customFormat="1" ht="13.5">
      <c r="B368" s="206"/>
      <c r="C368" s="207"/>
      <c r="D368" s="208" t="s">
        <v>192</v>
      </c>
      <c r="E368" s="209" t="s">
        <v>22</v>
      </c>
      <c r="F368" s="210" t="s">
        <v>684</v>
      </c>
      <c r="G368" s="207"/>
      <c r="H368" s="211">
        <v>2134.35</v>
      </c>
      <c r="I368" s="212"/>
      <c r="J368" s="207"/>
      <c r="K368" s="207"/>
      <c r="L368" s="213"/>
      <c r="M368" s="214"/>
      <c r="N368" s="215"/>
      <c r="O368" s="215"/>
      <c r="P368" s="215"/>
      <c r="Q368" s="215"/>
      <c r="R368" s="215"/>
      <c r="S368" s="215"/>
      <c r="T368" s="216"/>
      <c r="AT368" s="217" t="s">
        <v>192</v>
      </c>
      <c r="AU368" s="217" t="s">
        <v>92</v>
      </c>
      <c r="AV368" s="11" t="s">
        <v>92</v>
      </c>
      <c r="AW368" s="11" t="s">
        <v>194</v>
      </c>
      <c r="AX368" s="11" t="s">
        <v>25</v>
      </c>
      <c r="AY368" s="217" t="s">
        <v>182</v>
      </c>
    </row>
    <row r="369" spans="2:65" s="1" customFormat="1" ht="14.4" customHeight="1">
      <c r="B369" s="42"/>
      <c r="C369" s="194" t="s">
        <v>685</v>
      </c>
      <c r="D369" s="194" t="s">
        <v>185</v>
      </c>
      <c r="E369" s="195" t="s">
        <v>686</v>
      </c>
      <c r="F369" s="196" t="s">
        <v>687</v>
      </c>
      <c r="G369" s="197" t="s">
        <v>295</v>
      </c>
      <c r="H369" s="198">
        <v>1082.478</v>
      </c>
      <c r="I369" s="199">
        <v>883.78</v>
      </c>
      <c r="J369" s="200">
        <f>ROUND(I369*H369,2)</f>
        <v>956672.41</v>
      </c>
      <c r="K369" s="196" t="s">
        <v>235</v>
      </c>
      <c r="L369" s="62"/>
      <c r="M369" s="201" t="s">
        <v>22</v>
      </c>
      <c r="N369" s="202" t="s">
        <v>53</v>
      </c>
      <c r="O369" s="43"/>
      <c r="P369" s="203">
        <f>O369*H369</f>
        <v>0</v>
      </c>
      <c r="Q369" s="203">
        <v>1.63</v>
      </c>
      <c r="R369" s="203">
        <f>Q369*H369</f>
        <v>1764.43914</v>
      </c>
      <c r="S369" s="203">
        <v>0</v>
      </c>
      <c r="T369" s="204">
        <f>S369*H369</f>
        <v>0</v>
      </c>
      <c r="AR369" s="25" t="s">
        <v>197</v>
      </c>
      <c r="AT369" s="25" t="s">
        <v>185</v>
      </c>
      <c r="AU369" s="25" t="s">
        <v>92</v>
      </c>
      <c r="AY369" s="25" t="s">
        <v>182</v>
      </c>
      <c r="BE369" s="205">
        <f>IF(N369="základní",J369,0)</f>
        <v>956672.41</v>
      </c>
      <c r="BF369" s="205">
        <f>IF(N369="snížená",J369,0)</f>
        <v>0</v>
      </c>
      <c r="BG369" s="205">
        <f>IF(N369="zákl. přenesená",J369,0)</f>
        <v>0</v>
      </c>
      <c r="BH369" s="205">
        <f>IF(N369="sníž. přenesená",J369,0)</f>
        <v>0</v>
      </c>
      <c r="BI369" s="205">
        <f>IF(N369="nulová",J369,0)</f>
        <v>0</v>
      </c>
      <c r="BJ369" s="25" t="s">
        <v>25</v>
      </c>
      <c r="BK369" s="205">
        <f>ROUND(I369*H369,2)</f>
        <v>956672.41</v>
      </c>
      <c r="BL369" s="25" t="s">
        <v>197</v>
      </c>
      <c r="BM369" s="25" t="s">
        <v>688</v>
      </c>
    </row>
    <row r="370" spans="2:47" s="1" customFormat="1" ht="60">
      <c r="B370" s="42"/>
      <c r="C370" s="64"/>
      <c r="D370" s="208" t="s">
        <v>237</v>
      </c>
      <c r="E370" s="64"/>
      <c r="F370" s="228" t="s">
        <v>689</v>
      </c>
      <c r="G370" s="64"/>
      <c r="H370" s="64"/>
      <c r="I370" s="165"/>
      <c r="J370" s="64"/>
      <c r="K370" s="64"/>
      <c r="L370" s="62"/>
      <c r="M370" s="229"/>
      <c r="N370" s="43"/>
      <c r="O370" s="43"/>
      <c r="P370" s="43"/>
      <c r="Q370" s="43"/>
      <c r="R370" s="43"/>
      <c r="S370" s="43"/>
      <c r="T370" s="79"/>
      <c r="AT370" s="25" t="s">
        <v>237</v>
      </c>
      <c r="AU370" s="25" t="s">
        <v>92</v>
      </c>
    </row>
    <row r="371" spans="2:51" s="11" customFormat="1" ht="13.5">
      <c r="B371" s="206"/>
      <c r="C371" s="207"/>
      <c r="D371" s="208" t="s">
        <v>192</v>
      </c>
      <c r="E371" s="209" t="s">
        <v>22</v>
      </c>
      <c r="F371" s="210" t="s">
        <v>690</v>
      </c>
      <c r="G371" s="207"/>
      <c r="H371" s="211">
        <v>897.2</v>
      </c>
      <c r="I371" s="212"/>
      <c r="J371" s="207"/>
      <c r="K371" s="207"/>
      <c r="L371" s="213"/>
      <c r="M371" s="214"/>
      <c r="N371" s="215"/>
      <c r="O371" s="215"/>
      <c r="P371" s="215"/>
      <c r="Q371" s="215"/>
      <c r="R371" s="215"/>
      <c r="S371" s="215"/>
      <c r="T371" s="216"/>
      <c r="AT371" s="217" t="s">
        <v>192</v>
      </c>
      <c r="AU371" s="217" t="s">
        <v>92</v>
      </c>
      <c r="AV371" s="11" t="s">
        <v>92</v>
      </c>
      <c r="AW371" s="11" t="s">
        <v>194</v>
      </c>
      <c r="AX371" s="11" t="s">
        <v>82</v>
      </c>
      <c r="AY371" s="217" t="s">
        <v>182</v>
      </c>
    </row>
    <row r="372" spans="2:51" s="11" customFormat="1" ht="13.5">
      <c r="B372" s="206"/>
      <c r="C372" s="207"/>
      <c r="D372" s="208" t="s">
        <v>192</v>
      </c>
      <c r="E372" s="209" t="s">
        <v>22</v>
      </c>
      <c r="F372" s="210" t="s">
        <v>691</v>
      </c>
      <c r="G372" s="207"/>
      <c r="H372" s="211">
        <v>153.36</v>
      </c>
      <c r="I372" s="212"/>
      <c r="J372" s="207"/>
      <c r="K372" s="207"/>
      <c r="L372" s="213"/>
      <c r="M372" s="214"/>
      <c r="N372" s="215"/>
      <c r="O372" s="215"/>
      <c r="P372" s="215"/>
      <c r="Q372" s="215"/>
      <c r="R372" s="215"/>
      <c r="S372" s="215"/>
      <c r="T372" s="216"/>
      <c r="AT372" s="217" t="s">
        <v>192</v>
      </c>
      <c r="AU372" s="217" t="s">
        <v>92</v>
      </c>
      <c r="AV372" s="11" t="s">
        <v>92</v>
      </c>
      <c r="AW372" s="11" t="s">
        <v>194</v>
      </c>
      <c r="AX372" s="11" t="s">
        <v>82</v>
      </c>
      <c r="AY372" s="217" t="s">
        <v>182</v>
      </c>
    </row>
    <row r="373" spans="2:51" s="11" customFormat="1" ht="36">
      <c r="B373" s="206"/>
      <c r="C373" s="207"/>
      <c r="D373" s="208" t="s">
        <v>192</v>
      </c>
      <c r="E373" s="209" t="s">
        <v>22</v>
      </c>
      <c r="F373" s="210" t="s">
        <v>692</v>
      </c>
      <c r="G373" s="207"/>
      <c r="H373" s="211">
        <v>30.7955</v>
      </c>
      <c r="I373" s="212"/>
      <c r="J373" s="207"/>
      <c r="K373" s="207"/>
      <c r="L373" s="213"/>
      <c r="M373" s="214"/>
      <c r="N373" s="215"/>
      <c r="O373" s="215"/>
      <c r="P373" s="215"/>
      <c r="Q373" s="215"/>
      <c r="R373" s="215"/>
      <c r="S373" s="215"/>
      <c r="T373" s="216"/>
      <c r="AT373" s="217" t="s">
        <v>192</v>
      </c>
      <c r="AU373" s="217" t="s">
        <v>92</v>
      </c>
      <c r="AV373" s="11" t="s">
        <v>92</v>
      </c>
      <c r="AW373" s="11" t="s">
        <v>194</v>
      </c>
      <c r="AX373" s="11" t="s">
        <v>82</v>
      </c>
      <c r="AY373" s="217" t="s">
        <v>182</v>
      </c>
    </row>
    <row r="374" spans="2:51" s="11" customFormat="1" ht="13.5">
      <c r="B374" s="206"/>
      <c r="C374" s="207"/>
      <c r="D374" s="208" t="s">
        <v>192</v>
      </c>
      <c r="E374" s="209" t="s">
        <v>22</v>
      </c>
      <c r="F374" s="210" t="s">
        <v>693</v>
      </c>
      <c r="G374" s="207"/>
      <c r="H374" s="211">
        <v>1.122</v>
      </c>
      <c r="I374" s="212"/>
      <c r="J374" s="207"/>
      <c r="K374" s="207"/>
      <c r="L374" s="213"/>
      <c r="M374" s="214"/>
      <c r="N374" s="215"/>
      <c r="O374" s="215"/>
      <c r="P374" s="215"/>
      <c r="Q374" s="215"/>
      <c r="R374" s="215"/>
      <c r="S374" s="215"/>
      <c r="T374" s="216"/>
      <c r="AT374" s="217" t="s">
        <v>192</v>
      </c>
      <c r="AU374" s="217" t="s">
        <v>92</v>
      </c>
      <c r="AV374" s="11" t="s">
        <v>92</v>
      </c>
      <c r="AW374" s="11" t="s">
        <v>194</v>
      </c>
      <c r="AX374" s="11" t="s">
        <v>82</v>
      </c>
      <c r="AY374" s="217" t="s">
        <v>182</v>
      </c>
    </row>
    <row r="375" spans="2:51" s="11" customFormat="1" ht="13.5">
      <c r="B375" s="206"/>
      <c r="C375" s="207"/>
      <c r="D375" s="208" t="s">
        <v>192</v>
      </c>
      <c r="E375" s="209" t="s">
        <v>22</v>
      </c>
      <c r="F375" s="210" t="s">
        <v>22</v>
      </c>
      <c r="G375" s="207"/>
      <c r="H375" s="211">
        <v>0</v>
      </c>
      <c r="I375" s="212"/>
      <c r="J375" s="207"/>
      <c r="K375" s="207"/>
      <c r="L375" s="213"/>
      <c r="M375" s="214"/>
      <c r="N375" s="215"/>
      <c r="O375" s="215"/>
      <c r="P375" s="215"/>
      <c r="Q375" s="215"/>
      <c r="R375" s="215"/>
      <c r="S375" s="215"/>
      <c r="T375" s="216"/>
      <c r="AT375" s="217" t="s">
        <v>192</v>
      </c>
      <c r="AU375" s="217" t="s">
        <v>92</v>
      </c>
      <c r="AV375" s="11" t="s">
        <v>92</v>
      </c>
      <c r="AW375" s="11" t="s">
        <v>194</v>
      </c>
      <c r="AX375" s="11" t="s">
        <v>82</v>
      </c>
      <c r="AY375" s="217" t="s">
        <v>182</v>
      </c>
    </row>
    <row r="376" spans="2:51" s="11" customFormat="1" ht="13.5">
      <c r="B376" s="206"/>
      <c r="C376" s="207"/>
      <c r="D376" s="208" t="s">
        <v>192</v>
      </c>
      <c r="E376" s="209" t="s">
        <v>22</v>
      </c>
      <c r="F376" s="210" t="s">
        <v>22</v>
      </c>
      <c r="G376" s="207"/>
      <c r="H376" s="211">
        <v>0</v>
      </c>
      <c r="I376" s="212"/>
      <c r="J376" s="207"/>
      <c r="K376" s="207"/>
      <c r="L376" s="213"/>
      <c r="M376" s="214"/>
      <c r="N376" s="215"/>
      <c r="O376" s="215"/>
      <c r="P376" s="215"/>
      <c r="Q376" s="215"/>
      <c r="R376" s="215"/>
      <c r="S376" s="215"/>
      <c r="T376" s="216"/>
      <c r="AT376" s="217" t="s">
        <v>192</v>
      </c>
      <c r="AU376" s="217" t="s">
        <v>92</v>
      </c>
      <c r="AV376" s="11" t="s">
        <v>92</v>
      </c>
      <c r="AW376" s="11" t="s">
        <v>194</v>
      </c>
      <c r="AX376" s="11" t="s">
        <v>82</v>
      </c>
      <c r="AY376" s="217" t="s">
        <v>182</v>
      </c>
    </row>
    <row r="377" spans="2:51" s="13" customFormat="1" ht="13.5">
      <c r="B377" s="233"/>
      <c r="C377" s="234"/>
      <c r="D377" s="208" t="s">
        <v>192</v>
      </c>
      <c r="E377" s="235" t="s">
        <v>22</v>
      </c>
      <c r="F377" s="236" t="s">
        <v>241</v>
      </c>
      <c r="G377" s="234"/>
      <c r="H377" s="237">
        <v>1082.4775</v>
      </c>
      <c r="I377" s="238"/>
      <c r="J377" s="234"/>
      <c r="K377" s="234"/>
      <c r="L377" s="239"/>
      <c r="M377" s="240"/>
      <c r="N377" s="241"/>
      <c r="O377" s="241"/>
      <c r="P377" s="241"/>
      <c r="Q377" s="241"/>
      <c r="R377" s="241"/>
      <c r="S377" s="241"/>
      <c r="T377" s="242"/>
      <c r="AT377" s="243" t="s">
        <v>192</v>
      </c>
      <c r="AU377" s="243" t="s">
        <v>92</v>
      </c>
      <c r="AV377" s="13" t="s">
        <v>197</v>
      </c>
      <c r="AW377" s="13" t="s">
        <v>194</v>
      </c>
      <c r="AX377" s="13" t="s">
        <v>25</v>
      </c>
      <c r="AY377" s="243" t="s">
        <v>182</v>
      </c>
    </row>
    <row r="378" spans="2:65" s="1" customFormat="1" ht="14.4" customHeight="1">
      <c r="B378" s="42"/>
      <c r="C378" s="194" t="s">
        <v>694</v>
      </c>
      <c r="D378" s="194" t="s">
        <v>185</v>
      </c>
      <c r="E378" s="195" t="s">
        <v>695</v>
      </c>
      <c r="F378" s="196" t="s">
        <v>696</v>
      </c>
      <c r="G378" s="197" t="s">
        <v>295</v>
      </c>
      <c r="H378" s="198">
        <v>166.8</v>
      </c>
      <c r="I378" s="199">
        <v>869.03</v>
      </c>
      <c r="J378" s="200">
        <f>ROUND(I378*H378,2)</f>
        <v>144954.2</v>
      </c>
      <c r="K378" s="196" t="s">
        <v>235</v>
      </c>
      <c r="L378" s="62"/>
      <c r="M378" s="201" t="s">
        <v>22</v>
      </c>
      <c r="N378" s="202" t="s">
        <v>53</v>
      </c>
      <c r="O378" s="43"/>
      <c r="P378" s="203">
        <f>O378*H378</f>
        <v>0</v>
      </c>
      <c r="Q378" s="203">
        <v>1.9205</v>
      </c>
      <c r="R378" s="203">
        <f>Q378*H378</f>
        <v>320.3394</v>
      </c>
      <c r="S378" s="203">
        <v>0</v>
      </c>
      <c r="T378" s="204">
        <f>S378*H378</f>
        <v>0</v>
      </c>
      <c r="AR378" s="25" t="s">
        <v>197</v>
      </c>
      <c r="AT378" s="25" t="s">
        <v>185</v>
      </c>
      <c r="AU378" s="25" t="s">
        <v>92</v>
      </c>
      <c r="AY378" s="25" t="s">
        <v>182</v>
      </c>
      <c r="BE378" s="205">
        <f>IF(N378="základní",J378,0)</f>
        <v>144954.2</v>
      </c>
      <c r="BF378" s="205">
        <f>IF(N378="snížená",J378,0)</f>
        <v>0</v>
      </c>
      <c r="BG378" s="205">
        <f>IF(N378="zákl. přenesená",J378,0)</f>
        <v>0</v>
      </c>
      <c r="BH378" s="205">
        <f>IF(N378="sníž. přenesená",J378,0)</f>
        <v>0</v>
      </c>
      <c r="BI378" s="205">
        <f>IF(N378="nulová",J378,0)</f>
        <v>0</v>
      </c>
      <c r="BJ378" s="25" t="s">
        <v>25</v>
      </c>
      <c r="BK378" s="205">
        <f>ROUND(I378*H378,2)</f>
        <v>144954.2</v>
      </c>
      <c r="BL378" s="25" t="s">
        <v>197</v>
      </c>
      <c r="BM378" s="25" t="s">
        <v>697</v>
      </c>
    </row>
    <row r="379" spans="2:47" s="1" customFormat="1" ht="60">
      <c r="B379" s="42"/>
      <c r="C379" s="64"/>
      <c r="D379" s="208" t="s">
        <v>237</v>
      </c>
      <c r="E379" s="64"/>
      <c r="F379" s="228" t="s">
        <v>689</v>
      </c>
      <c r="G379" s="64"/>
      <c r="H379" s="64"/>
      <c r="I379" s="165"/>
      <c r="J379" s="64"/>
      <c r="K379" s="64"/>
      <c r="L379" s="62"/>
      <c r="M379" s="229"/>
      <c r="N379" s="43"/>
      <c r="O379" s="43"/>
      <c r="P379" s="43"/>
      <c r="Q379" s="43"/>
      <c r="R379" s="43"/>
      <c r="S379" s="43"/>
      <c r="T379" s="79"/>
      <c r="AT379" s="25" t="s">
        <v>237</v>
      </c>
      <c r="AU379" s="25" t="s">
        <v>92</v>
      </c>
    </row>
    <row r="380" spans="2:51" s="11" customFormat="1" ht="13.5">
      <c r="B380" s="206"/>
      <c r="C380" s="207"/>
      <c r="D380" s="208" t="s">
        <v>192</v>
      </c>
      <c r="E380" s="209" t="s">
        <v>22</v>
      </c>
      <c r="F380" s="210" t="s">
        <v>698</v>
      </c>
      <c r="G380" s="207"/>
      <c r="H380" s="211">
        <v>111.75</v>
      </c>
      <c r="I380" s="212"/>
      <c r="J380" s="207"/>
      <c r="K380" s="207"/>
      <c r="L380" s="213"/>
      <c r="M380" s="214"/>
      <c r="N380" s="215"/>
      <c r="O380" s="215"/>
      <c r="P380" s="215"/>
      <c r="Q380" s="215"/>
      <c r="R380" s="215"/>
      <c r="S380" s="215"/>
      <c r="T380" s="216"/>
      <c r="AT380" s="217" t="s">
        <v>192</v>
      </c>
      <c r="AU380" s="217" t="s">
        <v>92</v>
      </c>
      <c r="AV380" s="11" t="s">
        <v>92</v>
      </c>
      <c r="AW380" s="11" t="s">
        <v>194</v>
      </c>
      <c r="AX380" s="11" t="s">
        <v>82</v>
      </c>
      <c r="AY380" s="217" t="s">
        <v>182</v>
      </c>
    </row>
    <row r="381" spans="2:51" s="11" customFormat="1" ht="13.5">
      <c r="B381" s="206"/>
      <c r="C381" s="207"/>
      <c r="D381" s="208" t="s">
        <v>192</v>
      </c>
      <c r="E381" s="209" t="s">
        <v>22</v>
      </c>
      <c r="F381" s="210" t="s">
        <v>699</v>
      </c>
      <c r="G381" s="207"/>
      <c r="H381" s="211">
        <v>10.4</v>
      </c>
      <c r="I381" s="212"/>
      <c r="J381" s="207"/>
      <c r="K381" s="207"/>
      <c r="L381" s="213"/>
      <c r="M381" s="214"/>
      <c r="N381" s="215"/>
      <c r="O381" s="215"/>
      <c r="P381" s="215"/>
      <c r="Q381" s="215"/>
      <c r="R381" s="215"/>
      <c r="S381" s="215"/>
      <c r="T381" s="216"/>
      <c r="AT381" s="217" t="s">
        <v>192</v>
      </c>
      <c r="AU381" s="217" t="s">
        <v>92</v>
      </c>
      <c r="AV381" s="11" t="s">
        <v>92</v>
      </c>
      <c r="AW381" s="11" t="s">
        <v>194</v>
      </c>
      <c r="AX381" s="11" t="s">
        <v>82</v>
      </c>
      <c r="AY381" s="217" t="s">
        <v>182</v>
      </c>
    </row>
    <row r="382" spans="2:51" s="11" customFormat="1" ht="13.5">
      <c r="B382" s="206"/>
      <c r="C382" s="207"/>
      <c r="D382" s="208" t="s">
        <v>192</v>
      </c>
      <c r="E382" s="209" t="s">
        <v>22</v>
      </c>
      <c r="F382" s="210" t="s">
        <v>700</v>
      </c>
      <c r="G382" s="207"/>
      <c r="H382" s="211">
        <v>44.65</v>
      </c>
      <c r="I382" s="212"/>
      <c r="J382" s="207"/>
      <c r="K382" s="207"/>
      <c r="L382" s="213"/>
      <c r="M382" s="214"/>
      <c r="N382" s="215"/>
      <c r="O382" s="215"/>
      <c r="P382" s="215"/>
      <c r="Q382" s="215"/>
      <c r="R382" s="215"/>
      <c r="S382" s="215"/>
      <c r="T382" s="216"/>
      <c r="AT382" s="217" t="s">
        <v>192</v>
      </c>
      <c r="AU382" s="217" t="s">
        <v>92</v>
      </c>
      <c r="AV382" s="11" t="s">
        <v>92</v>
      </c>
      <c r="AW382" s="11" t="s">
        <v>194</v>
      </c>
      <c r="AX382" s="11" t="s">
        <v>82</v>
      </c>
      <c r="AY382" s="217" t="s">
        <v>182</v>
      </c>
    </row>
    <row r="383" spans="2:51" s="13" customFormat="1" ht="13.5">
      <c r="B383" s="233"/>
      <c r="C383" s="234"/>
      <c r="D383" s="208" t="s">
        <v>192</v>
      </c>
      <c r="E383" s="235" t="s">
        <v>22</v>
      </c>
      <c r="F383" s="236" t="s">
        <v>241</v>
      </c>
      <c r="G383" s="234"/>
      <c r="H383" s="237">
        <v>166.8</v>
      </c>
      <c r="I383" s="238"/>
      <c r="J383" s="234"/>
      <c r="K383" s="234"/>
      <c r="L383" s="239"/>
      <c r="M383" s="240"/>
      <c r="N383" s="241"/>
      <c r="O383" s="241"/>
      <c r="P383" s="241"/>
      <c r="Q383" s="241"/>
      <c r="R383" s="241"/>
      <c r="S383" s="241"/>
      <c r="T383" s="242"/>
      <c r="AT383" s="243" t="s">
        <v>192</v>
      </c>
      <c r="AU383" s="243" t="s">
        <v>92</v>
      </c>
      <c r="AV383" s="13" t="s">
        <v>197</v>
      </c>
      <c r="AW383" s="13" t="s">
        <v>194</v>
      </c>
      <c r="AX383" s="13" t="s">
        <v>25</v>
      </c>
      <c r="AY383" s="243" t="s">
        <v>182</v>
      </c>
    </row>
    <row r="384" spans="2:65" s="1" customFormat="1" ht="22.8" customHeight="1">
      <c r="B384" s="42"/>
      <c r="C384" s="194" t="s">
        <v>701</v>
      </c>
      <c r="D384" s="194" t="s">
        <v>185</v>
      </c>
      <c r="E384" s="195" t="s">
        <v>702</v>
      </c>
      <c r="F384" s="196" t="s">
        <v>703</v>
      </c>
      <c r="G384" s="197" t="s">
        <v>430</v>
      </c>
      <c r="H384" s="198">
        <v>893</v>
      </c>
      <c r="I384" s="199">
        <v>129.06</v>
      </c>
      <c r="J384" s="200">
        <f>ROUND(I384*H384,2)</f>
        <v>115250.58</v>
      </c>
      <c r="K384" s="196" t="s">
        <v>235</v>
      </c>
      <c r="L384" s="62"/>
      <c r="M384" s="201" t="s">
        <v>22</v>
      </c>
      <c r="N384" s="202" t="s">
        <v>53</v>
      </c>
      <c r="O384" s="43"/>
      <c r="P384" s="203">
        <f>O384*H384</f>
        <v>0</v>
      </c>
      <c r="Q384" s="203">
        <v>0.00049</v>
      </c>
      <c r="R384" s="203">
        <f>Q384*H384</f>
        <v>0.43756999999999996</v>
      </c>
      <c r="S384" s="203">
        <v>0</v>
      </c>
      <c r="T384" s="204">
        <f>S384*H384</f>
        <v>0</v>
      </c>
      <c r="AR384" s="25" t="s">
        <v>197</v>
      </c>
      <c r="AT384" s="25" t="s">
        <v>185</v>
      </c>
      <c r="AU384" s="25" t="s">
        <v>92</v>
      </c>
      <c r="AY384" s="25" t="s">
        <v>182</v>
      </c>
      <c r="BE384" s="205">
        <f>IF(N384="základní",J384,0)</f>
        <v>115250.58</v>
      </c>
      <c r="BF384" s="205">
        <f>IF(N384="snížená",J384,0)</f>
        <v>0</v>
      </c>
      <c r="BG384" s="205">
        <f>IF(N384="zákl. přenesená",J384,0)</f>
        <v>0</v>
      </c>
      <c r="BH384" s="205">
        <f>IF(N384="sníž. přenesená",J384,0)</f>
        <v>0</v>
      </c>
      <c r="BI384" s="205">
        <f>IF(N384="nulová",J384,0)</f>
        <v>0</v>
      </c>
      <c r="BJ384" s="25" t="s">
        <v>25</v>
      </c>
      <c r="BK384" s="205">
        <f>ROUND(I384*H384,2)</f>
        <v>115250.58</v>
      </c>
      <c r="BL384" s="25" t="s">
        <v>197</v>
      </c>
      <c r="BM384" s="25" t="s">
        <v>704</v>
      </c>
    </row>
    <row r="385" spans="2:47" s="1" customFormat="1" ht="84">
      <c r="B385" s="42"/>
      <c r="C385" s="64"/>
      <c r="D385" s="208" t="s">
        <v>237</v>
      </c>
      <c r="E385" s="64"/>
      <c r="F385" s="228" t="s">
        <v>705</v>
      </c>
      <c r="G385" s="64"/>
      <c r="H385" s="64"/>
      <c r="I385" s="165"/>
      <c r="J385" s="64"/>
      <c r="K385" s="64"/>
      <c r="L385" s="62"/>
      <c r="M385" s="229"/>
      <c r="N385" s="43"/>
      <c r="O385" s="43"/>
      <c r="P385" s="43"/>
      <c r="Q385" s="43"/>
      <c r="R385" s="43"/>
      <c r="S385" s="43"/>
      <c r="T385" s="79"/>
      <c r="AT385" s="25" t="s">
        <v>237</v>
      </c>
      <c r="AU385" s="25" t="s">
        <v>92</v>
      </c>
    </row>
    <row r="386" spans="2:51" s="11" customFormat="1" ht="13.5">
      <c r="B386" s="206"/>
      <c r="C386" s="207"/>
      <c r="D386" s="208" t="s">
        <v>192</v>
      </c>
      <c r="E386" s="209" t="s">
        <v>22</v>
      </c>
      <c r="F386" s="210" t="s">
        <v>706</v>
      </c>
      <c r="G386" s="207"/>
      <c r="H386" s="211">
        <v>893</v>
      </c>
      <c r="I386" s="212"/>
      <c r="J386" s="207"/>
      <c r="K386" s="207"/>
      <c r="L386" s="213"/>
      <c r="M386" s="214"/>
      <c r="N386" s="215"/>
      <c r="O386" s="215"/>
      <c r="P386" s="215"/>
      <c r="Q386" s="215"/>
      <c r="R386" s="215"/>
      <c r="S386" s="215"/>
      <c r="T386" s="216"/>
      <c r="AT386" s="217" t="s">
        <v>192</v>
      </c>
      <c r="AU386" s="217" t="s">
        <v>92</v>
      </c>
      <c r="AV386" s="11" t="s">
        <v>92</v>
      </c>
      <c r="AW386" s="11" t="s">
        <v>194</v>
      </c>
      <c r="AX386" s="11" t="s">
        <v>25</v>
      </c>
      <c r="AY386" s="217" t="s">
        <v>182</v>
      </c>
    </row>
    <row r="387" spans="2:65" s="1" customFormat="1" ht="22.8" customHeight="1">
      <c r="B387" s="42"/>
      <c r="C387" s="194" t="s">
        <v>707</v>
      </c>
      <c r="D387" s="194" t="s">
        <v>185</v>
      </c>
      <c r="E387" s="195" t="s">
        <v>708</v>
      </c>
      <c r="F387" s="196" t="s">
        <v>709</v>
      </c>
      <c r="G387" s="197" t="s">
        <v>430</v>
      </c>
      <c r="H387" s="198">
        <v>2443</v>
      </c>
      <c r="I387" s="199">
        <v>220.02</v>
      </c>
      <c r="J387" s="200">
        <f>ROUND(I387*H387,2)</f>
        <v>537508.86</v>
      </c>
      <c r="K387" s="196" t="s">
        <v>235</v>
      </c>
      <c r="L387" s="62"/>
      <c r="M387" s="201" t="s">
        <v>22</v>
      </c>
      <c r="N387" s="202" t="s">
        <v>53</v>
      </c>
      <c r="O387" s="43"/>
      <c r="P387" s="203">
        <f>O387*H387</f>
        <v>0</v>
      </c>
      <c r="Q387" s="203">
        <v>0.00191</v>
      </c>
      <c r="R387" s="203">
        <f>Q387*H387</f>
        <v>4.66613</v>
      </c>
      <c r="S387" s="203">
        <v>0</v>
      </c>
      <c r="T387" s="204">
        <f>S387*H387</f>
        <v>0</v>
      </c>
      <c r="AR387" s="25" t="s">
        <v>197</v>
      </c>
      <c r="AT387" s="25" t="s">
        <v>185</v>
      </c>
      <c r="AU387" s="25" t="s">
        <v>92</v>
      </c>
      <c r="AY387" s="25" t="s">
        <v>182</v>
      </c>
      <c r="BE387" s="205">
        <f>IF(N387="základní",J387,0)</f>
        <v>537508.86</v>
      </c>
      <c r="BF387" s="205">
        <f>IF(N387="snížená",J387,0)</f>
        <v>0</v>
      </c>
      <c r="BG387" s="205">
        <f>IF(N387="zákl. přenesená",J387,0)</f>
        <v>0</v>
      </c>
      <c r="BH387" s="205">
        <f>IF(N387="sníž. přenesená",J387,0)</f>
        <v>0</v>
      </c>
      <c r="BI387" s="205">
        <f>IF(N387="nulová",J387,0)</f>
        <v>0</v>
      </c>
      <c r="BJ387" s="25" t="s">
        <v>25</v>
      </c>
      <c r="BK387" s="205">
        <f>ROUND(I387*H387,2)</f>
        <v>537508.86</v>
      </c>
      <c r="BL387" s="25" t="s">
        <v>197</v>
      </c>
      <c r="BM387" s="25" t="s">
        <v>710</v>
      </c>
    </row>
    <row r="388" spans="2:47" s="1" customFormat="1" ht="84">
      <c r="B388" s="42"/>
      <c r="C388" s="64"/>
      <c r="D388" s="208" t="s">
        <v>237</v>
      </c>
      <c r="E388" s="64"/>
      <c r="F388" s="228" t="s">
        <v>705</v>
      </c>
      <c r="G388" s="64"/>
      <c r="H388" s="64"/>
      <c r="I388" s="165"/>
      <c r="J388" s="64"/>
      <c r="K388" s="64"/>
      <c r="L388" s="62"/>
      <c r="M388" s="229"/>
      <c r="N388" s="43"/>
      <c r="O388" s="43"/>
      <c r="P388" s="43"/>
      <c r="Q388" s="43"/>
      <c r="R388" s="43"/>
      <c r="S388" s="43"/>
      <c r="T388" s="79"/>
      <c r="AT388" s="25" t="s">
        <v>237</v>
      </c>
      <c r="AU388" s="25" t="s">
        <v>92</v>
      </c>
    </row>
    <row r="389" spans="2:51" s="12" customFormat="1" ht="13.5">
      <c r="B389" s="218"/>
      <c r="C389" s="219"/>
      <c r="D389" s="208" t="s">
        <v>192</v>
      </c>
      <c r="E389" s="220" t="s">
        <v>22</v>
      </c>
      <c r="F389" s="221" t="s">
        <v>711</v>
      </c>
      <c r="G389" s="219"/>
      <c r="H389" s="220" t="s">
        <v>22</v>
      </c>
      <c r="I389" s="222"/>
      <c r="J389" s="219"/>
      <c r="K389" s="219"/>
      <c r="L389" s="223"/>
      <c r="M389" s="224"/>
      <c r="N389" s="225"/>
      <c r="O389" s="225"/>
      <c r="P389" s="225"/>
      <c r="Q389" s="225"/>
      <c r="R389" s="225"/>
      <c r="S389" s="225"/>
      <c r="T389" s="226"/>
      <c r="AT389" s="227" t="s">
        <v>192</v>
      </c>
      <c r="AU389" s="227" t="s">
        <v>92</v>
      </c>
      <c r="AV389" s="12" t="s">
        <v>25</v>
      </c>
      <c r="AW389" s="12" t="s">
        <v>194</v>
      </c>
      <c r="AX389" s="12" t="s">
        <v>82</v>
      </c>
      <c r="AY389" s="227" t="s">
        <v>182</v>
      </c>
    </row>
    <row r="390" spans="2:51" s="11" customFormat="1" ht="13.5">
      <c r="B390" s="206"/>
      <c r="C390" s="207"/>
      <c r="D390" s="208" t="s">
        <v>192</v>
      </c>
      <c r="E390" s="209" t="s">
        <v>22</v>
      </c>
      <c r="F390" s="210" t="s">
        <v>712</v>
      </c>
      <c r="G390" s="207"/>
      <c r="H390" s="211">
        <v>2443</v>
      </c>
      <c r="I390" s="212"/>
      <c r="J390" s="207"/>
      <c r="K390" s="207"/>
      <c r="L390" s="213"/>
      <c r="M390" s="214"/>
      <c r="N390" s="215"/>
      <c r="O390" s="215"/>
      <c r="P390" s="215"/>
      <c r="Q390" s="215"/>
      <c r="R390" s="215"/>
      <c r="S390" s="215"/>
      <c r="T390" s="216"/>
      <c r="AT390" s="217" t="s">
        <v>192</v>
      </c>
      <c r="AU390" s="217" t="s">
        <v>92</v>
      </c>
      <c r="AV390" s="11" t="s">
        <v>92</v>
      </c>
      <c r="AW390" s="11" t="s">
        <v>194</v>
      </c>
      <c r="AX390" s="11" t="s">
        <v>25</v>
      </c>
      <c r="AY390" s="217" t="s">
        <v>182</v>
      </c>
    </row>
    <row r="391" spans="2:65" s="1" customFormat="1" ht="22.8" customHeight="1">
      <c r="B391" s="42"/>
      <c r="C391" s="194" t="s">
        <v>713</v>
      </c>
      <c r="D391" s="194" t="s">
        <v>185</v>
      </c>
      <c r="E391" s="195" t="s">
        <v>714</v>
      </c>
      <c r="F391" s="196" t="s">
        <v>715</v>
      </c>
      <c r="G391" s="197" t="s">
        <v>430</v>
      </c>
      <c r="H391" s="198">
        <v>5497</v>
      </c>
      <c r="I391" s="199">
        <v>474.46</v>
      </c>
      <c r="J391" s="200">
        <f>ROUND(I391*H391,2)</f>
        <v>2608106.62</v>
      </c>
      <c r="K391" s="196" t="s">
        <v>235</v>
      </c>
      <c r="L391" s="62"/>
      <c r="M391" s="201" t="s">
        <v>22</v>
      </c>
      <c r="N391" s="202" t="s">
        <v>53</v>
      </c>
      <c r="O391" s="43"/>
      <c r="P391" s="203">
        <f>O391*H391</f>
        <v>0</v>
      </c>
      <c r="Q391" s="203">
        <v>8E-05</v>
      </c>
      <c r="R391" s="203">
        <f>Q391*H391</f>
        <v>0.43976000000000004</v>
      </c>
      <c r="S391" s="203">
        <v>0</v>
      </c>
      <c r="T391" s="204">
        <f>S391*H391</f>
        <v>0</v>
      </c>
      <c r="AR391" s="25" t="s">
        <v>197</v>
      </c>
      <c r="AT391" s="25" t="s">
        <v>185</v>
      </c>
      <c r="AU391" s="25" t="s">
        <v>92</v>
      </c>
      <c r="AY391" s="25" t="s">
        <v>182</v>
      </c>
      <c r="BE391" s="205">
        <f>IF(N391="základní",J391,0)</f>
        <v>2608106.62</v>
      </c>
      <c r="BF391" s="205">
        <f>IF(N391="snížená",J391,0)</f>
        <v>0</v>
      </c>
      <c r="BG391" s="205">
        <f>IF(N391="zákl. přenesená",J391,0)</f>
        <v>0</v>
      </c>
      <c r="BH391" s="205">
        <f>IF(N391="sníž. přenesená",J391,0)</f>
        <v>0</v>
      </c>
      <c r="BI391" s="205">
        <f>IF(N391="nulová",J391,0)</f>
        <v>0</v>
      </c>
      <c r="BJ391" s="25" t="s">
        <v>25</v>
      </c>
      <c r="BK391" s="205">
        <f>ROUND(I391*H391,2)</f>
        <v>2608106.62</v>
      </c>
      <c r="BL391" s="25" t="s">
        <v>197</v>
      </c>
      <c r="BM391" s="25" t="s">
        <v>716</v>
      </c>
    </row>
    <row r="392" spans="2:51" s="11" customFormat="1" ht="24">
      <c r="B392" s="206"/>
      <c r="C392" s="207"/>
      <c r="D392" s="208" t="s">
        <v>192</v>
      </c>
      <c r="E392" s="209" t="s">
        <v>22</v>
      </c>
      <c r="F392" s="210" t="s">
        <v>717</v>
      </c>
      <c r="G392" s="207"/>
      <c r="H392" s="211">
        <v>2797</v>
      </c>
      <c r="I392" s="212"/>
      <c r="J392" s="207"/>
      <c r="K392" s="207"/>
      <c r="L392" s="213"/>
      <c r="M392" s="214"/>
      <c r="N392" s="215"/>
      <c r="O392" s="215"/>
      <c r="P392" s="215"/>
      <c r="Q392" s="215"/>
      <c r="R392" s="215"/>
      <c r="S392" s="215"/>
      <c r="T392" s="216"/>
      <c r="AT392" s="217" t="s">
        <v>192</v>
      </c>
      <c r="AU392" s="217" t="s">
        <v>92</v>
      </c>
      <c r="AV392" s="11" t="s">
        <v>92</v>
      </c>
      <c r="AW392" s="11" t="s">
        <v>194</v>
      </c>
      <c r="AX392" s="11" t="s">
        <v>82</v>
      </c>
      <c r="AY392" s="217" t="s">
        <v>182</v>
      </c>
    </row>
    <row r="393" spans="2:51" s="11" customFormat="1" ht="13.5">
      <c r="B393" s="206"/>
      <c r="C393" s="207"/>
      <c r="D393" s="208" t="s">
        <v>192</v>
      </c>
      <c r="E393" s="209" t="s">
        <v>22</v>
      </c>
      <c r="F393" s="210" t="s">
        <v>718</v>
      </c>
      <c r="G393" s="207"/>
      <c r="H393" s="211">
        <v>2700</v>
      </c>
      <c r="I393" s="212"/>
      <c r="J393" s="207"/>
      <c r="K393" s="207"/>
      <c r="L393" s="213"/>
      <c r="M393" s="214"/>
      <c r="N393" s="215"/>
      <c r="O393" s="215"/>
      <c r="P393" s="215"/>
      <c r="Q393" s="215"/>
      <c r="R393" s="215"/>
      <c r="S393" s="215"/>
      <c r="T393" s="216"/>
      <c r="AT393" s="217" t="s">
        <v>192</v>
      </c>
      <c r="AU393" s="217" t="s">
        <v>92</v>
      </c>
      <c r="AV393" s="11" t="s">
        <v>92</v>
      </c>
      <c r="AW393" s="11" t="s">
        <v>194</v>
      </c>
      <c r="AX393" s="11" t="s">
        <v>82</v>
      </c>
      <c r="AY393" s="217" t="s">
        <v>182</v>
      </c>
    </row>
    <row r="394" spans="2:51" s="13" customFormat="1" ht="13.5">
      <c r="B394" s="233"/>
      <c r="C394" s="234"/>
      <c r="D394" s="208" t="s">
        <v>192</v>
      </c>
      <c r="E394" s="235" t="s">
        <v>22</v>
      </c>
      <c r="F394" s="236" t="s">
        <v>241</v>
      </c>
      <c r="G394" s="234"/>
      <c r="H394" s="237">
        <v>5497</v>
      </c>
      <c r="I394" s="238"/>
      <c r="J394" s="234"/>
      <c r="K394" s="234"/>
      <c r="L394" s="239"/>
      <c r="M394" s="240"/>
      <c r="N394" s="241"/>
      <c r="O394" s="241"/>
      <c r="P394" s="241"/>
      <c r="Q394" s="241"/>
      <c r="R394" s="241"/>
      <c r="S394" s="241"/>
      <c r="T394" s="242"/>
      <c r="AT394" s="243" t="s">
        <v>192</v>
      </c>
      <c r="AU394" s="243" t="s">
        <v>92</v>
      </c>
      <c r="AV394" s="13" t="s">
        <v>197</v>
      </c>
      <c r="AW394" s="13" t="s">
        <v>194</v>
      </c>
      <c r="AX394" s="13" t="s">
        <v>25</v>
      </c>
      <c r="AY394" s="243" t="s">
        <v>182</v>
      </c>
    </row>
    <row r="395" spans="2:65" s="1" customFormat="1" ht="22.8" customHeight="1">
      <c r="B395" s="42"/>
      <c r="C395" s="194" t="s">
        <v>719</v>
      </c>
      <c r="D395" s="194" t="s">
        <v>185</v>
      </c>
      <c r="E395" s="195" t="s">
        <v>720</v>
      </c>
      <c r="F395" s="196" t="s">
        <v>721</v>
      </c>
      <c r="G395" s="197" t="s">
        <v>430</v>
      </c>
      <c r="H395" s="198">
        <v>1832</v>
      </c>
      <c r="I395" s="199">
        <v>984.57</v>
      </c>
      <c r="J395" s="200">
        <f>ROUND(I395*H395,2)</f>
        <v>1803732.24</v>
      </c>
      <c r="K395" s="196" t="s">
        <v>235</v>
      </c>
      <c r="L395" s="62"/>
      <c r="M395" s="201" t="s">
        <v>22</v>
      </c>
      <c r="N395" s="202" t="s">
        <v>53</v>
      </c>
      <c r="O395" s="43"/>
      <c r="P395" s="203">
        <f>O395*H395</f>
        <v>0</v>
      </c>
      <c r="Q395" s="203">
        <v>0.00016</v>
      </c>
      <c r="R395" s="203">
        <f>Q395*H395</f>
        <v>0.29312000000000005</v>
      </c>
      <c r="S395" s="203">
        <v>0</v>
      </c>
      <c r="T395" s="204">
        <f>S395*H395</f>
        <v>0</v>
      </c>
      <c r="AR395" s="25" t="s">
        <v>197</v>
      </c>
      <c r="AT395" s="25" t="s">
        <v>185</v>
      </c>
      <c r="AU395" s="25" t="s">
        <v>92</v>
      </c>
      <c r="AY395" s="25" t="s">
        <v>182</v>
      </c>
      <c r="BE395" s="205">
        <f>IF(N395="základní",J395,0)</f>
        <v>1803732.24</v>
      </c>
      <c r="BF395" s="205">
        <f>IF(N395="snížená",J395,0)</f>
        <v>0</v>
      </c>
      <c r="BG395" s="205">
        <f>IF(N395="zákl. přenesená",J395,0)</f>
        <v>0</v>
      </c>
      <c r="BH395" s="205">
        <f>IF(N395="sníž. přenesená",J395,0)</f>
        <v>0</v>
      </c>
      <c r="BI395" s="205">
        <f>IF(N395="nulová",J395,0)</f>
        <v>0</v>
      </c>
      <c r="BJ395" s="25" t="s">
        <v>25</v>
      </c>
      <c r="BK395" s="205">
        <f>ROUND(I395*H395,2)</f>
        <v>1803732.24</v>
      </c>
      <c r="BL395" s="25" t="s">
        <v>197</v>
      </c>
      <c r="BM395" s="25" t="s">
        <v>722</v>
      </c>
    </row>
    <row r="396" spans="2:51" s="11" customFormat="1" ht="13.5">
      <c r="B396" s="206"/>
      <c r="C396" s="207"/>
      <c r="D396" s="208" t="s">
        <v>192</v>
      </c>
      <c r="E396" s="209" t="s">
        <v>22</v>
      </c>
      <c r="F396" s="210" t="s">
        <v>723</v>
      </c>
      <c r="G396" s="207"/>
      <c r="H396" s="211">
        <v>1832</v>
      </c>
      <c r="I396" s="212"/>
      <c r="J396" s="207"/>
      <c r="K396" s="207"/>
      <c r="L396" s="213"/>
      <c r="M396" s="214"/>
      <c r="N396" s="215"/>
      <c r="O396" s="215"/>
      <c r="P396" s="215"/>
      <c r="Q396" s="215"/>
      <c r="R396" s="215"/>
      <c r="S396" s="215"/>
      <c r="T396" s="216"/>
      <c r="AT396" s="217" t="s">
        <v>192</v>
      </c>
      <c r="AU396" s="217" t="s">
        <v>92</v>
      </c>
      <c r="AV396" s="11" t="s">
        <v>92</v>
      </c>
      <c r="AW396" s="11" t="s">
        <v>194</v>
      </c>
      <c r="AX396" s="11" t="s">
        <v>25</v>
      </c>
      <c r="AY396" s="217" t="s">
        <v>182</v>
      </c>
    </row>
    <row r="397" spans="2:65" s="1" customFormat="1" ht="14.4" customHeight="1">
      <c r="B397" s="42"/>
      <c r="C397" s="244" t="s">
        <v>724</v>
      </c>
      <c r="D397" s="244" t="s">
        <v>435</v>
      </c>
      <c r="E397" s="245" t="s">
        <v>725</v>
      </c>
      <c r="F397" s="246" t="s">
        <v>726</v>
      </c>
      <c r="G397" s="247" t="s">
        <v>295</v>
      </c>
      <c r="H397" s="248">
        <v>90.432</v>
      </c>
      <c r="I397" s="249">
        <v>16632.54</v>
      </c>
      <c r="J397" s="250">
        <f>ROUND(I397*H397,2)</f>
        <v>1504113.86</v>
      </c>
      <c r="K397" s="246" t="s">
        <v>235</v>
      </c>
      <c r="L397" s="251"/>
      <c r="M397" s="252" t="s">
        <v>22</v>
      </c>
      <c r="N397" s="253" t="s">
        <v>53</v>
      </c>
      <c r="O397" s="43"/>
      <c r="P397" s="203">
        <f>O397*H397</f>
        <v>0</v>
      </c>
      <c r="Q397" s="203">
        <v>2.429</v>
      </c>
      <c r="R397" s="203">
        <f>Q397*H397</f>
        <v>219.659328</v>
      </c>
      <c r="S397" s="203">
        <v>0</v>
      </c>
      <c r="T397" s="204">
        <f>S397*H397</f>
        <v>0</v>
      </c>
      <c r="AR397" s="25" t="s">
        <v>271</v>
      </c>
      <c r="AT397" s="25" t="s">
        <v>435</v>
      </c>
      <c r="AU397" s="25" t="s">
        <v>92</v>
      </c>
      <c r="AY397" s="25" t="s">
        <v>182</v>
      </c>
      <c r="BE397" s="205">
        <f>IF(N397="základní",J397,0)</f>
        <v>1504113.86</v>
      </c>
      <c r="BF397" s="205">
        <f>IF(N397="snížená",J397,0)</f>
        <v>0</v>
      </c>
      <c r="BG397" s="205">
        <f>IF(N397="zákl. přenesená",J397,0)</f>
        <v>0</v>
      </c>
      <c r="BH397" s="205">
        <f>IF(N397="sníž. přenesená",J397,0)</f>
        <v>0</v>
      </c>
      <c r="BI397" s="205">
        <f>IF(N397="nulová",J397,0)</f>
        <v>0</v>
      </c>
      <c r="BJ397" s="25" t="s">
        <v>25</v>
      </c>
      <c r="BK397" s="205">
        <f>ROUND(I397*H397,2)</f>
        <v>1504113.86</v>
      </c>
      <c r="BL397" s="25" t="s">
        <v>197</v>
      </c>
      <c r="BM397" s="25" t="s">
        <v>727</v>
      </c>
    </row>
    <row r="398" spans="2:51" s="11" customFormat="1" ht="13.5">
      <c r="B398" s="206"/>
      <c r="C398" s="207"/>
      <c r="D398" s="208" t="s">
        <v>192</v>
      </c>
      <c r="E398" s="209" t="s">
        <v>22</v>
      </c>
      <c r="F398" s="210" t="s">
        <v>728</v>
      </c>
      <c r="G398" s="207"/>
      <c r="H398" s="211">
        <v>90.432</v>
      </c>
      <c r="I398" s="212"/>
      <c r="J398" s="207"/>
      <c r="K398" s="207"/>
      <c r="L398" s="213"/>
      <c r="M398" s="214"/>
      <c r="N398" s="215"/>
      <c r="O398" s="215"/>
      <c r="P398" s="215"/>
      <c r="Q398" s="215"/>
      <c r="R398" s="215"/>
      <c r="S398" s="215"/>
      <c r="T398" s="216"/>
      <c r="AT398" s="217" t="s">
        <v>192</v>
      </c>
      <c r="AU398" s="217" t="s">
        <v>92</v>
      </c>
      <c r="AV398" s="11" t="s">
        <v>92</v>
      </c>
      <c r="AW398" s="11" t="s">
        <v>194</v>
      </c>
      <c r="AX398" s="11" t="s">
        <v>25</v>
      </c>
      <c r="AY398" s="217" t="s">
        <v>182</v>
      </c>
    </row>
    <row r="399" spans="2:65" s="1" customFormat="1" ht="22.8" customHeight="1">
      <c r="B399" s="42"/>
      <c r="C399" s="194" t="s">
        <v>729</v>
      </c>
      <c r="D399" s="194" t="s">
        <v>185</v>
      </c>
      <c r="E399" s="195" t="s">
        <v>730</v>
      </c>
      <c r="F399" s="196" t="s">
        <v>731</v>
      </c>
      <c r="G399" s="197" t="s">
        <v>295</v>
      </c>
      <c r="H399" s="198">
        <v>75.89</v>
      </c>
      <c r="I399" s="199">
        <v>4007.13</v>
      </c>
      <c r="J399" s="200">
        <f>ROUND(I399*H399,2)</f>
        <v>304101.1</v>
      </c>
      <c r="K399" s="196" t="s">
        <v>235</v>
      </c>
      <c r="L399" s="62"/>
      <c r="M399" s="201" t="s">
        <v>22</v>
      </c>
      <c r="N399" s="202" t="s">
        <v>53</v>
      </c>
      <c r="O399" s="43"/>
      <c r="P399" s="203">
        <f>O399*H399</f>
        <v>0</v>
      </c>
      <c r="Q399" s="203">
        <v>2.53596</v>
      </c>
      <c r="R399" s="203">
        <f>Q399*H399</f>
        <v>192.45400440000003</v>
      </c>
      <c r="S399" s="203">
        <v>0</v>
      </c>
      <c r="T399" s="204">
        <f>S399*H399</f>
        <v>0</v>
      </c>
      <c r="AR399" s="25" t="s">
        <v>197</v>
      </c>
      <c r="AT399" s="25" t="s">
        <v>185</v>
      </c>
      <c r="AU399" s="25" t="s">
        <v>92</v>
      </c>
      <c r="AY399" s="25" t="s">
        <v>182</v>
      </c>
      <c r="BE399" s="205">
        <f>IF(N399="základní",J399,0)</f>
        <v>304101.1</v>
      </c>
      <c r="BF399" s="205">
        <f>IF(N399="snížená",J399,0)</f>
        <v>0</v>
      </c>
      <c r="BG399" s="205">
        <f>IF(N399="zákl. přenesená",J399,0)</f>
        <v>0</v>
      </c>
      <c r="BH399" s="205">
        <f>IF(N399="sníž. přenesená",J399,0)</f>
        <v>0</v>
      </c>
      <c r="BI399" s="205">
        <f>IF(N399="nulová",J399,0)</f>
        <v>0</v>
      </c>
      <c r="BJ399" s="25" t="s">
        <v>25</v>
      </c>
      <c r="BK399" s="205">
        <f>ROUND(I399*H399,2)</f>
        <v>304101.1</v>
      </c>
      <c r="BL399" s="25" t="s">
        <v>197</v>
      </c>
      <c r="BM399" s="25" t="s">
        <v>732</v>
      </c>
    </row>
    <row r="400" spans="2:47" s="1" customFormat="1" ht="156">
      <c r="B400" s="42"/>
      <c r="C400" s="64"/>
      <c r="D400" s="208" t="s">
        <v>237</v>
      </c>
      <c r="E400" s="64"/>
      <c r="F400" s="228" t="s">
        <v>733</v>
      </c>
      <c r="G400" s="64"/>
      <c r="H400" s="64"/>
      <c r="I400" s="165"/>
      <c r="J400" s="64"/>
      <c r="K400" s="64"/>
      <c r="L400" s="62"/>
      <c r="M400" s="229"/>
      <c r="N400" s="43"/>
      <c r="O400" s="43"/>
      <c r="P400" s="43"/>
      <c r="Q400" s="43"/>
      <c r="R400" s="43"/>
      <c r="S400" s="43"/>
      <c r="T400" s="79"/>
      <c r="AT400" s="25" t="s">
        <v>237</v>
      </c>
      <c r="AU400" s="25" t="s">
        <v>92</v>
      </c>
    </row>
    <row r="401" spans="2:51" s="11" customFormat="1" ht="24">
      <c r="B401" s="206"/>
      <c r="C401" s="207"/>
      <c r="D401" s="208" t="s">
        <v>192</v>
      </c>
      <c r="E401" s="209" t="s">
        <v>22</v>
      </c>
      <c r="F401" s="210" t="s">
        <v>734</v>
      </c>
      <c r="G401" s="207"/>
      <c r="H401" s="211">
        <v>71.732</v>
      </c>
      <c r="I401" s="212"/>
      <c r="J401" s="207"/>
      <c r="K401" s="207"/>
      <c r="L401" s="213"/>
      <c r="M401" s="214"/>
      <c r="N401" s="215"/>
      <c r="O401" s="215"/>
      <c r="P401" s="215"/>
      <c r="Q401" s="215"/>
      <c r="R401" s="215"/>
      <c r="S401" s="215"/>
      <c r="T401" s="216"/>
      <c r="AT401" s="217" t="s">
        <v>192</v>
      </c>
      <c r="AU401" s="217" t="s">
        <v>92</v>
      </c>
      <c r="AV401" s="11" t="s">
        <v>92</v>
      </c>
      <c r="AW401" s="11" t="s">
        <v>194</v>
      </c>
      <c r="AX401" s="11" t="s">
        <v>82</v>
      </c>
      <c r="AY401" s="217" t="s">
        <v>182</v>
      </c>
    </row>
    <row r="402" spans="2:51" s="11" customFormat="1" ht="13.5">
      <c r="B402" s="206"/>
      <c r="C402" s="207"/>
      <c r="D402" s="208" t="s">
        <v>192</v>
      </c>
      <c r="E402" s="209" t="s">
        <v>22</v>
      </c>
      <c r="F402" s="210" t="s">
        <v>735</v>
      </c>
      <c r="G402" s="207"/>
      <c r="H402" s="211">
        <v>4.158</v>
      </c>
      <c r="I402" s="212"/>
      <c r="J402" s="207"/>
      <c r="K402" s="207"/>
      <c r="L402" s="213"/>
      <c r="M402" s="214"/>
      <c r="N402" s="215"/>
      <c r="O402" s="215"/>
      <c r="P402" s="215"/>
      <c r="Q402" s="215"/>
      <c r="R402" s="215"/>
      <c r="S402" s="215"/>
      <c r="T402" s="216"/>
      <c r="AT402" s="217" t="s">
        <v>192</v>
      </c>
      <c r="AU402" s="217" t="s">
        <v>92</v>
      </c>
      <c r="AV402" s="11" t="s">
        <v>92</v>
      </c>
      <c r="AW402" s="11" t="s">
        <v>194</v>
      </c>
      <c r="AX402" s="11" t="s">
        <v>82</v>
      </c>
      <c r="AY402" s="217" t="s">
        <v>182</v>
      </c>
    </row>
    <row r="403" spans="2:51" s="13" customFormat="1" ht="13.5">
      <c r="B403" s="233"/>
      <c r="C403" s="234"/>
      <c r="D403" s="208" t="s">
        <v>192</v>
      </c>
      <c r="E403" s="235" t="s">
        <v>22</v>
      </c>
      <c r="F403" s="236" t="s">
        <v>241</v>
      </c>
      <c r="G403" s="234"/>
      <c r="H403" s="237">
        <v>75.89</v>
      </c>
      <c r="I403" s="238"/>
      <c r="J403" s="234"/>
      <c r="K403" s="234"/>
      <c r="L403" s="239"/>
      <c r="M403" s="240"/>
      <c r="N403" s="241"/>
      <c r="O403" s="241"/>
      <c r="P403" s="241"/>
      <c r="Q403" s="241"/>
      <c r="R403" s="241"/>
      <c r="S403" s="241"/>
      <c r="T403" s="242"/>
      <c r="AT403" s="243" t="s">
        <v>192</v>
      </c>
      <c r="AU403" s="243" t="s">
        <v>92</v>
      </c>
      <c r="AV403" s="13" t="s">
        <v>197</v>
      </c>
      <c r="AW403" s="13" t="s">
        <v>194</v>
      </c>
      <c r="AX403" s="13" t="s">
        <v>25</v>
      </c>
      <c r="AY403" s="243" t="s">
        <v>182</v>
      </c>
    </row>
    <row r="404" spans="2:65" s="1" customFormat="1" ht="22.8" customHeight="1">
      <c r="B404" s="42"/>
      <c r="C404" s="194" t="s">
        <v>736</v>
      </c>
      <c r="D404" s="194" t="s">
        <v>185</v>
      </c>
      <c r="E404" s="195" t="s">
        <v>737</v>
      </c>
      <c r="F404" s="196" t="s">
        <v>738</v>
      </c>
      <c r="G404" s="197" t="s">
        <v>295</v>
      </c>
      <c r="H404" s="198">
        <v>53.75</v>
      </c>
      <c r="I404" s="199">
        <v>3970.25</v>
      </c>
      <c r="J404" s="200">
        <f>ROUND(I404*H404,2)</f>
        <v>213400.94</v>
      </c>
      <c r="K404" s="196" t="s">
        <v>235</v>
      </c>
      <c r="L404" s="62"/>
      <c r="M404" s="201" t="s">
        <v>22</v>
      </c>
      <c r="N404" s="202" t="s">
        <v>53</v>
      </c>
      <c r="O404" s="43"/>
      <c r="P404" s="203">
        <f>O404*H404</f>
        <v>0</v>
      </c>
      <c r="Q404" s="203">
        <v>0</v>
      </c>
      <c r="R404" s="203">
        <f>Q404*H404</f>
        <v>0</v>
      </c>
      <c r="S404" s="203">
        <v>0</v>
      </c>
      <c r="T404" s="204">
        <f>S404*H404</f>
        <v>0</v>
      </c>
      <c r="AR404" s="25" t="s">
        <v>197</v>
      </c>
      <c r="AT404" s="25" t="s">
        <v>185</v>
      </c>
      <c r="AU404" s="25" t="s">
        <v>92</v>
      </c>
      <c r="AY404" s="25" t="s">
        <v>182</v>
      </c>
      <c r="BE404" s="205">
        <f>IF(N404="základní",J404,0)</f>
        <v>213400.94</v>
      </c>
      <c r="BF404" s="205">
        <f>IF(N404="snížená",J404,0)</f>
        <v>0</v>
      </c>
      <c r="BG404" s="205">
        <f>IF(N404="zákl. přenesená",J404,0)</f>
        <v>0</v>
      </c>
      <c r="BH404" s="205">
        <f>IF(N404="sníž. přenesená",J404,0)</f>
        <v>0</v>
      </c>
      <c r="BI404" s="205">
        <f>IF(N404="nulová",J404,0)</f>
        <v>0</v>
      </c>
      <c r="BJ404" s="25" t="s">
        <v>25</v>
      </c>
      <c r="BK404" s="205">
        <f>ROUND(I404*H404,2)</f>
        <v>213400.94</v>
      </c>
      <c r="BL404" s="25" t="s">
        <v>197</v>
      </c>
      <c r="BM404" s="25" t="s">
        <v>739</v>
      </c>
    </row>
    <row r="405" spans="2:47" s="1" customFormat="1" ht="156">
      <c r="B405" s="42"/>
      <c r="C405" s="64"/>
      <c r="D405" s="208" t="s">
        <v>237</v>
      </c>
      <c r="E405" s="64"/>
      <c r="F405" s="228" t="s">
        <v>740</v>
      </c>
      <c r="G405" s="64"/>
      <c r="H405" s="64"/>
      <c r="I405" s="165"/>
      <c r="J405" s="64"/>
      <c r="K405" s="64"/>
      <c r="L405" s="62"/>
      <c r="M405" s="229"/>
      <c r="N405" s="43"/>
      <c r="O405" s="43"/>
      <c r="P405" s="43"/>
      <c r="Q405" s="43"/>
      <c r="R405" s="43"/>
      <c r="S405" s="43"/>
      <c r="T405" s="79"/>
      <c r="AT405" s="25" t="s">
        <v>237</v>
      </c>
      <c r="AU405" s="25" t="s">
        <v>92</v>
      </c>
    </row>
    <row r="406" spans="2:51" s="11" customFormat="1" ht="13.5">
      <c r="B406" s="206"/>
      <c r="C406" s="207"/>
      <c r="D406" s="208" t="s">
        <v>192</v>
      </c>
      <c r="E406" s="209" t="s">
        <v>22</v>
      </c>
      <c r="F406" s="210" t="s">
        <v>741</v>
      </c>
      <c r="G406" s="207"/>
      <c r="H406" s="211">
        <v>53.75</v>
      </c>
      <c r="I406" s="212"/>
      <c r="J406" s="207"/>
      <c r="K406" s="207"/>
      <c r="L406" s="213"/>
      <c r="M406" s="214"/>
      <c r="N406" s="215"/>
      <c r="O406" s="215"/>
      <c r="P406" s="215"/>
      <c r="Q406" s="215"/>
      <c r="R406" s="215"/>
      <c r="S406" s="215"/>
      <c r="T406" s="216"/>
      <c r="AT406" s="217" t="s">
        <v>192</v>
      </c>
      <c r="AU406" s="217" t="s">
        <v>92</v>
      </c>
      <c r="AV406" s="11" t="s">
        <v>92</v>
      </c>
      <c r="AW406" s="11" t="s">
        <v>194</v>
      </c>
      <c r="AX406" s="11" t="s">
        <v>25</v>
      </c>
      <c r="AY406" s="217" t="s">
        <v>182</v>
      </c>
    </row>
    <row r="407" spans="2:65" s="1" customFormat="1" ht="14.4" customHeight="1">
      <c r="B407" s="42"/>
      <c r="C407" s="194" t="s">
        <v>742</v>
      </c>
      <c r="D407" s="194" t="s">
        <v>185</v>
      </c>
      <c r="E407" s="195" t="s">
        <v>743</v>
      </c>
      <c r="F407" s="196" t="s">
        <v>744</v>
      </c>
      <c r="G407" s="197" t="s">
        <v>234</v>
      </c>
      <c r="H407" s="198">
        <v>317.14</v>
      </c>
      <c r="I407" s="199">
        <v>711.7</v>
      </c>
      <c r="J407" s="200">
        <f>ROUND(I407*H407,2)</f>
        <v>225708.54</v>
      </c>
      <c r="K407" s="196" t="s">
        <v>235</v>
      </c>
      <c r="L407" s="62"/>
      <c r="M407" s="201" t="s">
        <v>22</v>
      </c>
      <c r="N407" s="202" t="s">
        <v>53</v>
      </c>
      <c r="O407" s="43"/>
      <c r="P407" s="203">
        <f>O407*H407</f>
        <v>0</v>
      </c>
      <c r="Q407" s="203">
        <v>0.00144</v>
      </c>
      <c r="R407" s="203">
        <f>Q407*H407</f>
        <v>0.4566816</v>
      </c>
      <c r="S407" s="203">
        <v>0</v>
      </c>
      <c r="T407" s="204">
        <f>S407*H407</f>
        <v>0</v>
      </c>
      <c r="AR407" s="25" t="s">
        <v>197</v>
      </c>
      <c r="AT407" s="25" t="s">
        <v>185</v>
      </c>
      <c r="AU407" s="25" t="s">
        <v>92</v>
      </c>
      <c r="AY407" s="25" t="s">
        <v>182</v>
      </c>
      <c r="BE407" s="205">
        <f>IF(N407="základní",J407,0)</f>
        <v>225708.54</v>
      </c>
      <c r="BF407" s="205">
        <f>IF(N407="snížená",J407,0)</f>
        <v>0</v>
      </c>
      <c r="BG407" s="205">
        <f>IF(N407="zákl. přenesená",J407,0)</f>
        <v>0</v>
      </c>
      <c r="BH407" s="205">
        <f>IF(N407="sníž. přenesená",J407,0)</f>
        <v>0</v>
      </c>
      <c r="BI407" s="205">
        <f>IF(N407="nulová",J407,0)</f>
        <v>0</v>
      </c>
      <c r="BJ407" s="25" t="s">
        <v>25</v>
      </c>
      <c r="BK407" s="205">
        <f>ROUND(I407*H407,2)</f>
        <v>225708.54</v>
      </c>
      <c r="BL407" s="25" t="s">
        <v>197</v>
      </c>
      <c r="BM407" s="25" t="s">
        <v>745</v>
      </c>
    </row>
    <row r="408" spans="2:47" s="1" customFormat="1" ht="156">
      <c r="B408" s="42"/>
      <c r="C408" s="64"/>
      <c r="D408" s="208" t="s">
        <v>237</v>
      </c>
      <c r="E408" s="64"/>
      <c r="F408" s="228" t="s">
        <v>746</v>
      </c>
      <c r="G408" s="64"/>
      <c r="H408" s="64"/>
      <c r="I408" s="165"/>
      <c r="J408" s="64"/>
      <c r="K408" s="64"/>
      <c r="L408" s="62"/>
      <c r="M408" s="229"/>
      <c r="N408" s="43"/>
      <c r="O408" s="43"/>
      <c r="P408" s="43"/>
      <c r="Q408" s="43"/>
      <c r="R408" s="43"/>
      <c r="S408" s="43"/>
      <c r="T408" s="79"/>
      <c r="AT408" s="25" t="s">
        <v>237</v>
      </c>
      <c r="AU408" s="25" t="s">
        <v>92</v>
      </c>
    </row>
    <row r="409" spans="2:51" s="11" customFormat="1" ht="13.5">
      <c r="B409" s="206"/>
      <c r="C409" s="207"/>
      <c r="D409" s="208" t="s">
        <v>192</v>
      </c>
      <c r="E409" s="209" t="s">
        <v>22</v>
      </c>
      <c r="F409" s="210" t="s">
        <v>747</v>
      </c>
      <c r="G409" s="207"/>
      <c r="H409" s="211">
        <v>62.75</v>
      </c>
      <c r="I409" s="212"/>
      <c r="J409" s="207"/>
      <c r="K409" s="207"/>
      <c r="L409" s="213"/>
      <c r="M409" s="214"/>
      <c r="N409" s="215"/>
      <c r="O409" s="215"/>
      <c r="P409" s="215"/>
      <c r="Q409" s="215"/>
      <c r="R409" s="215"/>
      <c r="S409" s="215"/>
      <c r="T409" s="216"/>
      <c r="AT409" s="217" t="s">
        <v>192</v>
      </c>
      <c r="AU409" s="217" t="s">
        <v>92</v>
      </c>
      <c r="AV409" s="11" t="s">
        <v>92</v>
      </c>
      <c r="AW409" s="11" t="s">
        <v>194</v>
      </c>
      <c r="AX409" s="11" t="s">
        <v>82</v>
      </c>
      <c r="AY409" s="217" t="s">
        <v>182</v>
      </c>
    </row>
    <row r="410" spans="2:51" s="11" customFormat="1" ht="13.5">
      <c r="B410" s="206"/>
      <c r="C410" s="207"/>
      <c r="D410" s="208" t="s">
        <v>192</v>
      </c>
      <c r="E410" s="209" t="s">
        <v>22</v>
      </c>
      <c r="F410" s="210" t="s">
        <v>748</v>
      </c>
      <c r="G410" s="207"/>
      <c r="H410" s="211">
        <v>254.39</v>
      </c>
      <c r="I410" s="212"/>
      <c r="J410" s="207"/>
      <c r="K410" s="207"/>
      <c r="L410" s="213"/>
      <c r="M410" s="214"/>
      <c r="N410" s="215"/>
      <c r="O410" s="215"/>
      <c r="P410" s="215"/>
      <c r="Q410" s="215"/>
      <c r="R410" s="215"/>
      <c r="S410" s="215"/>
      <c r="T410" s="216"/>
      <c r="AT410" s="217" t="s">
        <v>192</v>
      </c>
      <c r="AU410" s="217" t="s">
        <v>92</v>
      </c>
      <c r="AV410" s="11" t="s">
        <v>92</v>
      </c>
      <c r="AW410" s="11" t="s">
        <v>194</v>
      </c>
      <c r="AX410" s="11" t="s">
        <v>82</v>
      </c>
      <c r="AY410" s="217" t="s">
        <v>182</v>
      </c>
    </row>
    <row r="411" spans="2:51" s="13" customFormat="1" ht="13.5">
      <c r="B411" s="233"/>
      <c r="C411" s="234"/>
      <c r="D411" s="208" t="s">
        <v>192</v>
      </c>
      <c r="E411" s="235" t="s">
        <v>22</v>
      </c>
      <c r="F411" s="236" t="s">
        <v>241</v>
      </c>
      <c r="G411" s="234"/>
      <c r="H411" s="237">
        <v>317.14</v>
      </c>
      <c r="I411" s="238"/>
      <c r="J411" s="234"/>
      <c r="K411" s="234"/>
      <c r="L411" s="239"/>
      <c r="M411" s="240"/>
      <c r="N411" s="241"/>
      <c r="O411" s="241"/>
      <c r="P411" s="241"/>
      <c r="Q411" s="241"/>
      <c r="R411" s="241"/>
      <c r="S411" s="241"/>
      <c r="T411" s="242"/>
      <c r="AT411" s="243" t="s">
        <v>192</v>
      </c>
      <c r="AU411" s="243" t="s">
        <v>92</v>
      </c>
      <c r="AV411" s="13" t="s">
        <v>197</v>
      </c>
      <c r="AW411" s="13" t="s">
        <v>194</v>
      </c>
      <c r="AX411" s="13" t="s">
        <v>25</v>
      </c>
      <c r="AY411" s="243" t="s">
        <v>182</v>
      </c>
    </row>
    <row r="412" spans="2:65" s="1" customFormat="1" ht="14.4" customHeight="1">
      <c r="B412" s="42"/>
      <c r="C412" s="194" t="s">
        <v>749</v>
      </c>
      <c r="D412" s="194" t="s">
        <v>185</v>
      </c>
      <c r="E412" s="195" t="s">
        <v>750</v>
      </c>
      <c r="F412" s="196" t="s">
        <v>751</v>
      </c>
      <c r="G412" s="197" t="s">
        <v>234</v>
      </c>
      <c r="H412" s="198">
        <v>317.14</v>
      </c>
      <c r="I412" s="199">
        <v>188.06</v>
      </c>
      <c r="J412" s="200">
        <f>ROUND(I412*H412,2)</f>
        <v>59641.35</v>
      </c>
      <c r="K412" s="196" t="s">
        <v>235</v>
      </c>
      <c r="L412" s="62"/>
      <c r="M412" s="201" t="s">
        <v>22</v>
      </c>
      <c r="N412" s="202" t="s">
        <v>53</v>
      </c>
      <c r="O412" s="43"/>
      <c r="P412" s="203">
        <f>O412*H412</f>
        <v>0</v>
      </c>
      <c r="Q412" s="203">
        <v>4E-05</v>
      </c>
      <c r="R412" s="203">
        <f>Q412*H412</f>
        <v>0.0126856</v>
      </c>
      <c r="S412" s="203">
        <v>0</v>
      </c>
      <c r="T412" s="204">
        <f>S412*H412</f>
        <v>0</v>
      </c>
      <c r="AR412" s="25" t="s">
        <v>197</v>
      </c>
      <c r="AT412" s="25" t="s">
        <v>185</v>
      </c>
      <c r="AU412" s="25" t="s">
        <v>92</v>
      </c>
      <c r="AY412" s="25" t="s">
        <v>182</v>
      </c>
      <c r="BE412" s="205">
        <f>IF(N412="základní",J412,0)</f>
        <v>59641.35</v>
      </c>
      <c r="BF412" s="205">
        <f>IF(N412="snížená",J412,0)</f>
        <v>0</v>
      </c>
      <c r="BG412" s="205">
        <f>IF(N412="zákl. přenesená",J412,0)</f>
        <v>0</v>
      </c>
      <c r="BH412" s="205">
        <f>IF(N412="sníž. přenesená",J412,0)</f>
        <v>0</v>
      </c>
      <c r="BI412" s="205">
        <f>IF(N412="nulová",J412,0)</f>
        <v>0</v>
      </c>
      <c r="BJ412" s="25" t="s">
        <v>25</v>
      </c>
      <c r="BK412" s="205">
        <f>ROUND(I412*H412,2)</f>
        <v>59641.35</v>
      </c>
      <c r="BL412" s="25" t="s">
        <v>197</v>
      </c>
      <c r="BM412" s="25" t="s">
        <v>752</v>
      </c>
    </row>
    <row r="413" spans="2:47" s="1" customFormat="1" ht="156">
      <c r="B413" s="42"/>
      <c r="C413" s="64"/>
      <c r="D413" s="208" t="s">
        <v>237</v>
      </c>
      <c r="E413" s="64"/>
      <c r="F413" s="228" t="s">
        <v>746</v>
      </c>
      <c r="G413" s="64"/>
      <c r="H413" s="64"/>
      <c r="I413" s="165"/>
      <c r="J413" s="64"/>
      <c r="K413" s="64"/>
      <c r="L413" s="62"/>
      <c r="M413" s="229"/>
      <c r="N413" s="43"/>
      <c r="O413" s="43"/>
      <c r="P413" s="43"/>
      <c r="Q413" s="43"/>
      <c r="R413" s="43"/>
      <c r="S413" s="43"/>
      <c r="T413" s="79"/>
      <c r="AT413" s="25" t="s">
        <v>237</v>
      </c>
      <c r="AU413" s="25" t="s">
        <v>92</v>
      </c>
    </row>
    <row r="414" spans="2:51" s="11" customFormat="1" ht="13.5">
      <c r="B414" s="206"/>
      <c r="C414" s="207"/>
      <c r="D414" s="208" t="s">
        <v>192</v>
      </c>
      <c r="E414" s="209" t="s">
        <v>22</v>
      </c>
      <c r="F414" s="210" t="s">
        <v>753</v>
      </c>
      <c r="G414" s="207"/>
      <c r="H414" s="211">
        <v>317.14</v>
      </c>
      <c r="I414" s="212"/>
      <c r="J414" s="207"/>
      <c r="K414" s="207"/>
      <c r="L414" s="213"/>
      <c r="M414" s="214"/>
      <c r="N414" s="215"/>
      <c r="O414" s="215"/>
      <c r="P414" s="215"/>
      <c r="Q414" s="215"/>
      <c r="R414" s="215"/>
      <c r="S414" s="215"/>
      <c r="T414" s="216"/>
      <c r="AT414" s="217" t="s">
        <v>192</v>
      </c>
      <c r="AU414" s="217" t="s">
        <v>92</v>
      </c>
      <c r="AV414" s="11" t="s">
        <v>92</v>
      </c>
      <c r="AW414" s="11" t="s">
        <v>194</v>
      </c>
      <c r="AX414" s="11" t="s">
        <v>25</v>
      </c>
      <c r="AY414" s="217" t="s">
        <v>182</v>
      </c>
    </row>
    <row r="415" spans="2:65" s="1" customFormat="1" ht="22.8" customHeight="1">
      <c r="B415" s="42"/>
      <c r="C415" s="194" t="s">
        <v>754</v>
      </c>
      <c r="D415" s="194" t="s">
        <v>185</v>
      </c>
      <c r="E415" s="195" t="s">
        <v>755</v>
      </c>
      <c r="F415" s="196" t="s">
        <v>756</v>
      </c>
      <c r="G415" s="197" t="s">
        <v>561</v>
      </c>
      <c r="H415" s="198">
        <v>5.268</v>
      </c>
      <c r="I415" s="199">
        <v>30729.53</v>
      </c>
      <c r="J415" s="200">
        <f>ROUND(I415*H415,2)</f>
        <v>161883.16</v>
      </c>
      <c r="K415" s="196" t="s">
        <v>235</v>
      </c>
      <c r="L415" s="62"/>
      <c r="M415" s="201" t="s">
        <v>22</v>
      </c>
      <c r="N415" s="202" t="s">
        <v>53</v>
      </c>
      <c r="O415" s="43"/>
      <c r="P415" s="203">
        <f>O415*H415</f>
        <v>0</v>
      </c>
      <c r="Q415" s="203">
        <v>1.05974</v>
      </c>
      <c r="R415" s="203">
        <f>Q415*H415</f>
        <v>5.5827103199999994</v>
      </c>
      <c r="S415" s="203">
        <v>0</v>
      </c>
      <c r="T415" s="204">
        <f>S415*H415</f>
        <v>0</v>
      </c>
      <c r="AR415" s="25" t="s">
        <v>197</v>
      </c>
      <c r="AT415" s="25" t="s">
        <v>185</v>
      </c>
      <c r="AU415" s="25" t="s">
        <v>92</v>
      </c>
      <c r="AY415" s="25" t="s">
        <v>182</v>
      </c>
      <c r="BE415" s="205">
        <f>IF(N415="základní",J415,0)</f>
        <v>161883.16</v>
      </c>
      <c r="BF415" s="205">
        <f>IF(N415="snížená",J415,0)</f>
        <v>0</v>
      </c>
      <c r="BG415" s="205">
        <f>IF(N415="zákl. přenesená",J415,0)</f>
        <v>0</v>
      </c>
      <c r="BH415" s="205">
        <f>IF(N415="sníž. přenesená",J415,0)</f>
        <v>0</v>
      </c>
      <c r="BI415" s="205">
        <f>IF(N415="nulová",J415,0)</f>
        <v>0</v>
      </c>
      <c r="BJ415" s="25" t="s">
        <v>25</v>
      </c>
      <c r="BK415" s="205">
        <f>ROUND(I415*H415,2)</f>
        <v>161883.16</v>
      </c>
      <c r="BL415" s="25" t="s">
        <v>197</v>
      </c>
      <c r="BM415" s="25" t="s">
        <v>757</v>
      </c>
    </row>
    <row r="416" spans="2:47" s="1" customFormat="1" ht="120">
      <c r="B416" s="42"/>
      <c r="C416" s="64"/>
      <c r="D416" s="208" t="s">
        <v>237</v>
      </c>
      <c r="E416" s="64"/>
      <c r="F416" s="228" t="s">
        <v>758</v>
      </c>
      <c r="G416" s="64"/>
      <c r="H416" s="64"/>
      <c r="I416" s="165"/>
      <c r="J416" s="64"/>
      <c r="K416" s="64"/>
      <c r="L416" s="62"/>
      <c r="M416" s="229"/>
      <c r="N416" s="43"/>
      <c r="O416" s="43"/>
      <c r="P416" s="43"/>
      <c r="Q416" s="43"/>
      <c r="R416" s="43"/>
      <c r="S416" s="43"/>
      <c r="T416" s="79"/>
      <c r="AT416" s="25" t="s">
        <v>237</v>
      </c>
      <c r="AU416" s="25" t="s">
        <v>92</v>
      </c>
    </row>
    <row r="417" spans="2:51" s="12" customFormat="1" ht="13.5">
      <c r="B417" s="218"/>
      <c r="C417" s="219"/>
      <c r="D417" s="208" t="s">
        <v>192</v>
      </c>
      <c r="E417" s="220" t="s">
        <v>22</v>
      </c>
      <c r="F417" s="221" t="s">
        <v>759</v>
      </c>
      <c r="G417" s="219"/>
      <c r="H417" s="220" t="s">
        <v>22</v>
      </c>
      <c r="I417" s="222"/>
      <c r="J417" s="219"/>
      <c r="K417" s="219"/>
      <c r="L417" s="223"/>
      <c r="M417" s="224"/>
      <c r="N417" s="225"/>
      <c r="O417" s="225"/>
      <c r="P417" s="225"/>
      <c r="Q417" s="225"/>
      <c r="R417" s="225"/>
      <c r="S417" s="225"/>
      <c r="T417" s="226"/>
      <c r="AT417" s="227" t="s">
        <v>192</v>
      </c>
      <c r="AU417" s="227" t="s">
        <v>92</v>
      </c>
      <c r="AV417" s="12" t="s">
        <v>25</v>
      </c>
      <c r="AW417" s="12" t="s">
        <v>194</v>
      </c>
      <c r="AX417" s="12" t="s">
        <v>82</v>
      </c>
      <c r="AY417" s="227" t="s">
        <v>182</v>
      </c>
    </row>
    <row r="418" spans="2:51" s="11" customFormat="1" ht="13.5">
      <c r="B418" s="206"/>
      <c r="C418" s="207"/>
      <c r="D418" s="208" t="s">
        <v>192</v>
      </c>
      <c r="E418" s="209" t="s">
        <v>22</v>
      </c>
      <c r="F418" s="210" t="s">
        <v>760</v>
      </c>
      <c r="G418" s="207"/>
      <c r="H418" s="211">
        <v>3.9184</v>
      </c>
      <c r="I418" s="212"/>
      <c r="J418" s="207"/>
      <c r="K418" s="207"/>
      <c r="L418" s="213"/>
      <c r="M418" s="214"/>
      <c r="N418" s="215"/>
      <c r="O418" s="215"/>
      <c r="P418" s="215"/>
      <c r="Q418" s="215"/>
      <c r="R418" s="215"/>
      <c r="S418" s="215"/>
      <c r="T418" s="216"/>
      <c r="AT418" s="217" t="s">
        <v>192</v>
      </c>
      <c r="AU418" s="217" t="s">
        <v>92</v>
      </c>
      <c r="AV418" s="11" t="s">
        <v>92</v>
      </c>
      <c r="AW418" s="11" t="s">
        <v>194</v>
      </c>
      <c r="AX418" s="11" t="s">
        <v>82</v>
      </c>
      <c r="AY418" s="217" t="s">
        <v>182</v>
      </c>
    </row>
    <row r="419" spans="2:51" s="11" customFormat="1" ht="13.5">
      <c r="B419" s="206"/>
      <c r="C419" s="207"/>
      <c r="D419" s="208" t="s">
        <v>192</v>
      </c>
      <c r="E419" s="209" t="s">
        <v>22</v>
      </c>
      <c r="F419" s="210" t="s">
        <v>761</v>
      </c>
      <c r="G419" s="207"/>
      <c r="H419" s="211">
        <v>1.35</v>
      </c>
      <c r="I419" s="212"/>
      <c r="J419" s="207"/>
      <c r="K419" s="207"/>
      <c r="L419" s="213"/>
      <c r="M419" s="214"/>
      <c r="N419" s="215"/>
      <c r="O419" s="215"/>
      <c r="P419" s="215"/>
      <c r="Q419" s="215"/>
      <c r="R419" s="215"/>
      <c r="S419" s="215"/>
      <c r="T419" s="216"/>
      <c r="AT419" s="217" t="s">
        <v>192</v>
      </c>
      <c r="AU419" s="217" t="s">
        <v>92</v>
      </c>
      <c r="AV419" s="11" t="s">
        <v>92</v>
      </c>
      <c r="AW419" s="11" t="s">
        <v>194</v>
      </c>
      <c r="AX419" s="11" t="s">
        <v>82</v>
      </c>
      <c r="AY419" s="217" t="s">
        <v>182</v>
      </c>
    </row>
    <row r="420" spans="2:51" s="11" customFormat="1" ht="13.5">
      <c r="B420" s="206"/>
      <c r="C420" s="207"/>
      <c r="D420" s="208" t="s">
        <v>192</v>
      </c>
      <c r="E420" s="209" t="s">
        <v>22</v>
      </c>
      <c r="F420" s="210" t="s">
        <v>22</v>
      </c>
      <c r="G420" s="207"/>
      <c r="H420" s="211">
        <v>0</v>
      </c>
      <c r="I420" s="212"/>
      <c r="J420" s="207"/>
      <c r="K420" s="207"/>
      <c r="L420" s="213"/>
      <c r="M420" s="214"/>
      <c r="N420" s="215"/>
      <c r="O420" s="215"/>
      <c r="P420" s="215"/>
      <c r="Q420" s="215"/>
      <c r="R420" s="215"/>
      <c r="S420" s="215"/>
      <c r="T420" s="216"/>
      <c r="AT420" s="217" t="s">
        <v>192</v>
      </c>
      <c r="AU420" s="217" t="s">
        <v>92</v>
      </c>
      <c r="AV420" s="11" t="s">
        <v>92</v>
      </c>
      <c r="AW420" s="11" t="s">
        <v>194</v>
      </c>
      <c r="AX420" s="11" t="s">
        <v>82</v>
      </c>
      <c r="AY420" s="217" t="s">
        <v>182</v>
      </c>
    </row>
    <row r="421" spans="2:51" s="13" customFormat="1" ht="13.5">
      <c r="B421" s="233"/>
      <c r="C421" s="234"/>
      <c r="D421" s="208" t="s">
        <v>192</v>
      </c>
      <c r="E421" s="235" t="s">
        <v>22</v>
      </c>
      <c r="F421" s="236" t="s">
        <v>241</v>
      </c>
      <c r="G421" s="234"/>
      <c r="H421" s="237">
        <v>5.2684</v>
      </c>
      <c r="I421" s="238"/>
      <c r="J421" s="234"/>
      <c r="K421" s="234"/>
      <c r="L421" s="239"/>
      <c r="M421" s="240"/>
      <c r="N421" s="241"/>
      <c r="O421" s="241"/>
      <c r="P421" s="241"/>
      <c r="Q421" s="241"/>
      <c r="R421" s="241"/>
      <c r="S421" s="241"/>
      <c r="T421" s="242"/>
      <c r="AT421" s="243" t="s">
        <v>192</v>
      </c>
      <c r="AU421" s="243" t="s">
        <v>92</v>
      </c>
      <c r="AV421" s="13" t="s">
        <v>197</v>
      </c>
      <c r="AW421" s="13" t="s">
        <v>194</v>
      </c>
      <c r="AX421" s="13" t="s">
        <v>25</v>
      </c>
      <c r="AY421" s="243" t="s">
        <v>182</v>
      </c>
    </row>
    <row r="422" spans="2:65" s="1" customFormat="1" ht="14.4" customHeight="1">
      <c r="B422" s="42"/>
      <c r="C422" s="194" t="s">
        <v>762</v>
      </c>
      <c r="D422" s="194" t="s">
        <v>185</v>
      </c>
      <c r="E422" s="195" t="s">
        <v>763</v>
      </c>
      <c r="F422" s="196" t="s">
        <v>764</v>
      </c>
      <c r="G422" s="197" t="s">
        <v>561</v>
      </c>
      <c r="H422" s="198">
        <v>6.365</v>
      </c>
      <c r="I422" s="199">
        <v>30729.53</v>
      </c>
      <c r="J422" s="200">
        <f>ROUND(I422*H422,2)</f>
        <v>195593.46</v>
      </c>
      <c r="K422" s="196" t="s">
        <v>235</v>
      </c>
      <c r="L422" s="62"/>
      <c r="M422" s="201" t="s">
        <v>22</v>
      </c>
      <c r="N422" s="202" t="s">
        <v>53</v>
      </c>
      <c r="O422" s="43"/>
      <c r="P422" s="203">
        <f>O422*H422</f>
        <v>0</v>
      </c>
      <c r="Q422" s="203">
        <v>1.06277</v>
      </c>
      <c r="R422" s="203">
        <f>Q422*H422</f>
        <v>6.76453105</v>
      </c>
      <c r="S422" s="203">
        <v>0</v>
      </c>
      <c r="T422" s="204">
        <f>S422*H422</f>
        <v>0</v>
      </c>
      <c r="AR422" s="25" t="s">
        <v>197</v>
      </c>
      <c r="AT422" s="25" t="s">
        <v>185</v>
      </c>
      <c r="AU422" s="25" t="s">
        <v>92</v>
      </c>
      <c r="AY422" s="25" t="s">
        <v>182</v>
      </c>
      <c r="BE422" s="205">
        <f>IF(N422="základní",J422,0)</f>
        <v>195593.46</v>
      </c>
      <c r="BF422" s="205">
        <f>IF(N422="snížená",J422,0)</f>
        <v>0</v>
      </c>
      <c r="BG422" s="205">
        <f>IF(N422="zákl. přenesená",J422,0)</f>
        <v>0</v>
      </c>
      <c r="BH422" s="205">
        <f>IF(N422="sníž. přenesená",J422,0)</f>
        <v>0</v>
      </c>
      <c r="BI422" s="205">
        <f>IF(N422="nulová",J422,0)</f>
        <v>0</v>
      </c>
      <c r="BJ422" s="25" t="s">
        <v>25</v>
      </c>
      <c r="BK422" s="205">
        <f>ROUND(I422*H422,2)</f>
        <v>195593.46</v>
      </c>
      <c r="BL422" s="25" t="s">
        <v>197</v>
      </c>
      <c r="BM422" s="25" t="s">
        <v>765</v>
      </c>
    </row>
    <row r="423" spans="2:47" s="1" customFormat="1" ht="48">
      <c r="B423" s="42"/>
      <c r="C423" s="64"/>
      <c r="D423" s="208" t="s">
        <v>237</v>
      </c>
      <c r="E423" s="64"/>
      <c r="F423" s="228" t="s">
        <v>766</v>
      </c>
      <c r="G423" s="64"/>
      <c r="H423" s="64"/>
      <c r="I423" s="165"/>
      <c r="J423" s="64"/>
      <c r="K423" s="64"/>
      <c r="L423" s="62"/>
      <c r="M423" s="229"/>
      <c r="N423" s="43"/>
      <c r="O423" s="43"/>
      <c r="P423" s="43"/>
      <c r="Q423" s="43"/>
      <c r="R423" s="43"/>
      <c r="S423" s="43"/>
      <c r="T423" s="79"/>
      <c r="AT423" s="25" t="s">
        <v>237</v>
      </c>
      <c r="AU423" s="25" t="s">
        <v>92</v>
      </c>
    </row>
    <row r="424" spans="2:51" s="11" customFormat="1" ht="24">
      <c r="B424" s="206"/>
      <c r="C424" s="207"/>
      <c r="D424" s="208" t="s">
        <v>192</v>
      </c>
      <c r="E424" s="209" t="s">
        <v>22</v>
      </c>
      <c r="F424" s="210" t="s">
        <v>767</v>
      </c>
      <c r="G424" s="207"/>
      <c r="H424" s="211">
        <v>6.36507</v>
      </c>
      <c r="I424" s="212"/>
      <c r="J424" s="207"/>
      <c r="K424" s="207"/>
      <c r="L424" s="213"/>
      <c r="M424" s="214"/>
      <c r="N424" s="215"/>
      <c r="O424" s="215"/>
      <c r="P424" s="215"/>
      <c r="Q424" s="215"/>
      <c r="R424" s="215"/>
      <c r="S424" s="215"/>
      <c r="T424" s="216"/>
      <c r="AT424" s="217" t="s">
        <v>192</v>
      </c>
      <c r="AU424" s="217" t="s">
        <v>92</v>
      </c>
      <c r="AV424" s="11" t="s">
        <v>92</v>
      </c>
      <c r="AW424" s="11" t="s">
        <v>194</v>
      </c>
      <c r="AX424" s="11" t="s">
        <v>25</v>
      </c>
      <c r="AY424" s="217" t="s">
        <v>182</v>
      </c>
    </row>
    <row r="425" spans="2:65" s="1" customFormat="1" ht="22.8" customHeight="1">
      <c r="B425" s="42"/>
      <c r="C425" s="194" t="s">
        <v>768</v>
      </c>
      <c r="D425" s="194" t="s">
        <v>185</v>
      </c>
      <c r="E425" s="195" t="s">
        <v>769</v>
      </c>
      <c r="F425" s="196" t="s">
        <v>770</v>
      </c>
      <c r="G425" s="197" t="s">
        <v>295</v>
      </c>
      <c r="H425" s="198">
        <v>12.44</v>
      </c>
      <c r="I425" s="199">
        <v>4720.05</v>
      </c>
      <c r="J425" s="200">
        <f>ROUND(I425*H425,2)</f>
        <v>58717.42</v>
      </c>
      <c r="K425" s="196" t="s">
        <v>235</v>
      </c>
      <c r="L425" s="62"/>
      <c r="M425" s="201" t="s">
        <v>22</v>
      </c>
      <c r="N425" s="202" t="s">
        <v>53</v>
      </c>
      <c r="O425" s="43"/>
      <c r="P425" s="203">
        <f>O425*H425</f>
        <v>0</v>
      </c>
      <c r="Q425" s="203">
        <v>0</v>
      </c>
      <c r="R425" s="203">
        <f>Q425*H425</f>
        <v>0</v>
      </c>
      <c r="S425" s="203">
        <v>0</v>
      </c>
      <c r="T425" s="204">
        <f>S425*H425</f>
        <v>0</v>
      </c>
      <c r="AR425" s="25" t="s">
        <v>197</v>
      </c>
      <c r="AT425" s="25" t="s">
        <v>185</v>
      </c>
      <c r="AU425" s="25" t="s">
        <v>92</v>
      </c>
      <c r="AY425" s="25" t="s">
        <v>182</v>
      </c>
      <c r="BE425" s="205">
        <f>IF(N425="základní",J425,0)</f>
        <v>58717.42</v>
      </c>
      <c r="BF425" s="205">
        <f>IF(N425="snížená",J425,0)</f>
        <v>0</v>
      </c>
      <c r="BG425" s="205">
        <f>IF(N425="zákl. přenesená",J425,0)</f>
        <v>0</v>
      </c>
      <c r="BH425" s="205">
        <f>IF(N425="sníž. přenesená",J425,0)</f>
        <v>0</v>
      </c>
      <c r="BI425" s="205">
        <f>IF(N425="nulová",J425,0)</f>
        <v>0</v>
      </c>
      <c r="BJ425" s="25" t="s">
        <v>25</v>
      </c>
      <c r="BK425" s="205">
        <f>ROUND(I425*H425,2)</f>
        <v>58717.42</v>
      </c>
      <c r="BL425" s="25" t="s">
        <v>197</v>
      </c>
      <c r="BM425" s="25" t="s">
        <v>771</v>
      </c>
    </row>
    <row r="426" spans="2:47" s="1" customFormat="1" ht="156">
      <c r="B426" s="42"/>
      <c r="C426" s="64"/>
      <c r="D426" s="208" t="s">
        <v>237</v>
      </c>
      <c r="E426" s="64"/>
      <c r="F426" s="228" t="s">
        <v>733</v>
      </c>
      <c r="G426" s="64"/>
      <c r="H426" s="64"/>
      <c r="I426" s="165"/>
      <c r="J426" s="64"/>
      <c r="K426" s="64"/>
      <c r="L426" s="62"/>
      <c r="M426" s="229"/>
      <c r="N426" s="43"/>
      <c r="O426" s="43"/>
      <c r="P426" s="43"/>
      <c r="Q426" s="43"/>
      <c r="R426" s="43"/>
      <c r="S426" s="43"/>
      <c r="T426" s="79"/>
      <c r="AT426" s="25" t="s">
        <v>237</v>
      </c>
      <c r="AU426" s="25" t="s">
        <v>92</v>
      </c>
    </row>
    <row r="427" spans="2:51" s="11" customFormat="1" ht="13.5">
      <c r="B427" s="206"/>
      <c r="C427" s="207"/>
      <c r="D427" s="208" t="s">
        <v>192</v>
      </c>
      <c r="E427" s="209" t="s">
        <v>22</v>
      </c>
      <c r="F427" s="210" t="s">
        <v>772</v>
      </c>
      <c r="G427" s="207"/>
      <c r="H427" s="211">
        <v>3.12</v>
      </c>
      <c r="I427" s="212"/>
      <c r="J427" s="207"/>
      <c r="K427" s="207"/>
      <c r="L427" s="213"/>
      <c r="M427" s="214"/>
      <c r="N427" s="215"/>
      <c r="O427" s="215"/>
      <c r="P427" s="215"/>
      <c r="Q427" s="215"/>
      <c r="R427" s="215"/>
      <c r="S427" s="215"/>
      <c r="T427" s="216"/>
      <c r="AT427" s="217" t="s">
        <v>192</v>
      </c>
      <c r="AU427" s="217" t="s">
        <v>92</v>
      </c>
      <c r="AV427" s="11" t="s">
        <v>92</v>
      </c>
      <c r="AW427" s="11" t="s">
        <v>194</v>
      </c>
      <c r="AX427" s="11" t="s">
        <v>82</v>
      </c>
      <c r="AY427" s="217" t="s">
        <v>182</v>
      </c>
    </row>
    <row r="428" spans="2:51" s="11" customFormat="1" ht="13.5">
      <c r="B428" s="206"/>
      <c r="C428" s="207"/>
      <c r="D428" s="208" t="s">
        <v>192</v>
      </c>
      <c r="E428" s="209" t="s">
        <v>22</v>
      </c>
      <c r="F428" s="210" t="s">
        <v>773</v>
      </c>
      <c r="G428" s="207"/>
      <c r="H428" s="211">
        <v>9.32</v>
      </c>
      <c r="I428" s="212"/>
      <c r="J428" s="207"/>
      <c r="K428" s="207"/>
      <c r="L428" s="213"/>
      <c r="M428" s="214"/>
      <c r="N428" s="215"/>
      <c r="O428" s="215"/>
      <c r="P428" s="215"/>
      <c r="Q428" s="215"/>
      <c r="R428" s="215"/>
      <c r="S428" s="215"/>
      <c r="T428" s="216"/>
      <c r="AT428" s="217" t="s">
        <v>192</v>
      </c>
      <c r="AU428" s="217" t="s">
        <v>92</v>
      </c>
      <c r="AV428" s="11" t="s">
        <v>92</v>
      </c>
      <c r="AW428" s="11" t="s">
        <v>194</v>
      </c>
      <c r="AX428" s="11" t="s">
        <v>82</v>
      </c>
      <c r="AY428" s="217" t="s">
        <v>182</v>
      </c>
    </row>
    <row r="429" spans="2:51" s="13" customFormat="1" ht="13.5">
      <c r="B429" s="233"/>
      <c r="C429" s="234"/>
      <c r="D429" s="208" t="s">
        <v>192</v>
      </c>
      <c r="E429" s="235" t="s">
        <v>22</v>
      </c>
      <c r="F429" s="236" t="s">
        <v>241</v>
      </c>
      <c r="G429" s="234"/>
      <c r="H429" s="237">
        <v>12.44</v>
      </c>
      <c r="I429" s="238"/>
      <c r="J429" s="234"/>
      <c r="K429" s="234"/>
      <c r="L429" s="239"/>
      <c r="M429" s="240"/>
      <c r="N429" s="241"/>
      <c r="O429" s="241"/>
      <c r="P429" s="241"/>
      <c r="Q429" s="241"/>
      <c r="R429" s="241"/>
      <c r="S429" s="241"/>
      <c r="T429" s="242"/>
      <c r="AT429" s="243" t="s">
        <v>192</v>
      </c>
      <c r="AU429" s="243" t="s">
        <v>92</v>
      </c>
      <c r="AV429" s="13" t="s">
        <v>197</v>
      </c>
      <c r="AW429" s="13" t="s">
        <v>194</v>
      </c>
      <c r="AX429" s="13" t="s">
        <v>25</v>
      </c>
      <c r="AY429" s="243" t="s">
        <v>182</v>
      </c>
    </row>
    <row r="430" spans="2:65" s="1" customFormat="1" ht="22.8" customHeight="1">
      <c r="B430" s="42"/>
      <c r="C430" s="194" t="s">
        <v>774</v>
      </c>
      <c r="D430" s="194" t="s">
        <v>185</v>
      </c>
      <c r="E430" s="195" t="s">
        <v>775</v>
      </c>
      <c r="F430" s="196" t="s">
        <v>776</v>
      </c>
      <c r="G430" s="197" t="s">
        <v>295</v>
      </c>
      <c r="H430" s="198">
        <v>20.521</v>
      </c>
      <c r="I430" s="199">
        <v>4363.59</v>
      </c>
      <c r="J430" s="200">
        <f>ROUND(I430*H430,2)</f>
        <v>89545.23</v>
      </c>
      <c r="K430" s="196" t="s">
        <v>235</v>
      </c>
      <c r="L430" s="62"/>
      <c r="M430" s="201" t="s">
        <v>22</v>
      </c>
      <c r="N430" s="202" t="s">
        <v>53</v>
      </c>
      <c r="O430" s="43"/>
      <c r="P430" s="203">
        <f>O430*H430</f>
        <v>0</v>
      </c>
      <c r="Q430" s="203">
        <v>0</v>
      </c>
      <c r="R430" s="203">
        <f>Q430*H430</f>
        <v>0</v>
      </c>
      <c r="S430" s="203">
        <v>0</v>
      </c>
      <c r="T430" s="204">
        <f>S430*H430</f>
        <v>0</v>
      </c>
      <c r="AR430" s="25" t="s">
        <v>197</v>
      </c>
      <c r="AT430" s="25" t="s">
        <v>185</v>
      </c>
      <c r="AU430" s="25" t="s">
        <v>92</v>
      </c>
      <c r="AY430" s="25" t="s">
        <v>182</v>
      </c>
      <c r="BE430" s="205">
        <f>IF(N430="základní",J430,0)</f>
        <v>89545.23</v>
      </c>
      <c r="BF430" s="205">
        <f>IF(N430="snížená",J430,0)</f>
        <v>0</v>
      </c>
      <c r="BG430" s="205">
        <f>IF(N430="zákl. přenesená",J430,0)</f>
        <v>0</v>
      </c>
      <c r="BH430" s="205">
        <f>IF(N430="sníž. přenesená",J430,0)</f>
        <v>0</v>
      </c>
      <c r="BI430" s="205">
        <f>IF(N430="nulová",J430,0)</f>
        <v>0</v>
      </c>
      <c r="BJ430" s="25" t="s">
        <v>25</v>
      </c>
      <c r="BK430" s="205">
        <f>ROUND(I430*H430,2)</f>
        <v>89545.23</v>
      </c>
      <c r="BL430" s="25" t="s">
        <v>197</v>
      </c>
      <c r="BM430" s="25" t="s">
        <v>777</v>
      </c>
    </row>
    <row r="431" spans="2:47" s="1" customFormat="1" ht="156">
      <c r="B431" s="42"/>
      <c r="C431" s="64"/>
      <c r="D431" s="208" t="s">
        <v>237</v>
      </c>
      <c r="E431" s="64"/>
      <c r="F431" s="228" t="s">
        <v>733</v>
      </c>
      <c r="G431" s="64"/>
      <c r="H431" s="64"/>
      <c r="I431" s="165"/>
      <c r="J431" s="64"/>
      <c r="K431" s="64"/>
      <c r="L431" s="62"/>
      <c r="M431" s="229"/>
      <c r="N431" s="43"/>
      <c r="O431" s="43"/>
      <c r="P431" s="43"/>
      <c r="Q431" s="43"/>
      <c r="R431" s="43"/>
      <c r="S431" s="43"/>
      <c r="T431" s="79"/>
      <c r="AT431" s="25" t="s">
        <v>237</v>
      </c>
      <c r="AU431" s="25" t="s">
        <v>92</v>
      </c>
    </row>
    <row r="432" spans="2:51" s="11" customFormat="1" ht="13.5">
      <c r="B432" s="206"/>
      <c r="C432" s="207"/>
      <c r="D432" s="208" t="s">
        <v>192</v>
      </c>
      <c r="E432" s="209" t="s">
        <v>22</v>
      </c>
      <c r="F432" s="210" t="s">
        <v>778</v>
      </c>
      <c r="G432" s="207"/>
      <c r="H432" s="211">
        <v>11.021</v>
      </c>
      <c r="I432" s="212"/>
      <c r="J432" s="207"/>
      <c r="K432" s="207"/>
      <c r="L432" s="213"/>
      <c r="M432" s="214"/>
      <c r="N432" s="215"/>
      <c r="O432" s="215"/>
      <c r="P432" s="215"/>
      <c r="Q432" s="215"/>
      <c r="R432" s="215"/>
      <c r="S432" s="215"/>
      <c r="T432" s="216"/>
      <c r="AT432" s="217" t="s">
        <v>192</v>
      </c>
      <c r="AU432" s="217" t="s">
        <v>92</v>
      </c>
      <c r="AV432" s="11" t="s">
        <v>92</v>
      </c>
      <c r="AW432" s="11" t="s">
        <v>194</v>
      </c>
      <c r="AX432" s="11" t="s">
        <v>82</v>
      </c>
      <c r="AY432" s="217" t="s">
        <v>182</v>
      </c>
    </row>
    <row r="433" spans="2:51" s="11" customFormat="1" ht="13.5">
      <c r="B433" s="206"/>
      <c r="C433" s="207"/>
      <c r="D433" s="208" t="s">
        <v>192</v>
      </c>
      <c r="E433" s="209" t="s">
        <v>22</v>
      </c>
      <c r="F433" s="210" t="s">
        <v>779</v>
      </c>
      <c r="G433" s="207"/>
      <c r="H433" s="211">
        <v>9.5</v>
      </c>
      <c r="I433" s="212"/>
      <c r="J433" s="207"/>
      <c r="K433" s="207"/>
      <c r="L433" s="213"/>
      <c r="M433" s="214"/>
      <c r="N433" s="215"/>
      <c r="O433" s="215"/>
      <c r="P433" s="215"/>
      <c r="Q433" s="215"/>
      <c r="R433" s="215"/>
      <c r="S433" s="215"/>
      <c r="T433" s="216"/>
      <c r="AT433" s="217" t="s">
        <v>192</v>
      </c>
      <c r="AU433" s="217" t="s">
        <v>92</v>
      </c>
      <c r="AV433" s="11" t="s">
        <v>92</v>
      </c>
      <c r="AW433" s="11" t="s">
        <v>194</v>
      </c>
      <c r="AX433" s="11" t="s">
        <v>82</v>
      </c>
      <c r="AY433" s="217" t="s">
        <v>182</v>
      </c>
    </row>
    <row r="434" spans="2:51" s="13" customFormat="1" ht="13.5">
      <c r="B434" s="233"/>
      <c r="C434" s="234"/>
      <c r="D434" s="208" t="s">
        <v>192</v>
      </c>
      <c r="E434" s="235" t="s">
        <v>22</v>
      </c>
      <c r="F434" s="236" t="s">
        <v>241</v>
      </c>
      <c r="G434" s="234"/>
      <c r="H434" s="237">
        <v>20.521</v>
      </c>
      <c r="I434" s="238"/>
      <c r="J434" s="234"/>
      <c r="K434" s="234"/>
      <c r="L434" s="239"/>
      <c r="M434" s="240"/>
      <c r="N434" s="241"/>
      <c r="O434" s="241"/>
      <c r="P434" s="241"/>
      <c r="Q434" s="241"/>
      <c r="R434" s="241"/>
      <c r="S434" s="241"/>
      <c r="T434" s="242"/>
      <c r="AT434" s="243" t="s">
        <v>192</v>
      </c>
      <c r="AU434" s="243" t="s">
        <v>92</v>
      </c>
      <c r="AV434" s="13" t="s">
        <v>197</v>
      </c>
      <c r="AW434" s="13" t="s">
        <v>194</v>
      </c>
      <c r="AX434" s="13" t="s">
        <v>25</v>
      </c>
      <c r="AY434" s="243" t="s">
        <v>182</v>
      </c>
    </row>
    <row r="435" spans="2:65" s="1" customFormat="1" ht="14.4" customHeight="1">
      <c r="B435" s="42"/>
      <c r="C435" s="194" t="s">
        <v>780</v>
      </c>
      <c r="D435" s="194" t="s">
        <v>185</v>
      </c>
      <c r="E435" s="195" t="s">
        <v>781</v>
      </c>
      <c r="F435" s="196" t="s">
        <v>782</v>
      </c>
      <c r="G435" s="197" t="s">
        <v>234</v>
      </c>
      <c r="H435" s="198">
        <v>15.2</v>
      </c>
      <c r="I435" s="199">
        <v>833.38</v>
      </c>
      <c r="J435" s="200">
        <f>ROUND(I435*H435,2)</f>
        <v>12667.38</v>
      </c>
      <c r="K435" s="196" t="s">
        <v>235</v>
      </c>
      <c r="L435" s="62"/>
      <c r="M435" s="201" t="s">
        <v>22</v>
      </c>
      <c r="N435" s="202" t="s">
        <v>53</v>
      </c>
      <c r="O435" s="43"/>
      <c r="P435" s="203">
        <f>O435*H435</f>
        <v>0</v>
      </c>
      <c r="Q435" s="203">
        <v>0.00144</v>
      </c>
      <c r="R435" s="203">
        <f>Q435*H435</f>
        <v>0.021888</v>
      </c>
      <c r="S435" s="203">
        <v>0</v>
      </c>
      <c r="T435" s="204">
        <f>S435*H435</f>
        <v>0</v>
      </c>
      <c r="AR435" s="25" t="s">
        <v>197</v>
      </c>
      <c r="AT435" s="25" t="s">
        <v>185</v>
      </c>
      <c r="AU435" s="25" t="s">
        <v>92</v>
      </c>
      <c r="AY435" s="25" t="s">
        <v>182</v>
      </c>
      <c r="BE435" s="205">
        <f>IF(N435="základní",J435,0)</f>
        <v>12667.38</v>
      </c>
      <c r="BF435" s="205">
        <f>IF(N435="snížená",J435,0)</f>
        <v>0</v>
      </c>
      <c r="BG435" s="205">
        <f>IF(N435="zákl. přenesená",J435,0)</f>
        <v>0</v>
      </c>
      <c r="BH435" s="205">
        <f>IF(N435="sníž. přenesená",J435,0)</f>
        <v>0</v>
      </c>
      <c r="BI435" s="205">
        <f>IF(N435="nulová",J435,0)</f>
        <v>0</v>
      </c>
      <c r="BJ435" s="25" t="s">
        <v>25</v>
      </c>
      <c r="BK435" s="205">
        <f>ROUND(I435*H435,2)</f>
        <v>12667.38</v>
      </c>
      <c r="BL435" s="25" t="s">
        <v>197</v>
      </c>
      <c r="BM435" s="25" t="s">
        <v>783</v>
      </c>
    </row>
    <row r="436" spans="2:47" s="1" customFormat="1" ht="156">
      <c r="B436" s="42"/>
      <c r="C436" s="64"/>
      <c r="D436" s="208" t="s">
        <v>237</v>
      </c>
      <c r="E436" s="64"/>
      <c r="F436" s="228" t="s">
        <v>746</v>
      </c>
      <c r="G436" s="64"/>
      <c r="H436" s="64"/>
      <c r="I436" s="165"/>
      <c r="J436" s="64"/>
      <c r="K436" s="64"/>
      <c r="L436" s="62"/>
      <c r="M436" s="229"/>
      <c r="N436" s="43"/>
      <c r="O436" s="43"/>
      <c r="P436" s="43"/>
      <c r="Q436" s="43"/>
      <c r="R436" s="43"/>
      <c r="S436" s="43"/>
      <c r="T436" s="79"/>
      <c r="AT436" s="25" t="s">
        <v>237</v>
      </c>
      <c r="AU436" s="25" t="s">
        <v>92</v>
      </c>
    </row>
    <row r="437" spans="2:51" s="11" customFormat="1" ht="13.5">
      <c r="B437" s="206"/>
      <c r="C437" s="207"/>
      <c r="D437" s="208" t="s">
        <v>192</v>
      </c>
      <c r="E437" s="209" t="s">
        <v>22</v>
      </c>
      <c r="F437" s="210" t="s">
        <v>784</v>
      </c>
      <c r="G437" s="207"/>
      <c r="H437" s="211">
        <v>15.2</v>
      </c>
      <c r="I437" s="212"/>
      <c r="J437" s="207"/>
      <c r="K437" s="207"/>
      <c r="L437" s="213"/>
      <c r="M437" s="214"/>
      <c r="N437" s="215"/>
      <c r="O437" s="215"/>
      <c r="P437" s="215"/>
      <c r="Q437" s="215"/>
      <c r="R437" s="215"/>
      <c r="S437" s="215"/>
      <c r="T437" s="216"/>
      <c r="AT437" s="217" t="s">
        <v>192</v>
      </c>
      <c r="AU437" s="217" t="s">
        <v>92</v>
      </c>
      <c r="AV437" s="11" t="s">
        <v>92</v>
      </c>
      <c r="AW437" s="11" t="s">
        <v>194</v>
      </c>
      <c r="AX437" s="11" t="s">
        <v>25</v>
      </c>
      <c r="AY437" s="217" t="s">
        <v>182</v>
      </c>
    </row>
    <row r="438" spans="2:65" s="1" customFormat="1" ht="14.4" customHeight="1">
      <c r="B438" s="42"/>
      <c r="C438" s="194" t="s">
        <v>785</v>
      </c>
      <c r="D438" s="194" t="s">
        <v>185</v>
      </c>
      <c r="E438" s="195" t="s">
        <v>786</v>
      </c>
      <c r="F438" s="196" t="s">
        <v>787</v>
      </c>
      <c r="G438" s="197" t="s">
        <v>234</v>
      </c>
      <c r="H438" s="198">
        <v>15.2</v>
      </c>
      <c r="I438" s="199">
        <v>238.46</v>
      </c>
      <c r="J438" s="200">
        <f>ROUND(I438*H438,2)</f>
        <v>3624.59</v>
      </c>
      <c r="K438" s="196" t="s">
        <v>235</v>
      </c>
      <c r="L438" s="62"/>
      <c r="M438" s="201" t="s">
        <v>22</v>
      </c>
      <c r="N438" s="202" t="s">
        <v>53</v>
      </c>
      <c r="O438" s="43"/>
      <c r="P438" s="203">
        <f>O438*H438</f>
        <v>0</v>
      </c>
      <c r="Q438" s="203">
        <v>4E-05</v>
      </c>
      <c r="R438" s="203">
        <f>Q438*H438</f>
        <v>0.000608</v>
      </c>
      <c r="S438" s="203">
        <v>0</v>
      </c>
      <c r="T438" s="204">
        <f>S438*H438</f>
        <v>0</v>
      </c>
      <c r="AR438" s="25" t="s">
        <v>197</v>
      </c>
      <c r="AT438" s="25" t="s">
        <v>185</v>
      </c>
      <c r="AU438" s="25" t="s">
        <v>92</v>
      </c>
      <c r="AY438" s="25" t="s">
        <v>182</v>
      </c>
      <c r="BE438" s="205">
        <f>IF(N438="základní",J438,0)</f>
        <v>3624.59</v>
      </c>
      <c r="BF438" s="205">
        <f>IF(N438="snížená",J438,0)</f>
        <v>0</v>
      </c>
      <c r="BG438" s="205">
        <f>IF(N438="zákl. přenesená",J438,0)</f>
        <v>0</v>
      </c>
      <c r="BH438" s="205">
        <f>IF(N438="sníž. přenesená",J438,0)</f>
        <v>0</v>
      </c>
      <c r="BI438" s="205">
        <f>IF(N438="nulová",J438,0)</f>
        <v>0</v>
      </c>
      <c r="BJ438" s="25" t="s">
        <v>25</v>
      </c>
      <c r="BK438" s="205">
        <f>ROUND(I438*H438,2)</f>
        <v>3624.59</v>
      </c>
      <c r="BL438" s="25" t="s">
        <v>197</v>
      </c>
      <c r="BM438" s="25" t="s">
        <v>788</v>
      </c>
    </row>
    <row r="439" spans="2:47" s="1" customFormat="1" ht="156">
      <c r="B439" s="42"/>
      <c r="C439" s="64"/>
      <c r="D439" s="208" t="s">
        <v>237</v>
      </c>
      <c r="E439" s="64"/>
      <c r="F439" s="228" t="s">
        <v>746</v>
      </c>
      <c r="G439" s="64"/>
      <c r="H439" s="64"/>
      <c r="I439" s="165"/>
      <c r="J439" s="64"/>
      <c r="K439" s="64"/>
      <c r="L439" s="62"/>
      <c r="M439" s="229"/>
      <c r="N439" s="43"/>
      <c r="O439" s="43"/>
      <c r="P439" s="43"/>
      <c r="Q439" s="43"/>
      <c r="R439" s="43"/>
      <c r="S439" s="43"/>
      <c r="T439" s="79"/>
      <c r="AT439" s="25" t="s">
        <v>237</v>
      </c>
      <c r="AU439" s="25" t="s">
        <v>92</v>
      </c>
    </row>
    <row r="440" spans="2:51" s="11" customFormat="1" ht="13.5">
      <c r="B440" s="206"/>
      <c r="C440" s="207"/>
      <c r="D440" s="208" t="s">
        <v>192</v>
      </c>
      <c r="E440" s="209" t="s">
        <v>22</v>
      </c>
      <c r="F440" s="210" t="s">
        <v>789</v>
      </c>
      <c r="G440" s="207"/>
      <c r="H440" s="211">
        <v>15.2</v>
      </c>
      <c r="I440" s="212"/>
      <c r="J440" s="207"/>
      <c r="K440" s="207"/>
      <c r="L440" s="213"/>
      <c r="M440" s="214"/>
      <c r="N440" s="215"/>
      <c r="O440" s="215"/>
      <c r="P440" s="215"/>
      <c r="Q440" s="215"/>
      <c r="R440" s="215"/>
      <c r="S440" s="215"/>
      <c r="T440" s="216"/>
      <c r="AT440" s="217" t="s">
        <v>192</v>
      </c>
      <c r="AU440" s="217" t="s">
        <v>92</v>
      </c>
      <c r="AV440" s="11" t="s">
        <v>92</v>
      </c>
      <c r="AW440" s="11" t="s">
        <v>194</v>
      </c>
      <c r="AX440" s="11" t="s">
        <v>25</v>
      </c>
      <c r="AY440" s="217" t="s">
        <v>182</v>
      </c>
    </row>
    <row r="441" spans="2:63" s="10" customFormat="1" ht="29.85" customHeight="1">
      <c r="B441" s="178"/>
      <c r="C441" s="179"/>
      <c r="D441" s="180" t="s">
        <v>81</v>
      </c>
      <c r="E441" s="192" t="s">
        <v>201</v>
      </c>
      <c r="F441" s="192" t="s">
        <v>790</v>
      </c>
      <c r="G441" s="179"/>
      <c r="H441" s="179"/>
      <c r="I441" s="182"/>
      <c r="J441" s="193">
        <f>BK441</f>
        <v>7046857.9799999995</v>
      </c>
      <c r="K441" s="179"/>
      <c r="L441" s="184"/>
      <c r="M441" s="185"/>
      <c r="N441" s="186"/>
      <c r="O441" s="186"/>
      <c r="P441" s="187">
        <f>SUM(P442:P449)</f>
        <v>0</v>
      </c>
      <c r="Q441" s="186"/>
      <c r="R441" s="187">
        <f>SUM(R442:R449)</f>
        <v>4462.173233</v>
      </c>
      <c r="S441" s="186"/>
      <c r="T441" s="188">
        <f>SUM(T442:T449)</f>
        <v>0</v>
      </c>
      <c r="AR441" s="189" t="s">
        <v>25</v>
      </c>
      <c r="AT441" s="190" t="s">
        <v>81</v>
      </c>
      <c r="AU441" s="190" t="s">
        <v>25</v>
      </c>
      <c r="AY441" s="189" t="s">
        <v>182</v>
      </c>
      <c r="BK441" s="191">
        <f>SUM(BK442:BK449)</f>
        <v>7046857.9799999995</v>
      </c>
    </row>
    <row r="442" spans="2:65" s="1" customFormat="1" ht="34.2" customHeight="1">
      <c r="B442" s="42"/>
      <c r="C442" s="194" t="s">
        <v>791</v>
      </c>
      <c r="D442" s="194" t="s">
        <v>185</v>
      </c>
      <c r="E442" s="195" t="s">
        <v>792</v>
      </c>
      <c r="F442" s="196" t="s">
        <v>793</v>
      </c>
      <c r="G442" s="197" t="s">
        <v>295</v>
      </c>
      <c r="H442" s="198">
        <v>1924.45</v>
      </c>
      <c r="I442" s="199">
        <v>3626.08</v>
      </c>
      <c r="J442" s="200">
        <f>ROUND(I442*H442,2)</f>
        <v>6978209.66</v>
      </c>
      <c r="K442" s="196" t="s">
        <v>235</v>
      </c>
      <c r="L442" s="62"/>
      <c r="M442" s="201" t="s">
        <v>22</v>
      </c>
      <c r="N442" s="202" t="s">
        <v>53</v>
      </c>
      <c r="O442" s="43"/>
      <c r="P442" s="203">
        <f>O442*H442</f>
        <v>0</v>
      </c>
      <c r="Q442" s="203">
        <v>2.31154</v>
      </c>
      <c r="R442" s="203">
        <f>Q442*H442</f>
        <v>4448.443153</v>
      </c>
      <c r="S442" s="203">
        <v>0</v>
      </c>
      <c r="T442" s="204">
        <f>S442*H442</f>
        <v>0</v>
      </c>
      <c r="AR442" s="25" t="s">
        <v>197</v>
      </c>
      <c r="AT442" s="25" t="s">
        <v>185</v>
      </c>
      <c r="AU442" s="25" t="s">
        <v>92</v>
      </c>
      <c r="AY442" s="25" t="s">
        <v>182</v>
      </c>
      <c r="BE442" s="205">
        <f>IF(N442="základní",J442,0)</f>
        <v>6978209.66</v>
      </c>
      <c r="BF442" s="205">
        <f>IF(N442="snížená",J442,0)</f>
        <v>0</v>
      </c>
      <c r="BG442" s="205">
        <f>IF(N442="zákl. přenesená",J442,0)</f>
        <v>0</v>
      </c>
      <c r="BH442" s="205">
        <f>IF(N442="sníž. přenesená",J442,0)</f>
        <v>0</v>
      </c>
      <c r="BI442" s="205">
        <f>IF(N442="nulová",J442,0)</f>
        <v>0</v>
      </c>
      <c r="BJ442" s="25" t="s">
        <v>25</v>
      </c>
      <c r="BK442" s="205">
        <f>ROUND(I442*H442,2)</f>
        <v>6978209.66</v>
      </c>
      <c r="BL442" s="25" t="s">
        <v>197</v>
      </c>
      <c r="BM442" s="25" t="s">
        <v>794</v>
      </c>
    </row>
    <row r="443" spans="2:47" s="1" customFormat="1" ht="144">
      <c r="B443" s="42"/>
      <c r="C443" s="64"/>
      <c r="D443" s="208" t="s">
        <v>237</v>
      </c>
      <c r="E443" s="64"/>
      <c r="F443" s="228" t="s">
        <v>795</v>
      </c>
      <c r="G443" s="64"/>
      <c r="H443" s="64"/>
      <c r="I443" s="165"/>
      <c r="J443" s="64"/>
      <c r="K443" s="64"/>
      <c r="L443" s="62"/>
      <c r="M443" s="229"/>
      <c r="N443" s="43"/>
      <c r="O443" s="43"/>
      <c r="P443" s="43"/>
      <c r="Q443" s="43"/>
      <c r="R443" s="43"/>
      <c r="S443" s="43"/>
      <c r="T443" s="79"/>
      <c r="AT443" s="25" t="s">
        <v>237</v>
      </c>
      <c r="AU443" s="25" t="s">
        <v>92</v>
      </c>
    </row>
    <row r="444" spans="2:51" s="11" customFormat="1" ht="13.5">
      <c r="B444" s="206"/>
      <c r="C444" s="207"/>
      <c r="D444" s="208" t="s">
        <v>192</v>
      </c>
      <c r="E444" s="209" t="s">
        <v>22</v>
      </c>
      <c r="F444" s="210" t="s">
        <v>796</v>
      </c>
      <c r="G444" s="207"/>
      <c r="H444" s="211">
        <v>1924.45</v>
      </c>
      <c r="I444" s="212"/>
      <c r="J444" s="207"/>
      <c r="K444" s="207"/>
      <c r="L444" s="213"/>
      <c r="M444" s="214"/>
      <c r="N444" s="215"/>
      <c r="O444" s="215"/>
      <c r="P444" s="215"/>
      <c r="Q444" s="215"/>
      <c r="R444" s="215"/>
      <c r="S444" s="215"/>
      <c r="T444" s="216"/>
      <c r="AT444" s="217" t="s">
        <v>192</v>
      </c>
      <c r="AU444" s="217" t="s">
        <v>92</v>
      </c>
      <c r="AV444" s="11" t="s">
        <v>92</v>
      </c>
      <c r="AW444" s="11" t="s">
        <v>194</v>
      </c>
      <c r="AX444" s="11" t="s">
        <v>25</v>
      </c>
      <c r="AY444" s="217" t="s">
        <v>182</v>
      </c>
    </row>
    <row r="445" spans="2:65" s="1" customFormat="1" ht="22.8" customHeight="1">
      <c r="B445" s="42"/>
      <c r="C445" s="194" t="s">
        <v>797</v>
      </c>
      <c r="D445" s="194" t="s">
        <v>185</v>
      </c>
      <c r="E445" s="195" t="s">
        <v>798</v>
      </c>
      <c r="F445" s="196" t="s">
        <v>799</v>
      </c>
      <c r="G445" s="197" t="s">
        <v>249</v>
      </c>
      <c r="H445" s="198">
        <v>208</v>
      </c>
      <c r="I445" s="199">
        <v>165.94</v>
      </c>
      <c r="J445" s="200">
        <f>ROUND(I445*H445,2)</f>
        <v>34515.52</v>
      </c>
      <c r="K445" s="196" t="s">
        <v>235</v>
      </c>
      <c r="L445" s="62"/>
      <c r="M445" s="201" t="s">
        <v>22</v>
      </c>
      <c r="N445" s="202" t="s">
        <v>53</v>
      </c>
      <c r="O445" s="43"/>
      <c r="P445" s="203">
        <f>O445*H445</f>
        <v>0</v>
      </c>
      <c r="Q445" s="203">
        <v>0.03351</v>
      </c>
      <c r="R445" s="203">
        <f>Q445*H445</f>
        <v>6.970079999999999</v>
      </c>
      <c r="S445" s="203">
        <v>0</v>
      </c>
      <c r="T445" s="204">
        <f>S445*H445</f>
        <v>0</v>
      </c>
      <c r="AR445" s="25" t="s">
        <v>197</v>
      </c>
      <c r="AT445" s="25" t="s">
        <v>185</v>
      </c>
      <c r="AU445" s="25" t="s">
        <v>92</v>
      </c>
      <c r="AY445" s="25" t="s">
        <v>182</v>
      </c>
      <c r="BE445" s="205">
        <f>IF(N445="základní",J445,0)</f>
        <v>34515.52</v>
      </c>
      <c r="BF445" s="205">
        <f>IF(N445="snížená",J445,0)</f>
        <v>0</v>
      </c>
      <c r="BG445" s="205">
        <f>IF(N445="zákl. přenesená",J445,0)</f>
        <v>0</v>
      </c>
      <c r="BH445" s="205">
        <f>IF(N445="sníž. přenesená",J445,0)</f>
        <v>0</v>
      </c>
      <c r="BI445" s="205">
        <f>IF(N445="nulová",J445,0)</f>
        <v>0</v>
      </c>
      <c r="BJ445" s="25" t="s">
        <v>25</v>
      </c>
      <c r="BK445" s="205">
        <f>ROUND(I445*H445,2)</f>
        <v>34515.52</v>
      </c>
      <c r="BL445" s="25" t="s">
        <v>197</v>
      </c>
      <c r="BM445" s="25" t="s">
        <v>800</v>
      </c>
    </row>
    <row r="446" spans="2:47" s="1" customFormat="1" ht="96">
      <c r="B446" s="42"/>
      <c r="C446" s="64"/>
      <c r="D446" s="208" t="s">
        <v>237</v>
      </c>
      <c r="E446" s="64"/>
      <c r="F446" s="228" t="s">
        <v>801</v>
      </c>
      <c r="G446" s="64"/>
      <c r="H446" s="64"/>
      <c r="I446" s="165"/>
      <c r="J446" s="64"/>
      <c r="K446" s="64"/>
      <c r="L446" s="62"/>
      <c r="M446" s="229"/>
      <c r="N446" s="43"/>
      <c r="O446" s="43"/>
      <c r="P446" s="43"/>
      <c r="Q446" s="43"/>
      <c r="R446" s="43"/>
      <c r="S446" s="43"/>
      <c r="T446" s="79"/>
      <c r="AT446" s="25" t="s">
        <v>237</v>
      </c>
      <c r="AU446" s="25" t="s">
        <v>92</v>
      </c>
    </row>
    <row r="447" spans="2:51" s="11" customFormat="1" ht="13.5">
      <c r="B447" s="206"/>
      <c r="C447" s="207"/>
      <c r="D447" s="208" t="s">
        <v>192</v>
      </c>
      <c r="E447" s="209" t="s">
        <v>22</v>
      </c>
      <c r="F447" s="210" t="s">
        <v>802</v>
      </c>
      <c r="G447" s="207"/>
      <c r="H447" s="211">
        <v>208</v>
      </c>
      <c r="I447" s="212"/>
      <c r="J447" s="207"/>
      <c r="K447" s="207"/>
      <c r="L447" s="213"/>
      <c r="M447" s="214"/>
      <c r="N447" s="215"/>
      <c r="O447" s="215"/>
      <c r="P447" s="215"/>
      <c r="Q447" s="215"/>
      <c r="R447" s="215"/>
      <c r="S447" s="215"/>
      <c r="T447" s="216"/>
      <c r="AT447" s="217" t="s">
        <v>192</v>
      </c>
      <c r="AU447" s="217" t="s">
        <v>92</v>
      </c>
      <c r="AV447" s="11" t="s">
        <v>92</v>
      </c>
      <c r="AW447" s="11" t="s">
        <v>194</v>
      </c>
      <c r="AX447" s="11" t="s">
        <v>25</v>
      </c>
      <c r="AY447" s="217" t="s">
        <v>182</v>
      </c>
    </row>
    <row r="448" spans="2:65" s="1" customFormat="1" ht="22.8" customHeight="1">
      <c r="B448" s="42"/>
      <c r="C448" s="244" t="s">
        <v>34</v>
      </c>
      <c r="D448" s="244" t="s">
        <v>435</v>
      </c>
      <c r="E448" s="245" t="s">
        <v>803</v>
      </c>
      <c r="F448" s="246" t="s">
        <v>804</v>
      </c>
      <c r="G448" s="247" t="s">
        <v>249</v>
      </c>
      <c r="H448" s="248">
        <v>208</v>
      </c>
      <c r="I448" s="249">
        <v>164.1</v>
      </c>
      <c r="J448" s="250">
        <f>ROUND(I448*H448,2)</f>
        <v>34132.8</v>
      </c>
      <c r="K448" s="246" t="s">
        <v>235</v>
      </c>
      <c r="L448" s="251"/>
      <c r="M448" s="252" t="s">
        <v>22</v>
      </c>
      <c r="N448" s="253" t="s">
        <v>53</v>
      </c>
      <c r="O448" s="43"/>
      <c r="P448" s="203">
        <f>O448*H448</f>
        <v>0</v>
      </c>
      <c r="Q448" s="203">
        <v>0.0325</v>
      </c>
      <c r="R448" s="203">
        <f>Q448*H448</f>
        <v>6.76</v>
      </c>
      <c r="S448" s="203">
        <v>0</v>
      </c>
      <c r="T448" s="204">
        <f>S448*H448</f>
        <v>0</v>
      </c>
      <c r="AR448" s="25" t="s">
        <v>271</v>
      </c>
      <c r="AT448" s="25" t="s">
        <v>435</v>
      </c>
      <c r="AU448" s="25" t="s">
        <v>92</v>
      </c>
      <c r="AY448" s="25" t="s">
        <v>182</v>
      </c>
      <c r="BE448" s="205">
        <f>IF(N448="základní",J448,0)</f>
        <v>34132.8</v>
      </c>
      <c r="BF448" s="205">
        <f>IF(N448="snížená",J448,0)</f>
        <v>0</v>
      </c>
      <c r="BG448" s="205">
        <f>IF(N448="zákl. přenesená",J448,0)</f>
        <v>0</v>
      </c>
      <c r="BH448" s="205">
        <f>IF(N448="sníž. přenesená",J448,0)</f>
        <v>0</v>
      </c>
      <c r="BI448" s="205">
        <f>IF(N448="nulová",J448,0)</f>
        <v>0</v>
      </c>
      <c r="BJ448" s="25" t="s">
        <v>25</v>
      </c>
      <c r="BK448" s="205">
        <f>ROUND(I448*H448,2)</f>
        <v>34132.8</v>
      </c>
      <c r="BL448" s="25" t="s">
        <v>197</v>
      </c>
      <c r="BM448" s="25" t="s">
        <v>805</v>
      </c>
    </row>
    <row r="449" spans="2:51" s="11" customFormat="1" ht="13.5">
      <c r="B449" s="206"/>
      <c r="C449" s="207"/>
      <c r="D449" s="208" t="s">
        <v>192</v>
      </c>
      <c r="E449" s="209" t="s">
        <v>22</v>
      </c>
      <c r="F449" s="210" t="s">
        <v>806</v>
      </c>
      <c r="G449" s="207"/>
      <c r="H449" s="211">
        <v>208</v>
      </c>
      <c r="I449" s="212"/>
      <c r="J449" s="207"/>
      <c r="K449" s="207"/>
      <c r="L449" s="213"/>
      <c r="M449" s="214"/>
      <c r="N449" s="215"/>
      <c r="O449" s="215"/>
      <c r="P449" s="215"/>
      <c r="Q449" s="215"/>
      <c r="R449" s="215"/>
      <c r="S449" s="215"/>
      <c r="T449" s="216"/>
      <c r="AT449" s="217" t="s">
        <v>192</v>
      </c>
      <c r="AU449" s="217" t="s">
        <v>92</v>
      </c>
      <c r="AV449" s="11" t="s">
        <v>92</v>
      </c>
      <c r="AW449" s="11" t="s">
        <v>194</v>
      </c>
      <c r="AX449" s="11" t="s">
        <v>25</v>
      </c>
      <c r="AY449" s="217" t="s">
        <v>182</v>
      </c>
    </row>
    <row r="450" spans="2:63" s="10" customFormat="1" ht="29.85" customHeight="1">
      <c r="B450" s="178"/>
      <c r="C450" s="179"/>
      <c r="D450" s="180" t="s">
        <v>81</v>
      </c>
      <c r="E450" s="192" t="s">
        <v>197</v>
      </c>
      <c r="F450" s="192" t="s">
        <v>807</v>
      </c>
      <c r="G450" s="179"/>
      <c r="H450" s="179"/>
      <c r="I450" s="182"/>
      <c r="J450" s="193">
        <f>BK450</f>
        <v>822612.92</v>
      </c>
      <c r="K450" s="179"/>
      <c r="L450" s="184"/>
      <c r="M450" s="185"/>
      <c r="N450" s="186"/>
      <c r="O450" s="186"/>
      <c r="P450" s="187">
        <f>SUM(P451:P470)</f>
        <v>0</v>
      </c>
      <c r="Q450" s="186"/>
      <c r="R450" s="187">
        <f>SUM(R451:R470)</f>
        <v>737.5932199999999</v>
      </c>
      <c r="S450" s="186"/>
      <c r="T450" s="188">
        <f>SUM(T451:T470)</f>
        <v>0</v>
      </c>
      <c r="AR450" s="189" t="s">
        <v>25</v>
      </c>
      <c r="AT450" s="190" t="s">
        <v>81</v>
      </c>
      <c r="AU450" s="190" t="s">
        <v>25</v>
      </c>
      <c r="AY450" s="189" t="s">
        <v>182</v>
      </c>
      <c r="BK450" s="191">
        <f>SUM(BK451:BK470)</f>
        <v>822612.92</v>
      </c>
    </row>
    <row r="451" spans="2:65" s="1" customFormat="1" ht="34.2" customHeight="1">
      <c r="B451" s="42"/>
      <c r="C451" s="194" t="s">
        <v>93</v>
      </c>
      <c r="D451" s="194" t="s">
        <v>185</v>
      </c>
      <c r="E451" s="195" t="s">
        <v>808</v>
      </c>
      <c r="F451" s="196" t="s">
        <v>809</v>
      </c>
      <c r="G451" s="197" t="s">
        <v>430</v>
      </c>
      <c r="H451" s="198">
        <v>75.2</v>
      </c>
      <c r="I451" s="199">
        <v>430.21</v>
      </c>
      <c r="J451" s="200">
        <f>ROUND(I451*H451,2)</f>
        <v>32351.79</v>
      </c>
      <c r="K451" s="196" t="s">
        <v>235</v>
      </c>
      <c r="L451" s="62"/>
      <c r="M451" s="201" t="s">
        <v>22</v>
      </c>
      <c r="N451" s="202" t="s">
        <v>53</v>
      </c>
      <c r="O451" s="43"/>
      <c r="P451" s="203">
        <f>O451*H451</f>
        <v>0</v>
      </c>
      <c r="Q451" s="203">
        <v>0.11505</v>
      </c>
      <c r="R451" s="203">
        <f>Q451*H451</f>
        <v>8.65176</v>
      </c>
      <c r="S451" s="203">
        <v>0</v>
      </c>
      <c r="T451" s="204">
        <f>S451*H451</f>
        <v>0</v>
      </c>
      <c r="AR451" s="25" t="s">
        <v>197</v>
      </c>
      <c r="AT451" s="25" t="s">
        <v>185</v>
      </c>
      <c r="AU451" s="25" t="s">
        <v>92</v>
      </c>
      <c r="AY451" s="25" t="s">
        <v>182</v>
      </c>
      <c r="BE451" s="205">
        <f>IF(N451="základní",J451,0)</f>
        <v>32351.79</v>
      </c>
      <c r="BF451" s="205">
        <f>IF(N451="snížená",J451,0)</f>
        <v>0</v>
      </c>
      <c r="BG451" s="205">
        <f>IF(N451="zákl. přenesená",J451,0)</f>
        <v>0</v>
      </c>
      <c r="BH451" s="205">
        <f>IF(N451="sníž. přenesená",J451,0)</f>
        <v>0</v>
      </c>
      <c r="BI451" s="205">
        <f>IF(N451="nulová",J451,0)</f>
        <v>0</v>
      </c>
      <c r="BJ451" s="25" t="s">
        <v>25</v>
      </c>
      <c r="BK451" s="205">
        <f>ROUND(I451*H451,2)</f>
        <v>32351.79</v>
      </c>
      <c r="BL451" s="25" t="s">
        <v>197</v>
      </c>
      <c r="BM451" s="25" t="s">
        <v>810</v>
      </c>
    </row>
    <row r="452" spans="2:47" s="1" customFormat="1" ht="108">
      <c r="B452" s="42"/>
      <c r="C452" s="64"/>
      <c r="D452" s="208" t="s">
        <v>237</v>
      </c>
      <c r="E452" s="64"/>
      <c r="F452" s="228" t="s">
        <v>811</v>
      </c>
      <c r="G452" s="64"/>
      <c r="H452" s="64"/>
      <c r="I452" s="165"/>
      <c r="J452" s="64"/>
      <c r="K452" s="64"/>
      <c r="L452" s="62"/>
      <c r="M452" s="229"/>
      <c r="N452" s="43"/>
      <c r="O452" s="43"/>
      <c r="P452" s="43"/>
      <c r="Q452" s="43"/>
      <c r="R452" s="43"/>
      <c r="S452" s="43"/>
      <c r="T452" s="79"/>
      <c r="AT452" s="25" t="s">
        <v>237</v>
      </c>
      <c r="AU452" s="25" t="s">
        <v>92</v>
      </c>
    </row>
    <row r="453" spans="2:51" s="11" customFormat="1" ht="13.5">
      <c r="B453" s="206"/>
      <c r="C453" s="207"/>
      <c r="D453" s="208" t="s">
        <v>192</v>
      </c>
      <c r="E453" s="209" t="s">
        <v>22</v>
      </c>
      <c r="F453" s="210" t="s">
        <v>812</v>
      </c>
      <c r="G453" s="207"/>
      <c r="H453" s="211">
        <v>75.2</v>
      </c>
      <c r="I453" s="212"/>
      <c r="J453" s="207"/>
      <c r="K453" s="207"/>
      <c r="L453" s="213"/>
      <c r="M453" s="214"/>
      <c r="N453" s="215"/>
      <c r="O453" s="215"/>
      <c r="P453" s="215"/>
      <c r="Q453" s="215"/>
      <c r="R453" s="215"/>
      <c r="S453" s="215"/>
      <c r="T453" s="216"/>
      <c r="AT453" s="217" t="s">
        <v>192</v>
      </c>
      <c r="AU453" s="217" t="s">
        <v>92</v>
      </c>
      <c r="AV453" s="11" t="s">
        <v>92</v>
      </c>
      <c r="AW453" s="11" t="s">
        <v>194</v>
      </c>
      <c r="AX453" s="11" t="s">
        <v>25</v>
      </c>
      <c r="AY453" s="217" t="s">
        <v>182</v>
      </c>
    </row>
    <row r="454" spans="2:65" s="1" customFormat="1" ht="34.2" customHeight="1">
      <c r="B454" s="42"/>
      <c r="C454" s="194" t="s">
        <v>98</v>
      </c>
      <c r="D454" s="194" t="s">
        <v>185</v>
      </c>
      <c r="E454" s="195" t="s">
        <v>813</v>
      </c>
      <c r="F454" s="196" t="s">
        <v>814</v>
      </c>
      <c r="G454" s="197" t="s">
        <v>295</v>
      </c>
      <c r="H454" s="198">
        <v>11.44</v>
      </c>
      <c r="I454" s="199">
        <v>918.2</v>
      </c>
      <c r="J454" s="200">
        <f>ROUND(I454*H454,2)</f>
        <v>10504.21</v>
      </c>
      <c r="K454" s="196" t="s">
        <v>235</v>
      </c>
      <c r="L454" s="62"/>
      <c r="M454" s="201" t="s">
        <v>22</v>
      </c>
      <c r="N454" s="202" t="s">
        <v>53</v>
      </c>
      <c r="O454" s="43"/>
      <c r="P454" s="203">
        <f>O454*H454</f>
        <v>0</v>
      </c>
      <c r="Q454" s="203">
        <v>1.87</v>
      </c>
      <c r="R454" s="203">
        <f>Q454*H454</f>
        <v>21.3928</v>
      </c>
      <c r="S454" s="203">
        <v>0</v>
      </c>
      <c r="T454" s="204">
        <f>S454*H454</f>
        <v>0</v>
      </c>
      <c r="AR454" s="25" t="s">
        <v>197</v>
      </c>
      <c r="AT454" s="25" t="s">
        <v>185</v>
      </c>
      <c r="AU454" s="25" t="s">
        <v>92</v>
      </c>
      <c r="AY454" s="25" t="s">
        <v>182</v>
      </c>
      <c r="BE454" s="205">
        <f>IF(N454="základní",J454,0)</f>
        <v>10504.21</v>
      </c>
      <c r="BF454" s="205">
        <f>IF(N454="snížená",J454,0)</f>
        <v>0</v>
      </c>
      <c r="BG454" s="205">
        <f>IF(N454="zákl. přenesená",J454,0)</f>
        <v>0</v>
      </c>
      <c r="BH454" s="205">
        <f>IF(N454="sníž. přenesená",J454,0)</f>
        <v>0</v>
      </c>
      <c r="BI454" s="205">
        <f>IF(N454="nulová",J454,0)</f>
        <v>0</v>
      </c>
      <c r="BJ454" s="25" t="s">
        <v>25</v>
      </c>
      <c r="BK454" s="205">
        <f>ROUND(I454*H454,2)</f>
        <v>10504.21</v>
      </c>
      <c r="BL454" s="25" t="s">
        <v>197</v>
      </c>
      <c r="BM454" s="25" t="s">
        <v>815</v>
      </c>
    </row>
    <row r="455" spans="2:47" s="1" customFormat="1" ht="48">
      <c r="B455" s="42"/>
      <c r="C455" s="64"/>
      <c r="D455" s="208" t="s">
        <v>237</v>
      </c>
      <c r="E455" s="64"/>
      <c r="F455" s="228" t="s">
        <v>816</v>
      </c>
      <c r="G455" s="64"/>
      <c r="H455" s="64"/>
      <c r="I455" s="165"/>
      <c r="J455" s="64"/>
      <c r="K455" s="64"/>
      <c r="L455" s="62"/>
      <c r="M455" s="229"/>
      <c r="N455" s="43"/>
      <c r="O455" s="43"/>
      <c r="P455" s="43"/>
      <c r="Q455" s="43"/>
      <c r="R455" s="43"/>
      <c r="S455" s="43"/>
      <c r="T455" s="79"/>
      <c r="AT455" s="25" t="s">
        <v>237</v>
      </c>
      <c r="AU455" s="25" t="s">
        <v>92</v>
      </c>
    </row>
    <row r="456" spans="2:51" s="11" customFormat="1" ht="13.5">
      <c r="B456" s="206"/>
      <c r="C456" s="207"/>
      <c r="D456" s="208" t="s">
        <v>192</v>
      </c>
      <c r="E456" s="209" t="s">
        <v>22</v>
      </c>
      <c r="F456" s="210" t="s">
        <v>817</v>
      </c>
      <c r="G456" s="207"/>
      <c r="H456" s="211">
        <v>11.44</v>
      </c>
      <c r="I456" s="212"/>
      <c r="J456" s="207"/>
      <c r="K456" s="207"/>
      <c r="L456" s="213"/>
      <c r="M456" s="214"/>
      <c r="N456" s="215"/>
      <c r="O456" s="215"/>
      <c r="P456" s="215"/>
      <c r="Q456" s="215"/>
      <c r="R456" s="215"/>
      <c r="S456" s="215"/>
      <c r="T456" s="216"/>
      <c r="AT456" s="217" t="s">
        <v>192</v>
      </c>
      <c r="AU456" s="217" t="s">
        <v>92</v>
      </c>
      <c r="AV456" s="11" t="s">
        <v>92</v>
      </c>
      <c r="AW456" s="11" t="s">
        <v>194</v>
      </c>
      <c r="AX456" s="11" t="s">
        <v>25</v>
      </c>
      <c r="AY456" s="217" t="s">
        <v>182</v>
      </c>
    </row>
    <row r="457" spans="2:65" s="1" customFormat="1" ht="34.2" customHeight="1">
      <c r="B457" s="42"/>
      <c r="C457" s="194" t="s">
        <v>818</v>
      </c>
      <c r="D457" s="194" t="s">
        <v>185</v>
      </c>
      <c r="E457" s="195" t="s">
        <v>819</v>
      </c>
      <c r="F457" s="196" t="s">
        <v>820</v>
      </c>
      <c r="G457" s="197" t="s">
        <v>295</v>
      </c>
      <c r="H457" s="198">
        <v>4.5</v>
      </c>
      <c r="I457" s="199">
        <v>1073.08</v>
      </c>
      <c r="J457" s="200">
        <f>ROUND(I457*H457,2)</f>
        <v>4828.86</v>
      </c>
      <c r="K457" s="196" t="s">
        <v>235</v>
      </c>
      <c r="L457" s="62"/>
      <c r="M457" s="201" t="s">
        <v>22</v>
      </c>
      <c r="N457" s="202" t="s">
        <v>53</v>
      </c>
      <c r="O457" s="43"/>
      <c r="P457" s="203">
        <f>O457*H457</f>
        <v>0</v>
      </c>
      <c r="Q457" s="203">
        <v>2.002</v>
      </c>
      <c r="R457" s="203">
        <f>Q457*H457</f>
        <v>9.008999999999999</v>
      </c>
      <c r="S457" s="203">
        <v>0</v>
      </c>
      <c r="T457" s="204">
        <f>S457*H457</f>
        <v>0</v>
      </c>
      <c r="AR457" s="25" t="s">
        <v>197</v>
      </c>
      <c r="AT457" s="25" t="s">
        <v>185</v>
      </c>
      <c r="AU457" s="25" t="s">
        <v>92</v>
      </c>
      <c r="AY457" s="25" t="s">
        <v>182</v>
      </c>
      <c r="BE457" s="205">
        <f>IF(N457="základní",J457,0)</f>
        <v>4828.86</v>
      </c>
      <c r="BF457" s="205">
        <f>IF(N457="snížená",J457,0)</f>
        <v>0</v>
      </c>
      <c r="BG457" s="205">
        <f>IF(N457="zákl. přenesená",J457,0)</f>
        <v>0</v>
      </c>
      <c r="BH457" s="205">
        <f>IF(N457="sníž. přenesená",J457,0)</f>
        <v>0</v>
      </c>
      <c r="BI457" s="205">
        <f>IF(N457="nulová",J457,0)</f>
        <v>0</v>
      </c>
      <c r="BJ457" s="25" t="s">
        <v>25</v>
      </c>
      <c r="BK457" s="205">
        <f>ROUND(I457*H457,2)</f>
        <v>4828.86</v>
      </c>
      <c r="BL457" s="25" t="s">
        <v>197</v>
      </c>
      <c r="BM457" s="25" t="s">
        <v>821</v>
      </c>
    </row>
    <row r="458" spans="2:47" s="1" customFormat="1" ht="48">
      <c r="B458" s="42"/>
      <c r="C458" s="64"/>
      <c r="D458" s="208" t="s">
        <v>237</v>
      </c>
      <c r="E458" s="64"/>
      <c r="F458" s="228" t="s">
        <v>816</v>
      </c>
      <c r="G458" s="64"/>
      <c r="H458" s="64"/>
      <c r="I458" s="165"/>
      <c r="J458" s="64"/>
      <c r="K458" s="64"/>
      <c r="L458" s="62"/>
      <c r="M458" s="229"/>
      <c r="N458" s="43"/>
      <c r="O458" s="43"/>
      <c r="P458" s="43"/>
      <c r="Q458" s="43"/>
      <c r="R458" s="43"/>
      <c r="S458" s="43"/>
      <c r="T458" s="79"/>
      <c r="AT458" s="25" t="s">
        <v>237</v>
      </c>
      <c r="AU458" s="25" t="s">
        <v>92</v>
      </c>
    </row>
    <row r="459" spans="2:51" s="11" customFormat="1" ht="13.5">
      <c r="B459" s="206"/>
      <c r="C459" s="207"/>
      <c r="D459" s="208" t="s">
        <v>192</v>
      </c>
      <c r="E459" s="209" t="s">
        <v>22</v>
      </c>
      <c r="F459" s="210" t="s">
        <v>822</v>
      </c>
      <c r="G459" s="207"/>
      <c r="H459" s="211">
        <v>4.5</v>
      </c>
      <c r="I459" s="212"/>
      <c r="J459" s="207"/>
      <c r="K459" s="207"/>
      <c r="L459" s="213"/>
      <c r="M459" s="214"/>
      <c r="N459" s="215"/>
      <c r="O459" s="215"/>
      <c r="P459" s="215"/>
      <c r="Q459" s="215"/>
      <c r="R459" s="215"/>
      <c r="S459" s="215"/>
      <c r="T459" s="216"/>
      <c r="AT459" s="217" t="s">
        <v>192</v>
      </c>
      <c r="AU459" s="217" t="s">
        <v>92</v>
      </c>
      <c r="AV459" s="11" t="s">
        <v>92</v>
      </c>
      <c r="AW459" s="11" t="s">
        <v>194</v>
      </c>
      <c r="AX459" s="11" t="s">
        <v>25</v>
      </c>
      <c r="AY459" s="217" t="s">
        <v>182</v>
      </c>
    </row>
    <row r="460" spans="2:65" s="1" customFormat="1" ht="22.8" customHeight="1">
      <c r="B460" s="42"/>
      <c r="C460" s="194" t="s">
        <v>823</v>
      </c>
      <c r="D460" s="194" t="s">
        <v>185</v>
      </c>
      <c r="E460" s="195" t="s">
        <v>824</v>
      </c>
      <c r="F460" s="196" t="s">
        <v>825</v>
      </c>
      <c r="G460" s="197" t="s">
        <v>295</v>
      </c>
      <c r="H460" s="198">
        <v>300</v>
      </c>
      <c r="I460" s="199">
        <v>1954.4</v>
      </c>
      <c r="J460" s="200">
        <f>ROUND(I460*H460,2)</f>
        <v>586320</v>
      </c>
      <c r="K460" s="196" t="s">
        <v>235</v>
      </c>
      <c r="L460" s="62"/>
      <c r="M460" s="201" t="s">
        <v>22</v>
      </c>
      <c r="N460" s="202" t="s">
        <v>53</v>
      </c>
      <c r="O460" s="43"/>
      <c r="P460" s="203">
        <f>O460*H460</f>
        <v>0</v>
      </c>
      <c r="Q460" s="203">
        <v>1.9968</v>
      </c>
      <c r="R460" s="203">
        <f>Q460*H460</f>
        <v>599.04</v>
      </c>
      <c r="S460" s="203">
        <v>0</v>
      </c>
      <c r="T460" s="204">
        <f>S460*H460</f>
        <v>0</v>
      </c>
      <c r="AR460" s="25" t="s">
        <v>197</v>
      </c>
      <c r="AT460" s="25" t="s">
        <v>185</v>
      </c>
      <c r="AU460" s="25" t="s">
        <v>92</v>
      </c>
      <c r="AY460" s="25" t="s">
        <v>182</v>
      </c>
      <c r="BE460" s="205">
        <f>IF(N460="základní",J460,0)</f>
        <v>586320</v>
      </c>
      <c r="BF460" s="205">
        <f>IF(N460="snížená",J460,0)</f>
        <v>0</v>
      </c>
      <c r="BG460" s="205">
        <f>IF(N460="zákl. přenesená",J460,0)</f>
        <v>0</v>
      </c>
      <c r="BH460" s="205">
        <f>IF(N460="sníž. přenesená",J460,0)</f>
        <v>0</v>
      </c>
      <c r="BI460" s="205">
        <f>IF(N460="nulová",J460,0)</f>
        <v>0</v>
      </c>
      <c r="BJ460" s="25" t="s">
        <v>25</v>
      </c>
      <c r="BK460" s="205">
        <f>ROUND(I460*H460,2)</f>
        <v>586320</v>
      </c>
      <c r="BL460" s="25" t="s">
        <v>197</v>
      </c>
      <c r="BM460" s="25" t="s">
        <v>826</v>
      </c>
    </row>
    <row r="461" spans="2:47" s="1" customFormat="1" ht="144">
      <c r="B461" s="42"/>
      <c r="C461" s="64"/>
      <c r="D461" s="208" t="s">
        <v>237</v>
      </c>
      <c r="E461" s="64"/>
      <c r="F461" s="228" t="s">
        <v>827</v>
      </c>
      <c r="G461" s="64"/>
      <c r="H461" s="64"/>
      <c r="I461" s="165"/>
      <c r="J461" s="64"/>
      <c r="K461" s="64"/>
      <c r="L461" s="62"/>
      <c r="M461" s="229"/>
      <c r="N461" s="43"/>
      <c r="O461" s="43"/>
      <c r="P461" s="43"/>
      <c r="Q461" s="43"/>
      <c r="R461" s="43"/>
      <c r="S461" s="43"/>
      <c r="T461" s="79"/>
      <c r="AT461" s="25" t="s">
        <v>237</v>
      </c>
      <c r="AU461" s="25" t="s">
        <v>92</v>
      </c>
    </row>
    <row r="462" spans="2:51" s="11" customFormat="1" ht="13.5">
      <c r="B462" s="206"/>
      <c r="C462" s="207"/>
      <c r="D462" s="208" t="s">
        <v>192</v>
      </c>
      <c r="E462" s="209" t="s">
        <v>22</v>
      </c>
      <c r="F462" s="210" t="s">
        <v>828</v>
      </c>
      <c r="G462" s="207"/>
      <c r="H462" s="211">
        <v>300</v>
      </c>
      <c r="I462" s="212"/>
      <c r="J462" s="207"/>
      <c r="K462" s="207"/>
      <c r="L462" s="213"/>
      <c r="M462" s="214"/>
      <c r="N462" s="215"/>
      <c r="O462" s="215"/>
      <c r="P462" s="215"/>
      <c r="Q462" s="215"/>
      <c r="R462" s="215"/>
      <c r="S462" s="215"/>
      <c r="T462" s="216"/>
      <c r="AT462" s="217" t="s">
        <v>192</v>
      </c>
      <c r="AU462" s="217" t="s">
        <v>92</v>
      </c>
      <c r="AV462" s="11" t="s">
        <v>92</v>
      </c>
      <c r="AW462" s="11" t="s">
        <v>194</v>
      </c>
      <c r="AX462" s="11" t="s">
        <v>25</v>
      </c>
      <c r="AY462" s="217" t="s">
        <v>182</v>
      </c>
    </row>
    <row r="463" spans="2:65" s="1" customFormat="1" ht="34.2" customHeight="1">
      <c r="B463" s="42"/>
      <c r="C463" s="194" t="s">
        <v>829</v>
      </c>
      <c r="D463" s="194" t="s">
        <v>185</v>
      </c>
      <c r="E463" s="195" t="s">
        <v>830</v>
      </c>
      <c r="F463" s="196" t="s">
        <v>831</v>
      </c>
      <c r="G463" s="197" t="s">
        <v>234</v>
      </c>
      <c r="H463" s="198">
        <v>63</v>
      </c>
      <c r="I463" s="199">
        <v>2089.61</v>
      </c>
      <c r="J463" s="200">
        <f>ROUND(I463*H463,2)</f>
        <v>131645.43</v>
      </c>
      <c r="K463" s="196" t="s">
        <v>235</v>
      </c>
      <c r="L463" s="62"/>
      <c r="M463" s="201" t="s">
        <v>22</v>
      </c>
      <c r="N463" s="202" t="s">
        <v>53</v>
      </c>
      <c r="O463" s="43"/>
      <c r="P463" s="203">
        <f>O463*H463</f>
        <v>0</v>
      </c>
      <c r="Q463" s="203">
        <v>0.40242</v>
      </c>
      <c r="R463" s="203">
        <f>Q463*H463</f>
        <v>25.35246</v>
      </c>
      <c r="S463" s="203">
        <v>0</v>
      </c>
      <c r="T463" s="204">
        <f>S463*H463</f>
        <v>0</v>
      </c>
      <c r="AR463" s="25" t="s">
        <v>197</v>
      </c>
      <c r="AT463" s="25" t="s">
        <v>185</v>
      </c>
      <c r="AU463" s="25" t="s">
        <v>92</v>
      </c>
      <c r="AY463" s="25" t="s">
        <v>182</v>
      </c>
      <c r="BE463" s="205">
        <f>IF(N463="základní",J463,0)</f>
        <v>131645.43</v>
      </c>
      <c r="BF463" s="205">
        <f>IF(N463="snížená",J463,0)</f>
        <v>0</v>
      </c>
      <c r="BG463" s="205">
        <f>IF(N463="zákl. přenesená",J463,0)</f>
        <v>0</v>
      </c>
      <c r="BH463" s="205">
        <f>IF(N463="sníž. přenesená",J463,0)</f>
        <v>0</v>
      </c>
      <c r="BI463" s="205">
        <f>IF(N463="nulová",J463,0)</f>
        <v>0</v>
      </c>
      <c r="BJ463" s="25" t="s">
        <v>25</v>
      </c>
      <c r="BK463" s="205">
        <f>ROUND(I463*H463,2)</f>
        <v>131645.43</v>
      </c>
      <c r="BL463" s="25" t="s">
        <v>197</v>
      </c>
      <c r="BM463" s="25" t="s">
        <v>832</v>
      </c>
    </row>
    <row r="464" spans="2:47" s="1" customFormat="1" ht="132">
      <c r="B464" s="42"/>
      <c r="C464" s="64"/>
      <c r="D464" s="208" t="s">
        <v>237</v>
      </c>
      <c r="E464" s="64"/>
      <c r="F464" s="228" t="s">
        <v>833</v>
      </c>
      <c r="G464" s="64"/>
      <c r="H464" s="64"/>
      <c r="I464" s="165"/>
      <c r="J464" s="64"/>
      <c r="K464" s="64"/>
      <c r="L464" s="62"/>
      <c r="M464" s="229"/>
      <c r="N464" s="43"/>
      <c r="O464" s="43"/>
      <c r="P464" s="43"/>
      <c r="Q464" s="43"/>
      <c r="R464" s="43"/>
      <c r="S464" s="43"/>
      <c r="T464" s="79"/>
      <c r="AT464" s="25" t="s">
        <v>237</v>
      </c>
      <c r="AU464" s="25" t="s">
        <v>92</v>
      </c>
    </row>
    <row r="465" spans="2:51" s="11" customFormat="1" ht="13.5">
      <c r="B465" s="206"/>
      <c r="C465" s="207"/>
      <c r="D465" s="208" t="s">
        <v>192</v>
      </c>
      <c r="E465" s="209" t="s">
        <v>22</v>
      </c>
      <c r="F465" s="210" t="s">
        <v>834</v>
      </c>
      <c r="G465" s="207"/>
      <c r="H465" s="211">
        <v>63</v>
      </c>
      <c r="I465" s="212"/>
      <c r="J465" s="207"/>
      <c r="K465" s="207"/>
      <c r="L465" s="213"/>
      <c r="M465" s="214"/>
      <c r="N465" s="215"/>
      <c r="O465" s="215"/>
      <c r="P465" s="215"/>
      <c r="Q465" s="215"/>
      <c r="R465" s="215"/>
      <c r="S465" s="215"/>
      <c r="T465" s="216"/>
      <c r="AT465" s="217" t="s">
        <v>192</v>
      </c>
      <c r="AU465" s="217" t="s">
        <v>92</v>
      </c>
      <c r="AV465" s="11" t="s">
        <v>92</v>
      </c>
      <c r="AW465" s="11" t="s">
        <v>194</v>
      </c>
      <c r="AX465" s="11" t="s">
        <v>25</v>
      </c>
      <c r="AY465" s="217" t="s">
        <v>182</v>
      </c>
    </row>
    <row r="466" spans="2:65" s="1" customFormat="1" ht="34.2" customHeight="1">
      <c r="B466" s="42"/>
      <c r="C466" s="194" t="s">
        <v>835</v>
      </c>
      <c r="D466" s="194" t="s">
        <v>185</v>
      </c>
      <c r="E466" s="195" t="s">
        <v>836</v>
      </c>
      <c r="F466" s="196" t="s">
        <v>837</v>
      </c>
      <c r="G466" s="197" t="s">
        <v>295</v>
      </c>
      <c r="H466" s="198">
        <v>31.96</v>
      </c>
      <c r="I466" s="199">
        <v>1782.31</v>
      </c>
      <c r="J466" s="200">
        <f>ROUND(I466*H466,2)</f>
        <v>56962.63</v>
      </c>
      <c r="K466" s="196" t="s">
        <v>235</v>
      </c>
      <c r="L466" s="62"/>
      <c r="M466" s="201" t="s">
        <v>22</v>
      </c>
      <c r="N466" s="202" t="s">
        <v>53</v>
      </c>
      <c r="O466" s="43"/>
      <c r="P466" s="203">
        <f>O466*H466</f>
        <v>0</v>
      </c>
      <c r="Q466" s="203">
        <v>2.32</v>
      </c>
      <c r="R466" s="203">
        <f>Q466*H466</f>
        <v>74.1472</v>
      </c>
      <c r="S466" s="203">
        <v>0</v>
      </c>
      <c r="T466" s="204">
        <f>S466*H466</f>
        <v>0</v>
      </c>
      <c r="AR466" s="25" t="s">
        <v>197</v>
      </c>
      <c r="AT466" s="25" t="s">
        <v>185</v>
      </c>
      <c r="AU466" s="25" t="s">
        <v>92</v>
      </c>
      <c r="AY466" s="25" t="s">
        <v>182</v>
      </c>
      <c r="BE466" s="205">
        <f>IF(N466="základní",J466,0)</f>
        <v>56962.63</v>
      </c>
      <c r="BF466" s="205">
        <f>IF(N466="snížená",J466,0)</f>
        <v>0</v>
      </c>
      <c r="BG466" s="205">
        <f>IF(N466="zákl. přenesená",J466,0)</f>
        <v>0</v>
      </c>
      <c r="BH466" s="205">
        <f>IF(N466="sníž. přenesená",J466,0)</f>
        <v>0</v>
      </c>
      <c r="BI466" s="205">
        <f>IF(N466="nulová",J466,0)</f>
        <v>0</v>
      </c>
      <c r="BJ466" s="25" t="s">
        <v>25</v>
      </c>
      <c r="BK466" s="205">
        <f>ROUND(I466*H466,2)</f>
        <v>56962.63</v>
      </c>
      <c r="BL466" s="25" t="s">
        <v>197</v>
      </c>
      <c r="BM466" s="25" t="s">
        <v>838</v>
      </c>
    </row>
    <row r="467" spans="2:47" s="1" customFormat="1" ht="96">
      <c r="B467" s="42"/>
      <c r="C467" s="64"/>
      <c r="D467" s="208" t="s">
        <v>237</v>
      </c>
      <c r="E467" s="64"/>
      <c r="F467" s="228" t="s">
        <v>839</v>
      </c>
      <c r="G467" s="64"/>
      <c r="H467" s="64"/>
      <c r="I467" s="165"/>
      <c r="J467" s="64"/>
      <c r="K467" s="64"/>
      <c r="L467" s="62"/>
      <c r="M467" s="229"/>
      <c r="N467" s="43"/>
      <c r="O467" s="43"/>
      <c r="P467" s="43"/>
      <c r="Q467" s="43"/>
      <c r="R467" s="43"/>
      <c r="S467" s="43"/>
      <c r="T467" s="79"/>
      <c r="AT467" s="25" t="s">
        <v>237</v>
      </c>
      <c r="AU467" s="25" t="s">
        <v>92</v>
      </c>
    </row>
    <row r="468" spans="2:51" s="11" customFormat="1" ht="13.5">
      <c r="B468" s="206"/>
      <c r="C468" s="207"/>
      <c r="D468" s="208" t="s">
        <v>192</v>
      </c>
      <c r="E468" s="209" t="s">
        <v>22</v>
      </c>
      <c r="F468" s="210" t="s">
        <v>840</v>
      </c>
      <c r="G468" s="207"/>
      <c r="H468" s="211">
        <v>25</v>
      </c>
      <c r="I468" s="212"/>
      <c r="J468" s="207"/>
      <c r="K468" s="207"/>
      <c r="L468" s="213"/>
      <c r="M468" s="214"/>
      <c r="N468" s="215"/>
      <c r="O468" s="215"/>
      <c r="P468" s="215"/>
      <c r="Q468" s="215"/>
      <c r="R468" s="215"/>
      <c r="S468" s="215"/>
      <c r="T468" s="216"/>
      <c r="AT468" s="217" t="s">
        <v>192</v>
      </c>
      <c r="AU468" s="217" t="s">
        <v>92</v>
      </c>
      <c r="AV468" s="11" t="s">
        <v>92</v>
      </c>
      <c r="AW468" s="11" t="s">
        <v>194</v>
      </c>
      <c r="AX468" s="11" t="s">
        <v>82</v>
      </c>
      <c r="AY468" s="217" t="s">
        <v>182</v>
      </c>
    </row>
    <row r="469" spans="2:51" s="11" customFormat="1" ht="13.5">
      <c r="B469" s="206"/>
      <c r="C469" s="207"/>
      <c r="D469" s="208" t="s">
        <v>192</v>
      </c>
      <c r="E469" s="209" t="s">
        <v>22</v>
      </c>
      <c r="F469" s="210" t="s">
        <v>841</v>
      </c>
      <c r="G469" s="207"/>
      <c r="H469" s="211">
        <v>6.96</v>
      </c>
      <c r="I469" s="212"/>
      <c r="J469" s="207"/>
      <c r="K469" s="207"/>
      <c r="L469" s="213"/>
      <c r="M469" s="214"/>
      <c r="N469" s="215"/>
      <c r="O469" s="215"/>
      <c r="P469" s="215"/>
      <c r="Q469" s="215"/>
      <c r="R469" s="215"/>
      <c r="S469" s="215"/>
      <c r="T469" s="216"/>
      <c r="AT469" s="217" t="s">
        <v>192</v>
      </c>
      <c r="AU469" s="217" t="s">
        <v>92</v>
      </c>
      <c r="AV469" s="11" t="s">
        <v>92</v>
      </c>
      <c r="AW469" s="11" t="s">
        <v>194</v>
      </c>
      <c r="AX469" s="11" t="s">
        <v>82</v>
      </c>
      <c r="AY469" s="217" t="s">
        <v>182</v>
      </c>
    </row>
    <row r="470" spans="2:51" s="13" customFormat="1" ht="13.5">
      <c r="B470" s="233"/>
      <c r="C470" s="234"/>
      <c r="D470" s="208" t="s">
        <v>192</v>
      </c>
      <c r="E470" s="235" t="s">
        <v>22</v>
      </c>
      <c r="F470" s="236" t="s">
        <v>241</v>
      </c>
      <c r="G470" s="234"/>
      <c r="H470" s="237">
        <v>31.96</v>
      </c>
      <c r="I470" s="238"/>
      <c r="J470" s="234"/>
      <c r="K470" s="234"/>
      <c r="L470" s="239"/>
      <c r="M470" s="240"/>
      <c r="N470" s="241"/>
      <c r="O470" s="241"/>
      <c r="P470" s="241"/>
      <c r="Q470" s="241"/>
      <c r="R470" s="241"/>
      <c r="S470" s="241"/>
      <c r="T470" s="242"/>
      <c r="AT470" s="243" t="s">
        <v>192</v>
      </c>
      <c r="AU470" s="243" t="s">
        <v>92</v>
      </c>
      <c r="AV470" s="13" t="s">
        <v>197</v>
      </c>
      <c r="AW470" s="13" t="s">
        <v>194</v>
      </c>
      <c r="AX470" s="13" t="s">
        <v>25</v>
      </c>
      <c r="AY470" s="243" t="s">
        <v>182</v>
      </c>
    </row>
    <row r="471" spans="2:63" s="10" customFormat="1" ht="29.85" customHeight="1">
      <c r="B471" s="178"/>
      <c r="C471" s="179"/>
      <c r="D471" s="180" t="s">
        <v>81</v>
      </c>
      <c r="E471" s="192" t="s">
        <v>181</v>
      </c>
      <c r="F471" s="192" t="s">
        <v>842</v>
      </c>
      <c r="G471" s="179"/>
      <c r="H471" s="179"/>
      <c r="I471" s="182"/>
      <c r="J471" s="193">
        <f>BK471</f>
        <v>15769114.049999999</v>
      </c>
      <c r="K471" s="179"/>
      <c r="L471" s="184"/>
      <c r="M471" s="185"/>
      <c r="N471" s="186"/>
      <c r="O471" s="186"/>
      <c r="P471" s="187">
        <f>SUM(P472:P525)</f>
        <v>0</v>
      </c>
      <c r="Q471" s="186"/>
      <c r="R471" s="187">
        <f>SUM(R472:R525)</f>
        <v>3758.26953</v>
      </c>
      <c r="S471" s="186"/>
      <c r="T471" s="188">
        <f>SUM(T472:T525)</f>
        <v>0</v>
      </c>
      <c r="AR471" s="189" t="s">
        <v>25</v>
      </c>
      <c r="AT471" s="190" t="s">
        <v>81</v>
      </c>
      <c r="AU471" s="190" t="s">
        <v>25</v>
      </c>
      <c r="AY471" s="189" t="s">
        <v>182</v>
      </c>
      <c r="BK471" s="191">
        <f>SUM(BK472:BK525)</f>
        <v>15769114.049999999</v>
      </c>
    </row>
    <row r="472" spans="2:65" s="1" customFormat="1" ht="22.8" customHeight="1">
      <c r="B472" s="42"/>
      <c r="C472" s="194" t="s">
        <v>843</v>
      </c>
      <c r="D472" s="194" t="s">
        <v>185</v>
      </c>
      <c r="E472" s="195" t="s">
        <v>844</v>
      </c>
      <c r="F472" s="196" t="s">
        <v>845</v>
      </c>
      <c r="G472" s="197" t="s">
        <v>234</v>
      </c>
      <c r="H472" s="198">
        <v>5987</v>
      </c>
      <c r="I472" s="199">
        <v>127.83</v>
      </c>
      <c r="J472" s="200">
        <f>ROUND(I472*H472,2)</f>
        <v>765318.21</v>
      </c>
      <c r="K472" s="196" t="s">
        <v>235</v>
      </c>
      <c r="L472" s="62"/>
      <c r="M472" s="201" t="s">
        <v>22</v>
      </c>
      <c r="N472" s="202" t="s">
        <v>53</v>
      </c>
      <c r="O472" s="43"/>
      <c r="P472" s="203">
        <f>O472*H472</f>
        <v>0</v>
      </c>
      <c r="Q472" s="203">
        <v>0</v>
      </c>
      <c r="R472" s="203">
        <f>Q472*H472</f>
        <v>0</v>
      </c>
      <c r="S472" s="203">
        <v>0</v>
      </c>
      <c r="T472" s="204">
        <f>S472*H472</f>
        <v>0</v>
      </c>
      <c r="AR472" s="25" t="s">
        <v>197</v>
      </c>
      <c r="AT472" s="25" t="s">
        <v>185</v>
      </c>
      <c r="AU472" s="25" t="s">
        <v>92</v>
      </c>
      <c r="AY472" s="25" t="s">
        <v>182</v>
      </c>
      <c r="BE472" s="205">
        <f>IF(N472="základní",J472,0)</f>
        <v>765318.21</v>
      </c>
      <c r="BF472" s="205">
        <f>IF(N472="snížená",J472,0)</f>
        <v>0</v>
      </c>
      <c r="BG472" s="205">
        <f>IF(N472="zákl. přenesená",J472,0)</f>
        <v>0</v>
      </c>
      <c r="BH472" s="205">
        <f>IF(N472="sníž. přenesená",J472,0)</f>
        <v>0</v>
      </c>
      <c r="BI472" s="205">
        <f>IF(N472="nulová",J472,0)</f>
        <v>0</v>
      </c>
      <c r="BJ472" s="25" t="s">
        <v>25</v>
      </c>
      <c r="BK472" s="205">
        <f>ROUND(I472*H472,2)</f>
        <v>765318.21</v>
      </c>
      <c r="BL472" s="25" t="s">
        <v>197</v>
      </c>
      <c r="BM472" s="25" t="s">
        <v>846</v>
      </c>
    </row>
    <row r="473" spans="2:51" s="11" customFormat="1" ht="13.5">
      <c r="B473" s="206"/>
      <c r="C473" s="207"/>
      <c r="D473" s="208" t="s">
        <v>192</v>
      </c>
      <c r="E473" s="209" t="s">
        <v>22</v>
      </c>
      <c r="F473" s="210" t="s">
        <v>847</v>
      </c>
      <c r="G473" s="207"/>
      <c r="H473" s="211">
        <v>4879</v>
      </c>
      <c r="I473" s="212"/>
      <c r="J473" s="207"/>
      <c r="K473" s="207"/>
      <c r="L473" s="213"/>
      <c r="M473" s="214"/>
      <c r="N473" s="215"/>
      <c r="O473" s="215"/>
      <c r="P473" s="215"/>
      <c r="Q473" s="215"/>
      <c r="R473" s="215"/>
      <c r="S473" s="215"/>
      <c r="T473" s="216"/>
      <c r="AT473" s="217" t="s">
        <v>192</v>
      </c>
      <c r="AU473" s="217" t="s">
        <v>92</v>
      </c>
      <c r="AV473" s="11" t="s">
        <v>92</v>
      </c>
      <c r="AW473" s="11" t="s">
        <v>194</v>
      </c>
      <c r="AX473" s="11" t="s">
        <v>82</v>
      </c>
      <c r="AY473" s="217" t="s">
        <v>182</v>
      </c>
    </row>
    <row r="474" spans="2:51" s="11" customFormat="1" ht="13.5">
      <c r="B474" s="206"/>
      <c r="C474" s="207"/>
      <c r="D474" s="208" t="s">
        <v>192</v>
      </c>
      <c r="E474" s="209" t="s">
        <v>22</v>
      </c>
      <c r="F474" s="210" t="s">
        <v>848</v>
      </c>
      <c r="G474" s="207"/>
      <c r="H474" s="211">
        <v>760</v>
      </c>
      <c r="I474" s="212"/>
      <c r="J474" s="207"/>
      <c r="K474" s="207"/>
      <c r="L474" s="213"/>
      <c r="M474" s="214"/>
      <c r="N474" s="215"/>
      <c r="O474" s="215"/>
      <c r="P474" s="215"/>
      <c r="Q474" s="215"/>
      <c r="R474" s="215"/>
      <c r="S474" s="215"/>
      <c r="T474" s="216"/>
      <c r="AT474" s="217" t="s">
        <v>192</v>
      </c>
      <c r="AU474" s="217" t="s">
        <v>92</v>
      </c>
      <c r="AV474" s="11" t="s">
        <v>92</v>
      </c>
      <c r="AW474" s="11" t="s">
        <v>194</v>
      </c>
      <c r="AX474" s="11" t="s">
        <v>82</v>
      </c>
      <c r="AY474" s="217" t="s">
        <v>182</v>
      </c>
    </row>
    <row r="475" spans="2:51" s="11" customFormat="1" ht="13.5">
      <c r="B475" s="206"/>
      <c r="C475" s="207"/>
      <c r="D475" s="208" t="s">
        <v>192</v>
      </c>
      <c r="E475" s="209" t="s">
        <v>22</v>
      </c>
      <c r="F475" s="210" t="s">
        <v>849</v>
      </c>
      <c r="G475" s="207"/>
      <c r="H475" s="211">
        <v>239.8</v>
      </c>
      <c r="I475" s="212"/>
      <c r="J475" s="207"/>
      <c r="K475" s="207"/>
      <c r="L475" s="213"/>
      <c r="M475" s="214"/>
      <c r="N475" s="215"/>
      <c r="O475" s="215"/>
      <c r="P475" s="215"/>
      <c r="Q475" s="215"/>
      <c r="R475" s="215"/>
      <c r="S475" s="215"/>
      <c r="T475" s="216"/>
      <c r="AT475" s="217" t="s">
        <v>192</v>
      </c>
      <c r="AU475" s="217" t="s">
        <v>92</v>
      </c>
      <c r="AV475" s="11" t="s">
        <v>92</v>
      </c>
      <c r="AW475" s="11" t="s">
        <v>194</v>
      </c>
      <c r="AX475" s="11" t="s">
        <v>82</v>
      </c>
      <c r="AY475" s="217" t="s">
        <v>182</v>
      </c>
    </row>
    <row r="476" spans="2:51" s="11" customFormat="1" ht="13.5">
      <c r="B476" s="206"/>
      <c r="C476" s="207"/>
      <c r="D476" s="208" t="s">
        <v>192</v>
      </c>
      <c r="E476" s="209" t="s">
        <v>22</v>
      </c>
      <c r="F476" s="210" t="s">
        <v>850</v>
      </c>
      <c r="G476" s="207"/>
      <c r="H476" s="211">
        <v>108.2</v>
      </c>
      <c r="I476" s="212"/>
      <c r="J476" s="207"/>
      <c r="K476" s="207"/>
      <c r="L476" s="213"/>
      <c r="M476" s="214"/>
      <c r="N476" s="215"/>
      <c r="O476" s="215"/>
      <c r="P476" s="215"/>
      <c r="Q476" s="215"/>
      <c r="R476" s="215"/>
      <c r="S476" s="215"/>
      <c r="T476" s="216"/>
      <c r="AT476" s="217" t="s">
        <v>192</v>
      </c>
      <c r="AU476" s="217" t="s">
        <v>92</v>
      </c>
      <c r="AV476" s="11" t="s">
        <v>92</v>
      </c>
      <c r="AW476" s="11" t="s">
        <v>194</v>
      </c>
      <c r="AX476" s="11" t="s">
        <v>82</v>
      </c>
      <c r="AY476" s="217" t="s">
        <v>182</v>
      </c>
    </row>
    <row r="477" spans="2:51" s="13" customFormat="1" ht="13.5">
      <c r="B477" s="233"/>
      <c r="C477" s="234"/>
      <c r="D477" s="208" t="s">
        <v>192</v>
      </c>
      <c r="E477" s="235" t="s">
        <v>22</v>
      </c>
      <c r="F477" s="236" t="s">
        <v>241</v>
      </c>
      <c r="G477" s="234"/>
      <c r="H477" s="237">
        <v>5987</v>
      </c>
      <c r="I477" s="238"/>
      <c r="J477" s="234"/>
      <c r="K477" s="234"/>
      <c r="L477" s="239"/>
      <c r="M477" s="240"/>
      <c r="N477" s="241"/>
      <c r="O477" s="241"/>
      <c r="P477" s="241"/>
      <c r="Q477" s="241"/>
      <c r="R477" s="241"/>
      <c r="S477" s="241"/>
      <c r="T477" s="242"/>
      <c r="AT477" s="243" t="s">
        <v>192</v>
      </c>
      <c r="AU477" s="243" t="s">
        <v>92</v>
      </c>
      <c r="AV477" s="13" t="s">
        <v>197</v>
      </c>
      <c r="AW477" s="13" t="s">
        <v>194</v>
      </c>
      <c r="AX477" s="13" t="s">
        <v>25</v>
      </c>
      <c r="AY477" s="243" t="s">
        <v>182</v>
      </c>
    </row>
    <row r="478" spans="2:65" s="1" customFormat="1" ht="22.8" customHeight="1">
      <c r="B478" s="42"/>
      <c r="C478" s="194" t="s">
        <v>851</v>
      </c>
      <c r="D478" s="194" t="s">
        <v>185</v>
      </c>
      <c r="E478" s="195" t="s">
        <v>852</v>
      </c>
      <c r="F478" s="196" t="s">
        <v>853</v>
      </c>
      <c r="G478" s="197" t="s">
        <v>234</v>
      </c>
      <c r="H478" s="198">
        <v>467.55</v>
      </c>
      <c r="I478" s="199">
        <v>149.96</v>
      </c>
      <c r="J478" s="200">
        <f>ROUND(I478*H478,2)</f>
        <v>70113.8</v>
      </c>
      <c r="K478" s="196" t="s">
        <v>235</v>
      </c>
      <c r="L478" s="62"/>
      <c r="M478" s="201" t="s">
        <v>22</v>
      </c>
      <c r="N478" s="202" t="s">
        <v>53</v>
      </c>
      <c r="O478" s="43"/>
      <c r="P478" s="203">
        <f>O478*H478</f>
        <v>0</v>
      </c>
      <c r="Q478" s="203">
        <v>0</v>
      </c>
      <c r="R478" s="203">
        <f>Q478*H478</f>
        <v>0</v>
      </c>
      <c r="S478" s="203">
        <v>0</v>
      </c>
      <c r="T478" s="204">
        <f>S478*H478</f>
        <v>0</v>
      </c>
      <c r="AR478" s="25" t="s">
        <v>197</v>
      </c>
      <c r="AT478" s="25" t="s">
        <v>185</v>
      </c>
      <c r="AU478" s="25" t="s">
        <v>92</v>
      </c>
      <c r="AY478" s="25" t="s">
        <v>182</v>
      </c>
      <c r="BE478" s="205">
        <f>IF(N478="základní",J478,0)</f>
        <v>70113.8</v>
      </c>
      <c r="BF478" s="205">
        <f>IF(N478="snížená",J478,0)</f>
        <v>0</v>
      </c>
      <c r="BG478" s="205">
        <f>IF(N478="zákl. přenesená",J478,0)</f>
        <v>0</v>
      </c>
      <c r="BH478" s="205">
        <f>IF(N478="sníž. přenesená",J478,0)</f>
        <v>0</v>
      </c>
      <c r="BI478" s="205">
        <f>IF(N478="nulová",J478,0)</f>
        <v>0</v>
      </c>
      <c r="BJ478" s="25" t="s">
        <v>25</v>
      </c>
      <c r="BK478" s="205">
        <f>ROUND(I478*H478,2)</f>
        <v>70113.8</v>
      </c>
      <c r="BL478" s="25" t="s">
        <v>197</v>
      </c>
      <c r="BM478" s="25" t="s">
        <v>854</v>
      </c>
    </row>
    <row r="479" spans="2:51" s="11" customFormat="1" ht="13.5">
      <c r="B479" s="206"/>
      <c r="C479" s="207"/>
      <c r="D479" s="208" t="s">
        <v>192</v>
      </c>
      <c r="E479" s="209" t="s">
        <v>22</v>
      </c>
      <c r="F479" s="210" t="s">
        <v>855</v>
      </c>
      <c r="G479" s="207"/>
      <c r="H479" s="211">
        <v>295.55</v>
      </c>
      <c r="I479" s="212"/>
      <c r="J479" s="207"/>
      <c r="K479" s="207"/>
      <c r="L479" s="213"/>
      <c r="M479" s="214"/>
      <c r="N479" s="215"/>
      <c r="O479" s="215"/>
      <c r="P479" s="215"/>
      <c r="Q479" s="215"/>
      <c r="R479" s="215"/>
      <c r="S479" s="215"/>
      <c r="T479" s="216"/>
      <c r="AT479" s="217" t="s">
        <v>192</v>
      </c>
      <c r="AU479" s="217" t="s">
        <v>92</v>
      </c>
      <c r="AV479" s="11" t="s">
        <v>92</v>
      </c>
      <c r="AW479" s="11" t="s">
        <v>194</v>
      </c>
      <c r="AX479" s="11" t="s">
        <v>82</v>
      </c>
      <c r="AY479" s="217" t="s">
        <v>182</v>
      </c>
    </row>
    <row r="480" spans="2:51" s="11" customFormat="1" ht="13.5">
      <c r="B480" s="206"/>
      <c r="C480" s="207"/>
      <c r="D480" s="208" t="s">
        <v>192</v>
      </c>
      <c r="E480" s="209" t="s">
        <v>22</v>
      </c>
      <c r="F480" s="210" t="s">
        <v>856</v>
      </c>
      <c r="G480" s="207"/>
      <c r="H480" s="211">
        <v>172</v>
      </c>
      <c r="I480" s="212"/>
      <c r="J480" s="207"/>
      <c r="K480" s="207"/>
      <c r="L480" s="213"/>
      <c r="M480" s="214"/>
      <c r="N480" s="215"/>
      <c r="O480" s="215"/>
      <c r="P480" s="215"/>
      <c r="Q480" s="215"/>
      <c r="R480" s="215"/>
      <c r="S480" s="215"/>
      <c r="T480" s="216"/>
      <c r="AT480" s="217" t="s">
        <v>192</v>
      </c>
      <c r="AU480" s="217" t="s">
        <v>92</v>
      </c>
      <c r="AV480" s="11" t="s">
        <v>92</v>
      </c>
      <c r="AW480" s="11" t="s">
        <v>194</v>
      </c>
      <c r="AX480" s="11" t="s">
        <v>82</v>
      </c>
      <c r="AY480" s="217" t="s">
        <v>182</v>
      </c>
    </row>
    <row r="481" spans="2:51" s="13" customFormat="1" ht="13.5">
      <c r="B481" s="233"/>
      <c r="C481" s="234"/>
      <c r="D481" s="208" t="s">
        <v>192</v>
      </c>
      <c r="E481" s="235" t="s">
        <v>22</v>
      </c>
      <c r="F481" s="236" t="s">
        <v>241</v>
      </c>
      <c r="G481" s="234"/>
      <c r="H481" s="237">
        <v>467.55</v>
      </c>
      <c r="I481" s="238"/>
      <c r="J481" s="234"/>
      <c r="K481" s="234"/>
      <c r="L481" s="239"/>
      <c r="M481" s="240"/>
      <c r="N481" s="241"/>
      <c r="O481" s="241"/>
      <c r="P481" s="241"/>
      <c r="Q481" s="241"/>
      <c r="R481" s="241"/>
      <c r="S481" s="241"/>
      <c r="T481" s="242"/>
      <c r="AT481" s="243" t="s">
        <v>192</v>
      </c>
      <c r="AU481" s="243" t="s">
        <v>92</v>
      </c>
      <c r="AV481" s="13" t="s">
        <v>197</v>
      </c>
      <c r="AW481" s="13" t="s">
        <v>194</v>
      </c>
      <c r="AX481" s="13" t="s">
        <v>25</v>
      </c>
      <c r="AY481" s="243" t="s">
        <v>182</v>
      </c>
    </row>
    <row r="482" spans="2:65" s="1" customFormat="1" ht="22.8" customHeight="1">
      <c r="B482" s="42"/>
      <c r="C482" s="194" t="s">
        <v>857</v>
      </c>
      <c r="D482" s="194" t="s">
        <v>185</v>
      </c>
      <c r="E482" s="195" t="s">
        <v>858</v>
      </c>
      <c r="F482" s="196" t="s">
        <v>859</v>
      </c>
      <c r="G482" s="197" t="s">
        <v>234</v>
      </c>
      <c r="H482" s="198">
        <v>5608.6</v>
      </c>
      <c r="I482" s="199">
        <v>142.59</v>
      </c>
      <c r="J482" s="200">
        <f>ROUND(I482*H482,2)</f>
        <v>799730.27</v>
      </c>
      <c r="K482" s="196" t="s">
        <v>235</v>
      </c>
      <c r="L482" s="62"/>
      <c r="M482" s="201" t="s">
        <v>22</v>
      </c>
      <c r="N482" s="202" t="s">
        <v>53</v>
      </c>
      <c r="O482" s="43"/>
      <c r="P482" s="203">
        <f>O482*H482</f>
        <v>0</v>
      </c>
      <c r="Q482" s="203">
        <v>0.31628</v>
      </c>
      <c r="R482" s="203">
        <f>Q482*H482</f>
        <v>1773.8880080000001</v>
      </c>
      <c r="S482" s="203">
        <v>0</v>
      </c>
      <c r="T482" s="204">
        <f>S482*H482</f>
        <v>0</v>
      </c>
      <c r="AR482" s="25" t="s">
        <v>197</v>
      </c>
      <c r="AT482" s="25" t="s">
        <v>185</v>
      </c>
      <c r="AU482" s="25" t="s">
        <v>92</v>
      </c>
      <c r="AY482" s="25" t="s">
        <v>182</v>
      </c>
      <c r="BE482" s="205">
        <f>IF(N482="základní",J482,0)</f>
        <v>799730.27</v>
      </c>
      <c r="BF482" s="205">
        <f>IF(N482="snížená",J482,0)</f>
        <v>0</v>
      </c>
      <c r="BG482" s="205">
        <f>IF(N482="zákl. přenesená",J482,0)</f>
        <v>0</v>
      </c>
      <c r="BH482" s="205">
        <f>IF(N482="sníž. přenesená",J482,0)</f>
        <v>0</v>
      </c>
      <c r="BI482" s="205">
        <f>IF(N482="nulová",J482,0)</f>
        <v>0</v>
      </c>
      <c r="BJ482" s="25" t="s">
        <v>25</v>
      </c>
      <c r="BK482" s="205">
        <f>ROUND(I482*H482,2)</f>
        <v>799730.27</v>
      </c>
      <c r="BL482" s="25" t="s">
        <v>197</v>
      </c>
      <c r="BM482" s="25" t="s">
        <v>860</v>
      </c>
    </row>
    <row r="483" spans="2:51" s="12" customFormat="1" ht="13.5">
      <c r="B483" s="218"/>
      <c r="C483" s="219"/>
      <c r="D483" s="208" t="s">
        <v>192</v>
      </c>
      <c r="E483" s="220" t="s">
        <v>22</v>
      </c>
      <c r="F483" s="221" t="s">
        <v>861</v>
      </c>
      <c r="G483" s="219"/>
      <c r="H483" s="220" t="s">
        <v>22</v>
      </c>
      <c r="I483" s="222"/>
      <c r="J483" s="219"/>
      <c r="K483" s="219"/>
      <c r="L483" s="223"/>
      <c r="M483" s="224"/>
      <c r="N483" s="225"/>
      <c r="O483" s="225"/>
      <c r="P483" s="225"/>
      <c r="Q483" s="225"/>
      <c r="R483" s="225"/>
      <c r="S483" s="225"/>
      <c r="T483" s="226"/>
      <c r="AT483" s="227" t="s">
        <v>192</v>
      </c>
      <c r="AU483" s="227" t="s">
        <v>92</v>
      </c>
      <c r="AV483" s="12" t="s">
        <v>25</v>
      </c>
      <c r="AW483" s="12" t="s">
        <v>194</v>
      </c>
      <c r="AX483" s="12" t="s">
        <v>82</v>
      </c>
      <c r="AY483" s="227" t="s">
        <v>182</v>
      </c>
    </row>
    <row r="484" spans="2:51" s="11" customFormat="1" ht="13.5">
      <c r="B484" s="206"/>
      <c r="C484" s="207"/>
      <c r="D484" s="208" t="s">
        <v>192</v>
      </c>
      <c r="E484" s="209" t="s">
        <v>22</v>
      </c>
      <c r="F484" s="210" t="s">
        <v>862</v>
      </c>
      <c r="G484" s="207"/>
      <c r="H484" s="211">
        <v>5283</v>
      </c>
      <c r="I484" s="212"/>
      <c r="J484" s="207"/>
      <c r="K484" s="207"/>
      <c r="L484" s="213"/>
      <c r="M484" s="214"/>
      <c r="N484" s="215"/>
      <c r="O484" s="215"/>
      <c r="P484" s="215"/>
      <c r="Q484" s="215"/>
      <c r="R484" s="215"/>
      <c r="S484" s="215"/>
      <c r="T484" s="216"/>
      <c r="AT484" s="217" t="s">
        <v>192</v>
      </c>
      <c r="AU484" s="217" t="s">
        <v>92</v>
      </c>
      <c r="AV484" s="11" t="s">
        <v>92</v>
      </c>
      <c r="AW484" s="11" t="s">
        <v>194</v>
      </c>
      <c r="AX484" s="11" t="s">
        <v>82</v>
      </c>
      <c r="AY484" s="217" t="s">
        <v>182</v>
      </c>
    </row>
    <row r="485" spans="2:51" s="11" customFormat="1" ht="13.5">
      <c r="B485" s="206"/>
      <c r="C485" s="207"/>
      <c r="D485" s="208" t="s">
        <v>192</v>
      </c>
      <c r="E485" s="209" t="s">
        <v>22</v>
      </c>
      <c r="F485" s="210" t="s">
        <v>863</v>
      </c>
      <c r="G485" s="207"/>
      <c r="H485" s="211">
        <v>211.8</v>
      </c>
      <c r="I485" s="212"/>
      <c r="J485" s="207"/>
      <c r="K485" s="207"/>
      <c r="L485" s="213"/>
      <c r="M485" s="214"/>
      <c r="N485" s="215"/>
      <c r="O485" s="215"/>
      <c r="P485" s="215"/>
      <c r="Q485" s="215"/>
      <c r="R485" s="215"/>
      <c r="S485" s="215"/>
      <c r="T485" s="216"/>
      <c r="AT485" s="217" t="s">
        <v>192</v>
      </c>
      <c r="AU485" s="217" t="s">
        <v>92</v>
      </c>
      <c r="AV485" s="11" t="s">
        <v>92</v>
      </c>
      <c r="AW485" s="11" t="s">
        <v>194</v>
      </c>
      <c r="AX485" s="11" t="s">
        <v>82</v>
      </c>
      <c r="AY485" s="217" t="s">
        <v>182</v>
      </c>
    </row>
    <row r="486" spans="2:51" s="11" customFormat="1" ht="13.5">
      <c r="B486" s="206"/>
      <c r="C486" s="207"/>
      <c r="D486" s="208" t="s">
        <v>192</v>
      </c>
      <c r="E486" s="209" t="s">
        <v>22</v>
      </c>
      <c r="F486" s="210" t="s">
        <v>864</v>
      </c>
      <c r="G486" s="207"/>
      <c r="H486" s="211">
        <v>113.8</v>
      </c>
      <c r="I486" s="212"/>
      <c r="J486" s="207"/>
      <c r="K486" s="207"/>
      <c r="L486" s="213"/>
      <c r="M486" s="214"/>
      <c r="N486" s="215"/>
      <c r="O486" s="215"/>
      <c r="P486" s="215"/>
      <c r="Q486" s="215"/>
      <c r="R486" s="215"/>
      <c r="S486" s="215"/>
      <c r="T486" s="216"/>
      <c r="AT486" s="217" t="s">
        <v>192</v>
      </c>
      <c r="AU486" s="217" t="s">
        <v>92</v>
      </c>
      <c r="AV486" s="11" t="s">
        <v>92</v>
      </c>
      <c r="AW486" s="11" t="s">
        <v>194</v>
      </c>
      <c r="AX486" s="11" t="s">
        <v>82</v>
      </c>
      <c r="AY486" s="217" t="s">
        <v>182</v>
      </c>
    </row>
    <row r="487" spans="2:51" s="13" customFormat="1" ht="13.5">
      <c r="B487" s="233"/>
      <c r="C487" s="234"/>
      <c r="D487" s="208" t="s">
        <v>192</v>
      </c>
      <c r="E487" s="235" t="s">
        <v>22</v>
      </c>
      <c r="F487" s="236" t="s">
        <v>241</v>
      </c>
      <c r="G487" s="234"/>
      <c r="H487" s="237">
        <v>5608.6</v>
      </c>
      <c r="I487" s="238"/>
      <c r="J487" s="234"/>
      <c r="K487" s="234"/>
      <c r="L487" s="239"/>
      <c r="M487" s="240"/>
      <c r="N487" s="241"/>
      <c r="O487" s="241"/>
      <c r="P487" s="241"/>
      <c r="Q487" s="241"/>
      <c r="R487" s="241"/>
      <c r="S487" s="241"/>
      <c r="T487" s="242"/>
      <c r="AT487" s="243" t="s">
        <v>192</v>
      </c>
      <c r="AU487" s="243" t="s">
        <v>92</v>
      </c>
      <c r="AV487" s="13" t="s">
        <v>197</v>
      </c>
      <c r="AW487" s="13" t="s">
        <v>194</v>
      </c>
      <c r="AX487" s="13" t="s">
        <v>25</v>
      </c>
      <c r="AY487" s="243" t="s">
        <v>182</v>
      </c>
    </row>
    <row r="488" spans="2:65" s="1" customFormat="1" ht="34.2" customHeight="1">
      <c r="B488" s="42"/>
      <c r="C488" s="194" t="s">
        <v>126</v>
      </c>
      <c r="D488" s="194" t="s">
        <v>185</v>
      </c>
      <c r="E488" s="195" t="s">
        <v>865</v>
      </c>
      <c r="F488" s="196" t="s">
        <v>866</v>
      </c>
      <c r="G488" s="197" t="s">
        <v>234</v>
      </c>
      <c r="H488" s="198">
        <v>4976.8</v>
      </c>
      <c r="I488" s="199">
        <v>309.75</v>
      </c>
      <c r="J488" s="200">
        <f>ROUND(I488*H488,2)</f>
        <v>1541563.8</v>
      </c>
      <c r="K488" s="196" t="s">
        <v>235</v>
      </c>
      <c r="L488" s="62"/>
      <c r="M488" s="201" t="s">
        <v>22</v>
      </c>
      <c r="N488" s="202" t="s">
        <v>53</v>
      </c>
      <c r="O488" s="43"/>
      <c r="P488" s="203">
        <f>O488*H488</f>
        <v>0</v>
      </c>
      <c r="Q488" s="203">
        <v>0.18463</v>
      </c>
      <c r="R488" s="203">
        <f>Q488*H488</f>
        <v>918.866584</v>
      </c>
      <c r="S488" s="203">
        <v>0</v>
      </c>
      <c r="T488" s="204">
        <f>S488*H488</f>
        <v>0</v>
      </c>
      <c r="AR488" s="25" t="s">
        <v>197</v>
      </c>
      <c r="AT488" s="25" t="s">
        <v>185</v>
      </c>
      <c r="AU488" s="25" t="s">
        <v>92</v>
      </c>
      <c r="AY488" s="25" t="s">
        <v>182</v>
      </c>
      <c r="BE488" s="205">
        <f>IF(N488="základní",J488,0)</f>
        <v>1541563.8</v>
      </c>
      <c r="BF488" s="205">
        <f>IF(N488="snížená",J488,0)</f>
        <v>0</v>
      </c>
      <c r="BG488" s="205">
        <f>IF(N488="zákl. přenesená",J488,0)</f>
        <v>0</v>
      </c>
      <c r="BH488" s="205">
        <f>IF(N488="sníž. přenesená",J488,0)</f>
        <v>0</v>
      </c>
      <c r="BI488" s="205">
        <f>IF(N488="nulová",J488,0)</f>
        <v>0</v>
      </c>
      <c r="BJ488" s="25" t="s">
        <v>25</v>
      </c>
      <c r="BK488" s="205">
        <f>ROUND(I488*H488,2)</f>
        <v>1541563.8</v>
      </c>
      <c r="BL488" s="25" t="s">
        <v>197</v>
      </c>
      <c r="BM488" s="25" t="s">
        <v>867</v>
      </c>
    </row>
    <row r="489" spans="2:47" s="1" customFormat="1" ht="36">
      <c r="B489" s="42"/>
      <c r="C489" s="64"/>
      <c r="D489" s="208" t="s">
        <v>237</v>
      </c>
      <c r="E489" s="64"/>
      <c r="F489" s="228" t="s">
        <v>868</v>
      </c>
      <c r="G489" s="64"/>
      <c r="H489" s="64"/>
      <c r="I489" s="165"/>
      <c r="J489" s="64"/>
      <c r="K489" s="64"/>
      <c r="L489" s="62"/>
      <c r="M489" s="229"/>
      <c r="N489" s="43"/>
      <c r="O489" s="43"/>
      <c r="P489" s="43"/>
      <c r="Q489" s="43"/>
      <c r="R489" s="43"/>
      <c r="S489" s="43"/>
      <c r="T489" s="79"/>
      <c r="AT489" s="25" t="s">
        <v>237</v>
      </c>
      <c r="AU489" s="25" t="s">
        <v>92</v>
      </c>
    </row>
    <row r="490" spans="2:51" s="12" customFormat="1" ht="13.5">
      <c r="B490" s="218"/>
      <c r="C490" s="219"/>
      <c r="D490" s="208" t="s">
        <v>192</v>
      </c>
      <c r="E490" s="220" t="s">
        <v>22</v>
      </c>
      <c r="F490" s="221" t="s">
        <v>869</v>
      </c>
      <c r="G490" s="219"/>
      <c r="H490" s="220" t="s">
        <v>22</v>
      </c>
      <c r="I490" s="222"/>
      <c r="J490" s="219"/>
      <c r="K490" s="219"/>
      <c r="L490" s="223"/>
      <c r="M490" s="224"/>
      <c r="N490" s="225"/>
      <c r="O490" s="225"/>
      <c r="P490" s="225"/>
      <c r="Q490" s="225"/>
      <c r="R490" s="225"/>
      <c r="S490" s="225"/>
      <c r="T490" s="226"/>
      <c r="AT490" s="227" t="s">
        <v>192</v>
      </c>
      <c r="AU490" s="227" t="s">
        <v>92</v>
      </c>
      <c r="AV490" s="12" t="s">
        <v>25</v>
      </c>
      <c r="AW490" s="12" t="s">
        <v>194</v>
      </c>
      <c r="AX490" s="12" t="s">
        <v>82</v>
      </c>
      <c r="AY490" s="227" t="s">
        <v>182</v>
      </c>
    </row>
    <row r="491" spans="2:51" s="11" customFormat="1" ht="13.5">
      <c r="B491" s="206"/>
      <c r="C491" s="207"/>
      <c r="D491" s="208" t="s">
        <v>192</v>
      </c>
      <c r="E491" s="209" t="s">
        <v>22</v>
      </c>
      <c r="F491" s="210" t="s">
        <v>870</v>
      </c>
      <c r="G491" s="207"/>
      <c r="H491" s="211">
        <v>4475</v>
      </c>
      <c r="I491" s="212"/>
      <c r="J491" s="207"/>
      <c r="K491" s="207"/>
      <c r="L491" s="213"/>
      <c r="M491" s="214"/>
      <c r="N491" s="215"/>
      <c r="O491" s="215"/>
      <c r="P491" s="215"/>
      <c r="Q491" s="215"/>
      <c r="R491" s="215"/>
      <c r="S491" s="215"/>
      <c r="T491" s="216"/>
      <c r="AT491" s="217" t="s">
        <v>192</v>
      </c>
      <c r="AU491" s="217" t="s">
        <v>92</v>
      </c>
      <c r="AV491" s="11" t="s">
        <v>92</v>
      </c>
      <c r="AW491" s="11" t="s">
        <v>194</v>
      </c>
      <c r="AX491" s="11" t="s">
        <v>82</v>
      </c>
      <c r="AY491" s="217" t="s">
        <v>182</v>
      </c>
    </row>
    <row r="492" spans="2:51" s="11" customFormat="1" ht="13.5">
      <c r="B492" s="206"/>
      <c r="C492" s="207"/>
      <c r="D492" s="208" t="s">
        <v>192</v>
      </c>
      <c r="E492" s="209" t="s">
        <v>22</v>
      </c>
      <c r="F492" s="210" t="s">
        <v>871</v>
      </c>
      <c r="G492" s="207"/>
      <c r="H492" s="211">
        <v>227.2</v>
      </c>
      <c r="I492" s="212"/>
      <c r="J492" s="207"/>
      <c r="K492" s="207"/>
      <c r="L492" s="213"/>
      <c r="M492" s="214"/>
      <c r="N492" s="215"/>
      <c r="O492" s="215"/>
      <c r="P492" s="215"/>
      <c r="Q492" s="215"/>
      <c r="R492" s="215"/>
      <c r="S492" s="215"/>
      <c r="T492" s="216"/>
      <c r="AT492" s="217" t="s">
        <v>192</v>
      </c>
      <c r="AU492" s="217" t="s">
        <v>92</v>
      </c>
      <c r="AV492" s="11" t="s">
        <v>92</v>
      </c>
      <c r="AW492" s="11" t="s">
        <v>194</v>
      </c>
      <c r="AX492" s="11" t="s">
        <v>82</v>
      </c>
      <c r="AY492" s="217" t="s">
        <v>182</v>
      </c>
    </row>
    <row r="493" spans="2:51" s="11" customFormat="1" ht="13.5">
      <c r="B493" s="206"/>
      <c r="C493" s="207"/>
      <c r="D493" s="208" t="s">
        <v>192</v>
      </c>
      <c r="E493" s="209" t="s">
        <v>22</v>
      </c>
      <c r="F493" s="210" t="s">
        <v>872</v>
      </c>
      <c r="G493" s="207"/>
      <c r="H493" s="211">
        <v>102.6</v>
      </c>
      <c r="I493" s="212"/>
      <c r="J493" s="207"/>
      <c r="K493" s="207"/>
      <c r="L493" s="213"/>
      <c r="M493" s="214"/>
      <c r="N493" s="215"/>
      <c r="O493" s="215"/>
      <c r="P493" s="215"/>
      <c r="Q493" s="215"/>
      <c r="R493" s="215"/>
      <c r="S493" s="215"/>
      <c r="T493" s="216"/>
      <c r="AT493" s="217" t="s">
        <v>192</v>
      </c>
      <c r="AU493" s="217" t="s">
        <v>92</v>
      </c>
      <c r="AV493" s="11" t="s">
        <v>92</v>
      </c>
      <c r="AW493" s="11" t="s">
        <v>194</v>
      </c>
      <c r="AX493" s="11" t="s">
        <v>82</v>
      </c>
      <c r="AY493" s="217" t="s">
        <v>182</v>
      </c>
    </row>
    <row r="494" spans="2:51" s="11" customFormat="1" ht="13.5">
      <c r="B494" s="206"/>
      <c r="C494" s="207"/>
      <c r="D494" s="208" t="s">
        <v>192</v>
      </c>
      <c r="E494" s="209" t="s">
        <v>22</v>
      </c>
      <c r="F494" s="210" t="s">
        <v>873</v>
      </c>
      <c r="G494" s="207"/>
      <c r="H494" s="211">
        <v>172</v>
      </c>
      <c r="I494" s="212"/>
      <c r="J494" s="207"/>
      <c r="K494" s="207"/>
      <c r="L494" s="213"/>
      <c r="M494" s="214"/>
      <c r="N494" s="215"/>
      <c r="O494" s="215"/>
      <c r="P494" s="215"/>
      <c r="Q494" s="215"/>
      <c r="R494" s="215"/>
      <c r="S494" s="215"/>
      <c r="T494" s="216"/>
      <c r="AT494" s="217" t="s">
        <v>192</v>
      </c>
      <c r="AU494" s="217" t="s">
        <v>92</v>
      </c>
      <c r="AV494" s="11" t="s">
        <v>92</v>
      </c>
      <c r="AW494" s="11" t="s">
        <v>194</v>
      </c>
      <c r="AX494" s="11" t="s">
        <v>82</v>
      </c>
      <c r="AY494" s="217" t="s">
        <v>182</v>
      </c>
    </row>
    <row r="495" spans="2:51" s="13" customFormat="1" ht="13.5">
      <c r="B495" s="233"/>
      <c r="C495" s="234"/>
      <c r="D495" s="208" t="s">
        <v>192</v>
      </c>
      <c r="E495" s="235" t="s">
        <v>22</v>
      </c>
      <c r="F495" s="236" t="s">
        <v>241</v>
      </c>
      <c r="G495" s="234"/>
      <c r="H495" s="237">
        <v>4976.8</v>
      </c>
      <c r="I495" s="238"/>
      <c r="J495" s="234"/>
      <c r="K495" s="234"/>
      <c r="L495" s="239"/>
      <c r="M495" s="240"/>
      <c r="N495" s="241"/>
      <c r="O495" s="241"/>
      <c r="P495" s="241"/>
      <c r="Q495" s="241"/>
      <c r="R495" s="241"/>
      <c r="S495" s="241"/>
      <c r="T495" s="242"/>
      <c r="AT495" s="243" t="s">
        <v>192</v>
      </c>
      <c r="AU495" s="243" t="s">
        <v>92</v>
      </c>
      <c r="AV495" s="13" t="s">
        <v>197</v>
      </c>
      <c r="AW495" s="13" t="s">
        <v>194</v>
      </c>
      <c r="AX495" s="13" t="s">
        <v>25</v>
      </c>
      <c r="AY495" s="243" t="s">
        <v>182</v>
      </c>
    </row>
    <row r="496" spans="2:65" s="1" customFormat="1" ht="22.8" customHeight="1">
      <c r="B496" s="42"/>
      <c r="C496" s="194" t="s">
        <v>874</v>
      </c>
      <c r="D496" s="194" t="s">
        <v>185</v>
      </c>
      <c r="E496" s="195" t="s">
        <v>875</v>
      </c>
      <c r="F496" s="196" t="s">
        <v>876</v>
      </c>
      <c r="G496" s="197" t="s">
        <v>234</v>
      </c>
      <c r="H496" s="198">
        <v>4861</v>
      </c>
      <c r="I496" s="199">
        <v>109.03</v>
      </c>
      <c r="J496" s="200">
        <f>ROUND(I496*H496,2)</f>
        <v>529994.83</v>
      </c>
      <c r="K496" s="196" t="s">
        <v>235</v>
      </c>
      <c r="L496" s="62"/>
      <c r="M496" s="201" t="s">
        <v>22</v>
      </c>
      <c r="N496" s="202" t="s">
        <v>53</v>
      </c>
      <c r="O496" s="43"/>
      <c r="P496" s="203">
        <f>O496*H496</f>
        <v>0</v>
      </c>
      <c r="Q496" s="203">
        <v>0.18776</v>
      </c>
      <c r="R496" s="203">
        <f>Q496*H496</f>
        <v>912.70136</v>
      </c>
      <c r="S496" s="203">
        <v>0</v>
      </c>
      <c r="T496" s="204">
        <f>S496*H496</f>
        <v>0</v>
      </c>
      <c r="AR496" s="25" t="s">
        <v>197</v>
      </c>
      <c r="AT496" s="25" t="s">
        <v>185</v>
      </c>
      <c r="AU496" s="25" t="s">
        <v>92</v>
      </c>
      <c r="AY496" s="25" t="s">
        <v>182</v>
      </c>
      <c r="BE496" s="205">
        <f>IF(N496="základní",J496,0)</f>
        <v>529994.83</v>
      </c>
      <c r="BF496" s="205">
        <f>IF(N496="snížená",J496,0)</f>
        <v>0</v>
      </c>
      <c r="BG496" s="205">
        <f>IF(N496="zákl. přenesená",J496,0)</f>
        <v>0</v>
      </c>
      <c r="BH496" s="205">
        <f>IF(N496="sníž. přenesená",J496,0)</f>
        <v>0</v>
      </c>
      <c r="BI496" s="205">
        <f>IF(N496="nulová",J496,0)</f>
        <v>0</v>
      </c>
      <c r="BJ496" s="25" t="s">
        <v>25</v>
      </c>
      <c r="BK496" s="205">
        <f>ROUND(I496*H496,2)</f>
        <v>529994.83</v>
      </c>
      <c r="BL496" s="25" t="s">
        <v>197</v>
      </c>
      <c r="BM496" s="25" t="s">
        <v>877</v>
      </c>
    </row>
    <row r="497" spans="2:47" s="1" customFormat="1" ht="96">
      <c r="B497" s="42"/>
      <c r="C497" s="64"/>
      <c r="D497" s="208" t="s">
        <v>237</v>
      </c>
      <c r="E497" s="64"/>
      <c r="F497" s="228" t="s">
        <v>878</v>
      </c>
      <c r="G497" s="64"/>
      <c r="H497" s="64"/>
      <c r="I497" s="165"/>
      <c r="J497" s="64"/>
      <c r="K497" s="64"/>
      <c r="L497" s="62"/>
      <c r="M497" s="229"/>
      <c r="N497" s="43"/>
      <c r="O497" s="43"/>
      <c r="P497" s="43"/>
      <c r="Q497" s="43"/>
      <c r="R497" s="43"/>
      <c r="S497" s="43"/>
      <c r="T497" s="79"/>
      <c r="AT497" s="25" t="s">
        <v>237</v>
      </c>
      <c r="AU497" s="25" t="s">
        <v>92</v>
      </c>
    </row>
    <row r="498" spans="2:51" s="11" customFormat="1" ht="13.5">
      <c r="B498" s="206"/>
      <c r="C498" s="207"/>
      <c r="D498" s="208" t="s">
        <v>192</v>
      </c>
      <c r="E498" s="209" t="s">
        <v>22</v>
      </c>
      <c r="F498" s="210" t="s">
        <v>879</v>
      </c>
      <c r="G498" s="207"/>
      <c r="H498" s="211">
        <v>4861</v>
      </c>
      <c r="I498" s="212"/>
      <c r="J498" s="207"/>
      <c r="K498" s="207"/>
      <c r="L498" s="213"/>
      <c r="M498" s="214"/>
      <c r="N498" s="215"/>
      <c r="O498" s="215"/>
      <c r="P498" s="215"/>
      <c r="Q498" s="215"/>
      <c r="R498" s="215"/>
      <c r="S498" s="215"/>
      <c r="T498" s="216"/>
      <c r="AT498" s="217" t="s">
        <v>192</v>
      </c>
      <c r="AU498" s="217" t="s">
        <v>92</v>
      </c>
      <c r="AV498" s="11" t="s">
        <v>92</v>
      </c>
      <c r="AW498" s="11" t="s">
        <v>194</v>
      </c>
      <c r="AX498" s="11" t="s">
        <v>25</v>
      </c>
      <c r="AY498" s="217" t="s">
        <v>182</v>
      </c>
    </row>
    <row r="499" spans="2:65" s="1" customFormat="1" ht="14.4" customHeight="1">
      <c r="B499" s="42"/>
      <c r="C499" s="194" t="s">
        <v>880</v>
      </c>
      <c r="D499" s="194" t="s">
        <v>185</v>
      </c>
      <c r="E499" s="195" t="s">
        <v>881</v>
      </c>
      <c r="F499" s="196" t="s">
        <v>882</v>
      </c>
      <c r="G499" s="197" t="s">
        <v>295</v>
      </c>
      <c r="H499" s="198">
        <v>489</v>
      </c>
      <c r="I499" s="199">
        <v>167.17</v>
      </c>
      <c r="J499" s="200">
        <f>ROUND(I499*H499,2)</f>
        <v>81746.13</v>
      </c>
      <c r="K499" s="196" t="s">
        <v>235</v>
      </c>
      <c r="L499" s="62"/>
      <c r="M499" s="201" t="s">
        <v>22</v>
      </c>
      <c r="N499" s="202" t="s">
        <v>53</v>
      </c>
      <c r="O499" s="43"/>
      <c r="P499" s="203">
        <f>O499*H499</f>
        <v>0</v>
      </c>
      <c r="Q499" s="203">
        <v>0</v>
      </c>
      <c r="R499" s="203">
        <f>Q499*H499</f>
        <v>0</v>
      </c>
      <c r="S499" s="203">
        <v>0</v>
      </c>
      <c r="T499" s="204">
        <f>S499*H499</f>
        <v>0</v>
      </c>
      <c r="AR499" s="25" t="s">
        <v>197</v>
      </c>
      <c r="AT499" s="25" t="s">
        <v>185</v>
      </c>
      <c r="AU499" s="25" t="s">
        <v>92</v>
      </c>
      <c r="AY499" s="25" t="s">
        <v>182</v>
      </c>
      <c r="BE499" s="205">
        <f>IF(N499="základní",J499,0)</f>
        <v>81746.13</v>
      </c>
      <c r="BF499" s="205">
        <f>IF(N499="snížená",J499,0)</f>
        <v>0</v>
      </c>
      <c r="BG499" s="205">
        <f>IF(N499="zákl. přenesená",J499,0)</f>
        <v>0</v>
      </c>
      <c r="BH499" s="205">
        <f>IF(N499="sníž. přenesená",J499,0)</f>
        <v>0</v>
      </c>
      <c r="BI499" s="205">
        <f>IF(N499="nulová",J499,0)</f>
        <v>0</v>
      </c>
      <c r="BJ499" s="25" t="s">
        <v>25</v>
      </c>
      <c r="BK499" s="205">
        <f>ROUND(I499*H499,2)</f>
        <v>81746.13</v>
      </c>
      <c r="BL499" s="25" t="s">
        <v>197</v>
      </c>
      <c r="BM499" s="25" t="s">
        <v>883</v>
      </c>
    </row>
    <row r="500" spans="2:47" s="1" customFormat="1" ht="72">
      <c r="B500" s="42"/>
      <c r="C500" s="64"/>
      <c r="D500" s="208" t="s">
        <v>237</v>
      </c>
      <c r="E500" s="64"/>
      <c r="F500" s="228" t="s">
        <v>884</v>
      </c>
      <c r="G500" s="64"/>
      <c r="H500" s="64"/>
      <c r="I500" s="165"/>
      <c r="J500" s="64"/>
      <c r="K500" s="64"/>
      <c r="L500" s="62"/>
      <c r="M500" s="229"/>
      <c r="N500" s="43"/>
      <c r="O500" s="43"/>
      <c r="P500" s="43"/>
      <c r="Q500" s="43"/>
      <c r="R500" s="43"/>
      <c r="S500" s="43"/>
      <c r="T500" s="79"/>
      <c r="AT500" s="25" t="s">
        <v>237</v>
      </c>
      <c r="AU500" s="25" t="s">
        <v>92</v>
      </c>
    </row>
    <row r="501" spans="2:51" s="11" customFormat="1" ht="13.5">
      <c r="B501" s="206"/>
      <c r="C501" s="207"/>
      <c r="D501" s="208" t="s">
        <v>192</v>
      </c>
      <c r="E501" s="209" t="s">
        <v>22</v>
      </c>
      <c r="F501" s="210" t="s">
        <v>885</v>
      </c>
      <c r="G501" s="207"/>
      <c r="H501" s="211">
        <v>189</v>
      </c>
      <c r="I501" s="212"/>
      <c r="J501" s="207"/>
      <c r="K501" s="207"/>
      <c r="L501" s="213"/>
      <c r="M501" s="214"/>
      <c r="N501" s="215"/>
      <c r="O501" s="215"/>
      <c r="P501" s="215"/>
      <c r="Q501" s="215"/>
      <c r="R501" s="215"/>
      <c r="S501" s="215"/>
      <c r="T501" s="216"/>
      <c r="AT501" s="217" t="s">
        <v>192</v>
      </c>
      <c r="AU501" s="217" t="s">
        <v>92</v>
      </c>
      <c r="AV501" s="11" t="s">
        <v>92</v>
      </c>
      <c r="AW501" s="11" t="s">
        <v>194</v>
      </c>
      <c r="AX501" s="11" t="s">
        <v>82</v>
      </c>
      <c r="AY501" s="217" t="s">
        <v>182</v>
      </c>
    </row>
    <row r="502" spans="2:51" s="11" customFormat="1" ht="13.5">
      <c r="B502" s="206"/>
      <c r="C502" s="207"/>
      <c r="D502" s="208" t="s">
        <v>192</v>
      </c>
      <c r="E502" s="209" t="s">
        <v>22</v>
      </c>
      <c r="F502" s="210" t="s">
        <v>886</v>
      </c>
      <c r="G502" s="207"/>
      <c r="H502" s="211">
        <v>300</v>
      </c>
      <c r="I502" s="212"/>
      <c r="J502" s="207"/>
      <c r="K502" s="207"/>
      <c r="L502" s="213"/>
      <c r="M502" s="214"/>
      <c r="N502" s="215"/>
      <c r="O502" s="215"/>
      <c r="P502" s="215"/>
      <c r="Q502" s="215"/>
      <c r="R502" s="215"/>
      <c r="S502" s="215"/>
      <c r="T502" s="216"/>
      <c r="AT502" s="217" t="s">
        <v>192</v>
      </c>
      <c r="AU502" s="217" t="s">
        <v>92</v>
      </c>
      <c r="AV502" s="11" t="s">
        <v>92</v>
      </c>
      <c r="AW502" s="11" t="s">
        <v>194</v>
      </c>
      <c r="AX502" s="11" t="s">
        <v>82</v>
      </c>
      <c r="AY502" s="217" t="s">
        <v>182</v>
      </c>
    </row>
    <row r="503" spans="2:51" s="13" customFormat="1" ht="13.5">
      <c r="B503" s="233"/>
      <c r="C503" s="234"/>
      <c r="D503" s="208" t="s">
        <v>192</v>
      </c>
      <c r="E503" s="235" t="s">
        <v>22</v>
      </c>
      <c r="F503" s="236" t="s">
        <v>241</v>
      </c>
      <c r="G503" s="234"/>
      <c r="H503" s="237">
        <v>489</v>
      </c>
      <c r="I503" s="238"/>
      <c r="J503" s="234"/>
      <c r="K503" s="234"/>
      <c r="L503" s="239"/>
      <c r="M503" s="240"/>
      <c r="N503" s="241"/>
      <c r="O503" s="241"/>
      <c r="P503" s="241"/>
      <c r="Q503" s="241"/>
      <c r="R503" s="241"/>
      <c r="S503" s="241"/>
      <c r="T503" s="242"/>
      <c r="AT503" s="243" t="s">
        <v>192</v>
      </c>
      <c r="AU503" s="243" t="s">
        <v>92</v>
      </c>
      <c r="AV503" s="13" t="s">
        <v>197</v>
      </c>
      <c r="AW503" s="13" t="s">
        <v>194</v>
      </c>
      <c r="AX503" s="13" t="s">
        <v>25</v>
      </c>
      <c r="AY503" s="243" t="s">
        <v>182</v>
      </c>
    </row>
    <row r="504" spans="2:65" s="1" customFormat="1" ht="22.8" customHeight="1">
      <c r="B504" s="42"/>
      <c r="C504" s="194" t="s">
        <v>887</v>
      </c>
      <c r="D504" s="194" t="s">
        <v>185</v>
      </c>
      <c r="E504" s="195" t="s">
        <v>888</v>
      </c>
      <c r="F504" s="196" t="s">
        <v>889</v>
      </c>
      <c r="G504" s="197" t="s">
        <v>234</v>
      </c>
      <c r="H504" s="198">
        <v>33401.8</v>
      </c>
      <c r="I504" s="199">
        <v>20.28</v>
      </c>
      <c r="J504" s="200">
        <f>ROUND(I504*H504,2)</f>
        <v>677388.5</v>
      </c>
      <c r="K504" s="196" t="s">
        <v>235</v>
      </c>
      <c r="L504" s="62"/>
      <c r="M504" s="201" t="s">
        <v>22</v>
      </c>
      <c r="N504" s="202" t="s">
        <v>53</v>
      </c>
      <c r="O504" s="43"/>
      <c r="P504" s="203">
        <f>O504*H504</f>
        <v>0</v>
      </c>
      <c r="Q504" s="203">
        <v>0.00071</v>
      </c>
      <c r="R504" s="203">
        <f>Q504*H504</f>
        <v>23.715278</v>
      </c>
      <c r="S504" s="203">
        <v>0</v>
      </c>
      <c r="T504" s="204">
        <f>S504*H504</f>
        <v>0</v>
      </c>
      <c r="AR504" s="25" t="s">
        <v>197</v>
      </c>
      <c r="AT504" s="25" t="s">
        <v>185</v>
      </c>
      <c r="AU504" s="25" t="s">
        <v>92</v>
      </c>
      <c r="AY504" s="25" t="s">
        <v>182</v>
      </c>
      <c r="BE504" s="205">
        <f>IF(N504="základní",J504,0)</f>
        <v>677388.5</v>
      </c>
      <c r="BF504" s="205">
        <f>IF(N504="snížená",J504,0)</f>
        <v>0</v>
      </c>
      <c r="BG504" s="205">
        <f>IF(N504="zákl. přenesená",J504,0)</f>
        <v>0</v>
      </c>
      <c r="BH504" s="205">
        <f>IF(N504="sníž. přenesená",J504,0)</f>
        <v>0</v>
      </c>
      <c r="BI504" s="205">
        <f>IF(N504="nulová",J504,0)</f>
        <v>0</v>
      </c>
      <c r="BJ504" s="25" t="s">
        <v>25</v>
      </c>
      <c r="BK504" s="205">
        <f>ROUND(I504*H504,2)</f>
        <v>677388.5</v>
      </c>
      <c r="BL504" s="25" t="s">
        <v>197</v>
      </c>
      <c r="BM504" s="25" t="s">
        <v>890</v>
      </c>
    </row>
    <row r="505" spans="2:51" s="12" customFormat="1" ht="13.5">
      <c r="B505" s="218"/>
      <c r="C505" s="219"/>
      <c r="D505" s="208" t="s">
        <v>192</v>
      </c>
      <c r="E505" s="220" t="s">
        <v>22</v>
      </c>
      <c r="F505" s="221" t="s">
        <v>891</v>
      </c>
      <c r="G505" s="219"/>
      <c r="H505" s="220" t="s">
        <v>22</v>
      </c>
      <c r="I505" s="222"/>
      <c r="J505" s="219"/>
      <c r="K505" s="219"/>
      <c r="L505" s="223"/>
      <c r="M505" s="224"/>
      <c r="N505" s="225"/>
      <c r="O505" s="225"/>
      <c r="P505" s="225"/>
      <c r="Q505" s="225"/>
      <c r="R505" s="225"/>
      <c r="S505" s="225"/>
      <c r="T505" s="226"/>
      <c r="AT505" s="227" t="s">
        <v>192</v>
      </c>
      <c r="AU505" s="227" t="s">
        <v>92</v>
      </c>
      <c r="AV505" s="12" t="s">
        <v>25</v>
      </c>
      <c r="AW505" s="12" t="s">
        <v>194</v>
      </c>
      <c r="AX505" s="12" t="s">
        <v>82</v>
      </c>
      <c r="AY505" s="227" t="s">
        <v>182</v>
      </c>
    </row>
    <row r="506" spans="2:51" s="11" customFormat="1" ht="13.5">
      <c r="B506" s="206"/>
      <c r="C506" s="207"/>
      <c r="D506" s="208" t="s">
        <v>192</v>
      </c>
      <c r="E506" s="209" t="s">
        <v>22</v>
      </c>
      <c r="F506" s="210" t="s">
        <v>892</v>
      </c>
      <c r="G506" s="207"/>
      <c r="H506" s="211">
        <v>33401.8</v>
      </c>
      <c r="I506" s="212"/>
      <c r="J506" s="207"/>
      <c r="K506" s="207"/>
      <c r="L506" s="213"/>
      <c r="M506" s="214"/>
      <c r="N506" s="215"/>
      <c r="O506" s="215"/>
      <c r="P506" s="215"/>
      <c r="Q506" s="215"/>
      <c r="R506" s="215"/>
      <c r="S506" s="215"/>
      <c r="T506" s="216"/>
      <c r="AT506" s="217" t="s">
        <v>192</v>
      </c>
      <c r="AU506" s="217" t="s">
        <v>92</v>
      </c>
      <c r="AV506" s="11" t="s">
        <v>92</v>
      </c>
      <c r="AW506" s="11" t="s">
        <v>194</v>
      </c>
      <c r="AX506" s="11" t="s">
        <v>25</v>
      </c>
      <c r="AY506" s="217" t="s">
        <v>182</v>
      </c>
    </row>
    <row r="507" spans="2:65" s="1" customFormat="1" ht="34.2" customHeight="1">
      <c r="B507" s="42"/>
      <c r="C507" s="194" t="s">
        <v>893</v>
      </c>
      <c r="D507" s="194" t="s">
        <v>185</v>
      </c>
      <c r="E507" s="195" t="s">
        <v>894</v>
      </c>
      <c r="F507" s="196" t="s">
        <v>895</v>
      </c>
      <c r="G507" s="197" t="s">
        <v>234</v>
      </c>
      <c r="H507" s="198">
        <v>16390.9</v>
      </c>
      <c r="I507" s="199">
        <v>221.25</v>
      </c>
      <c r="J507" s="200">
        <f>ROUND(I507*H507,2)</f>
        <v>3626486.63</v>
      </c>
      <c r="K507" s="196" t="s">
        <v>235</v>
      </c>
      <c r="L507" s="62"/>
      <c r="M507" s="201" t="s">
        <v>22</v>
      </c>
      <c r="N507" s="202" t="s">
        <v>53</v>
      </c>
      <c r="O507" s="43"/>
      <c r="P507" s="203">
        <f>O507*H507</f>
        <v>0</v>
      </c>
      <c r="Q507" s="203">
        <v>0</v>
      </c>
      <c r="R507" s="203">
        <f>Q507*H507</f>
        <v>0</v>
      </c>
      <c r="S507" s="203">
        <v>0</v>
      </c>
      <c r="T507" s="204">
        <f>S507*H507</f>
        <v>0</v>
      </c>
      <c r="AR507" s="25" t="s">
        <v>197</v>
      </c>
      <c r="AT507" s="25" t="s">
        <v>185</v>
      </c>
      <c r="AU507" s="25" t="s">
        <v>92</v>
      </c>
      <c r="AY507" s="25" t="s">
        <v>182</v>
      </c>
      <c r="BE507" s="205">
        <f>IF(N507="základní",J507,0)</f>
        <v>3626486.63</v>
      </c>
      <c r="BF507" s="205">
        <f>IF(N507="snížená",J507,0)</f>
        <v>0</v>
      </c>
      <c r="BG507" s="205">
        <f>IF(N507="zákl. přenesená",J507,0)</f>
        <v>0</v>
      </c>
      <c r="BH507" s="205">
        <f>IF(N507="sníž. přenesená",J507,0)</f>
        <v>0</v>
      </c>
      <c r="BI507" s="205">
        <f>IF(N507="nulová",J507,0)</f>
        <v>0</v>
      </c>
      <c r="BJ507" s="25" t="s">
        <v>25</v>
      </c>
      <c r="BK507" s="205">
        <f>ROUND(I507*H507,2)</f>
        <v>3626486.63</v>
      </c>
      <c r="BL507" s="25" t="s">
        <v>197</v>
      </c>
      <c r="BM507" s="25" t="s">
        <v>896</v>
      </c>
    </row>
    <row r="508" spans="2:47" s="1" customFormat="1" ht="36">
      <c r="B508" s="42"/>
      <c r="C508" s="64"/>
      <c r="D508" s="208" t="s">
        <v>237</v>
      </c>
      <c r="E508" s="64"/>
      <c r="F508" s="228" t="s">
        <v>897</v>
      </c>
      <c r="G508" s="64"/>
      <c r="H508" s="64"/>
      <c r="I508" s="165"/>
      <c r="J508" s="64"/>
      <c r="K508" s="64"/>
      <c r="L508" s="62"/>
      <c r="M508" s="229"/>
      <c r="N508" s="43"/>
      <c r="O508" s="43"/>
      <c r="P508" s="43"/>
      <c r="Q508" s="43"/>
      <c r="R508" s="43"/>
      <c r="S508" s="43"/>
      <c r="T508" s="79"/>
      <c r="AT508" s="25" t="s">
        <v>237</v>
      </c>
      <c r="AU508" s="25" t="s">
        <v>92</v>
      </c>
    </row>
    <row r="509" spans="2:51" s="12" customFormat="1" ht="13.5">
      <c r="B509" s="218"/>
      <c r="C509" s="219"/>
      <c r="D509" s="208" t="s">
        <v>192</v>
      </c>
      <c r="E509" s="220" t="s">
        <v>22</v>
      </c>
      <c r="F509" s="221" t="s">
        <v>898</v>
      </c>
      <c r="G509" s="219"/>
      <c r="H509" s="220" t="s">
        <v>22</v>
      </c>
      <c r="I509" s="222"/>
      <c r="J509" s="219"/>
      <c r="K509" s="219"/>
      <c r="L509" s="223"/>
      <c r="M509" s="224"/>
      <c r="N509" s="225"/>
      <c r="O509" s="225"/>
      <c r="P509" s="225"/>
      <c r="Q509" s="225"/>
      <c r="R509" s="225"/>
      <c r="S509" s="225"/>
      <c r="T509" s="226"/>
      <c r="AT509" s="227" t="s">
        <v>192</v>
      </c>
      <c r="AU509" s="227" t="s">
        <v>92</v>
      </c>
      <c r="AV509" s="12" t="s">
        <v>25</v>
      </c>
      <c r="AW509" s="12" t="s">
        <v>194</v>
      </c>
      <c r="AX509" s="12" t="s">
        <v>82</v>
      </c>
      <c r="AY509" s="227" t="s">
        <v>182</v>
      </c>
    </row>
    <row r="510" spans="2:51" s="11" customFormat="1" ht="13.5">
      <c r="B510" s="206"/>
      <c r="C510" s="207"/>
      <c r="D510" s="208" t="s">
        <v>192</v>
      </c>
      <c r="E510" s="209" t="s">
        <v>22</v>
      </c>
      <c r="F510" s="210" t="s">
        <v>899</v>
      </c>
      <c r="G510" s="207"/>
      <c r="H510" s="211">
        <v>16390.9</v>
      </c>
      <c r="I510" s="212"/>
      <c r="J510" s="207"/>
      <c r="K510" s="207"/>
      <c r="L510" s="213"/>
      <c r="M510" s="214"/>
      <c r="N510" s="215"/>
      <c r="O510" s="215"/>
      <c r="P510" s="215"/>
      <c r="Q510" s="215"/>
      <c r="R510" s="215"/>
      <c r="S510" s="215"/>
      <c r="T510" s="216"/>
      <c r="AT510" s="217" t="s">
        <v>192</v>
      </c>
      <c r="AU510" s="217" t="s">
        <v>92</v>
      </c>
      <c r="AV510" s="11" t="s">
        <v>92</v>
      </c>
      <c r="AW510" s="11" t="s">
        <v>194</v>
      </c>
      <c r="AX510" s="11" t="s">
        <v>25</v>
      </c>
      <c r="AY510" s="217" t="s">
        <v>182</v>
      </c>
    </row>
    <row r="511" spans="2:65" s="1" customFormat="1" ht="34.2" customHeight="1">
      <c r="B511" s="42"/>
      <c r="C511" s="194" t="s">
        <v>900</v>
      </c>
      <c r="D511" s="194" t="s">
        <v>185</v>
      </c>
      <c r="E511" s="195" t="s">
        <v>901</v>
      </c>
      <c r="F511" s="196" t="s">
        <v>902</v>
      </c>
      <c r="G511" s="197" t="s">
        <v>234</v>
      </c>
      <c r="H511" s="198">
        <v>16844</v>
      </c>
      <c r="I511" s="199">
        <v>436.36</v>
      </c>
      <c r="J511" s="200">
        <f>ROUND(I511*H511,2)</f>
        <v>7350047.84</v>
      </c>
      <c r="K511" s="196" t="s">
        <v>235</v>
      </c>
      <c r="L511" s="62"/>
      <c r="M511" s="201" t="s">
        <v>22</v>
      </c>
      <c r="N511" s="202" t="s">
        <v>53</v>
      </c>
      <c r="O511" s="43"/>
      <c r="P511" s="203">
        <f>O511*H511</f>
        <v>0</v>
      </c>
      <c r="Q511" s="203">
        <v>0</v>
      </c>
      <c r="R511" s="203">
        <f>Q511*H511</f>
        <v>0</v>
      </c>
      <c r="S511" s="203">
        <v>0</v>
      </c>
      <c r="T511" s="204">
        <f>S511*H511</f>
        <v>0</v>
      </c>
      <c r="AR511" s="25" t="s">
        <v>197</v>
      </c>
      <c r="AT511" s="25" t="s">
        <v>185</v>
      </c>
      <c r="AU511" s="25" t="s">
        <v>92</v>
      </c>
      <c r="AY511" s="25" t="s">
        <v>182</v>
      </c>
      <c r="BE511" s="205">
        <f>IF(N511="základní",J511,0)</f>
        <v>7350047.84</v>
      </c>
      <c r="BF511" s="205">
        <f>IF(N511="snížená",J511,0)</f>
        <v>0</v>
      </c>
      <c r="BG511" s="205">
        <f>IF(N511="zákl. přenesená",J511,0)</f>
        <v>0</v>
      </c>
      <c r="BH511" s="205">
        <f>IF(N511="sníž. přenesená",J511,0)</f>
        <v>0</v>
      </c>
      <c r="BI511" s="205">
        <f>IF(N511="nulová",J511,0)</f>
        <v>0</v>
      </c>
      <c r="BJ511" s="25" t="s">
        <v>25</v>
      </c>
      <c r="BK511" s="205">
        <f>ROUND(I511*H511,2)</f>
        <v>7350047.84</v>
      </c>
      <c r="BL511" s="25" t="s">
        <v>197</v>
      </c>
      <c r="BM511" s="25" t="s">
        <v>903</v>
      </c>
    </row>
    <row r="512" spans="2:47" s="1" customFormat="1" ht="36">
      <c r="B512" s="42"/>
      <c r="C512" s="64"/>
      <c r="D512" s="208" t="s">
        <v>237</v>
      </c>
      <c r="E512" s="64"/>
      <c r="F512" s="228" t="s">
        <v>904</v>
      </c>
      <c r="G512" s="64"/>
      <c r="H512" s="64"/>
      <c r="I512" s="165"/>
      <c r="J512" s="64"/>
      <c r="K512" s="64"/>
      <c r="L512" s="62"/>
      <c r="M512" s="229"/>
      <c r="N512" s="43"/>
      <c r="O512" s="43"/>
      <c r="P512" s="43"/>
      <c r="Q512" s="43"/>
      <c r="R512" s="43"/>
      <c r="S512" s="43"/>
      <c r="T512" s="79"/>
      <c r="AT512" s="25" t="s">
        <v>237</v>
      </c>
      <c r="AU512" s="25" t="s">
        <v>92</v>
      </c>
    </row>
    <row r="513" spans="2:51" s="12" customFormat="1" ht="13.5">
      <c r="B513" s="218"/>
      <c r="C513" s="219"/>
      <c r="D513" s="208" t="s">
        <v>192</v>
      </c>
      <c r="E513" s="220" t="s">
        <v>22</v>
      </c>
      <c r="F513" s="221" t="s">
        <v>905</v>
      </c>
      <c r="G513" s="219"/>
      <c r="H513" s="220" t="s">
        <v>22</v>
      </c>
      <c r="I513" s="222"/>
      <c r="J513" s="219"/>
      <c r="K513" s="219"/>
      <c r="L513" s="223"/>
      <c r="M513" s="224"/>
      <c r="N513" s="225"/>
      <c r="O513" s="225"/>
      <c r="P513" s="225"/>
      <c r="Q513" s="225"/>
      <c r="R513" s="225"/>
      <c r="S513" s="225"/>
      <c r="T513" s="226"/>
      <c r="AT513" s="227" t="s">
        <v>192</v>
      </c>
      <c r="AU513" s="227" t="s">
        <v>92</v>
      </c>
      <c r="AV513" s="12" t="s">
        <v>25</v>
      </c>
      <c r="AW513" s="12" t="s">
        <v>194</v>
      </c>
      <c r="AX513" s="12" t="s">
        <v>82</v>
      </c>
      <c r="AY513" s="227" t="s">
        <v>182</v>
      </c>
    </row>
    <row r="514" spans="2:51" s="11" customFormat="1" ht="13.5">
      <c r="B514" s="206"/>
      <c r="C514" s="207"/>
      <c r="D514" s="208" t="s">
        <v>192</v>
      </c>
      <c r="E514" s="209" t="s">
        <v>22</v>
      </c>
      <c r="F514" s="210" t="s">
        <v>906</v>
      </c>
      <c r="G514" s="207"/>
      <c r="H514" s="211">
        <v>16844</v>
      </c>
      <c r="I514" s="212"/>
      <c r="J514" s="207"/>
      <c r="K514" s="207"/>
      <c r="L514" s="213"/>
      <c r="M514" s="214"/>
      <c r="N514" s="215"/>
      <c r="O514" s="215"/>
      <c r="P514" s="215"/>
      <c r="Q514" s="215"/>
      <c r="R514" s="215"/>
      <c r="S514" s="215"/>
      <c r="T514" s="216"/>
      <c r="AT514" s="217" t="s">
        <v>192</v>
      </c>
      <c r="AU514" s="217" t="s">
        <v>92</v>
      </c>
      <c r="AV514" s="11" t="s">
        <v>92</v>
      </c>
      <c r="AW514" s="11" t="s">
        <v>194</v>
      </c>
      <c r="AX514" s="11" t="s">
        <v>25</v>
      </c>
      <c r="AY514" s="217" t="s">
        <v>182</v>
      </c>
    </row>
    <row r="515" spans="2:65" s="1" customFormat="1" ht="45.6" customHeight="1">
      <c r="B515" s="42"/>
      <c r="C515" s="194" t="s">
        <v>907</v>
      </c>
      <c r="D515" s="194" t="s">
        <v>185</v>
      </c>
      <c r="E515" s="195" t="s">
        <v>908</v>
      </c>
      <c r="F515" s="196" t="s">
        <v>909</v>
      </c>
      <c r="G515" s="197" t="s">
        <v>234</v>
      </c>
      <c r="H515" s="198">
        <v>215</v>
      </c>
      <c r="I515" s="199">
        <v>610.9</v>
      </c>
      <c r="J515" s="200">
        <f>ROUND(I515*H515,2)</f>
        <v>131343.5</v>
      </c>
      <c r="K515" s="196" t="s">
        <v>235</v>
      </c>
      <c r="L515" s="62"/>
      <c r="M515" s="201" t="s">
        <v>22</v>
      </c>
      <c r="N515" s="202" t="s">
        <v>53</v>
      </c>
      <c r="O515" s="43"/>
      <c r="P515" s="203">
        <f>O515*H515</f>
        <v>0</v>
      </c>
      <c r="Q515" s="203">
        <v>0.19536</v>
      </c>
      <c r="R515" s="203">
        <f>Q515*H515</f>
        <v>42.0024</v>
      </c>
      <c r="S515" s="203">
        <v>0</v>
      </c>
      <c r="T515" s="204">
        <f>S515*H515</f>
        <v>0</v>
      </c>
      <c r="AR515" s="25" t="s">
        <v>197</v>
      </c>
      <c r="AT515" s="25" t="s">
        <v>185</v>
      </c>
      <c r="AU515" s="25" t="s">
        <v>92</v>
      </c>
      <c r="AY515" s="25" t="s">
        <v>182</v>
      </c>
      <c r="BE515" s="205">
        <f>IF(N515="základní",J515,0)</f>
        <v>131343.5</v>
      </c>
      <c r="BF515" s="205">
        <f>IF(N515="snížená",J515,0)</f>
        <v>0</v>
      </c>
      <c r="BG515" s="205">
        <f>IF(N515="zákl. přenesená",J515,0)</f>
        <v>0</v>
      </c>
      <c r="BH515" s="205">
        <f>IF(N515="sníž. přenesená",J515,0)</f>
        <v>0</v>
      </c>
      <c r="BI515" s="205">
        <f>IF(N515="nulová",J515,0)</f>
        <v>0</v>
      </c>
      <c r="BJ515" s="25" t="s">
        <v>25</v>
      </c>
      <c r="BK515" s="205">
        <f>ROUND(I515*H515,2)</f>
        <v>131343.5</v>
      </c>
      <c r="BL515" s="25" t="s">
        <v>197</v>
      </c>
      <c r="BM515" s="25" t="s">
        <v>910</v>
      </c>
    </row>
    <row r="516" spans="2:47" s="1" customFormat="1" ht="240">
      <c r="B516" s="42"/>
      <c r="C516" s="64"/>
      <c r="D516" s="208" t="s">
        <v>237</v>
      </c>
      <c r="E516" s="64"/>
      <c r="F516" s="228" t="s">
        <v>911</v>
      </c>
      <c r="G516" s="64"/>
      <c r="H516" s="64"/>
      <c r="I516" s="165"/>
      <c r="J516" s="64"/>
      <c r="K516" s="64"/>
      <c r="L516" s="62"/>
      <c r="M516" s="229"/>
      <c r="N516" s="43"/>
      <c r="O516" s="43"/>
      <c r="P516" s="43"/>
      <c r="Q516" s="43"/>
      <c r="R516" s="43"/>
      <c r="S516" s="43"/>
      <c r="T516" s="79"/>
      <c r="AT516" s="25" t="s">
        <v>237</v>
      </c>
      <c r="AU516" s="25" t="s">
        <v>92</v>
      </c>
    </row>
    <row r="517" spans="2:51" s="12" customFormat="1" ht="13.5">
      <c r="B517" s="218"/>
      <c r="C517" s="219"/>
      <c r="D517" s="208" t="s">
        <v>192</v>
      </c>
      <c r="E517" s="220" t="s">
        <v>22</v>
      </c>
      <c r="F517" s="221" t="s">
        <v>912</v>
      </c>
      <c r="G517" s="219"/>
      <c r="H517" s="220" t="s">
        <v>22</v>
      </c>
      <c r="I517" s="222"/>
      <c r="J517" s="219"/>
      <c r="K517" s="219"/>
      <c r="L517" s="223"/>
      <c r="M517" s="224"/>
      <c r="N517" s="225"/>
      <c r="O517" s="225"/>
      <c r="P517" s="225"/>
      <c r="Q517" s="225"/>
      <c r="R517" s="225"/>
      <c r="S517" s="225"/>
      <c r="T517" s="226"/>
      <c r="AT517" s="227" t="s">
        <v>192</v>
      </c>
      <c r="AU517" s="227" t="s">
        <v>92</v>
      </c>
      <c r="AV517" s="12" t="s">
        <v>25</v>
      </c>
      <c r="AW517" s="12" t="s">
        <v>194</v>
      </c>
      <c r="AX517" s="12" t="s">
        <v>82</v>
      </c>
      <c r="AY517" s="227" t="s">
        <v>182</v>
      </c>
    </row>
    <row r="518" spans="2:51" s="11" customFormat="1" ht="13.5">
      <c r="B518" s="206"/>
      <c r="C518" s="207"/>
      <c r="D518" s="208" t="s">
        <v>192</v>
      </c>
      <c r="E518" s="209" t="s">
        <v>22</v>
      </c>
      <c r="F518" s="210" t="s">
        <v>913</v>
      </c>
      <c r="G518" s="207"/>
      <c r="H518" s="211">
        <v>215</v>
      </c>
      <c r="I518" s="212"/>
      <c r="J518" s="207"/>
      <c r="K518" s="207"/>
      <c r="L518" s="213"/>
      <c r="M518" s="214"/>
      <c r="N518" s="215"/>
      <c r="O518" s="215"/>
      <c r="P518" s="215"/>
      <c r="Q518" s="215"/>
      <c r="R518" s="215"/>
      <c r="S518" s="215"/>
      <c r="T518" s="216"/>
      <c r="AT518" s="217" t="s">
        <v>192</v>
      </c>
      <c r="AU518" s="217" t="s">
        <v>92</v>
      </c>
      <c r="AV518" s="11" t="s">
        <v>92</v>
      </c>
      <c r="AW518" s="11" t="s">
        <v>194</v>
      </c>
      <c r="AX518" s="11" t="s">
        <v>25</v>
      </c>
      <c r="AY518" s="217" t="s">
        <v>182</v>
      </c>
    </row>
    <row r="519" spans="2:65" s="1" customFormat="1" ht="14.4" customHeight="1">
      <c r="B519" s="42"/>
      <c r="C519" s="244" t="s">
        <v>914</v>
      </c>
      <c r="D519" s="244" t="s">
        <v>435</v>
      </c>
      <c r="E519" s="245" t="s">
        <v>915</v>
      </c>
      <c r="F519" s="246" t="s">
        <v>916</v>
      </c>
      <c r="G519" s="247" t="s">
        <v>561</v>
      </c>
      <c r="H519" s="248">
        <v>86</v>
      </c>
      <c r="I519" s="249">
        <v>2243.26</v>
      </c>
      <c r="J519" s="250">
        <f>ROUND(I519*H519,2)</f>
        <v>192920.36</v>
      </c>
      <c r="K519" s="246" t="s">
        <v>235</v>
      </c>
      <c r="L519" s="251"/>
      <c r="M519" s="252" t="s">
        <v>22</v>
      </c>
      <c r="N519" s="253" t="s">
        <v>53</v>
      </c>
      <c r="O519" s="43"/>
      <c r="P519" s="203">
        <f>O519*H519</f>
        <v>0</v>
      </c>
      <c r="Q519" s="203">
        <v>1</v>
      </c>
      <c r="R519" s="203">
        <f>Q519*H519</f>
        <v>86</v>
      </c>
      <c r="S519" s="203">
        <v>0</v>
      </c>
      <c r="T519" s="204">
        <f>S519*H519</f>
        <v>0</v>
      </c>
      <c r="AR519" s="25" t="s">
        <v>271</v>
      </c>
      <c r="AT519" s="25" t="s">
        <v>435</v>
      </c>
      <c r="AU519" s="25" t="s">
        <v>92</v>
      </c>
      <c r="AY519" s="25" t="s">
        <v>182</v>
      </c>
      <c r="BE519" s="205">
        <f>IF(N519="základní",J519,0)</f>
        <v>192920.36</v>
      </c>
      <c r="BF519" s="205">
        <f>IF(N519="snížená",J519,0)</f>
        <v>0</v>
      </c>
      <c r="BG519" s="205">
        <f>IF(N519="zákl. přenesená",J519,0)</f>
        <v>0</v>
      </c>
      <c r="BH519" s="205">
        <f>IF(N519="sníž. přenesená",J519,0)</f>
        <v>0</v>
      </c>
      <c r="BI519" s="205">
        <f>IF(N519="nulová",J519,0)</f>
        <v>0</v>
      </c>
      <c r="BJ519" s="25" t="s">
        <v>25</v>
      </c>
      <c r="BK519" s="205">
        <f>ROUND(I519*H519,2)</f>
        <v>192920.36</v>
      </c>
      <c r="BL519" s="25" t="s">
        <v>197</v>
      </c>
      <c r="BM519" s="25" t="s">
        <v>917</v>
      </c>
    </row>
    <row r="520" spans="2:51" s="11" customFormat="1" ht="13.5">
      <c r="B520" s="206"/>
      <c r="C520" s="207"/>
      <c r="D520" s="208" t="s">
        <v>192</v>
      </c>
      <c r="E520" s="209" t="s">
        <v>22</v>
      </c>
      <c r="F520" s="210" t="s">
        <v>918</v>
      </c>
      <c r="G520" s="207"/>
      <c r="H520" s="211">
        <v>86</v>
      </c>
      <c r="I520" s="212"/>
      <c r="J520" s="207"/>
      <c r="K520" s="207"/>
      <c r="L520" s="213"/>
      <c r="M520" s="214"/>
      <c r="N520" s="215"/>
      <c r="O520" s="215"/>
      <c r="P520" s="215"/>
      <c r="Q520" s="215"/>
      <c r="R520" s="215"/>
      <c r="S520" s="215"/>
      <c r="T520" s="216"/>
      <c r="AT520" s="217" t="s">
        <v>192</v>
      </c>
      <c r="AU520" s="217" t="s">
        <v>92</v>
      </c>
      <c r="AV520" s="11" t="s">
        <v>92</v>
      </c>
      <c r="AW520" s="11" t="s">
        <v>194</v>
      </c>
      <c r="AX520" s="11" t="s">
        <v>25</v>
      </c>
      <c r="AY520" s="217" t="s">
        <v>182</v>
      </c>
    </row>
    <row r="521" spans="2:65" s="1" customFormat="1" ht="57" customHeight="1">
      <c r="B521" s="42"/>
      <c r="C521" s="194" t="s">
        <v>919</v>
      </c>
      <c r="D521" s="194" t="s">
        <v>185</v>
      </c>
      <c r="E521" s="195" t="s">
        <v>920</v>
      </c>
      <c r="F521" s="196" t="s">
        <v>921</v>
      </c>
      <c r="G521" s="197" t="s">
        <v>234</v>
      </c>
      <c r="H521" s="198">
        <v>5</v>
      </c>
      <c r="I521" s="199">
        <v>352.77</v>
      </c>
      <c r="J521" s="200">
        <f>ROUND(I521*H521,2)</f>
        <v>1763.85</v>
      </c>
      <c r="K521" s="196" t="s">
        <v>235</v>
      </c>
      <c r="L521" s="62"/>
      <c r="M521" s="201" t="s">
        <v>22</v>
      </c>
      <c r="N521" s="202" t="s">
        <v>53</v>
      </c>
      <c r="O521" s="43"/>
      <c r="P521" s="203">
        <f>O521*H521</f>
        <v>0</v>
      </c>
      <c r="Q521" s="203">
        <v>0.08425</v>
      </c>
      <c r="R521" s="203">
        <f>Q521*H521</f>
        <v>0.42125</v>
      </c>
      <c r="S521" s="203">
        <v>0</v>
      </c>
      <c r="T521" s="204">
        <f>S521*H521</f>
        <v>0</v>
      </c>
      <c r="AR521" s="25" t="s">
        <v>197</v>
      </c>
      <c r="AT521" s="25" t="s">
        <v>185</v>
      </c>
      <c r="AU521" s="25" t="s">
        <v>92</v>
      </c>
      <c r="AY521" s="25" t="s">
        <v>182</v>
      </c>
      <c r="BE521" s="205">
        <f>IF(N521="základní",J521,0)</f>
        <v>1763.85</v>
      </c>
      <c r="BF521" s="205">
        <f>IF(N521="snížená",J521,0)</f>
        <v>0</v>
      </c>
      <c r="BG521" s="205">
        <f>IF(N521="zákl. přenesená",J521,0)</f>
        <v>0</v>
      </c>
      <c r="BH521" s="205">
        <f>IF(N521="sníž. přenesená",J521,0)</f>
        <v>0</v>
      </c>
      <c r="BI521" s="205">
        <f>IF(N521="nulová",J521,0)</f>
        <v>0</v>
      </c>
      <c r="BJ521" s="25" t="s">
        <v>25</v>
      </c>
      <c r="BK521" s="205">
        <f>ROUND(I521*H521,2)</f>
        <v>1763.85</v>
      </c>
      <c r="BL521" s="25" t="s">
        <v>197</v>
      </c>
      <c r="BM521" s="25" t="s">
        <v>922</v>
      </c>
    </row>
    <row r="522" spans="2:47" s="1" customFormat="1" ht="180">
      <c r="B522" s="42"/>
      <c r="C522" s="64"/>
      <c r="D522" s="208" t="s">
        <v>237</v>
      </c>
      <c r="E522" s="64"/>
      <c r="F522" s="228" t="s">
        <v>923</v>
      </c>
      <c r="G522" s="64"/>
      <c r="H522" s="64"/>
      <c r="I522" s="165"/>
      <c r="J522" s="64"/>
      <c r="K522" s="64"/>
      <c r="L522" s="62"/>
      <c r="M522" s="229"/>
      <c r="N522" s="43"/>
      <c r="O522" s="43"/>
      <c r="P522" s="43"/>
      <c r="Q522" s="43"/>
      <c r="R522" s="43"/>
      <c r="S522" s="43"/>
      <c r="T522" s="79"/>
      <c r="AT522" s="25" t="s">
        <v>237</v>
      </c>
      <c r="AU522" s="25" t="s">
        <v>92</v>
      </c>
    </row>
    <row r="523" spans="2:51" s="11" customFormat="1" ht="13.5">
      <c r="B523" s="206"/>
      <c r="C523" s="207"/>
      <c r="D523" s="208" t="s">
        <v>192</v>
      </c>
      <c r="E523" s="209" t="s">
        <v>22</v>
      </c>
      <c r="F523" s="210" t="s">
        <v>924</v>
      </c>
      <c r="G523" s="207"/>
      <c r="H523" s="211">
        <v>5</v>
      </c>
      <c r="I523" s="212"/>
      <c r="J523" s="207"/>
      <c r="K523" s="207"/>
      <c r="L523" s="213"/>
      <c r="M523" s="214"/>
      <c r="N523" s="215"/>
      <c r="O523" s="215"/>
      <c r="P523" s="215"/>
      <c r="Q523" s="215"/>
      <c r="R523" s="215"/>
      <c r="S523" s="215"/>
      <c r="T523" s="216"/>
      <c r="AT523" s="217" t="s">
        <v>192</v>
      </c>
      <c r="AU523" s="217" t="s">
        <v>92</v>
      </c>
      <c r="AV523" s="11" t="s">
        <v>92</v>
      </c>
      <c r="AW523" s="11" t="s">
        <v>194</v>
      </c>
      <c r="AX523" s="11" t="s">
        <v>25</v>
      </c>
      <c r="AY523" s="217" t="s">
        <v>182</v>
      </c>
    </row>
    <row r="524" spans="2:65" s="1" customFormat="1" ht="14.4" customHeight="1">
      <c r="B524" s="42"/>
      <c r="C524" s="244" t="s">
        <v>925</v>
      </c>
      <c r="D524" s="244" t="s">
        <v>435</v>
      </c>
      <c r="E524" s="245" t="s">
        <v>926</v>
      </c>
      <c r="F524" s="246" t="s">
        <v>927</v>
      </c>
      <c r="G524" s="247" t="s">
        <v>234</v>
      </c>
      <c r="H524" s="248">
        <v>5.15</v>
      </c>
      <c r="I524" s="249">
        <v>135.21</v>
      </c>
      <c r="J524" s="250">
        <f>ROUND(I524*H524,2)</f>
        <v>696.33</v>
      </c>
      <c r="K524" s="246" t="s">
        <v>235</v>
      </c>
      <c r="L524" s="251"/>
      <c r="M524" s="252" t="s">
        <v>22</v>
      </c>
      <c r="N524" s="253" t="s">
        <v>53</v>
      </c>
      <c r="O524" s="43"/>
      <c r="P524" s="203">
        <f>O524*H524</f>
        <v>0</v>
      </c>
      <c r="Q524" s="203">
        <v>0.131</v>
      </c>
      <c r="R524" s="203">
        <f>Q524*H524</f>
        <v>0.6746500000000001</v>
      </c>
      <c r="S524" s="203">
        <v>0</v>
      </c>
      <c r="T524" s="204">
        <f>S524*H524</f>
        <v>0</v>
      </c>
      <c r="AR524" s="25" t="s">
        <v>271</v>
      </c>
      <c r="AT524" s="25" t="s">
        <v>435</v>
      </c>
      <c r="AU524" s="25" t="s">
        <v>92</v>
      </c>
      <c r="AY524" s="25" t="s">
        <v>182</v>
      </c>
      <c r="BE524" s="205">
        <f>IF(N524="základní",J524,0)</f>
        <v>696.33</v>
      </c>
      <c r="BF524" s="205">
        <f>IF(N524="snížená",J524,0)</f>
        <v>0</v>
      </c>
      <c r="BG524" s="205">
        <f>IF(N524="zákl. přenesená",J524,0)</f>
        <v>0</v>
      </c>
      <c r="BH524" s="205">
        <f>IF(N524="sníž. přenesená",J524,0)</f>
        <v>0</v>
      </c>
      <c r="BI524" s="205">
        <f>IF(N524="nulová",J524,0)</f>
        <v>0</v>
      </c>
      <c r="BJ524" s="25" t="s">
        <v>25</v>
      </c>
      <c r="BK524" s="205">
        <f>ROUND(I524*H524,2)</f>
        <v>696.33</v>
      </c>
      <c r="BL524" s="25" t="s">
        <v>197</v>
      </c>
      <c r="BM524" s="25" t="s">
        <v>928</v>
      </c>
    </row>
    <row r="525" spans="2:51" s="11" customFormat="1" ht="13.5">
      <c r="B525" s="206"/>
      <c r="C525" s="207"/>
      <c r="D525" s="208" t="s">
        <v>192</v>
      </c>
      <c r="E525" s="209" t="s">
        <v>22</v>
      </c>
      <c r="F525" s="210" t="s">
        <v>929</v>
      </c>
      <c r="G525" s="207"/>
      <c r="H525" s="211">
        <v>5.15</v>
      </c>
      <c r="I525" s="212"/>
      <c r="J525" s="207"/>
      <c r="K525" s="207"/>
      <c r="L525" s="213"/>
      <c r="M525" s="214"/>
      <c r="N525" s="215"/>
      <c r="O525" s="215"/>
      <c r="P525" s="215"/>
      <c r="Q525" s="215"/>
      <c r="R525" s="215"/>
      <c r="S525" s="215"/>
      <c r="T525" s="216"/>
      <c r="AT525" s="217" t="s">
        <v>192</v>
      </c>
      <c r="AU525" s="217" t="s">
        <v>92</v>
      </c>
      <c r="AV525" s="11" t="s">
        <v>92</v>
      </c>
      <c r="AW525" s="11" t="s">
        <v>194</v>
      </c>
      <c r="AX525" s="11" t="s">
        <v>25</v>
      </c>
      <c r="AY525" s="217" t="s">
        <v>182</v>
      </c>
    </row>
    <row r="526" spans="2:63" s="10" customFormat="1" ht="29.85" customHeight="1">
      <c r="B526" s="178"/>
      <c r="C526" s="179"/>
      <c r="D526" s="180" t="s">
        <v>81</v>
      </c>
      <c r="E526" s="192" t="s">
        <v>271</v>
      </c>
      <c r="F526" s="192" t="s">
        <v>930</v>
      </c>
      <c r="G526" s="179"/>
      <c r="H526" s="179"/>
      <c r="I526" s="182"/>
      <c r="J526" s="193">
        <f>BK526</f>
        <v>232230.34000000003</v>
      </c>
      <c r="K526" s="179"/>
      <c r="L526" s="184"/>
      <c r="M526" s="185"/>
      <c r="N526" s="186"/>
      <c r="O526" s="186"/>
      <c r="P526" s="187">
        <f>SUM(P527:P575)</f>
        <v>0</v>
      </c>
      <c r="Q526" s="186"/>
      <c r="R526" s="187">
        <f>SUM(R527:R575)</f>
        <v>34.802229999999994</v>
      </c>
      <c r="S526" s="186"/>
      <c r="T526" s="188">
        <f>SUM(T527:T575)</f>
        <v>0</v>
      </c>
      <c r="AR526" s="189" t="s">
        <v>25</v>
      </c>
      <c r="AT526" s="190" t="s">
        <v>81</v>
      </c>
      <c r="AU526" s="190" t="s">
        <v>25</v>
      </c>
      <c r="AY526" s="189" t="s">
        <v>182</v>
      </c>
      <c r="BK526" s="191">
        <f>SUM(BK527:BK575)</f>
        <v>232230.34000000003</v>
      </c>
    </row>
    <row r="527" spans="2:65" s="1" customFormat="1" ht="34.2" customHeight="1">
      <c r="B527" s="42"/>
      <c r="C527" s="194" t="s">
        <v>931</v>
      </c>
      <c r="D527" s="194" t="s">
        <v>185</v>
      </c>
      <c r="E527" s="195" t="s">
        <v>932</v>
      </c>
      <c r="F527" s="196" t="s">
        <v>933</v>
      </c>
      <c r="G527" s="197" t="s">
        <v>430</v>
      </c>
      <c r="H527" s="198">
        <v>28</v>
      </c>
      <c r="I527" s="199">
        <v>220.02</v>
      </c>
      <c r="J527" s="200">
        <f>ROUND(I527*H527,2)</f>
        <v>6160.56</v>
      </c>
      <c r="K527" s="196" t="s">
        <v>235</v>
      </c>
      <c r="L527" s="62"/>
      <c r="M527" s="201" t="s">
        <v>22</v>
      </c>
      <c r="N527" s="202" t="s">
        <v>53</v>
      </c>
      <c r="O527" s="43"/>
      <c r="P527" s="203">
        <f>O527*H527</f>
        <v>0</v>
      </c>
      <c r="Q527" s="203">
        <v>1E-05</v>
      </c>
      <c r="R527" s="203">
        <f>Q527*H527</f>
        <v>0.00028000000000000003</v>
      </c>
      <c r="S527" s="203">
        <v>0</v>
      </c>
      <c r="T527" s="204">
        <f>S527*H527</f>
        <v>0</v>
      </c>
      <c r="AR527" s="25" t="s">
        <v>197</v>
      </c>
      <c r="AT527" s="25" t="s">
        <v>185</v>
      </c>
      <c r="AU527" s="25" t="s">
        <v>92</v>
      </c>
      <c r="AY527" s="25" t="s">
        <v>182</v>
      </c>
      <c r="BE527" s="205">
        <f>IF(N527="základní",J527,0)</f>
        <v>6160.56</v>
      </c>
      <c r="BF527" s="205">
        <f>IF(N527="snížená",J527,0)</f>
        <v>0</v>
      </c>
      <c r="BG527" s="205">
        <f>IF(N527="zákl. přenesená",J527,0)</f>
        <v>0</v>
      </c>
      <c r="BH527" s="205">
        <f>IF(N527="sníž. přenesená",J527,0)</f>
        <v>0</v>
      </c>
      <c r="BI527" s="205">
        <f>IF(N527="nulová",J527,0)</f>
        <v>0</v>
      </c>
      <c r="BJ527" s="25" t="s">
        <v>25</v>
      </c>
      <c r="BK527" s="205">
        <f>ROUND(I527*H527,2)</f>
        <v>6160.56</v>
      </c>
      <c r="BL527" s="25" t="s">
        <v>197</v>
      </c>
      <c r="BM527" s="25" t="s">
        <v>934</v>
      </c>
    </row>
    <row r="528" spans="2:47" s="1" customFormat="1" ht="132">
      <c r="B528" s="42"/>
      <c r="C528" s="64"/>
      <c r="D528" s="208" t="s">
        <v>237</v>
      </c>
      <c r="E528" s="64"/>
      <c r="F528" s="228" t="s">
        <v>935</v>
      </c>
      <c r="G528" s="64"/>
      <c r="H528" s="64"/>
      <c r="I528" s="165"/>
      <c r="J528" s="64"/>
      <c r="K528" s="64"/>
      <c r="L528" s="62"/>
      <c r="M528" s="229"/>
      <c r="N528" s="43"/>
      <c r="O528" s="43"/>
      <c r="P528" s="43"/>
      <c r="Q528" s="43"/>
      <c r="R528" s="43"/>
      <c r="S528" s="43"/>
      <c r="T528" s="79"/>
      <c r="AT528" s="25" t="s">
        <v>237</v>
      </c>
      <c r="AU528" s="25" t="s">
        <v>92</v>
      </c>
    </row>
    <row r="529" spans="2:51" s="11" customFormat="1" ht="13.5">
      <c r="B529" s="206"/>
      <c r="C529" s="207"/>
      <c r="D529" s="208" t="s">
        <v>192</v>
      </c>
      <c r="E529" s="209" t="s">
        <v>22</v>
      </c>
      <c r="F529" s="210" t="s">
        <v>936</v>
      </c>
      <c r="G529" s="207"/>
      <c r="H529" s="211">
        <v>28</v>
      </c>
      <c r="I529" s="212"/>
      <c r="J529" s="207"/>
      <c r="K529" s="207"/>
      <c r="L529" s="213"/>
      <c r="M529" s="214"/>
      <c r="N529" s="215"/>
      <c r="O529" s="215"/>
      <c r="P529" s="215"/>
      <c r="Q529" s="215"/>
      <c r="R529" s="215"/>
      <c r="S529" s="215"/>
      <c r="T529" s="216"/>
      <c r="AT529" s="217" t="s">
        <v>192</v>
      </c>
      <c r="AU529" s="217" t="s">
        <v>92</v>
      </c>
      <c r="AV529" s="11" t="s">
        <v>92</v>
      </c>
      <c r="AW529" s="11" t="s">
        <v>194</v>
      </c>
      <c r="AX529" s="11" t="s">
        <v>25</v>
      </c>
      <c r="AY529" s="217" t="s">
        <v>182</v>
      </c>
    </row>
    <row r="530" spans="2:65" s="1" customFormat="1" ht="14.4" customHeight="1">
      <c r="B530" s="42"/>
      <c r="C530" s="244" t="s">
        <v>937</v>
      </c>
      <c r="D530" s="244" t="s">
        <v>435</v>
      </c>
      <c r="E530" s="245" t="s">
        <v>938</v>
      </c>
      <c r="F530" s="246" t="s">
        <v>939</v>
      </c>
      <c r="G530" s="247" t="s">
        <v>430</v>
      </c>
      <c r="H530" s="248">
        <v>16</v>
      </c>
      <c r="I530" s="249">
        <v>433.29</v>
      </c>
      <c r="J530" s="250">
        <f>ROUND(I530*H530,2)</f>
        <v>6932.64</v>
      </c>
      <c r="K530" s="246" t="s">
        <v>235</v>
      </c>
      <c r="L530" s="251"/>
      <c r="M530" s="252" t="s">
        <v>22</v>
      </c>
      <c r="N530" s="253" t="s">
        <v>53</v>
      </c>
      <c r="O530" s="43"/>
      <c r="P530" s="203">
        <f>O530*H530</f>
        <v>0</v>
      </c>
      <c r="Q530" s="203">
        <v>0.00221</v>
      </c>
      <c r="R530" s="203">
        <f>Q530*H530</f>
        <v>0.03536</v>
      </c>
      <c r="S530" s="203">
        <v>0</v>
      </c>
      <c r="T530" s="204">
        <f>S530*H530</f>
        <v>0</v>
      </c>
      <c r="AR530" s="25" t="s">
        <v>271</v>
      </c>
      <c r="AT530" s="25" t="s">
        <v>435</v>
      </c>
      <c r="AU530" s="25" t="s">
        <v>92</v>
      </c>
      <c r="AY530" s="25" t="s">
        <v>182</v>
      </c>
      <c r="BE530" s="205">
        <f>IF(N530="základní",J530,0)</f>
        <v>6932.64</v>
      </c>
      <c r="BF530" s="205">
        <f>IF(N530="snížená",J530,0)</f>
        <v>0</v>
      </c>
      <c r="BG530" s="205">
        <f>IF(N530="zákl. přenesená",J530,0)</f>
        <v>0</v>
      </c>
      <c r="BH530" s="205">
        <f>IF(N530="sníž. přenesená",J530,0)</f>
        <v>0</v>
      </c>
      <c r="BI530" s="205">
        <f>IF(N530="nulová",J530,0)</f>
        <v>0</v>
      </c>
      <c r="BJ530" s="25" t="s">
        <v>25</v>
      </c>
      <c r="BK530" s="205">
        <f>ROUND(I530*H530,2)</f>
        <v>6932.64</v>
      </c>
      <c r="BL530" s="25" t="s">
        <v>197</v>
      </c>
      <c r="BM530" s="25" t="s">
        <v>940</v>
      </c>
    </row>
    <row r="531" spans="2:51" s="11" customFormat="1" ht="13.5">
      <c r="B531" s="206"/>
      <c r="C531" s="207"/>
      <c r="D531" s="208" t="s">
        <v>192</v>
      </c>
      <c r="E531" s="209" t="s">
        <v>22</v>
      </c>
      <c r="F531" s="210" t="s">
        <v>317</v>
      </c>
      <c r="G531" s="207"/>
      <c r="H531" s="211">
        <v>16</v>
      </c>
      <c r="I531" s="212"/>
      <c r="J531" s="207"/>
      <c r="K531" s="207"/>
      <c r="L531" s="213"/>
      <c r="M531" s="214"/>
      <c r="N531" s="215"/>
      <c r="O531" s="215"/>
      <c r="P531" s="215"/>
      <c r="Q531" s="215"/>
      <c r="R531" s="215"/>
      <c r="S531" s="215"/>
      <c r="T531" s="216"/>
      <c r="AT531" s="217" t="s">
        <v>192</v>
      </c>
      <c r="AU531" s="217" t="s">
        <v>92</v>
      </c>
      <c r="AV531" s="11" t="s">
        <v>92</v>
      </c>
      <c r="AW531" s="11" t="s">
        <v>194</v>
      </c>
      <c r="AX531" s="11" t="s">
        <v>25</v>
      </c>
      <c r="AY531" s="217" t="s">
        <v>182</v>
      </c>
    </row>
    <row r="532" spans="2:65" s="1" customFormat="1" ht="14.4" customHeight="1">
      <c r="B532" s="42"/>
      <c r="C532" s="244" t="s">
        <v>941</v>
      </c>
      <c r="D532" s="244" t="s">
        <v>435</v>
      </c>
      <c r="E532" s="245" t="s">
        <v>942</v>
      </c>
      <c r="F532" s="246" t="s">
        <v>943</v>
      </c>
      <c r="G532" s="247" t="s">
        <v>430</v>
      </c>
      <c r="H532" s="248">
        <v>15</v>
      </c>
      <c r="I532" s="249">
        <v>586.07</v>
      </c>
      <c r="J532" s="250">
        <f>ROUND(I532*H532,2)</f>
        <v>8791.05</v>
      </c>
      <c r="K532" s="246" t="s">
        <v>235</v>
      </c>
      <c r="L532" s="251"/>
      <c r="M532" s="252" t="s">
        <v>22</v>
      </c>
      <c r="N532" s="253" t="s">
        <v>53</v>
      </c>
      <c r="O532" s="43"/>
      <c r="P532" s="203">
        <f>O532*H532</f>
        <v>0</v>
      </c>
      <c r="Q532" s="203">
        <v>0.00332</v>
      </c>
      <c r="R532" s="203">
        <f>Q532*H532</f>
        <v>0.0498</v>
      </c>
      <c r="S532" s="203">
        <v>0</v>
      </c>
      <c r="T532" s="204">
        <f>S532*H532</f>
        <v>0</v>
      </c>
      <c r="AR532" s="25" t="s">
        <v>271</v>
      </c>
      <c r="AT532" s="25" t="s">
        <v>435</v>
      </c>
      <c r="AU532" s="25" t="s">
        <v>92</v>
      </c>
      <c r="AY532" s="25" t="s">
        <v>182</v>
      </c>
      <c r="BE532" s="205">
        <f>IF(N532="základní",J532,0)</f>
        <v>8791.05</v>
      </c>
      <c r="BF532" s="205">
        <f>IF(N532="snížená",J532,0)</f>
        <v>0</v>
      </c>
      <c r="BG532" s="205">
        <f>IF(N532="zákl. přenesená",J532,0)</f>
        <v>0</v>
      </c>
      <c r="BH532" s="205">
        <f>IF(N532="sníž. přenesená",J532,0)</f>
        <v>0</v>
      </c>
      <c r="BI532" s="205">
        <f>IF(N532="nulová",J532,0)</f>
        <v>0</v>
      </c>
      <c r="BJ532" s="25" t="s">
        <v>25</v>
      </c>
      <c r="BK532" s="205">
        <f>ROUND(I532*H532,2)</f>
        <v>8791.05</v>
      </c>
      <c r="BL532" s="25" t="s">
        <v>197</v>
      </c>
      <c r="BM532" s="25" t="s">
        <v>944</v>
      </c>
    </row>
    <row r="533" spans="2:51" s="11" customFormat="1" ht="13.5">
      <c r="B533" s="206"/>
      <c r="C533" s="207"/>
      <c r="D533" s="208" t="s">
        <v>192</v>
      </c>
      <c r="E533" s="209" t="s">
        <v>22</v>
      </c>
      <c r="F533" s="210" t="s">
        <v>945</v>
      </c>
      <c r="G533" s="207"/>
      <c r="H533" s="211">
        <v>15</v>
      </c>
      <c r="I533" s="212"/>
      <c r="J533" s="207"/>
      <c r="K533" s="207"/>
      <c r="L533" s="213"/>
      <c r="M533" s="214"/>
      <c r="N533" s="215"/>
      <c r="O533" s="215"/>
      <c r="P533" s="215"/>
      <c r="Q533" s="215"/>
      <c r="R533" s="215"/>
      <c r="S533" s="215"/>
      <c r="T533" s="216"/>
      <c r="AT533" s="217" t="s">
        <v>192</v>
      </c>
      <c r="AU533" s="217" t="s">
        <v>92</v>
      </c>
      <c r="AV533" s="11" t="s">
        <v>92</v>
      </c>
      <c r="AW533" s="11" t="s">
        <v>194</v>
      </c>
      <c r="AX533" s="11" t="s">
        <v>25</v>
      </c>
      <c r="AY533" s="217" t="s">
        <v>182</v>
      </c>
    </row>
    <row r="534" spans="2:65" s="1" customFormat="1" ht="14.4" customHeight="1">
      <c r="B534" s="42"/>
      <c r="C534" s="244" t="s">
        <v>946</v>
      </c>
      <c r="D534" s="244" t="s">
        <v>435</v>
      </c>
      <c r="E534" s="245" t="s">
        <v>947</v>
      </c>
      <c r="F534" s="246" t="s">
        <v>948</v>
      </c>
      <c r="G534" s="247" t="s">
        <v>249</v>
      </c>
      <c r="H534" s="248">
        <v>2</v>
      </c>
      <c r="I534" s="249">
        <v>762.09</v>
      </c>
      <c r="J534" s="250">
        <f>ROUND(I534*H534,2)</f>
        <v>1524.18</v>
      </c>
      <c r="K534" s="246" t="s">
        <v>235</v>
      </c>
      <c r="L534" s="251"/>
      <c r="M534" s="252" t="s">
        <v>22</v>
      </c>
      <c r="N534" s="253" t="s">
        <v>53</v>
      </c>
      <c r="O534" s="43"/>
      <c r="P534" s="203">
        <f>O534*H534</f>
        <v>0</v>
      </c>
      <c r="Q534" s="203">
        <v>0.00055</v>
      </c>
      <c r="R534" s="203">
        <f>Q534*H534</f>
        <v>0.0011</v>
      </c>
      <c r="S534" s="203">
        <v>0</v>
      </c>
      <c r="T534" s="204">
        <f>S534*H534</f>
        <v>0</v>
      </c>
      <c r="AR534" s="25" t="s">
        <v>271</v>
      </c>
      <c r="AT534" s="25" t="s">
        <v>435</v>
      </c>
      <c r="AU534" s="25" t="s">
        <v>92</v>
      </c>
      <c r="AY534" s="25" t="s">
        <v>182</v>
      </c>
      <c r="BE534" s="205">
        <f>IF(N534="základní",J534,0)</f>
        <v>1524.18</v>
      </c>
      <c r="BF534" s="205">
        <f>IF(N534="snížená",J534,0)</f>
        <v>0</v>
      </c>
      <c r="BG534" s="205">
        <f>IF(N534="zákl. přenesená",J534,0)</f>
        <v>0</v>
      </c>
      <c r="BH534" s="205">
        <f>IF(N534="sníž. přenesená",J534,0)</f>
        <v>0</v>
      </c>
      <c r="BI534" s="205">
        <f>IF(N534="nulová",J534,0)</f>
        <v>0</v>
      </c>
      <c r="BJ534" s="25" t="s">
        <v>25</v>
      </c>
      <c r="BK534" s="205">
        <f>ROUND(I534*H534,2)</f>
        <v>1524.18</v>
      </c>
      <c r="BL534" s="25" t="s">
        <v>197</v>
      </c>
      <c r="BM534" s="25" t="s">
        <v>949</v>
      </c>
    </row>
    <row r="535" spans="2:51" s="11" customFormat="1" ht="13.5">
      <c r="B535" s="206"/>
      <c r="C535" s="207"/>
      <c r="D535" s="208" t="s">
        <v>192</v>
      </c>
      <c r="E535" s="209" t="s">
        <v>22</v>
      </c>
      <c r="F535" s="210" t="s">
        <v>92</v>
      </c>
      <c r="G535" s="207"/>
      <c r="H535" s="211">
        <v>2</v>
      </c>
      <c r="I535" s="212"/>
      <c r="J535" s="207"/>
      <c r="K535" s="207"/>
      <c r="L535" s="213"/>
      <c r="M535" s="214"/>
      <c r="N535" s="215"/>
      <c r="O535" s="215"/>
      <c r="P535" s="215"/>
      <c r="Q535" s="215"/>
      <c r="R535" s="215"/>
      <c r="S535" s="215"/>
      <c r="T535" s="216"/>
      <c r="AT535" s="217" t="s">
        <v>192</v>
      </c>
      <c r="AU535" s="217" t="s">
        <v>92</v>
      </c>
      <c r="AV535" s="11" t="s">
        <v>92</v>
      </c>
      <c r="AW535" s="11" t="s">
        <v>194</v>
      </c>
      <c r="AX535" s="11" t="s">
        <v>25</v>
      </c>
      <c r="AY535" s="217" t="s">
        <v>182</v>
      </c>
    </row>
    <row r="536" spans="2:65" s="1" customFormat="1" ht="14.4" customHeight="1">
      <c r="B536" s="42"/>
      <c r="C536" s="244" t="s">
        <v>950</v>
      </c>
      <c r="D536" s="244" t="s">
        <v>435</v>
      </c>
      <c r="E536" s="245" t="s">
        <v>951</v>
      </c>
      <c r="F536" s="246" t="s">
        <v>952</v>
      </c>
      <c r="G536" s="247" t="s">
        <v>249</v>
      </c>
      <c r="H536" s="248">
        <v>2</v>
      </c>
      <c r="I536" s="249">
        <v>762.09</v>
      </c>
      <c r="J536" s="250">
        <f>ROUND(I536*H536,2)</f>
        <v>1524.18</v>
      </c>
      <c r="K536" s="246" t="s">
        <v>235</v>
      </c>
      <c r="L536" s="251"/>
      <c r="M536" s="252" t="s">
        <v>22</v>
      </c>
      <c r="N536" s="253" t="s">
        <v>53</v>
      </c>
      <c r="O536" s="43"/>
      <c r="P536" s="203">
        <f>O536*H536</f>
        <v>0</v>
      </c>
      <c r="Q536" s="203">
        <v>0.00057</v>
      </c>
      <c r="R536" s="203">
        <f>Q536*H536</f>
        <v>0.00114</v>
      </c>
      <c r="S536" s="203">
        <v>0</v>
      </c>
      <c r="T536" s="204">
        <f>S536*H536</f>
        <v>0</v>
      </c>
      <c r="AR536" s="25" t="s">
        <v>271</v>
      </c>
      <c r="AT536" s="25" t="s">
        <v>435</v>
      </c>
      <c r="AU536" s="25" t="s">
        <v>92</v>
      </c>
      <c r="AY536" s="25" t="s">
        <v>182</v>
      </c>
      <c r="BE536" s="205">
        <f>IF(N536="základní",J536,0)</f>
        <v>1524.18</v>
      </c>
      <c r="BF536" s="205">
        <f>IF(N536="snížená",J536,0)</f>
        <v>0</v>
      </c>
      <c r="BG536" s="205">
        <f>IF(N536="zákl. přenesená",J536,0)</f>
        <v>0</v>
      </c>
      <c r="BH536" s="205">
        <f>IF(N536="sníž. přenesená",J536,0)</f>
        <v>0</v>
      </c>
      <c r="BI536" s="205">
        <f>IF(N536="nulová",J536,0)</f>
        <v>0</v>
      </c>
      <c r="BJ536" s="25" t="s">
        <v>25</v>
      </c>
      <c r="BK536" s="205">
        <f>ROUND(I536*H536,2)</f>
        <v>1524.18</v>
      </c>
      <c r="BL536" s="25" t="s">
        <v>197</v>
      </c>
      <c r="BM536" s="25" t="s">
        <v>953</v>
      </c>
    </row>
    <row r="537" spans="2:51" s="11" customFormat="1" ht="13.5">
      <c r="B537" s="206"/>
      <c r="C537" s="207"/>
      <c r="D537" s="208" t="s">
        <v>192</v>
      </c>
      <c r="E537" s="209" t="s">
        <v>22</v>
      </c>
      <c r="F537" s="210" t="s">
        <v>92</v>
      </c>
      <c r="G537" s="207"/>
      <c r="H537" s="211">
        <v>2</v>
      </c>
      <c r="I537" s="212"/>
      <c r="J537" s="207"/>
      <c r="K537" s="207"/>
      <c r="L537" s="213"/>
      <c r="M537" s="214"/>
      <c r="N537" s="215"/>
      <c r="O537" s="215"/>
      <c r="P537" s="215"/>
      <c r="Q537" s="215"/>
      <c r="R537" s="215"/>
      <c r="S537" s="215"/>
      <c r="T537" s="216"/>
      <c r="AT537" s="217" t="s">
        <v>192</v>
      </c>
      <c r="AU537" s="217" t="s">
        <v>92</v>
      </c>
      <c r="AV537" s="11" t="s">
        <v>92</v>
      </c>
      <c r="AW537" s="11" t="s">
        <v>194</v>
      </c>
      <c r="AX537" s="11" t="s">
        <v>25</v>
      </c>
      <c r="AY537" s="217" t="s">
        <v>182</v>
      </c>
    </row>
    <row r="538" spans="2:65" s="1" customFormat="1" ht="14.4" customHeight="1">
      <c r="B538" s="42"/>
      <c r="C538" s="244" t="s">
        <v>954</v>
      </c>
      <c r="D538" s="244" t="s">
        <v>435</v>
      </c>
      <c r="E538" s="245" t="s">
        <v>955</v>
      </c>
      <c r="F538" s="246" t="s">
        <v>956</v>
      </c>
      <c r="G538" s="247" t="s">
        <v>249</v>
      </c>
      <c r="H538" s="248">
        <v>2</v>
      </c>
      <c r="I538" s="249">
        <v>762.09</v>
      </c>
      <c r="J538" s="250">
        <f>ROUND(I538*H538,2)</f>
        <v>1524.18</v>
      </c>
      <c r="K538" s="246" t="s">
        <v>235</v>
      </c>
      <c r="L538" s="251"/>
      <c r="M538" s="252" t="s">
        <v>22</v>
      </c>
      <c r="N538" s="253" t="s">
        <v>53</v>
      </c>
      <c r="O538" s="43"/>
      <c r="P538" s="203">
        <f>O538*H538</f>
        <v>0</v>
      </c>
      <c r="Q538" s="203">
        <v>0.00062</v>
      </c>
      <c r="R538" s="203">
        <f>Q538*H538</f>
        <v>0.00124</v>
      </c>
      <c r="S538" s="203">
        <v>0</v>
      </c>
      <c r="T538" s="204">
        <f>S538*H538</f>
        <v>0</v>
      </c>
      <c r="AR538" s="25" t="s">
        <v>271</v>
      </c>
      <c r="AT538" s="25" t="s">
        <v>435</v>
      </c>
      <c r="AU538" s="25" t="s">
        <v>92</v>
      </c>
      <c r="AY538" s="25" t="s">
        <v>182</v>
      </c>
      <c r="BE538" s="205">
        <f>IF(N538="základní",J538,0)</f>
        <v>1524.18</v>
      </c>
      <c r="BF538" s="205">
        <f>IF(N538="snížená",J538,0)</f>
        <v>0</v>
      </c>
      <c r="BG538" s="205">
        <f>IF(N538="zákl. přenesená",J538,0)</f>
        <v>0</v>
      </c>
      <c r="BH538" s="205">
        <f>IF(N538="sníž. přenesená",J538,0)</f>
        <v>0</v>
      </c>
      <c r="BI538" s="205">
        <f>IF(N538="nulová",J538,0)</f>
        <v>0</v>
      </c>
      <c r="BJ538" s="25" t="s">
        <v>25</v>
      </c>
      <c r="BK538" s="205">
        <f>ROUND(I538*H538,2)</f>
        <v>1524.18</v>
      </c>
      <c r="BL538" s="25" t="s">
        <v>197</v>
      </c>
      <c r="BM538" s="25" t="s">
        <v>957</v>
      </c>
    </row>
    <row r="539" spans="2:51" s="11" customFormat="1" ht="13.5">
      <c r="B539" s="206"/>
      <c r="C539" s="207"/>
      <c r="D539" s="208" t="s">
        <v>192</v>
      </c>
      <c r="E539" s="209" t="s">
        <v>22</v>
      </c>
      <c r="F539" s="210" t="s">
        <v>92</v>
      </c>
      <c r="G539" s="207"/>
      <c r="H539" s="211">
        <v>2</v>
      </c>
      <c r="I539" s="212"/>
      <c r="J539" s="207"/>
      <c r="K539" s="207"/>
      <c r="L539" s="213"/>
      <c r="M539" s="214"/>
      <c r="N539" s="215"/>
      <c r="O539" s="215"/>
      <c r="P539" s="215"/>
      <c r="Q539" s="215"/>
      <c r="R539" s="215"/>
      <c r="S539" s="215"/>
      <c r="T539" s="216"/>
      <c r="AT539" s="217" t="s">
        <v>192</v>
      </c>
      <c r="AU539" s="217" t="s">
        <v>92</v>
      </c>
      <c r="AV539" s="11" t="s">
        <v>92</v>
      </c>
      <c r="AW539" s="11" t="s">
        <v>194</v>
      </c>
      <c r="AX539" s="11" t="s">
        <v>25</v>
      </c>
      <c r="AY539" s="217" t="s">
        <v>182</v>
      </c>
    </row>
    <row r="540" spans="2:65" s="1" customFormat="1" ht="34.2" customHeight="1">
      <c r="B540" s="42"/>
      <c r="C540" s="194" t="s">
        <v>958</v>
      </c>
      <c r="D540" s="194" t="s">
        <v>185</v>
      </c>
      <c r="E540" s="195" t="s">
        <v>959</v>
      </c>
      <c r="F540" s="196" t="s">
        <v>960</v>
      </c>
      <c r="G540" s="197" t="s">
        <v>430</v>
      </c>
      <c r="H540" s="198">
        <v>3</v>
      </c>
      <c r="I540" s="199">
        <v>328.19</v>
      </c>
      <c r="J540" s="200">
        <f>ROUND(I540*H540,2)</f>
        <v>984.57</v>
      </c>
      <c r="K540" s="196" t="s">
        <v>235</v>
      </c>
      <c r="L540" s="62"/>
      <c r="M540" s="201" t="s">
        <v>22</v>
      </c>
      <c r="N540" s="202" t="s">
        <v>53</v>
      </c>
      <c r="O540" s="43"/>
      <c r="P540" s="203">
        <f>O540*H540</f>
        <v>0</v>
      </c>
      <c r="Q540" s="203">
        <v>1E-05</v>
      </c>
      <c r="R540" s="203">
        <f>Q540*H540</f>
        <v>3.0000000000000004E-05</v>
      </c>
      <c r="S540" s="203">
        <v>0</v>
      </c>
      <c r="T540" s="204">
        <f>S540*H540</f>
        <v>0</v>
      </c>
      <c r="AR540" s="25" t="s">
        <v>197</v>
      </c>
      <c r="AT540" s="25" t="s">
        <v>185</v>
      </c>
      <c r="AU540" s="25" t="s">
        <v>92</v>
      </c>
      <c r="AY540" s="25" t="s">
        <v>182</v>
      </c>
      <c r="BE540" s="205">
        <f>IF(N540="základní",J540,0)</f>
        <v>984.57</v>
      </c>
      <c r="BF540" s="205">
        <f>IF(N540="snížená",J540,0)</f>
        <v>0</v>
      </c>
      <c r="BG540" s="205">
        <f>IF(N540="zákl. přenesená",J540,0)</f>
        <v>0</v>
      </c>
      <c r="BH540" s="205">
        <f>IF(N540="sníž. přenesená",J540,0)</f>
        <v>0</v>
      </c>
      <c r="BI540" s="205">
        <f>IF(N540="nulová",J540,0)</f>
        <v>0</v>
      </c>
      <c r="BJ540" s="25" t="s">
        <v>25</v>
      </c>
      <c r="BK540" s="205">
        <f>ROUND(I540*H540,2)</f>
        <v>984.57</v>
      </c>
      <c r="BL540" s="25" t="s">
        <v>197</v>
      </c>
      <c r="BM540" s="25" t="s">
        <v>961</v>
      </c>
    </row>
    <row r="541" spans="2:47" s="1" customFormat="1" ht="132">
      <c r="B541" s="42"/>
      <c r="C541" s="64"/>
      <c r="D541" s="208" t="s">
        <v>237</v>
      </c>
      <c r="E541" s="64"/>
      <c r="F541" s="228" t="s">
        <v>935</v>
      </c>
      <c r="G541" s="64"/>
      <c r="H541" s="64"/>
      <c r="I541" s="165"/>
      <c r="J541" s="64"/>
      <c r="K541" s="64"/>
      <c r="L541" s="62"/>
      <c r="M541" s="229"/>
      <c r="N541" s="43"/>
      <c r="O541" s="43"/>
      <c r="P541" s="43"/>
      <c r="Q541" s="43"/>
      <c r="R541" s="43"/>
      <c r="S541" s="43"/>
      <c r="T541" s="79"/>
      <c r="AT541" s="25" t="s">
        <v>237</v>
      </c>
      <c r="AU541" s="25" t="s">
        <v>92</v>
      </c>
    </row>
    <row r="542" spans="2:51" s="11" customFormat="1" ht="13.5">
      <c r="B542" s="206"/>
      <c r="C542" s="207"/>
      <c r="D542" s="208" t="s">
        <v>192</v>
      </c>
      <c r="E542" s="209" t="s">
        <v>22</v>
      </c>
      <c r="F542" s="210" t="s">
        <v>962</v>
      </c>
      <c r="G542" s="207"/>
      <c r="H542" s="211">
        <v>3</v>
      </c>
      <c r="I542" s="212"/>
      <c r="J542" s="207"/>
      <c r="K542" s="207"/>
      <c r="L542" s="213"/>
      <c r="M542" s="214"/>
      <c r="N542" s="215"/>
      <c r="O542" s="215"/>
      <c r="P542" s="215"/>
      <c r="Q542" s="215"/>
      <c r="R542" s="215"/>
      <c r="S542" s="215"/>
      <c r="T542" s="216"/>
      <c r="AT542" s="217" t="s">
        <v>192</v>
      </c>
      <c r="AU542" s="217" t="s">
        <v>92</v>
      </c>
      <c r="AV542" s="11" t="s">
        <v>92</v>
      </c>
      <c r="AW542" s="11" t="s">
        <v>194</v>
      </c>
      <c r="AX542" s="11" t="s">
        <v>25</v>
      </c>
      <c r="AY542" s="217" t="s">
        <v>182</v>
      </c>
    </row>
    <row r="543" spans="2:65" s="1" customFormat="1" ht="14.4" customHeight="1">
      <c r="B543" s="42"/>
      <c r="C543" s="244" t="s">
        <v>963</v>
      </c>
      <c r="D543" s="244" t="s">
        <v>435</v>
      </c>
      <c r="E543" s="245" t="s">
        <v>964</v>
      </c>
      <c r="F543" s="246" t="s">
        <v>965</v>
      </c>
      <c r="G543" s="247" t="s">
        <v>249</v>
      </c>
      <c r="H543" s="248">
        <v>1</v>
      </c>
      <c r="I543" s="249">
        <v>859.2</v>
      </c>
      <c r="J543" s="250">
        <f>ROUND(I543*H543,2)</f>
        <v>859.2</v>
      </c>
      <c r="K543" s="246" t="s">
        <v>235</v>
      </c>
      <c r="L543" s="251"/>
      <c r="M543" s="252" t="s">
        <v>22</v>
      </c>
      <c r="N543" s="253" t="s">
        <v>53</v>
      </c>
      <c r="O543" s="43"/>
      <c r="P543" s="203">
        <f>O543*H543</f>
        <v>0</v>
      </c>
      <c r="Q543" s="203">
        <v>0.00114</v>
      </c>
      <c r="R543" s="203">
        <f>Q543*H543</f>
        <v>0.00114</v>
      </c>
      <c r="S543" s="203">
        <v>0</v>
      </c>
      <c r="T543" s="204">
        <f>S543*H543</f>
        <v>0</v>
      </c>
      <c r="AR543" s="25" t="s">
        <v>271</v>
      </c>
      <c r="AT543" s="25" t="s">
        <v>435</v>
      </c>
      <c r="AU543" s="25" t="s">
        <v>92</v>
      </c>
      <c r="AY543" s="25" t="s">
        <v>182</v>
      </c>
      <c r="BE543" s="205">
        <f>IF(N543="základní",J543,0)</f>
        <v>859.2</v>
      </c>
      <c r="BF543" s="205">
        <f>IF(N543="snížená",J543,0)</f>
        <v>0</v>
      </c>
      <c r="BG543" s="205">
        <f>IF(N543="zákl. přenesená",J543,0)</f>
        <v>0</v>
      </c>
      <c r="BH543" s="205">
        <f>IF(N543="sníž. přenesená",J543,0)</f>
        <v>0</v>
      </c>
      <c r="BI543" s="205">
        <f>IF(N543="nulová",J543,0)</f>
        <v>0</v>
      </c>
      <c r="BJ543" s="25" t="s">
        <v>25</v>
      </c>
      <c r="BK543" s="205">
        <f>ROUND(I543*H543,2)</f>
        <v>859.2</v>
      </c>
      <c r="BL543" s="25" t="s">
        <v>197</v>
      </c>
      <c r="BM543" s="25" t="s">
        <v>966</v>
      </c>
    </row>
    <row r="544" spans="2:51" s="11" customFormat="1" ht="13.5">
      <c r="B544" s="206"/>
      <c r="C544" s="207"/>
      <c r="D544" s="208" t="s">
        <v>192</v>
      </c>
      <c r="E544" s="209" t="s">
        <v>22</v>
      </c>
      <c r="F544" s="210" t="s">
        <v>25</v>
      </c>
      <c r="G544" s="207"/>
      <c r="H544" s="211">
        <v>1</v>
      </c>
      <c r="I544" s="212"/>
      <c r="J544" s="207"/>
      <c r="K544" s="207"/>
      <c r="L544" s="213"/>
      <c r="M544" s="214"/>
      <c r="N544" s="215"/>
      <c r="O544" s="215"/>
      <c r="P544" s="215"/>
      <c r="Q544" s="215"/>
      <c r="R544" s="215"/>
      <c r="S544" s="215"/>
      <c r="T544" s="216"/>
      <c r="AT544" s="217" t="s">
        <v>192</v>
      </c>
      <c r="AU544" s="217" t="s">
        <v>92</v>
      </c>
      <c r="AV544" s="11" t="s">
        <v>92</v>
      </c>
      <c r="AW544" s="11" t="s">
        <v>194</v>
      </c>
      <c r="AX544" s="11" t="s">
        <v>25</v>
      </c>
      <c r="AY544" s="217" t="s">
        <v>182</v>
      </c>
    </row>
    <row r="545" spans="2:65" s="1" customFormat="1" ht="34.2" customHeight="1">
      <c r="B545" s="42"/>
      <c r="C545" s="194" t="s">
        <v>967</v>
      </c>
      <c r="D545" s="194" t="s">
        <v>185</v>
      </c>
      <c r="E545" s="195" t="s">
        <v>968</v>
      </c>
      <c r="F545" s="196" t="s">
        <v>969</v>
      </c>
      <c r="G545" s="197" t="s">
        <v>249</v>
      </c>
      <c r="H545" s="198">
        <v>1</v>
      </c>
      <c r="I545" s="199">
        <v>7276.75</v>
      </c>
      <c r="J545" s="200">
        <f>ROUND(I545*H545,2)</f>
        <v>7276.75</v>
      </c>
      <c r="K545" s="196" t="s">
        <v>235</v>
      </c>
      <c r="L545" s="62"/>
      <c r="M545" s="201" t="s">
        <v>22</v>
      </c>
      <c r="N545" s="202" t="s">
        <v>53</v>
      </c>
      <c r="O545" s="43"/>
      <c r="P545" s="203">
        <f>O545*H545</f>
        <v>0</v>
      </c>
      <c r="Q545" s="203">
        <v>1.92726</v>
      </c>
      <c r="R545" s="203">
        <f>Q545*H545</f>
        <v>1.92726</v>
      </c>
      <c r="S545" s="203">
        <v>0</v>
      </c>
      <c r="T545" s="204">
        <f>S545*H545</f>
        <v>0</v>
      </c>
      <c r="AR545" s="25" t="s">
        <v>197</v>
      </c>
      <c r="AT545" s="25" t="s">
        <v>185</v>
      </c>
      <c r="AU545" s="25" t="s">
        <v>92</v>
      </c>
      <c r="AY545" s="25" t="s">
        <v>182</v>
      </c>
      <c r="BE545" s="205">
        <f>IF(N545="základní",J545,0)</f>
        <v>7276.75</v>
      </c>
      <c r="BF545" s="205">
        <f>IF(N545="snížená",J545,0)</f>
        <v>0</v>
      </c>
      <c r="BG545" s="205">
        <f>IF(N545="zákl. přenesená",J545,0)</f>
        <v>0</v>
      </c>
      <c r="BH545" s="205">
        <f>IF(N545="sníž. přenesená",J545,0)</f>
        <v>0</v>
      </c>
      <c r="BI545" s="205">
        <f>IF(N545="nulová",J545,0)</f>
        <v>0</v>
      </c>
      <c r="BJ545" s="25" t="s">
        <v>25</v>
      </c>
      <c r="BK545" s="205">
        <f>ROUND(I545*H545,2)</f>
        <v>7276.75</v>
      </c>
      <c r="BL545" s="25" t="s">
        <v>197</v>
      </c>
      <c r="BM545" s="25" t="s">
        <v>970</v>
      </c>
    </row>
    <row r="546" spans="2:47" s="1" customFormat="1" ht="180">
      <c r="B546" s="42"/>
      <c r="C546" s="64"/>
      <c r="D546" s="208" t="s">
        <v>237</v>
      </c>
      <c r="E546" s="64"/>
      <c r="F546" s="228" t="s">
        <v>971</v>
      </c>
      <c r="G546" s="64"/>
      <c r="H546" s="64"/>
      <c r="I546" s="165"/>
      <c r="J546" s="64"/>
      <c r="K546" s="64"/>
      <c r="L546" s="62"/>
      <c r="M546" s="229"/>
      <c r="N546" s="43"/>
      <c r="O546" s="43"/>
      <c r="P546" s="43"/>
      <c r="Q546" s="43"/>
      <c r="R546" s="43"/>
      <c r="S546" s="43"/>
      <c r="T546" s="79"/>
      <c r="AT546" s="25" t="s">
        <v>237</v>
      </c>
      <c r="AU546" s="25" t="s">
        <v>92</v>
      </c>
    </row>
    <row r="547" spans="2:51" s="11" customFormat="1" ht="13.5">
      <c r="B547" s="206"/>
      <c r="C547" s="207"/>
      <c r="D547" s="208" t="s">
        <v>192</v>
      </c>
      <c r="E547" s="209" t="s">
        <v>22</v>
      </c>
      <c r="F547" s="210" t="s">
        <v>25</v>
      </c>
      <c r="G547" s="207"/>
      <c r="H547" s="211">
        <v>1</v>
      </c>
      <c r="I547" s="212"/>
      <c r="J547" s="207"/>
      <c r="K547" s="207"/>
      <c r="L547" s="213"/>
      <c r="M547" s="214"/>
      <c r="N547" s="215"/>
      <c r="O547" s="215"/>
      <c r="P547" s="215"/>
      <c r="Q547" s="215"/>
      <c r="R547" s="215"/>
      <c r="S547" s="215"/>
      <c r="T547" s="216"/>
      <c r="AT547" s="217" t="s">
        <v>192</v>
      </c>
      <c r="AU547" s="217" t="s">
        <v>92</v>
      </c>
      <c r="AV547" s="11" t="s">
        <v>92</v>
      </c>
      <c r="AW547" s="11" t="s">
        <v>194</v>
      </c>
      <c r="AX547" s="11" t="s">
        <v>25</v>
      </c>
      <c r="AY547" s="217" t="s">
        <v>182</v>
      </c>
    </row>
    <row r="548" spans="2:65" s="1" customFormat="1" ht="14.4" customHeight="1">
      <c r="B548" s="42"/>
      <c r="C548" s="244" t="s">
        <v>972</v>
      </c>
      <c r="D548" s="244" t="s">
        <v>435</v>
      </c>
      <c r="E548" s="245" t="s">
        <v>973</v>
      </c>
      <c r="F548" s="246" t="s">
        <v>974</v>
      </c>
      <c r="G548" s="247" t="s">
        <v>249</v>
      </c>
      <c r="H548" s="248">
        <v>1</v>
      </c>
      <c r="I548" s="249">
        <v>1041.12</v>
      </c>
      <c r="J548" s="250">
        <f>ROUND(I548*H548,2)</f>
        <v>1041.12</v>
      </c>
      <c r="K548" s="246" t="s">
        <v>235</v>
      </c>
      <c r="L548" s="251"/>
      <c r="M548" s="252" t="s">
        <v>22</v>
      </c>
      <c r="N548" s="253" t="s">
        <v>53</v>
      </c>
      <c r="O548" s="43"/>
      <c r="P548" s="203">
        <f>O548*H548</f>
        <v>0</v>
      </c>
      <c r="Q548" s="203">
        <v>0.506</v>
      </c>
      <c r="R548" s="203">
        <f>Q548*H548</f>
        <v>0.506</v>
      </c>
      <c r="S548" s="203">
        <v>0</v>
      </c>
      <c r="T548" s="204">
        <f>S548*H548</f>
        <v>0</v>
      </c>
      <c r="AR548" s="25" t="s">
        <v>271</v>
      </c>
      <c r="AT548" s="25" t="s">
        <v>435</v>
      </c>
      <c r="AU548" s="25" t="s">
        <v>92</v>
      </c>
      <c r="AY548" s="25" t="s">
        <v>182</v>
      </c>
      <c r="BE548" s="205">
        <f>IF(N548="základní",J548,0)</f>
        <v>1041.12</v>
      </c>
      <c r="BF548" s="205">
        <f>IF(N548="snížená",J548,0)</f>
        <v>0</v>
      </c>
      <c r="BG548" s="205">
        <f>IF(N548="zákl. přenesená",J548,0)</f>
        <v>0</v>
      </c>
      <c r="BH548" s="205">
        <f>IF(N548="sníž. přenesená",J548,0)</f>
        <v>0</v>
      </c>
      <c r="BI548" s="205">
        <f>IF(N548="nulová",J548,0)</f>
        <v>0</v>
      </c>
      <c r="BJ548" s="25" t="s">
        <v>25</v>
      </c>
      <c r="BK548" s="205">
        <f>ROUND(I548*H548,2)</f>
        <v>1041.12</v>
      </c>
      <c r="BL548" s="25" t="s">
        <v>197</v>
      </c>
      <c r="BM548" s="25" t="s">
        <v>975</v>
      </c>
    </row>
    <row r="549" spans="2:51" s="11" customFormat="1" ht="13.5">
      <c r="B549" s="206"/>
      <c r="C549" s="207"/>
      <c r="D549" s="208" t="s">
        <v>192</v>
      </c>
      <c r="E549" s="209" t="s">
        <v>22</v>
      </c>
      <c r="F549" s="210" t="s">
        <v>25</v>
      </c>
      <c r="G549" s="207"/>
      <c r="H549" s="211">
        <v>1</v>
      </c>
      <c r="I549" s="212"/>
      <c r="J549" s="207"/>
      <c r="K549" s="207"/>
      <c r="L549" s="213"/>
      <c r="M549" s="214"/>
      <c r="N549" s="215"/>
      <c r="O549" s="215"/>
      <c r="P549" s="215"/>
      <c r="Q549" s="215"/>
      <c r="R549" s="215"/>
      <c r="S549" s="215"/>
      <c r="T549" s="216"/>
      <c r="AT549" s="217" t="s">
        <v>192</v>
      </c>
      <c r="AU549" s="217" t="s">
        <v>92</v>
      </c>
      <c r="AV549" s="11" t="s">
        <v>92</v>
      </c>
      <c r="AW549" s="11" t="s">
        <v>194</v>
      </c>
      <c r="AX549" s="11" t="s">
        <v>25</v>
      </c>
      <c r="AY549" s="217" t="s">
        <v>182</v>
      </c>
    </row>
    <row r="550" spans="2:65" s="1" customFormat="1" ht="14.4" customHeight="1">
      <c r="B550" s="42"/>
      <c r="C550" s="244" t="s">
        <v>976</v>
      </c>
      <c r="D550" s="244" t="s">
        <v>435</v>
      </c>
      <c r="E550" s="245" t="s">
        <v>977</v>
      </c>
      <c r="F550" s="246" t="s">
        <v>978</v>
      </c>
      <c r="G550" s="247" t="s">
        <v>249</v>
      </c>
      <c r="H550" s="248">
        <v>1</v>
      </c>
      <c r="I550" s="249">
        <v>662.53</v>
      </c>
      <c r="J550" s="250">
        <f>ROUND(I550*H550,2)</f>
        <v>662.53</v>
      </c>
      <c r="K550" s="246" t="s">
        <v>235</v>
      </c>
      <c r="L550" s="251"/>
      <c r="M550" s="252" t="s">
        <v>22</v>
      </c>
      <c r="N550" s="253" t="s">
        <v>53</v>
      </c>
      <c r="O550" s="43"/>
      <c r="P550" s="203">
        <f>O550*H550</f>
        <v>0</v>
      </c>
      <c r="Q550" s="203">
        <v>0.254</v>
      </c>
      <c r="R550" s="203">
        <f>Q550*H550</f>
        <v>0.254</v>
      </c>
      <c r="S550" s="203">
        <v>0</v>
      </c>
      <c r="T550" s="204">
        <f>S550*H550</f>
        <v>0</v>
      </c>
      <c r="AR550" s="25" t="s">
        <v>271</v>
      </c>
      <c r="AT550" s="25" t="s">
        <v>435</v>
      </c>
      <c r="AU550" s="25" t="s">
        <v>92</v>
      </c>
      <c r="AY550" s="25" t="s">
        <v>182</v>
      </c>
      <c r="BE550" s="205">
        <f>IF(N550="základní",J550,0)</f>
        <v>662.53</v>
      </c>
      <c r="BF550" s="205">
        <f>IF(N550="snížená",J550,0)</f>
        <v>0</v>
      </c>
      <c r="BG550" s="205">
        <f>IF(N550="zákl. přenesená",J550,0)</f>
        <v>0</v>
      </c>
      <c r="BH550" s="205">
        <f>IF(N550="sníž. přenesená",J550,0)</f>
        <v>0</v>
      </c>
      <c r="BI550" s="205">
        <f>IF(N550="nulová",J550,0)</f>
        <v>0</v>
      </c>
      <c r="BJ550" s="25" t="s">
        <v>25</v>
      </c>
      <c r="BK550" s="205">
        <f>ROUND(I550*H550,2)</f>
        <v>662.53</v>
      </c>
      <c r="BL550" s="25" t="s">
        <v>197</v>
      </c>
      <c r="BM550" s="25" t="s">
        <v>979</v>
      </c>
    </row>
    <row r="551" spans="2:51" s="11" customFormat="1" ht="13.5">
      <c r="B551" s="206"/>
      <c r="C551" s="207"/>
      <c r="D551" s="208" t="s">
        <v>192</v>
      </c>
      <c r="E551" s="209" t="s">
        <v>22</v>
      </c>
      <c r="F551" s="210" t="s">
        <v>25</v>
      </c>
      <c r="G551" s="207"/>
      <c r="H551" s="211">
        <v>1</v>
      </c>
      <c r="I551" s="212"/>
      <c r="J551" s="207"/>
      <c r="K551" s="207"/>
      <c r="L551" s="213"/>
      <c r="M551" s="214"/>
      <c r="N551" s="215"/>
      <c r="O551" s="215"/>
      <c r="P551" s="215"/>
      <c r="Q551" s="215"/>
      <c r="R551" s="215"/>
      <c r="S551" s="215"/>
      <c r="T551" s="216"/>
      <c r="AT551" s="217" t="s">
        <v>192</v>
      </c>
      <c r="AU551" s="217" t="s">
        <v>92</v>
      </c>
      <c r="AV551" s="11" t="s">
        <v>92</v>
      </c>
      <c r="AW551" s="11" t="s">
        <v>194</v>
      </c>
      <c r="AX551" s="11" t="s">
        <v>25</v>
      </c>
      <c r="AY551" s="217" t="s">
        <v>182</v>
      </c>
    </row>
    <row r="552" spans="2:65" s="1" customFormat="1" ht="22.8" customHeight="1">
      <c r="B552" s="42"/>
      <c r="C552" s="244" t="s">
        <v>980</v>
      </c>
      <c r="D552" s="244" t="s">
        <v>435</v>
      </c>
      <c r="E552" s="245" t="s">
        <v>981</v>
      </c>
      <c r="F552" s="246" t="s">
        <v>982</v>
      </c>
      <c r="G552" s="247" t="s">
        <v>249</v>
      </c>
      <c r="H552" s="248">
        <v>1</v>
      </c>
      <c r="I552" s="249">
        <v>1299.24</v>
      </c>
      <c r="J552" s="250">
        <f>ROUND(I552*H552,2)</f>
        <v>1299.24</v>
      </c>
      <c r="K552" s="246" t="s">
        <v>235</v>
      </c>
      <c r="L552" s="251"/>
      <c r="M552" s="252" t="s">
        <v>22</v>
      </c>
      <c r="N552" s="253" t="s">
        <v>53</v>
      </c>
      <c r="O552" s="43"/>
      <c r="P552" s="203">
        <f>O552*H552</f>
        <v>0</v>
      </c>
      <c r="Q552" s="203">
        <v>0.548</v>
      </c>
      <c r="R552" s="203">
        <f>Q552*H552</f>
        <v>0.548</v>
      </c>
      <c r="S552" s="203">
        <v>0</v>
      </c>
      <c r="T552" s="204">
        <f>S552*H552</f>
        <v>0</v>
      </c>
      <c r="AR552" s="25" t="s">
        <v>271</v>
      </c>
      <c r="AT552" s="25" t="s">
        <v>435</v>
      </c>
      <c r="AU552" s="25" t="s">
        <v>92</v>
      </c>
      <c r="AY552" s="25" t="s">
        <v>182</v>
      </c>
      <c r="BE552" s="205">
        <f>IF(N552="základní",J552,0)</f>
        <v>1299.24</v>
      </c>
      <c r="BF552" s="205">
        <f>IF(N552="snížená",J552,0)</f>
        <v>0</v>
      </c>
      <c r="BG552" s="205">
        <f>IF(N552="zákl. přenesená",J552,0)</f>
        <v>0</v>
      </c>
      <c r="BH552" s="205">
        <f>IF(N552="sníž. přenesená",J552,0)</f>
        <v>0</v>
      </c>
      <c r="BI552" s="205">
        <f>IF(N552="nulová",J552,0)</f>
        <v>0</v>
      </c>
      <c r="BJ552" s="25" t="s">
        <v>25</v>
      </c>
      <c r="BK552" s="205">
        <f>ROUND(I552*H552,2)</f>
        <v>1299.24</v>
      </c>
      <c r="BL552" s="25" t="s">
        <v>197</v>
      </c>
      <c r="BM552" s="25" t="s">
        <v>983</v>
      </c>
    </row>
    <row r="553" spans="2:51" s="11" customFormat="1" ht="13.5">
      <c r="B553" s="206"/>
      <c r="C553" s="207"/>
      <c r="D553" s="208" t="s">
        <v>192</v>
      </c>
      <c r="E553" s="209" t="s">
        <v>22</v>
      </c>
      <c r="F553" s="210" t="s">
        <v>25</v>
      </c>
      <c r="G553" s="207"/>
      <c r="H553" s="211">
        <v>1</v>
      </c>
      <c r="I553" s="212"/>
      <c r="J553" s="207"/>
      <c r="K553" s="207"/>
      <c r="L553" s="213"/>
      <c r="M553" s="214"/>
      <c r="N553" s="215"/>
      <c r="O553" s="215"/>
      <c r="P553" s="215"/>
      <c r="Q553" s="215"/>
      <c r="R553" s="215"/>
      <c r="S553" s="215"/>
      <c r="T553" s="216"/>
      <c r="AT553" s="217" t="s">
        <v>192</v>
      </c>
      <c r="AU553" s="217" t="s">
        <v>92</v>
      </c>
      <c r="AV553" s="11" t="s">
        <v>92</v>
      </c>
      <c r="AW553" s="11" t="s">
        <v>194</v>
      </c>
      <c r="AX553" s="11" t="s">
        <v>25</v>
      </c>
      <c r="AY553" s="217" t="s">
        <v>182</v>
      </c>
    </row>
    <row r="554" spans="2:65" s="1" customFormat="1" ht="14.4" customHeight="1">
      <c r="B554" s="42"/>
      <c r="C554" s="244" t="s">
        <v>984</v>
      </c>
      <c r="D554" s="244" t="s">
        <v>435</v>
      </c>
      <c r="E554" s="245" t="s">
        <v>985</v>
      </c>
      <c r="F554" s="246" t="s">
        <v>986</v>
      </c>
      <c r="G554" s="247" t="s">
        <v>249</v>
      </c>
      <c r="H554" s="248">
        <v>1</v>
      </c>
      <c r="I554" s="249">
        <v>199.13</v>
      </c>
      <c r="J554" s="250">
        <f>ROUND(I554*H554,2)</f>
        <v>199.13</v>
      </c>
      <c r="K554" s="246" t="s">
        <v>987</v>
      </c>
      <c r="L554" s="251"/>
      <c r="M554" s="252" t="s">
        <v>22</v>
      </c>
      <c r="N554" s="253" t="s">
        <v>53</v>
      </c>
      <c r="O554" s="43"/>
      <c r="P554" s="203">
        <f>O554*H554</f>
        <v>0</v>
      </c>
      <c r="Q554" s="203">
        <v>0.039</v>
      </c>
      <c r="R554" s="203">
        <f>Q554*H554</f>
        <v>0.039</v>
      </c>
      <c r="S554" s="203">
        <v>0</v>
      </c>
      <c r="T554" s="204">
        <f>S554*H554</f>
        <v>0</v>
      </c>
      <c r="AR554" s="25" t="s">
        <v>271</v>
      </c>
      <c r="AT554" s="25" t="s">
        <v>435</v>
      </c>
      <c r="AU554" s="25" t="s">
        <v>92</v>
      </c>
      <c r="AY554" s="25" t="s">
        <v>182</v>
      </c>
      <c r="BE554" s="205">
        <f>IF(N554="základní",J554,0)</f>
        <v>199.13</v>
      </c>
      <c r="BF554" s="205">
        <f>IF(N554="snížená",J554,0)</f>
        <v>0</v>
      </c>
      <c r="BG554" s="205">
        <f>IF(N554="zákl. přenesená",J554,0)</f>
        <v>0</v>
      </c>
      <c r="BH554" s="205">
        <f>IF(N554="sníž. přenesená",J554,0)</f>
        <v>0</v>
      </c>
      <c r="BI554" s="205">
        <f>IF(N554="nulová",J554,0)</f>
        <v>0</v>
      </c>
      <c r="BJ554" s="25" t="s">
        <v>25</v>
      </c>
      <c r="BK554" s="205">
        <f>ROUND(I554*H554,2)</f>
        <v>199.13</v>
      </c>
      <c r="BL554" s="25" t="s">
        <v>197</v>
      </c>
      <c r="BM554" s="25" t="s">
        <v>988</v>
      </c>
    </row>
    <row r="555" spans="2:51" s="11" customFormat="1" ht="13.5">
      <c r="B555" s="206"/>
      <c r="C555" s="207"/>
      <c r="D555" s="208" t="s">
        <v>192</v>
      </c>
      <c r="E555" s="209" t="s">
        <v>22</v>
      </c>
      <c r="F555" s="210" t="s">
        <v>25</v>
      </c>
      <c r="G555" s="207"/>
      <c r="H555" s="211">
        <v>1</v>
      </c>
      <c r="I555" s="212"/>
      <c r="J555" s="207"/>
      <c r="K555" s="207"/>
      <c r="L555" s="213"/>
      <c r="M555" s="214"/>
      <c r="N555" s="215"/>
      <c r="O555" s="215"/>
      <c r="P555" s="215"/>
      <c r="Q555" s="215"/>
      <c r="R555" s="215"/>
      <c r="S555" s="215"/>
      <c r="T555" s="216"/>
      <c r="AT555" s="217" t="s">
        <v>192</v>
      </c>
      <c r="AU555" s="217" t="s">
        <v>92</v>
      </c>
      <c r="AV555" s="11" t="s">
        <v>92</v>
      </c>
      <c r="AW555" s="11" t="s">
        <v>194</v>
      </c>
      <c r="AX555" s="11" t="s">
        <v>25</v>
      </c>
      <c r="AY555" s="217" t="s">
        <v>182</v>
      </c>
    </row>
    <row r="556" spans="2:65" s="1" customFormat="1" ht="22.8" customHeight="1">
      <c r="B556" s="42"/>
      <c r="C556" s="244" t="s">
        <v>989</v>
      </c>
      <c r="D556" s="244" t="s">
        <v>435</v>
      </c>
      <c r="E556" s="245" t="s">
        <v>990</v>
      </c>
      <c r="F556" s="246" t="s">
        <v>991</v>
      </c>
      <c r="G556" s="247" t="s">
        <v>249</v>
      </c>
      <c r="H556" s="248">
        <v>1</v>
      </c>
      <c r="I556" s="249">
        <v>3404.83</v>
      </c>
      <c r="J556" s="250">
        <f>ROUND(I556*H556,2)</f>
        <v>3404.83</v>
      </c>
      <c r="K556" s="246" t="s">
        <v>235</v>
      </c>
      <c r="L556" s="251"/>
      <c r="M556" s="252" t="s">
        <v>22</v>
      </c>
      <c r="N556" s="253" t="s">
        <v>53</v>
      </c>
      <c r="O556" s="43"/>
      <c r="P556" s="203">
        <f>O556*H556</f>
        <v>0</v>
      </c>
      <c r="Q556" s="203">
        <v>0.165</v>
      </c>
      <c r="R556" s="203">
        <f>Q556*H556</f>
        <v>0.165</v>
      </c>
      <c r="S556" s="203">
        <v>0</v>
      </c>
      <c r="T556" s="204">
        <f>S556*H556</f>
        <v>0</v>
      </c>
      <c r="AR556" s="25" t="s">
        <v>271</v>
      </c>
      <c r="AT556" s="25" t="s">
        <v>435</v>
      </c>
      <c r="AU556" s="25" t="s">
        <v>92</v>
      </c>
      <c r="AY556" s="25" t="s">
        <v>182</v>
      </c>
      <c r="BE556" s="205">
        <f>IF(N556="základní",J556,0)</f>
        <v>3404.83</v>
      </c>
      <c r="BF556" s="205">
        <f>IF(N556="snížená",J556,0)</f>
        <v>0</v>
      </c>
      <c r="BG556" s="205">
        <f>IF(N556="zákl. přenesená",J556,0)</f>
        <v>0</v>
      </c>
      <c r="BH556" s="205">
        <f>IF(N556="sníž. přenesená",J556,0)</f>
        <v>0</v>
      </c>
      <c r="BI556" s="205">
        <f>IF(N556="nulová",J556,0)</f>
        <v>0</v>
      </c>
      <c r="BJ556" s="25" t="s">
        <v>25</v>
      </c>
      <c r="BK556" s="205">
        <f>ROUND(I556*H556,2)</f>
        <v>3404.83</v>
      </c>
      <c r="BL556" s="25" t="s">
        <v>197</v>
      </c>
      <c r="BM556" s="25" t="s">
        <v>992</v>
      </c>
    </row>
    <row r="557" spans="2:51" s="11" customFormat="1" ht="13.5">
      <c r="B557" s="206"/>
      <c r="C557" s="207"/>
      <c r="D557" s="208" t="s">
        <v>192</v>
      </c>
      <c r="E557" s="209" t="s">
        <v>22</v>
      </c>
      <c r="F557" s="210" t="s">
        <v>25</v>
      </c>
      <c r="G557" s="207"/>
      <c r="H557" s="211">
        <v>1</v>
      </c>
      <c r="I557" s="212"/>
      <c r="J557" s="207"/>
      <c r="K557" s="207"/>
      <c r="L557" s="213"/>
      <c r="M557" s="214"/>
      <c r="N557" s="215"/>
      <c r="O557" s="215"/>
      <c r="P557" s="215"/>
      <c r="Q557" s="215"/>
      <c r="R557" s="215"/>
      <c r="S557" s="215"/>
      <c r="T557" s="216"/>
      <c r="AT557" s="217" t="s">
        <v>192</v>
      </c>
      <c r="AU557" s="217" t="s">
        <v>92</v>
      </c>
      <c r="AV557" s="11" t="s">
        <v>92</v>
      </c>
      <c r="AW557" s="11" t="s">
        <v>194</v>
      </c>
      <c r="AX557" s="11" t="s">
        <v>25</v>
      </c>
      <c r="AY557" s="217" t="s">
        <v>182</v>
      </c>
    </row>
    <row r="558" spans="2:65" s="1" customFormat="1" ht="22.8" customHeight="1">
      <c r="B558" s="42"/>
      <c r="C558" s="194" t="s">
        <v>993</v>
      </c>
      <c r="D558" s="194" t="s">
        <v>185</v>
      </c>
      <c r="E558" s="195" t="s">
        <v>994</v>
      </c>
      <c r="F558" s="196" t="s">
        <v>995</v>
      </c>
      <c r="G558" s="197" t="s">
        <v>249</v>
      </c>
      <c r="H558" s="198">
        <v>20</v>
      </c>
      <c r="I558" s="199">
        <v>8628.85</v>
      </c>
      <c r="J558" s="200">
        <f>ROUND(I558*H558,2)</f>
        <v>172577</v>
      </c>
      <c r="K558" s="196" t="s">
        <v>235</v>
      </c>
      <c r="L558" s="62"/>
      <c r="M558" s="201" t="s">
        <v>22</v>
      </c>
      <c r="N558" s="202" t="s">
        <v>53</v>
      </c>
      <c r="O558" s="43"/>
      <c r="P558" s="203">
        <f>O558*H558</f>
        <v>0</v>
      </c>
      <c r="Q558" s="203">
        <v>1.51471</v>
      </c>
      <c r="R558" s="203">
        <f>Q558*H558</f>
        <v>30.2942</v>
      </c>
      <c r="S558" s="203">
        <v>0</v>
      </c>
      <c r="T558" s="204">
        <f>S558*H558</f>
        <v>0</v>
      </c>
      <c r="AR558" s="25" t="s">
        <v>197</v>
      </c>
      <c r="AT558" s="25" t="s">
        <v>185</v>
      </c>
      <c r="AU558" s="25" t="s">
        <v>92</v>
      </c>
      <c r="AY558" s="25" t="s">
        <v>182</v>
      </c>
      <c r="BE558" s="205">
        <f>IF(N558="základní",J558,0)</f>
        <v>172577</v>
      </c>
      <c r="BF558" s="205">
        <f>IF(N558="snížená",J558,0)</f>
        <v>0</v>
      </c>
      <c r="BG558" s="205">
        <f>IF(N558="zákl. přenesená",J558,0)</f>
        <v>0</v>
      </c>
      <c r="BH558" s="205">
        <f>IF(N558="sníž. přenesená",J558,0)</f>
        <v>0</v>
      </c>
      <c r="BI558" s="205">
        <f>IF(N558="nulová",J558,0)</f>
        <v>0</v>
      </c>
      <c r="BJ558" s="25" t="s">
        <v>25</v>
      </c>
      <c r="BK558" s="205">
        <f>ROUND(I558*H558,2)</f>
        <v>172577</v>
      </c>
      <c r="BL558" s="25" t="s">
        <v>197</v>
      </c>
      <c r="BM558" s="25" t="s">
        <v>996</v>
      </c>
    </row>
    <row r="559" spans="2:51" s="11" customFormat="1" ht="13.5">
      <c r="B559" s="206"/>
      <c r="C559" s="207"/>
      <c r="D559" s="208" t="s">
        <v>192</v>
      </c>
      <c r="E559" s="209" t="s">
        <v>22</v>
      </c>
      <c r="F559" s="210" t="s">
        <v>997</v>
      </c>
      <c r="G559" s="207"/>
      <c r="H559" s="211">
        <v>20</v>
      </c>
      <c r="I559" s="212"/>
      <c r="J559" s="207"/>
      <c r="K559" s="207"/>
      <c r="L559" s="213"/>
      <c r="M559" s="214"/>
      <c r="N559" s="215"/>
      <c r="O559" s="215"/>
      <c r="P559" s="215"/>
      <c r="Q559" s="215"/>
      <c r="R559" s="215"/>
      <c r="S559" s="215"/>
      <c r="T559" s="216"/>
      <c r="AT559" s="217" t="s">
        <v>192</v>
      </c>
      <c r="AU559" s="217" t="s">
        <v>92</v>
      </c>
      <c r="AV559" s="11" t="s">
        <v>92</v>
      </c>
      <c r="AW559" s="11" t="s">
        <v>194</v>
      </c>
      <c r="AX559" s="11" t="s">
        <v>25</v>
      </c>
      <c r="AY559" s="217" t="s">
        <v>182</v>
      </c>
    </row>
    <row r="560" spans="2:65" s="1" customFormat="1" ht="14.4" customHeight="1">
      <c r="B560" s="42"/>
      <c r="C560" s="194" t="s">
        <v>998</v>
      </c>
      <c r="D560" s="194" t="s">
        <v>185</v>
      </c>
      <c r="E560" s="195" t="s">
        <v>999</v>
      </c>
      <c r="F560" s="196" t="s">
        <v>1000</v>
      </c>
      <c r="G560" s="197" t="s">
        <v>249</v>
      </c>
      <c r="H560" s="198">
        <v>2</v>
      </c>
      <c r="I560" s="199">
        <v>4302.14</v>
      </c>
      <c r="J560" s="200">
        <f>ROUND(I560*H560,2)</f>
        <v>8604.28</v>
      </c>
      <c r="K560" s="196" t="s">
        <v>235</v>
      </c>
      <c r="L560" s="62"/>
      <c r="M560" s="201" t="s">
        <v>22</v>
      </c>
      <c r="N560" s="202" t="s">
        <v>53</v>
      </c>
      <c r="O560" s="43"/>
      <c r="P560" s="203">
        <f>O560*H560</f>
        <v>0</v>
      </c>
      <c r="Q560" s="203">
        <v>0.14494</v>
      </c>
      <c r="R560" s="203">
        <f>Q560*H560</f>
        <v>0.28988</v>
      </c>
      <c r="S560" s="203">
        <v>0</v>
      </c>
      <c r="T560" s="204">
        <f>S560*H560</f>
        <v>0</v>
      </c>
      <c r="AR560" s="25" t="s">
        <v>197</v>
      </c>
      <c r="AT560" s="25" t="s">
        <v>185</v>
      </c>
      <c r="AU560" s="25" t="s">
        <v>92</v>
      </c>
      <c r="AY560" s="25" t="s">
        <v>182</v>
      </c>
      <c r="BE560" s="205">
        <f>IF(N560="základní",J560,0)</f>
        <v>8604.28</v>
      </c>
      <c r="BF560" s="205">
        <f>IF(N560="snížená",J560,0)</f>
        <v>0</v>
      </c>
      <c r="BG560" s="205">
        <f>IF(N560="zákl. přenesená",J560,0)</f>
        <v>0</v>
      </c>
      <c r="BH560" s="205">
        <f>IF(N560="sníž. přenesená",J560,0)</f>
        <v>0</v>
      </c>
      <c r="BI560" s="205">
        <f>IF(N560="nulová",J560,0)</f>
        <v>0</v>
      </c>
      <c r="BJ560" s="25" t="s">
        <v>25</v>
      </c>
      <c r="BK560" s="205">
        <f>ROUND(I560*H560,2)</f>
        <v>8604.28</v>
      </c>
      <c r="BL560" s="25" t="s">
        <v>197</v>
      </c>
      <c r="BM560" s="25" t="s">
        <v>1001</v>
      </c>
    </row>
    <row r="561" spans="2:47" s="1" customFormat="1" ht="132">
      <c r="B561" s="42"/>
      <c r="C561" s="64"/>
      <c r="D561" s="208" t="s">
        <v>237</v>
      </c>
      <c r="E561" s="64"/>
      <c r="F561" s="228" t="s">
        <v>1002</v>
      </c>
      <c r="G561" s="64"/>
      <c r="H561" s="64"/>
      <c r="I561" s="165"/>
      <c r="J561" s="64"/>
      <c r="K561" s="64"/>
      <c r="L561" s="62"/>
      <c r="M561" s="229"/>
      <c r="N561" s="43"/>
      <c r="O561" s="43"/>
      <c r="P561" s="43"/>
      <c r="Q561" s="43"/>
      <c r="R561" s="43"/>
      <c r="S561" s="43"/>
      <c r="T561" s="79"/>
      <c r="AT561" s="25" t="s">
        <v>237</v>
      </c>
      <c r="AU561" s="25" t="s">
        <v>92</v>
      </c>
    </row>
    <row r="562" spans="2:51" s="11" customFormat="1" ht="13.5">
      <c r="B562" s="206"/>
      <c r="C562" s="207"/>
      <c r="D562" s="208" t="s">
        <v>192</v>
      </c>
      <c r="E562" s="209" t="s">
        <v>22</v>
      </c>
      <c r="F562" s="210" t="s">
        <v>92</v>
      </c>
      <c r="G562" s="207"/>
      <c r="H562" s="211">
        <v>2</v>
      </c>
      <c r="I562" s="212"/>
      <c r="J562" s="207"/>
      <c r="K562" s="207"/>
      <c r="L562" s="213"/>
      <c r="M562" s="214"/>
      <c r="N562" s="215"/>
      <c r="O562" s="215"/>
      <c r="P562" s="215"/>
      <c r="Q562" s="215"/>
      <c r="R562" s="215"/>
      <c r="S562" s="215"/>
      <c r="T562" s="216"/>
      <c r="AT562" s="217" t="s">
        <v>192</v>
      </c>
      <c r="AU562" s="217" t="s">
        <v>92</v>
      </c>
      <c r="AV562" s="11" t="s">
        <v>92</v>
      </c>
      <c r="AW562" s="11" t="s">
        <v>194</v>
      </c>
      <c r="AX562" s="11" t="s">
        <v>25</v>
      </c>
      <c r="AY562" s="217" t="s">
        <v>182</v>
      </c>
    </row>
    <row r="563" spans="2:65" s="1" customFormat="1" ht="22.8" customHeight="1">
      <c r="B563" s="42"/>
      <c r="C563" s="244" t="s">
        <v>1003</v>
      </c>
      <c r="D563" s="244" t="s">
        <v>435</v>
      </c>
      <c r="E563" s="245" t="s">
        <v>1004</v>
      </c>
      <c r="F563" s="246" t="s">
        <v>1005</v>
      </c>
      <c r="G563" s="247" t="s">
        <v>249</v>
      </c>
      <c r="H563" s="248">
        <v>2</v>
      </c>
      <c r="I563" s="249">
        <v>188.07</v>
      </c>
      <c r="J563" s="250">
        <f>ROUND(I563*H563,2)</f>
        <v>376.14</v>
      </c>
      <c r="K563" s="246" t="s">
        <v>235</v>
      </c>
      <c r="L563" s="251"/>
      <c r="M563" s="252" t="s">
        <v>22</v>
      </c>
      <c r="N563" s="253" t="s">
        <v>53</v>
      </c>
      <c r="O563" s="43"/>
      <c r="P563" s="203">
        <f>O563*H563</f>
        <v>0</v>
      </c>
      <c r="Q563" s="203">
        <v>0.027</v>
      </c>
      <c r="R563" s="203">
        <f>Q563*H563</f>
        <v>0.054</v>
      </c>
      <c r="S563" s="203">
        <v>0</v>
      </c>
      <c r="T563" s="204">
        <f>S563*H563</f>
        <v>0</v>
      </c>
      <c r="AR563" s="25" t="s">
        <v>271</v>
      </c>
      <c r="AT563" s="25" t="s">
        <v>435</v>
      </c>
      <c r="AU563" s="25" t="s">
        <v>92</v>
      </c>
      <c r="AY563" s="25" t="s">
        <v>182</v>
      </c>
      <c r="BE563" s="205">
        <f>IF(N563="základní",J563,0)</f>
        <v>376.14</v>
      </c>
      <c r="BF563" s="205">
        <f>IF(N563="snížená",J563,0)</f>
        <v>0</v>
      </c>
      <c r="BG563" s="205">
        <f>IF(N563="zákl. přenesená",J563,0)</f>
        <v>0</v>
      </c>
      <c r="BH563" s="205">
        <f>IF(N563="sníž. přenesená",J563,0)</f>
        <v>0</v>
      </c>
      <c r="BI563" s="205">
        <f>IF(N563="nulová",J563,0)</f>
        <v>0</v>
      </c>
      <c r="BJ563" s="25" t="s">
        <v>25</v>
      </c>
      <c r="BK563" s="205">
        <f>ROUND(I563*H563,2)</f>
        <v>376.14</v>
      </c>
      <c r="BL563" s="25" t="s">
        <v>197</v>
      </c>
      <c r="BM563" s="25" t="s">
        <v>1006</v>
      </c>
    </row>
    <row r="564" spans="2:51" s="11" customFormat="1" ht="13.5">
      <c r="B564" s="206"/>
      <c r="C564" s="207"/>
      <c r="D564" s="208" t="s">
        <v>192</v>
      </c>
      <c r="E564" s="209" t="s">
        <v>22</v>
      </c>
      <c r="F564" s="210" t="s">
        <v>92</v>
      </c>
      <c r="G564" s="207"/>
      <c r="H564" s="211">
        <v>2</v>
      </c>
      <c r="I564" s="212"/>
      <c r="J564" s="207"/>
      <c r="K564" s="207"/>
      <c r="L564" s="213"/>
      <c r="M564" s="214"/>
      <c r="N564" s="215"/>
      <c r="O564" s="215"/>
      <c r="P564" s="215"/>
      <c r="Q564" s="215"/>
      <c r="R564" s="215"/>
      <c r="S564" s="215"/>
      <c r="T564" s="216"/>
      <c r="AT564" s="217" t="s">
        <v>192</v>
      </c>
      <c r="AU564" s="217" t="s">
        <v>92</v>
      </c>
      <c r="AV564" s="11" t="s">
        <v>92</v>
      </c>
      <c r="AW564" s="11" t="s">
        <v>194</v>
      </c>
      <c r="AX564" s="11" t="s">
        <v>25</v>
      </c>
      <c r="AY564" s="217" t="s">
        <v>182</v>
      </c>
    </row>
    <row r="565" spans="2:65" s="1" customFormat="1" ht="22.8" customHeight="1">
      <c r="B565" s="42"/>
      <c r="C565" s="244" t="s">
        <v>1007</v>
      </c>
      <c r="D565" s="244" t="s">
        <v>435</v>
      </c>
      <c r="E565" s="245" t="s">
        <v>1008</v>
      </c>
      <c r="F565" s="246" t="s">
        <v>1009</v>
      </c>
      <c r="G565" s="247" t="s">
        <v>249</v>
      </c>
      <c r="H565" s="248">
        <v>2</v>
      </c>
      <c r="I565" s="249">
        <v>635.49</v>
      </c>
      <c r="J565" s="250">
        <f>ROUND(I565*H565,2)</f>
        <v>1270.98</v>
      </c>
      <c r="K565" s="246" t="s">
        <v>235</v>
      </c>
      <c r="L565" s="251"/>
      <c r="M565" s="252" t="s">
        <v>22</v>
      </c>
      <c r="N565" s="253" t="s">
        <v>53</v>
      </c>
      <c r="O565" s="43"/>
      <c r="P565" s="203">
        <f>O565*H565</f>
        <v>0</v>
      </c>
      <c r="Q565" s="203">
        <v>0.006</v>
      </c>
      <c r="R565" s="203">
        <f>Q565*H565</f>
        <v>0.012</v>
      </c>
      <c r="S565" s="203">
        <v>0</v>
      </c>
      <c r="T565" s="204">
        <f>S565*H565</f>
        <v>0</v>
      </c>
      <c r="AR565" s="25" t="s">
        <v>271</v>
      </c>
      <c r="AT565" s="25" t="s">
        <v>435</v>
      </c>
      <c r="AU565" s="25" t="s">
        <v>92</v>
      </c>
      <c r="AY565" s="25" t="s">
        <v>182</v>
      </c>
      <c r="BE565" s="205">
        <f>IF(N565="základní",J565,0)</f>
        <v>1270.98</v>
      </c>
      <c r="BF565" s="205">
        <f>IF(N565="snížená",J565,0)</f>
        <v>0</v>
      </c>
      <c r="BG565" s="205">
        <f>IF(N565="zákl. přenesená",J565,0)</f>
        <v>0</v>
      </c>
      <c r="BH565" s="205">
        <f>IF(N565="sníž. přenesená",J565,0)</f>
        <v>0</v>
      </c>
      <c r="BI565" s="205">
        <f>IF(N565="nulová",J565,0)</f>
        <v>0</v>
      </c>
      <c r="BJ565" s="25" t="s">
        <v>25</v>
      </c>
      <c r="BK565" s="205">
        <f>ROUND(I565*H565,2)</f>
        <v>1270.98</v>
      </c>
      <c r="BL565" s="25" t="s">
        <v>197</v>
      </c>
      <c r="BM565" s="25" t="s">
        <v>1010</v>
      </c>
    </row>
    <row r="566" spans="2:51" s="11" customFormat="1" ht="13.5">
      <c r="B566" s="206"/>
      <c r="C566" s="207"/>
      <c r="D566" s="208" t="s">
        <v>192</v>
      </c>
      <c r="E566" s="209" t="s">
        <v>22</v>
      </c>
      <c r="F566" s="210" t="s">
        <v>92</v>
      </c>
      <c r="G566" s="207"/>
      <c r="H566" s="211">
        <v>2</v>
      </c>
      <c r="I566" s="212"/>
      <c r="J566" s="207"/>
      <c r="K566" s="207"/>
      <c r="L566" s="213"/>
      <c r="M566" s="214"/>
      <c r="N566" s="215"/>
      <c r="O566" s="215"/>
      <c r="P566" s="215"/>
      <c r="Q566" s="215"/>
      <c r="R566" s="215"/>
      <c r="S566" s="215"/>
      <c r="T566" s="216"/>
      <c r="AT566" s="217" t="s">
        <v>192</v>
      </c>
      <c r="AU566" s="217" t="s">
        <v>92</v>
      </c>
      <c r="AV566" s="11" t="s">
        <v>92</v>
      </c>
      <c r="AW566" s="11" t="s">
        <v>194</v>
      </c>
      <c r="AX566" s="11" t="s">
        <v>25</v>
      </c>
      <c r="AY566" s="217" t="s">
        <v>182</v>
      </c>
    </row>
    <row r="567" spans="2:65" s="1" customFormat="1" ht="14.4" customHeight="1">
      <c r="B567" s="42"/>
      <c r="C567" s="244" t="s">
        <v>1011</v>
      </c>
      <c r="D567" s="244" t="s">
        <v>435</v>
      </c>
      <c r="E567" s="245" t="s">
        <v>1012</v>
      </c>
      <c r="F567" s="246" t="s">
        <v>1013</v>
      </c>
      <c r="G567" s="247" t="s">
        <v>249</v>
      </c>
      <c r="H567" s="248">
        <v>2</v>
      </c>
      <c r="I567" s="249">
        <v>2464.51</v>
      </c>
      <c r="J567" s="250">
        <f>ROUND(I567*H567,2)</f>
        <v>4929.02</v>
      </c>
      <c r="K567" s="246" t="s">
        <v>22</v>
      </c>
      <c r="L567" s="251"/>
      <c r="M567" s="252" t="s">
        <v>22</v>
      </c>
      <c r="N567" s="253" t="s">
        <v>53</v>
      </c>
      <c r="O567" s="43"/>
      <c r="P567" s="203">
        <f>O567*H567</f>
        <v>0</v>
      </c>
      <c r="Q567" s="203">
        <v>0.0084</v>
      </c>
      <c r="R567" s="203">
        <f>Q567*H567</f>
        <v>0.0168</v>
      </c>
      <c r="S567" s="203">
        <v>0</v>
      </c>
      <c r="T567" s="204">
        <f>S567*H567</f>
        <v>0</v>
      </c>
      <c r="AR567" s="25" t="s">
        <v>271</v>
      </c>
      <c r="AT567" s="25" t="s">
        <v>435</v>
      </c>
      <c r="AU567" s="25" t="s">
        <v>92</v>
      </c>
      <c r="AY567" s="25" t="s">
        <v>182</v>
      </c>
      <c r="BE567" s="205">
        <f>IF(N567="základní",J567,0)</f>
        <v>4929.02</v>
      </c>
      <c r="BF567" s="205">
        <f>IF(N567="snížená",J567,0)</f>
        <v>0</v>
      </c>
      <c r="BG567" s="205">
        <f>IF(N567="zákl. přenesená",J567,0)</f>
        <v>0</v>
      </c>
      <c r="BH567" s="205">
        <f>IF(N567="sníž. přenesená",J567,0)</f>
        <v>0</v>
      </c>
      <c r="BI567" s="205">
        <f>IF(N567="nulová",J567,0)</f>
        <v>0</v>
      </c>
      <c r="BJ567" s="25" t="s">
        <v>25</v>
      </c>
      <c r="BK567" s="205">
        <f>ROUND(I567*H567,2)</f>
        <v>4929.02</v>
      </c>
      <c r="BL567" s="25" t="s">
        <v>197</v>
      </c>
      <c r="BM567" s="25" t="s">
        <v>1014</v>
      </c>
    </row>
    <row r="568" spans="2:51" s="11" customFormat="1" ht="13.5">
      <c r="B568" s="206"/>
      <c r="C568" s="207"/>
      <c r="D568" s="208" t="s">
        <v>192</v>
      </c>
      <c r="E568" s="209" t="s">
        <v>22</v>
      </c>
      <c r="F568" s="210" t="s">
        <v>92</v>
      </c>
      <c r="G568" s="207"/>
      <c r="H568" s="211">
        <v>2</v>
      </c>
      <c r="I568" s="212"/>
      <c r="J568" s="207"/>
      <c r="K568" s="207"/>
      <c r="L568" s="213"/>
      <c r="M568" s="214"/>
      <c r="N568" s="215"/>
      <c r="O568" s="215"/>
      <c r="P568" s="215"/>
      <c r="Q568" s="215"/>
      <c r="R568" s="215"/>
      <c r="S568" s="215"/>
      <c r="T568" s="216"/>
      <c r="AT568" s="217" t="s">
        <v>192</v>
      </c>
      <c r="AU568" s="217" t="s">
        <v>92</v>
      </c>
      <c r="AV568" s="11" t="s">
        <v>92</v>
      </c>
      <c r="AW568" s="11" t="s">
        <v>194</v>
      </c>
      <c r="AX568" s="11" t="s">
        <v>25</v>
      </c>
      <c r="AY568" s="217" t="s">
        <v>182</v>
      </c>
    </row>
    <row r="569" spans="2:65" s="1" customFormat="1" ht="14.4" customHeight="1">
      <c r="B569" s="42"/>
      <c r="C569" s="244" t="s">
        <v>1015</v>
      </c>
      <c r="D569" s="244" t="s">
        <v>435</v>
      </c>
      <c r="E569" s="245" t="s">
        <v>1016</v>
      </c>
      <c r="F569" s="246" t="s">
        <v>1017</v>
      </c>
      <c r="G569" s="247" t="s">
        <v>249</v>
      </c>
      <c r="H569" s="248">
        <v>2</v>
      </c>
      <c r="I569" s="249">
        <v>189.3</v>
      </c>
      <c r="J569" s="250">
        <f>ROUND(I569*H569,2)</f>
        <v>378.6</v>
      </c>
      <c r="K569" s="246" t="s">
        <v>235</v>
      </c>
      <c r="L569" s="251"/>
      <c r="M569" s="252" t="s">
        <v>22</v>
      </c>
      <c r="N569" s="253" t="s">
        <v>53</v>
      </c>
      <c r="O569" s="43"/>
      <c r="P569" s="203">
        <f>O569*H569</f>
        <v>0</v>
      </c>
      <c r="Q569" s="203">
        <v>0.04</v>
      </c>
      <c r="R569" s="203">
        <f>Q569*H569</f>
        <v>0.08</v>
      </c>
      <c r="S569" s="203">
        <v>0</v>
      </c>
      <c r="T569" s="204">
        <f>S569*H569</f>
        <v>0</v>
      </c>
      <c r="AR569" s="25" t="s">
        <v>271</v>
      </c>
      <c r="AT569" s="25" t="s">
        <v>435</v>
      </c>
      <c r="AU569" s="25" t="s">
        <v>92</v>
      </c>
      <c r="AY569" s="25" t="s">
        <v>182</v>
      </c>
      <c r="BE569" s="205">
        <f>IF(N569="základní",J569,0)</f>
        <v>378.6</v>
      </c>
      <c r="BF569" s="205">
        <f>IF(N569="snížená",J569,0)</f>
        <v>0</v>
      </c>
      <c r="BG569" s="205">
        <f>IF(N569="zákl. přenesená",J569,0)</f>
        <v>0</v>
      </c>
      <c r="BH569" s="205">
        <f>IF(N569="sníž. přenesená",J569,0)</f>
        <v>0</v>
      </c>
      <c r="BI569" s="205">
        <f>IF(N569="nulová",J569,0)</f>
        <v>0</v>
      </c>
      <c r="BJ569" s="25" t="s">
        <v>25</v>
      </c>
      <c r="BK569" s="205">
        <f>ROUND(I569*H569,2)</f>
        <v>378.6</v>
      </c>
      <c r="BL569" s="25" t="s">
        <v>197</v>
      </c>
      <c r="BM569" s="25" t="s">
        <v>1018</v>
      </c>
    </row>
    <row r="570" spans="2:51" s="11" customFormat="1" ht="13.5">
      <c r="B570" s="206"/>
      <c r="C570" s="207"/>
      <c r="D570" s="208" t="s">
        <v>192</v>
      </c>
      <c r="E570" s="209" t="s">
        <v>22</v>
      </c>
      <c r="F570" s="210" t="s">
        <v>92</v>
      </c>
      <c r="G570" s="207"/>
      <c r="H570" s="211">
        <v>2</v>
      </c>
      <c r="I570" s="212"/>
      <c r="J570" s="207"/>
      <c r="K570" s="207"/>
      <c r="L570" s="213"/>
      <c r="M570" s="214"/>
      <c r="N570" s="215"/>
      <c r="O570" s="215"/>
      <c r="P570" s="215"/>
      <c r="Q570" s="215"/>
      <c r="R570" s="215"/>
      <c r="S570" s="215"/>
      <c r="T570" s="216"/>
      <c r="AT570" s="217" t="s">
        <v>192</v>
      </c>
      <c r="AU570" s="217" t="s">
        <v>92</v>
      </c>
      <c r="AV570" s="11" t="s">
        <v>92</v>
      </c>
      <c r="AW570" s="11" t="s">
        <v>194</v>
      </c>
      <c r="AX570" s="11" t="s">
        <v>25</v>
      </c>
      <c r="AY570" s="217" t="s">
        <v>182</v>
      </c>
    </row>
    <row r="571" spans="2:65" s="1" customFormat="1" ht="14.4" customHeight="1">
      <c r="B571" s="42"/>
      <c r="C571" s="244" t="s">
        <v>1019</v>
      </c>
      <c r="D571" s="244" t="s">
        <v>435</v>
      </c>
      <c r="E571" s="245" t="s">
        <v>1020</v>
      </c>
      <c r="F571" s="246" t="s">
        <v>1021</v>
      </c>
      <c r="G571" s="247" t="s">
        <v>249</v>
      </c>
      <c r="H571" s="248">
        <v>2</v>
      </c>
      <c r="I571" s="249">
        <v>263.05</v>
      </c>
      <c r="J571" s="250">
        <f>ROUND(I571*H571,2)</f>
        <v>526.1</v>
      </c>
      <c r="K571" s="246" t="s">
        <v>235</v>
      </c>
      <c r="L571" s="251"/>
      <c r="M571" s="252" t="s">
        <v>22</v>
      </c>
      <c r="N571" s="253" t="s">
        <v>53</v>
      </c>
      <c r="O571" s="43"/>
      <c r="P571" s="203">
        <f>O571*H571</f>
        <v>0</v>
      </c>
      <c r="Q571" s="203">
        <v>0.072</v>
      </c>
      <c r="R571" s="203">
        <f>Q571*H571</f>
        <v>0.144</v>
      </c>
      <c r="S571" s="203">
        <v>0</v>
      </c>
      <c r="T571" s="204">
        <f>S571*H571</f>
        <v>0</v>
      </c>
      <c r="AR571" s="25" t="s">
        <v>271</v>
      </c>
      <c r="AT571" s="25" t="s">
        <v>435</v>
      </c>
      <c r="AU571" s="25" t="s">
        <v>92</v>
      </c>
      <c r="AY571" s="25" t="s">
        <v>182</v>
      </c>
      <c r="BE571" s="205">
        <f>IF(N571="základní",J571,0)</f>
        <v>526.1</v>
      </c>
      <c r="BF571" s="205">
        <f>IF(N571="snížená",J571,0)</f>
        <v>0</v>
      </c>
      <c r="BG571" s="205">
        <f>IF(N571="zákl. přenesená",J571,0)</f>
        <v>0</v>
      </c>
      <c r="BH571" s="205">
        <f>IF(N571="sníž. přenesená",J571,0)</f>
        <v>0</v>
      </c>
      <c r="BI571" s="205">
        <f>IF(N571="nulová",J571,0)</f>
        <v>0</v>
      </c>
      <c r="BJ571" s="25" t="s">
        <v>25</v>
      </c>
      <c r="BK571" s="205">
        <f>ROUND(I571*H571,2)</f>
        <v>526.1</v>
      </c>
      <c r="BL571" s="25" t="s">
        <v>197</v>
      </c>
      <c r="BM571" s="25" t="s">
        <v>1022</v>
      </c>
    </row>
    <row r="572" spans="2:51" s="11" customFormat="1" ht="13.5">
      <c r="B572" s="206"/>
      <c r="C572" s="207"/>
      <c r="D572" s="208" t="s">
        <v>192</v>
      </c>
      <c r="E572" s="209" t="s">
        <v>22</v>
      </c>
      <c r="F572" s="210" t="s">
        <v>92</v>
      </c>
      <c r="G572" s="207"/>
      <c r="H572" s="211">
        <v>2</v>
      </c>
      <c r="I572" s="212"/>
      <c r="J572" s="207"/>
      <c r="K572" s="207"/>
      <c r="L572" s="213"/>
      <c r="M572" s="214"/>
      <c r="N572" s="215"/>
      <c r="O572" s="215"/>
      <c r="P572" s="215"/>
      <c r="Q572" s="215"/>
      <c r="R572" s="215"/>
      <c r="S572" s="215"/>
      <c r="T572" s="216"/>
      <c r="AT572" s="217" t="s">
        <v>192</v>
      </c>
      <c r="AU572" s="217" t="s">
        <v>92</v>
      </c>
      <c r="AV572" s="11" t="s">
        <v>92</v>
      </c>
      <c r="AW572" s="11" t="s">
        <v>194</v>
      </c>
      <c r="AX572" s="11" t="s">
        <v>25</v>
      </c>
      <c r="AY572" s="217" t="s">
        <v>182</v>
      </c>
    </row>
    <row r="573" spans="2:65" s="1" customFormat="1" ht="14.4" customHeight="1">
      <c r="B573" s="42"/>
      <c r="C573" s="244" t="s">
        <v>1023</v>
      </c>
      <c r="D573" s="244" t="s">
        <v>435</v>
      </c>
      <c r="E573" s="245" t="s">
        <v>1024</v>
      </c>
      <c r="F573" s="246" t="s">
        <v>1025</v>
      </c>
      <c r="G573" s="247" t="s">
        <v>249</v>
      </c>
      <c r="H573" s="248">
        <v>2</v>
      </c>
      <c r="I573" s="249">
        <v>363.84</v>
      </c>
      <c r="J573" s="250">
        <f>ROUND(I573*H573,2)</f>
        <v>727.68</v>
      </c>
      <c r="K573" s="246" t="s">
        <v>235</v>
      </c>
      <c r="L573" s="251"/>
      <c r="M573" s="252" t="s">
        <v>22</v>
      </c>
      <c r="N573" s="253" t="s">
        <v>53</v>
      </c>
      <c r="O573" s="43"/>
      <c r="P573" s="203">
        <f>O573*H573</f>
        <v>0</v>
      </c>
      <c r="Q573" s="203">
        <v>0.111</v>
      </c>
      <c r="R573" s="203">
        <f>Q573*H573</f>
        <v>0.222</v>
      </c>
      <c r="S573" s="203">
        <v>0</v>
      </c>
      <c r="T573" s="204">
        <f>S573*H573</f>
        <v>0</v>
      </c>
      <c r="AR573" s="25" t="s">
        <v>271</v>
      </c>
      <c r="AT573" s="25" t="s">
        <v>435</v>
      </c>
      <c r="AU573" s="25" t="s">
        <v>92</v>
      </c>
      <c r="AY573" s="25" t="s">
        <v>182</v>
      </c>
      <c r="BE573" s="205">
        <f>IF(N573="základní",J573,0)</f>
        <v>727.68</v>
      </c>
      <c r="BF573" s="205">
        <f>IF(N573="snížená",J573,0)</f>
        <v>0</v>
      </c>
      <c r="BG573" s="205">
        <f>IF(N573="zákl. přenesená",J573,0)</f>
        <v>0</v>
      </c>
      <c r="BH573" s="205">
        <f>IF(N573="sníž. přenesená",J573,0)</f>
        <v>0</v>
      </c>
      <c r="BI573" s="205">
        <f>IF(N573="nulová",J573,0)</f>
        <v>0</v>
      </c>
      <c r="BJ573" s="25" t="s">
        <v>25</v>
      </c>
      <c r="BK573" s="205">
        <f>ROUND(I573*H573,2)</f>
        <v>727.68</v>
      </c>
      <c r="BL573" s="25" t="s">
        <v>197</v>
      </c>
      <c r="BM573" s="25" t="s">
        <v>1026</v>
      </c>
    </row>
    <row r="574" spans="2:51" s="11" customFormat="1" ht="13.5">
      <c r="B574" s="206"/>
      <c r="C574" s="207"/>
      <c r="D574" s="208" t="s">
        <v>192</v>
      </c>
      <c r="E574" s="209" t="s">
        <v>22</v>
      </c>
      <c r="F574" s="210" t="s">
        <v>92</v>
      </c>
      <c r="G574" s="207"/>
      <c r="H574" s="211">
        <v>2</v>
      </c>
      <c r="I574" s="212"/>
      <c r="J574" s="207"/>
      <c r="K574" s="207"/>
      <c r="L574" s="213"/>
      <c r="M574" s="214"/>
      <c r="N574" s="215"/>
      <c r="O574" s="215"/>
      <c r="P574" s="215"/>
      <c r="Q574" s="215"/>
      <c r="R574" s="215"/>
      <c r="S574" s="215"/>
      <c r="T574" s="216"/>
      <c r="AT574" s="217" t="s">
        <v>192</v>
      </c>
      <c r="AU574" s="217" t="s">
        <v>92</v>
      </c>
      <c r="AV574" s="11" t="s">
        <v>92</v>
      </c>
      <c r="AW574" s="11" t="s">
        <v>194</v>
      </c>
      <c r="AX574" s="11" t="s">
        <v>25</v>
      </c>
      <c r="AY574" s="217" t="s">
        <v>182</v>
      </c>
    </row>
    <row r="575" spans="2:65" s="1" customFormat="1" ht="22.8" customHeight="1">
      <c r="B575" s="42"/>
      <c r="C575" s="244" t="s">
        <v>1027</v>
      </c>
      <c r="D575" s="244" t="s">
        <v>435</v>
      </c>
      <c r="E575" s="245" t="s">
        <v>1028</v>
      </c>
      <c r="F575" s="246" t="s">
        <v>1029</v>
      </c>
      <c r="G575" s="247" t="s">
        <v>249</v>
      </c>
      <c r="H575" s="248">
        <v>2</v>
      </c>
      <c r="I575" s="249">
        <v>328.19</v>
      </c>
      <c r="J575" s="250">
        <f>ROUND(I575*H575,2)</f>
        <v>656.38</v>
      </c>
      <c r="K575" s="246" t="s">
        <v>235</v>
      </c>
      <c r="L575" s="251"/>
      <c r="M575" s="252" t="s">
        <v>22</v>
      </c>
      <c r="N575" s="253" t="s">
        <v>53</v>
      </c>
      <c r="O575" s="43"/>
      <c r="P575" s="203">
        <f>O575*H575</f>
        <v>0</v>
      </c>
      <c r="Q575" s="203">
        <v>0.08</v>
      </c>
      <c r="R575" s="203">
        <f>Q575*H575</f>
        <v>0.16</v>
      </c>
      <c r="S575" s="203">
        <v>0</v>
      </c>
      <c r="T575" s="204">
        <f>S575*H575</f>
        <v>0</v>
      </c>
      <c r="AR575" s="25" t="s">
        <v>271</v>
      </c>
      <c r="AT575" s="25" t="s">
        <v>435</v>
      </c>
      <c r="AU575" s="25" t="s">
        <v>92</v>
      </c>
      <c r="AY575" s="25" t="s">
        <v>182</v>
      </c>
      <c r="BE575" s="205">
        <f>IF(N575="základní",J575,0)</f>
        <v>656.38</v>
      </c>
      <c r="BF575" s="205">
        <f>IF(N575="snížená",J575,0)</f>
        <v>0</v>
      </c>
      <c r="BG575" s="205">
        <f>IF(N575="zákl. přenesená",J575,0)</f>
        <v>0</v>
      </c>
      <c r="BH575" s="205">
        <f>IF(N575="sníž. přenesená",J575,0)</f>
        <v>0</v>
      </c>
      <c r="BI575" s="205">
        <f>IF(N575="nulová",J575,0)</f>
        <v>0</v>
      </c>
      <c r="BJ575" s="25" t="s">
        <v>25</v>
      </c>
      <c r="BK575" s="205">
        <f>ROUND(I575*H575,2)</f>
        <v>656.38</v>
      </c>
      <c r="BL575" s="25" t="s">
        <v>197</v>
      </c>
      <c r="BM575" s="25" t="s">
        <v>1030</v>
      </c>
    </row>
    <row r="576" spans="2:63" s="10" customFormat="1" ht="29.85" customHeight="1">
      <c r="B576" s="178"/>
      <c r="C576" s="179"/>
      <c r="D576" s="180" t="s">
        <v>81</v>
      </c>
      <c r="E576" s="192" t="s">
        <v>277</v>
      </c>
      <c r="F576" s="192" t="s">
        <v>1031</v>
      </c>
      <c r="G576" s="179"/>
      <c r="H576" s="179"/>
      <c r="I576" s="182"/>
      <c r="J576" s="193">
        <f>BK576</f>
        <v>8288311.250000001</v>
      </c>
      <c r="K576" s="179"/>
      <c r="L576" s="184"/>
      <c r="M576" s="185"/>
      <c r="N576" s="186"/>
      <c r="O576" s="186"/>
      <c r="P576" s="187">
        <f>P577+SUM(P578:P726)+P752</f>
        <v>0</v>
      </c>
      <c r="Q576" s="186"/>
      <c r="R576" s="187">
        <f>R577+SUM(R578:R726)+R752</f>
        <v>809.67907123</v>
      </c>
      <c r="S576" s="186"/>
      <c r="T576" s="188">
        <f>T577+SUM(T578:T726)+T752</f>
        <v>1265.555728</v>
      </c>
      <c r="AR576" s="189" t="s">
        <v>25</v>
      </c>
      <c r="AT576" s="190" t="s">
        <v>81</v>
      </c>
      <c r="AU576" s="190" t="s">
        <v>25</v>
      </c>
      <c r="AY576" s="189" t="s">
        <v>182</v>
      </c>
      <c r="BK576" s="191">
        <f>BK577+SUM(BK578:BK726)+BK752</f>
        <v>8288311.250000001</v>
      </c>
    </row>
    <row r="577" spans="2:65" s="1" customFormat="1" ht="14.4" customHeight="1">
      <c r="B577" s="42"/>
      <c r="C577" s="194" t="s">
        <v>1032</v>
      </c>
      <c r="D577" s="194" t="s">
        <v>185</v>
      </c>
      <c r="E577" s="195" t="s">
        <v>1033</v>
      </c>
      <c r="F577" s="196" t="s">
        <v>1034</v>
      </c>
      <c r="G577" s="197" t="s">
        <v>430</v>
      </c>
      <c r="H577" s="198">
        <v>11.8</v>
      </c>
      <c r="I577" s="199">
        <v>1843.77</v>
      </c>
      <c r="J577" s="200">
        <f>ROUND(I577*H577,2)</f>
        <v>21756.49</v>
      </c>
      <c r="K577" s="196" t="s">
        <v>235</v>
      </c>
      <c r="L577" s="62"/>
      <c r="M577" s="201" t="s">
        <v>22</v>
      </c>
      <c r="N577" s="202" t="s">
        <v>53</v>
      </c>
      <c r="O577" s="43"/>
      <c r="P577" s="203">
        <f>O577*H577</f>
        <v>0</v>
      </c>
      <c r="Q577" s="203">
        <v>0.04008</v>
      </c>
      <c r="R577" s="203">
        <f>Q577*H577</f>
        <v>0.472944</v>
      </c>
      <c r="S577" s="203">
        <v>0</v>
      </c>
      <c r="T577" s="204">
        <f>S577*H577</f>
        <v>0</v>
      </c>
      <c r="AR577" s="25" t="s">
        <v>197</v>
      </c>
      <c r="AT577" s="25" t="s">
        <v>185</v>
      </c>
      <c r="AU577" s="25" t="s">
        <v>92</v>
      </c>
      <c r="AY577" s="25" t="s">
        <v>182</v>
      </c>
      <c r="BE577" s="205">
        <f>IF(N577="základní",J577,0)</f>
        <v>21756.49</v>
      </c>
      <c r="BF577" s="205">
        <f>IF(N577="snížená",J577,0)</f>
        <v>0</v>
      </c>
      <c r="BG577" s="205">
        <f>IF(N577="zákl. přenesená",J577,0)</f>
        <v>0</v>
      </c>
      <c r="BH577" s="205">
        <f>IF(N577="sníž. přenesená",J577,0)</f>
        <v>0</v>
      </c>
      <c r="BI577" s="205">
        <f>IF(N577="nulová",J577,0)</f>
        <v>0</v>
      </c>
      <c r="BJ577" s="25" t="s">
        <v>25</v>
      </c>
      <c r="BK577" s="205">
        <f>ROUND(I577*H577,2)</f>
        <v>21756.49</v>
      </c>
      <c r="BL577" s="25" t="s">
        <v>197</v>
      </c>
      <c r="BM577" s="25" t="s">
        <v>1035</v>
      </c>
    </row>
    <row r="578" spans="2:47" s="1" customFormat="1" ht="156">
      <c r="B578" s="42"/>
      <c r="C578" s="64"/>
      <c r="D578" s="208" t="s">
        <v>237</v>
      </c>
      <c r="E578" s="64"/>
      <c r="F578" s="228" t="s">
        <v>1036</v>
      </c>
      <c r="G578" s="64"/>
      <c r="H578" s="64"/>
      <c r="I578" s="165"/>
      <c r="J578" s="64"/>
      <c r="K578" s="64"/>
      <c r="L578" s="62"/>
      <c r="M578" s="229"/>
      <c r="N578" s="43"/>
      <c r="O578" s="43"/>
      <c r="P578" s="43"/>
      <c r="Q578" s="43"/>
      <c r="R578" s="43"/>
      <c r="S578" s="43"/>
      <c r="T578" s="79"/>
      <c r="AT578" s="25" t="s">
        <v>237</v>
      </c>
      <c r="AU578" s="25" t="s">
        <v>92</v>
      </c>
    </row>
    <row r="579" spans="2:51" s="12" customFormat="1" ht="24">
      <c r="B579" s="218"/>
      <c r="C579" s="219"/>
      <c r="D579" s="208" t="s">
        <v>192</v>
      </c>
      <c r="E579" s="220" t="s">
        <v>22</v>
      </c>
      <c r="F579" s="221" t="s">
        <v>1037</v>
      </c>
      <c r="G579" s="219"/>
      <c r="H579" s="220" t="s">
        <v>22</v>
      </c>
      <c r="I579" s="222"/>
      <c r="J579" s="219"/>
      <c r="K579" s="219"/>
      <c r="L579" s="223"/>
      <c r="M579" s="224"/>
      <c r="N579" s="225"/>
      <c r="O579" s="225"/>
      <c r="P579" s="225"/>
      <c r="Q579" s="225"/>
      <c r="R579" s="225"/>
      <c r="S579" s="225"/>
      <c r="T579" s="226"/>
      <c r="AT579" s="227" t="s">
        <v>192</v>
      </c>
      <c r="AU579" s="227" t="s">
        <v>92</v>
      </c>
      <c r="AV579" s="12" t="s">
        <v>25</v>
      </c>
      <c r="AW579" s="12" t="s">
        <v>194</v>
      </c>
      <c r="AX579" s="12" t="s">
        <v>82</v>
      </c>
      <c r="AY579" s="227" t="s">
        <v>182</v>
      </c>
    </row>
    <row r="580" spans="2:51" s="12" customFormat="1" ht="13.5">
      <c r="B580" s="218"/>
      <c r="C580" s="219"/>
      <c r="D580" s="208" t="s">
        <v>192</v>
      </c>
      <c r="E580" s="220" t="s">
        <v>22</v>
      </c>
      <c r="F580" s="221" t="s">
        <v>1038</v>
      </c>
      <c r="G580" s="219"/>
      <c r="H580" s="220" t="s">
        <v>22</v>
      </c>
      <c r="I580" s="222"/>
      <c r="J580" s="219"/>
      <c r="K580" s="219"/>
      <c r="L580" s="223"/>
      <c r="M580" s="224"/>
      <c r="N580" s="225"/>
      <c r="O580" s="225"/>
      <c r="P580" s="225"/>
      <c r="Q580" s="225"/>
      <c r="R580" s="225"/>
      <c r="S580" s="225"/>
      <c r="T580" s="226"/>
      <c r="AT580" s="227" t="s">
        <v>192</v>
      </c>
      <c r="AU580" s="227" t="s">
        <v>92</v>
      </c>
      <c r="AV580" s="12" t="s">
        <v>25</v>
      </c>
      <c r="AW580" s="12" t="s">
        <v>194</v>
      </c>
      <c r="AX580" s="12" t="s">
        <v>82</v>
      </c>
      <c r="AY580" s="227" t="s">
        <v>182</v>
      </c>
    </row>
    <row r="581" spans="2:51" s="11" customFormat="1" ht="13.5">
      <c r="B581" s="206"/>
      <c r="C581" s="207"/>
      <c r="D581" s="208" t="s">
        <v>192</v>
      </c>
      <c r="E581" s="209" t="s">
        <v>22</v>
      </c>
      <c r="F581" s="210" t="s">
        <v>1039</v>
      </c>
      <c r="G581" s="207"/>
      <c r="H581" s="211">
        <v>11.8</v>
      </c>
      <c r="I581" s="212"/>
      <c r="J581" s="207"/>
      <c r="K581" s="207"/>
      <c r="L581" s="213"/>
      <c r="M581" s="214"/>
      <c r="N581" s="215"/>
      <c r="O581" s="215"/>
      <c r="P581" s="215"/>
      <c r="Q581" s="215"/>
      <c r="R581" s="215"/>
      <c r="S581" s="215"/>
      <c r="T581" s="216"/>
      <c r="AT581" s="217" t="s">
        <v>192</v>
      </c>
      <c r="AU581" s="217" t="s">
        <v>92</v>
      </c>
      <c r="AV581" s="11" t="s">
        <v>92</v>
      </c>
      <c r="AW581" s="11" t="s">
        <v>194</v>
      </c>
      <c r="AX581" s="11" t="s">
        <v>25</v>
      </c>
      <c r="AY581" s="217" t="s">
        <v>182</v>
      </c>
    </row>
    <row r="582" spans="2:65" s="1" customFormat="1" ht="22.8" customHeight="1">
      <c r="B582" s="42"/>
      <c r="C582" s="194" t="s">
        <v>1040</v>
      </c>
      <c r="D582" s="194" t="s">
        <v>185</v>
      </c>
      <c r="E582" s="195" t="s">
        <v>1041</v>
      </c>
      <c r="F582" s="196" t="s">
        <v>1042</v>
      </c>
      <c r="G582" s="197" t="s">
        <v>430</v>
      </c>
      <c r="H582" s="198">
        <v>2221.2</v>
      </c>
      <c r="I582" s="199">
        <v>958.76</v>
      </c>
      <c r="J582" s="200">
        <f>ROUND(I582*H582,2)</f>
        <v>2129597.71</v>
      </c>
      <c r="K582" s="196" t="s">
        <v>235</v>
      </c>
      <c r="L582" s="62"/>
      <c r="M582" s="201" t="s">
        <v>22</v>
      </c>
      <c r="N582" s="202" t="s">
        <v>53</v>
      </c>
      <c r="O582" s="43"/>
      <c r="P582" s="203">
        <f>O582*H582</f>
        <v>0</v>
      </c>
      <c r="Q582" s="203">
        <v>0.0231</v>
      </c>
      <c r="R582" s="203">
        <f>Q582*H582</f>
        <v>51.30971999999999</v>
      </c>
      <c r="S582" s="203">
        <v>0</v>
      </c>
      <c r="T582" s="204">
        <f>S582*H582</f>
        <v>0</v>
      </c>
      <c r="AR582" s="25" t="s">
        <v>197</v>
      </c>
      <c r="AT582" s="25" t="s">
        <v>185</v>
      </c>
      <c r="AU582" s="25" t="s">
        <v>92</v>
      </c>
      <c r="AY582" s="25" t="s">
        <v>182</v>
      </c>
      <c r="BE582" s="205">
        <f>IF(N582="základní",J582,0)</f>
        <v>2129597.71</v>
      </c>
      <c r="BF582" s="205">
        <f>IF(N582="snížená",J582,0)</f>
        <v>0</v>
      </c>
      <c r="BG582" s="205">
        <f>IF(N582="zákl. přenesená",J582,0)</f>
        <v>0</v>
      </c>
      <c r="BH582" s="205">
        <f>IF(N582="sníž. přenesená",J582,0)</f>
        <v>0</v>
      </c>
      <c r="BI582" s="205">
        <f>IF(N582="nulová",J582,0)</f>
        <v>0</v>
      </c>
      <c r="BJ582" s="25" t="s">
        <v>25</v>
      </c>
      <c r="BK582" s="205">
        <f>ROUND(I582*H582,2)</f>
        <v>2129597.71</v>
      </c>
      <c r="BL582" s="25" t="s">
        <v>197</v>
      </c>
      <c r="BM582" s="25" t="s">
        <v>1043</v>
      </c>
    </row>
    <row r="583" spans="2:47" s="1" customFormat="1" ht="180">
      <c r="B583" s="42"/>
      <c r="C583" s="64"/>
      <c r="D583" s="208" t="s">
        <v>237</v>
      </c>
      <c r="E583" s="64"/>
      <c r="F583" s="228" t="s">
        <v>1044</v>
      </c>
      <c r="G583" s="64"/>
      <c r="H583" s="64"/>
      <c r="I583" s="165"/>
      <c r="J583" s="64"/>
      <c r="K583" s="64"/>
      <c r="L583" s="62"/>
      <c r="M583" s="229"/>
      <c r="N583" s="43"/>
      <c r="O583" s="43"/>
      <c r="P583" s="43"/>
      <c r="Q583" s="43"/>
      <c r="R583" s="43"/>
      <c r="S583" s="43"/>
      <c r="T583" s="79"/>
      <c r="AT583" s="25" t="s">
        <v>237</v>
      </c>
      <c r="AU583" s="25" t="s">
        <v>92</v>
      </c>
    </row>
    <row r="584" spans="2:51" s="11" customFormat="1" ht="13.5">
      <c r="B584" s="206"/>
      <c r="C584" s="207"/>
      <c r="D584" s="208" t="s">
        <v>192</v>
      </c>
      <c r="E584" s="209" t="s">
        <v>22</v>
      </c>
      <c r="F584" s="210" t="s">
        <v>1045</v>
      </c>
      <c r="G584" s="207"/>
      <c r="H584" s="211">
        <v>2221.2</v>
      </c>
      <c r="I584" s="212"/>
      <c r="J584" s="207"/>
      <c r="K584" s="207"/>
      <c r="L584" s="213"/>
      <c r="M584" s="214"/>
      <c r="N584" s="215"/>
      <c r="O584" s="215"/>
      <c r="P584" s="215"/>
      <c r="Q584" s="215"/>
      <c r="R584" s="215"/>
      <c r="S584" s="215"/>
      <c r="T584" s="216"/>
      <c r="AT584" s="217" t="s">
        <v>192</v>
      </c>
      <c r="AU584" s="217" t="s">
        <v>92</v>
      </c>
      <c r="AV584" s="11" t="s">
        <v>92</v>
      </c>
      <c r="AW584" s="11" t="s">
        <v>194</v>
      </c>
      <c r="AX584" s="11" t="s">
        <v>25</v>
      </c>
      <c r="AY584" s="217" t="s">
        <v>182</v>
      </c>
    </row>
    <row r="585" spans="2:65" s="1" customFormat="1" ht="22.8" customHeight="1">
      <c r="B585" s="42"/>
      <c r="C585" s="194" t="s">
        <v>1046</v>
      </c>
      <c r="D585" s="194" t="s">
        <v>185</v>
      </c>
      <c r="E585" s="195" t="s">
        <v>1047</v>
      </c>
      <c r="F585" s="196" t="s">
        <v>1048</v>
      </c>
      <c r="G585" s="197" t="s">
        <v>430</v>
      </c>
      <c r="H585" s="198">
        <v>79</v>
      </c>
      <c r="I585" s="199">
        <v>905.91</v>
      </c>
      <c r="J585" s="200">
        <f>ROUND(I585*H585,2)</f>
        <v>71566.89</v>
      </c>
      <c r="K585" s="196" t="s">
        <v>235</v>
      </c>
      <c r="L585" s="62"/>
      <c r="M585" s="201" t="s">
        <v>22</v>
      </c>
      <c r="N585" s="202" t="s">
        <v>53</v>
      </c>
      <c r="O585" s="43"/>
      <c r="P585" s="203">
        <f>O585*H585</f>
        <v>0</v>
      </c>
      <c r="Q585" s="203">
        <v>0.01517</v>
      </c>
      <c r="R585" s="203">
        <f>Q585*H585</f>
        <v>1.1984299999999999</v>
      </c>
      <c r="S585" s="203">
        <v>0</v>
      </c>
      <c r="T585" s="204">
        <f>S585*H585</f>
        <v>0</v>
      </c>
      <c r="AR585" s="25" t="s">
        <v>197</v>
      </c>
      <c r="AT585" s="25" t="s">
        <v>185</v>
      </c>
      <c r="AU585" s="25" t="s">
        <v>92</v>
      </c>
      <c r="AY585" s="25" t="s">
        <v>182</v>
      </c>
      <c r="BE585" s="205">
        <f>IF(N585="základní",J585,0)</f>
        <v>71566.89</v>
      </c>
      <c r="BF585" s="205">
        <f>IF(N585="snížená",J585,0)</f>
        <v>0</v>
      </c>
      <c r="BG585" s="205">
        <f>IF(N585="zákl. přenesená",J585,0)</f>
        <v>0</v>
      </c>
      <c r="BH585" s="205">
        <f>IF(N585="sníž. přenesená",J585,0)</f>
        <v>0</v>
      </c>
      <c r="BI585" s="205">
        <f>IF(N585="nulová",J585,0)</f>
        <v>0</v>
      </c>
      <c r="BJ585" s="25" t="s">
        <v>25</v>
      </c>
      <c r="BK585" s="205">
        <f>ROUND(I585*H585,2)</f>
        <v>71566.89</v>
      </c>
      <c r="BL585" s="25" t="s">
        <v>197</v>
      </c>
      <c r="BM585" s="25" t="s">
        <v>1049</v>
      </c>
    </row>
    <row r="586" spans="2:47" s="1" customFormat="1" ht="180">
      <c r="B586" s="42"/>
      <c r="C586" s="64"/>
      <c r="D586" s="208" t="s">
        <v>237</v>
      </c>
      <c r="E586" s="64"/>
      <c r="F586" s="228" t="s">
        <v>1044</v>
      </c>
      <c r="G586" s="64"/>
      <c r="H586" s="64"/>
      <c r="I586" s="165"/>
      <c r="J586" s="64"/>
      <c r="K586" s="64"/>
      <c r="L586" s="62"/>
      <c r="M586" s="229"/>
      <c r="N586" s="43"/>
      <c r="O586" s="43"/>
      <c r="P586" s="43"/>
      <c r="Q586" s="43"/>
      <c r="R586" s="43"/>
      <c r="S586" s="43"/>
      <c r="T586" s="79"/>
      <c r="AT586" s="25" t="s">
        <v>237</v>
      </c>
      <c r="AU586" s="25" t="s">
        <v>92</v>
      </c>
    </row>
    <row r="587" spans="2:51" s="11" customFormat="1" ht="13.5">
      <c r="B587" s="206"/>
      <c r="C587" s="207"/>
      <c r="D587" s="208" t="s">
        <v>192</v>
      </c>
      <c r="E587" s="209" t="s">
        <v>22</v>
      </c>
      <c r="F587" s="210" t="s">
        <v>1050</v>
      </c>
      <c r="G587" s="207"/>
      <c r="H587" s="211">
        <v>79</v>
      </c>
      <c r="I587" s="212"/>
      <c r="J587" s="207"/>
      <c r="K587" s="207"/>
      <c r="L587" s="213"/>
      <c r="M587" s="214"/>
      <c r="N587" s="215"/>
      <c r="O587" s="215"/>
      <c r="P587" s="215"/>
      <c r="Q587" s="215"/>
      <c r="R587" s="215"/>
      <c r="S587" s="215"/>
      <c r="T587" s="216"/>
      <c r="AT587" s="217" t="s">
        <v>192</v>
      </c>
      <c r="AU587" s="217" t="s">
        <v>92</v>
      </c>
      <c r="AV587" s="11" t="s">
        <v>92</v>
      </c>
      <c r="AW587" s="11" t="s">
        <v>194</v>
      </c>
      <c r="AX587" s="11" t="s">
        <v>25</v>
      </c>
      <c r="AY587" s="217" t="s">
        <v>182</v>
      </c>
    </row>
    <row r="588" spans="2:65" s="1" customFormat="1" ht="22.8" customHeight="1">
      <c r="B588" s="42"/>
      <c r="C588" s="194" t="s">
        <v>1051</v>
      </c>
      <c r="D588" s="194" t="s">
        <v>185</v>
      </c>
      <c r="E588" s="195" t="s">
        <v>1052</v>
      </c>
      <c r="F588" s="196" t="s">
        <v>1053</v>
      </c>
      <c r="G588" s="197" t="s">
        <v>430</v>
      </c>
      <c r="H588" s="198">
        <v>60</v>
      </c>
      <c r="I588" s="199">
        <v>1364.39</v>
      </c>
      <c r="J588" s="200">
        <f>ROUND(I588*H588,2)</f>
        <v>81863.4</v>
      </c>
      <c r="K588" s="196" t="s">
        <v>235</v>
      </c>
      <c r="L588" s="62"/>
      <c r="M588" s="201" t="s">
        <v>22</v>
      </c>
      <c r="N588" s="202" t="s">
        <v>53</v>
      </c>
      <c r="O588" s="43"/>
      <c r="P588" s="203">
        <f>O588*H588</f>
        <v>0</v>
      </c>
      <c r="Q588" s="203">
        <v>0.0278</v>
      </c>
      <c r="R588" s="203">
        <f>Q588*H588</f>
        <v>1.668</v>
      </c>
      <c r="S588" s="203">
        <v>0</v>
      </c>
      <c r="T588" s="204">
        <f>S588*H588</f>
        <v>0</v>
      </c>
      <c r="AR588" s="25" t="s">
        <v>197</v>
      </c>
      <c r="AT588" s="25" t="s">
        <v>185</v>
      </c>
      <c r="AU588" s="25" t="s">
        <v>92</v>
      </c>
      <c r="AY588" s="25" t="s">
        <v>182</v>
      </c>
      <c r="BE588" s="205">
        <f>IF(N588="základní",J588,0)</f>
        <v>81863.4</v>
      </c>
      <c r="BF588" s="205">
        <f>IF(N588="snížená",J588,0)</f>
        <v>0</v>
      </c>
      <c r="BG588" s="205">
        <f>IF(N588="zákl. přenesená",J588,0)</f>
        <v>0</v>
      </c>
      <c r="BH588" s="205">
        <f>IF(N588="sníž. přenesená",J588,0)</f>
        <v>0</v>
      </c>
      <c r="BI588" s="205">
        <f>IF(N588="nulová",J588,0)</f>
        <v>0</v>
      </c>
      <c r="BJ588" s="25" t="s">
        <v>25</v>
      </c>
      <c r="BK588" s="205">
        <f>ROUND(I588*H588,2)</f>
        <v>81863.4</v>
      </c>
      <c r="BL588" s="25" t="s">
        <v>197</v>
      </c>
      <c r="BM588" s="25" t="s">
        <v>1054</v>
      </c>
    </row>
    <row r="589" spans="2:47" s="1" customFormat="1" ht="180">
      <c r="B589" s="42"/>
      <c r="C589" s="64"/>
      <c r="D589" s="208" t="s">
        <v>237</v>
      </c>
      <c r="E589" s="64"/>
      <c r="F589" s="228" t="s">
        <v>1044</v>
      </c>
      <c r="G589" s="64"/>
      <c r="H589" s="64"/>
      <c r="I589" s="165"/>
      <c r="J589" s="64"/>
      <c r="K589" s="64"/>
      <c r="L589" s="62"/>
      <c r="M589" s="229"/>
      <c r="N589" s="43"/>
      <c r="O589" s="43"/>
      <c r="P589" s="43"/>
      <c r="Q589" s="43"/>
      <c r="R589" s="43"/>
      <c r="S589" s="43"/>
      <c r="T589" s="79"/>
      <c r="AT589" s="25" t="s">
        <v>237</v>
      </c>
      <c r="AU589" s="25" t="s">
        <v>92</v>
      </c>
    </row>
    <row r="590" spans="2:51" s="11" customFormat="1" ht="13.5">
      <c r="B590" s="206"/>
      <c r="C590" s="207"/>
      <c r="D590" s="208" t="s">
        <v>192</v>
      </c>
      <c r="E590" s="209" t="s">
        <v>22</v>
      </c>
      <c r="F590" s="210" t="s">
        <v>1055</v>
      </c>
      <c r="G590" s="207"/>
      <c r="H590" s="211">
        <v>60</v>
      </c>
      <c r="I590" s="212"/>
      <c r="J590" s="207"/>
      <c r="K590" s="207"/>
      <c r="L590" s="213"/>
      <c r="M590" s="214"/>
      <c r="N590" s="215"/>
      <c r="O590" s="215"/>
      <c r="P590" s="215"/>
      <c r="Q590" s="215"/>
      <c r="R590" s="215"/>
      <c r="S590" s="215"/>
      <c r="T590" s="216"/>
      <c r="AT590" s="217" t="s">
        <v>192</v>
      </c>
      <c r="AU590" s="217" t="s">
        <v>92</v>
      </c>
      <c r="AV590" s="11" t="s">
        <v>92</v>
      </c>
      <c r="AW590" s="11" t="s">
        <v>194</v>
      </c>
      <c r="AX590" s="11" t="s">
        <v>25</v>
      </c>
      <c r="AY590" s="217" t="s">
        <v>182</v>
      </c>
    </row>
    <row r="591" spans="2:65" s="1" customFormat="1" ht="22.8" customHeight="1">
      <c r="B591" s="42"/>
      <c r="C591" s="194" t="s">
        <v>1056</v>
      </c>
      <c r="D591" s="194" t="s">
        <v>185</v>
      </c>
      <c r="E591" s="195" t="s">
        <v>1057</v>
      </c>
      <c r="F591" s="196" t="s">
        <v>1058</v>
      </c>
      <c r="G591" s="197" t="s">
        <v>430</v>
      </c>
      <c r="H591" s="198">
        <v>102</v>
      </c>
      <c r="I591" s="199">
        <v>4978.18</v>
      </c>
      <c r="J591" s="200">
        <f>ROUND(I591*H591,2)</f>
        <v>507774.36</v>
      </c>
      <c r="K591" s="196" t="s">
        <v>235</v>
      </c>
      <c r="L591" s="62"/>
      <c r="M591" s="201" t="s">
        <v>22</v>
      </c>
      <c r="N591" s="202" t="s">
        <v>53</v>
      </c>
      <c r="O591" s="43"/>
      <c r="P591" s="203">
        <f>O591*H591</f>
        <v>0</v>
      </c>
      <c r="Q591" s="203">
        <v>0.88016</v>
      </c>
      <c r="R591" s="203">
        <f>Q591*H591</f>
        <v>89.77632</v>
      </c>
      <c r="S591" s="203">
        <v>0</v>
      </c>
      <c r="T591" s="204">
        <f>S591*H591</f>
        <v>0</v>
      </c>
      <c r="AR591" s="25" t="s">
        <v>197</v>
      </c>
      <c r="AT591" s="25" t="s">
        <v>185</v>
      </c>
      <c r="AU591" s="25" t="s">
        <v>92</v>
      </c>
      <c r="AY591" s="25" t="s">
        <v>182</v>
      </c>
      <c r="BE591" s="205">
        <f>IF(N591="základní",J591,0)</f>
        <v>507774.36</v>
      </c>
      <c r="BF591" s="205">
        <f>IF(N591="snížená",J591,0)</f>
        <v>0</v>
      </c>
      <c r="BG591" s="205">
        <f>IF(N591="zákl. přenesená",J591,0)</f>
        <v>0</v>
      </c>
      <c r="BH591" s="205">
        <f>IF(N591="sníž. přenesená",J591,0)</f>
        <v>0</v>
      </c>
      <c r="BI591" s="205">
        <f>IF(N591="nulová",J591,0)</f>
        <v>0</v>
      </c>
      <c r="BJ591" s="25" t="s">
        <v>25</v>
      </c>
      <c r="BK591" s="205">
        <f>ROUND(I591*H591,2)</f>
        <v>507774.36</v>
      </c>
      <c r="BL591" s="25" t="s">
        <v>197</v>
      </c>
      <c r="BM591" s="25" t="s">
        <v>1059</v>
      </c>
    </row>
    <row r="592" spans="2:47" s="1" customFormat="1" ht="180">
      <c r="B592" s="42"/>
      <c r="C592" s="64"/>
      <c r="D592" s="208" t="s">
        <v>237</v>
      </c>
      <c r="E592" s="64"/>
      <c r="F592" s="228" t="s">
        <v>1060</v>
      </c>
      <c r="G592" s="64"/>
      <c r="H592" s="64"/>
      <c r="I592" s="165"/>
      <c r="J592" s="64"/>
      <c r="K592" s="64"/>
      <c r="L592" s="62"/>
      <c r="M592" s="229"/>
      <c r="N592" s="43"/>
      <c r="O592" s="43"/>
      <c r="P592" s="43"/>
      <c r="Q592" s="43"/>
      <c r="R592" s="43"/>
      <c r="S592" s="43"/>
      <c r="T592" s="79"/>
      <c r="AT592" s="25" t="s">
        <v>237</v>
      </c>
      <c r="AU592" s="25" t="s">
        <v>92</v>
      </c>
    </row>
    <row r="593" spans="2:51" s="11" customFormat="1" ht="13.5">
      <c r="B593" s="206"/>
      <c r="C593" s="207"/>
      <c r="D593" s="208" t="s">
        <v>192</v>
      </c>
      <c r="E593" s="209" t="s">
        <v>22</v>
      </c>
      <c r="F593" s="210" t="s">
        <v>1061</v>
      </c>
      <c r="G593" s="207"/>
      <c r="H593" s="211">
        <v>102</v>
      </c>
      <c r="I593" s="212"/>
      <c r="J593" s="207"/>
      <c r="K593" s="207"/>
      <c r="L593" s="213"/>
      <c r="M593" s="214"/>
      <c r="N593" s="215"/>
      <c r="O593" s="215"/>
      <c r="P593" s="215"/>
      <c r="Q593" s="215"/>
      <c r="R593" s="215"/>
      <c r="S593" s="215"/>
      <c r="T593" s="216"/>
      <c r="AT593" s="217" t="s">
        <v>192</v>
      </c>
      <c r="AU593" s="217" t="s">
        <v>92</v>
      </c>
      <c r="AV593" s="11" t="s">
        <v>92</v>
      </c>
      <c r="AW593" s="11" t="s">
        <v>194</v>
      </c>
      <c r="AX593" s="11" t="s">
        <v>25</v>
      </c>
      <c r="AY593" s="217" t="s">
        <v>182</v>
      </c>
    </row>
    <row r="594" spans="2:65" s="1" customFormat="1" ht="22.8" customHeight="1">
      <c r="B594" s="42"/>
      <c r="C594" s="194" t="s">
        <v>1062</v>
      </c>
      <c r="D594" s="194" t="s">
        <v>185</v>
      </c>
      <c r="E594" s="195" t="s">
        <v>1063</v>
      </c>
      <c r="F594" s="196" t="s">
        <v>1064</v>
      </c>
      <c r="G594" s="197" t="s">
        <v>249</v>
      </c>
      <c r="H594" s="198">
        <v>105</v>
      </c>
      <c r="I594" s="199">
        <v>61.46</v>
      </c>
      <c r="J594" s="200">
        <f>ROUND(I594*H594,2)</f>
        <v>6453.3</v>
      </c>
      <c r="K594" s="196" t="s">
        <v>235</v>
      </c>
      <c r="L594" s="62"/>
      <c r="M594" s="201" t="s">
        <v>22</v>
      </c>
      <c r="N594" s="202" t="s">
        <v>53</v>
      </c>
      <c r="O594" s="43"/>
      <c r="P594" s="203">
        <f>O594*H594</f>
        <v>0</v>
      </c>
      <c r="Q594" s="203">
        <v>0.00036</v>
      </c>
      <c r="R594" s="203">
        <f>Q594*H594</f>
        <v>0.0378</v>
      </c>
      <c r="S594" s="203">
        <v>0</v>
      </c>
      <c r="T594" s="204">
        <f>S594*H594</f>
        <v>0</v>
      </c>
      <c r="AR594" s="25" t="s">
        <v>197</v>
      </c>
      <c r="AT594" s="25" t="s">
        <v>185</v>
      </c>
      <c r="AU594" s="25" t="s">
        <v>92</v>
      </c>
      <c r="AY594" s="25" t="s">
        <v>182</v>
      </c>
      <c r="BE594" s="205">
        <f>IF(N594="základní",J594,0)</f>
        <v>6453.3</v>
      </c>
      <c r="BF594" s="205">
        <f>IF(N594="snížená",J594,0)</f>
        <v>0</v>
      </c>
      <c r="BG594" s="205">
        <f>IF(N594="zákl. přenesená",J594,0)</f>
        <v>0</v>
      </c>
      <c r="BH594" s="205">
        <f>IF(N594="sníž. přenesená",J594,0)</f>
        <v>0</v>
      </c>
      <c r="BI594" s="205">
        <f>IF(N594="nulová",J594,0)</f>
        <v>0</v>
      </c>
      <c r="BJ594" s="25" t="s">
        <v>25</v>
      </c>
      <c r="BK594" s="205">
        <f>ROUND(I594*H594,2)</f>
        <v>6453.3</v>
      </c>
      <c r="BL594" s="25" t="s">
        <v>197</v>
      </c>
      <c r="BM594" s="25" t="s">
        <v>1065</v>
      </c>
    </row>
    <row r="595" spans="2:47" s="1" customFormat="1" ht="120">
      <c r="B595" s="42"/>
      <c r="C595" s="64"/>
      <c r="D595" s="208" t="s">
        <v>237</v>
      </c>
      <c r="E595" s="64"/>
      <c r="F595" s="228" t="s">
        <v>1066</v>
      </c>
      <c r="G595" s="64"/>
      <c r="H595" s="64"/>
      <c r="I595" s="165"/>
      <c r="J595" s="64"/>
      <c r="K595" s="64"/>
      <c r="L595" s="62"/>
      <c r="M595" s="229"/>
      <c r="N595" s="43"/>
      <c r="O595" s="43"/>
      <c r="P595" s="43"/>
      <c r="Q595" s="43"/>
      <c r="R595" s="43"/>
      <c r="S595" s="43"/>
      <c r="T595" s="79"/>
      <c r="AT595" s="25" t="s">
        <v>237</v>
      </c>
      <c r="AU595" s="25" t="s">
        <v>92</v>
      </c>
    </row>
    <row r="596" spans="2:51" s="11" customFormat="1" ht="13.5">
      <c r="B596" s="206"/>
      <c r="C596" s="207"/>
      <c r="D596" s="208" t="s">
        <v>192</v>
      </c>
      <c r="E596" s="209" t="s">
        <v>22</v>
      </c>
      <c r="F596" s="210" t="s">
        <v>829</v>
      </c>
      <c r="G596" s="207"/>
      <c r="H596" s="211">
        <v>105</v>
      </c>
      <c r="I596" s="212"/>
      <c r="J596" s="207"/>
      <c r="K596" s="207"/>
      <c r="L596" s="213"/>
      <c r="M596" s="214"/>
      <c r="N596" s="215"/>
      <c r="O596" s="215"/>
      <c r="P596" s="215"/>
      <c r="Q596" s="215"/>
      <c r="R596" s="215"/>
      <c r="S596" s="215"/>
      <c r="T596" s="216"/>
      <c r="AT596" s="217" t="s">
        <v>192</v>
      </c>
      <c r="AU596" s="217" t="s">
        <v>92</v>
      </c>
      <c r="AV596" s="11" t="s">
        <v>92</v>
      </c>
      <c r="AW596" s="11" t="s">
        <v>194</v>
      </c>
      <c r="AX596" s="11" t="s">
        <v>25</v>
      </c>
      <c r="AY596" s="217" t="s">
        <v>182</v>
      </c>
    </row>
    <row r="597" spans="2:65" s="1" customFormat="1" ht="14.4" customHeight="1">
      <c r="B597" s="42"/>
      <c r="C597" s="244" t="s">
        <v>1067</v>
      </c>
      <c r="D597" s="244" t="s">
        <v>435</v>
      </c>
      <c r="E597" s="245" t="s">
        <v>1068</v>
      </c>
      <c r="F597" s="246" t="s">
        <v>1069</v>
      </c>
      <c r="G597" s="247" t="s">
        <v>249</v>
      </c>
      <c r="H597" s="248">
        <v>105</v>
      </c>
      <c r="I597" s="249">
        <v>295</v>
      </c>
      <c r="J597" s="250">
        <f>ROUND(I597*H597,2)</f>
        <v>30975</v>
      </c>
      <c r="K597" s="246" t="s">
        <v>235</v>
      </c>
      <c r="L597" s="251"/>
      <c r="M597" s="252" t="s">
        <v>22</v>
      </c>
      <c r="N597" s="253" t="s">
        <v>53</v>
      </c>
      <c r="O597" s="43"/>
      <c r="P597" s="203">
        <f>O597*H597</f>
        <v>0</v>
      </c>
      <c r="Q597" s="203">
        <v>0.0025</v>
      </c>
      <c r="R597" s="203">
        <f>Q597*H597</f>
        <v>0.2625</v>
      </c>
      <c r="S597" s="203">
        <v>0</v>
      </c>
      <c r="T597" s="204">
        <f>S597*H597</f>
        <v>0</v>
      </c>
      <c r="AR597" s="25" t="s">
        <v>271</v>
      </c>
      <c r="AT597" s="25" t="s">
        <v>435</v>
      </c>
      <c r="AU597" s="25" t="s">
        <v>92</v>
      </c>
      <c r="AY597" s="25" t="s">
        <v>182</v>
      </c>
      <c r="BE597" s="205">
        <f>IF(N597="základní",J597,0)</f>
        <v>30975</v>
      </c>
      <c r="BF597" s="205">
        <f>IF(N597="snížená",J597,0)</f>
        <v>0</v>
      </c>
      <c r="BG597" s="205">
        <f>IF(N597="zákl. přenesená",J597,0)</f>
        <v>0</v>
      </c>
      <c r="BH597" s="205">
        <f>IF(N597="sníž. přenesená",J597,0)</f>
        <v>0</v>
      </c>
      <c r="BI597" s="205">
        <f>IF(N597="nulová",J597,0)</f>
        <v>0</v>
      </c>
      <c r="BJ597" s="25" t="s">
        <v>25</v>
      </c>
      <c r="BK597" s="205">
        <f>ROUND(I597*H597,2)</f>
        <v>30975</v>
      </c>
      <c r="BL597" s="25" t="s">
        <v>197</v>
      </c>
      <c r="BM597" s="25" t="s">
        <v>1070</v>
      </c>
    </row>
    <row r="598" spans="2:65" s="1" customFormat="1" ht="22.8" customHeight="1">
      <c r="B598" s="42"/>
      <c r="C598" s="194" t="s">
        <v>1071</v>
      </c>
      <c r="D598" s="194" t="s">
        <v>185</v>
      </c>
      <c r="E598" s="195" t="s">
        <v>1072</v>
      </c>
      <c r="F598" s="196" t="s">
        <v>1073</v>
      </c>
      <c r="G598" s="197" t="s">
        <v>249</v>
      </c>
      <c r="H598" s="198">
        <v>113</v>
      </c>
      <c r="I598" s="199">
        <v>356.46</v>
      </c>
      <c r="J598" s="200">
        <f>ROUND(I598*H598,2)</f>
        <v>40279.98</v>
      </c>
      <c r="K598" s="196" t="s">
        <v>235</v>
      </c>
      <c r="L598" s="62"/>
      <c r="M598" s="201" t="s">
        <v>22</v>
      </c>
      <c r="N598" s="202" t="s">
        <v>53</v>
      </c>
      <c r="O598" s="43"/>
      <c r="P598" s="203">
        <f>O598*H598</f>
        <v>0</v>
      </c>
      <c r="Q598" s="203">
        <v>0</v>
      </c>
      <c r="R598" s="203">
        <f>Q598*H598</f>
        <v>0</v>
      </c>
      <c r="S598" s="203">
        <v>0</v>
      </c>
      <c r="T598" s="204">
        <f>S598*H598</f>
        <v>0</v>
      </c>
      <c r="AR598" s="25" t="s">
        <v>197</v>
      </c>
      <c r="AT598" s="25" t="s">
        <v>185</v>
      </c>
      <c r="AU598" s="25" t="s">
        <v>92</v>
      </c>
      <c r="AY598" s="25" t="s">
        <v>182</v>
      </c>
      <c r="BE598" s="205">
        <f>IF(N598="základní",J598,0)</f>
        <v>40279.98</v>
      </c>
      <c r="BF598" s="205">
        <f>IF(N598="snížená",J598,0)</f>
        <v>0</v>
      </c>
      <c r="BG598" s="205">
        <f>IF(N598="zákl. přenesená",J598,0)</f>
        <v>0</v>
      </c>
      <c r="BH598" s="205">
        <f>IF(N598="sníž. přenesená",J598,0)</f>
        <v>0</v>
      </c>
      <c r="BI598" s="205">
        <f>IF(N598="nulová",J598,0)</f>
        <v>0</v>
      </c>
      <c r="BJ598" s="25" t="s">
        <v>25</v>
      </c>
      <c r="BK598" s="205">
        <f>ROUND(I598*H598,2)</f>
        <v>40279.98</v>
      </c>
      <c r="BL598" s="25" t="s">
        <v>197</v>
      </c>
      <c r="BM598" s="25" t="s">
        <v>1074</v>
      </c>
    </row>
    <row r="599" spans="2:47" s="1" customFormat="1" ht="120">
      <c r="B599" s="42"/>
      <c r="C599" s="64"/>
      <c r="D599" s="208" t="s">
        <v>237</v>
      </c>
      <c r="E599" s="64"/>
      <c r="F599" s="228" t="s">
        <v>1066</v>
      </c>
      <c r="G599" s="64"/>
      <c r="H599" s="64"/>
      <c r="I599" s="165"/>
      <c r="J599" s="64"/>
      <c r="K599" s="64"/>
      <c r="L599" s="62"/>
      <c r="M599" s="229"/>
      <c r="N599" s="43"/>
      <c r="O599" s="43"/>
      <c r="P599" s="43"/>
      <c r="Q599" s="43"/>
      <c r="R599" s="43"/>
      <c r="S599" s="43"/>
      <c r="T599" s="79"/>
      <c r="AT599" s="25" t="s">
        <v>237</v>
      </c>
      <c r="AU599" s="25" t="s">
        <v>92</v>
      </c>
    </row>
    <row r="600" spans="2:51" s="11" customFormat="1" ht="13.5">
      <c r="B600" s="206"/>
      <c r="C600" s="207"/>
      <c r="D600" s="208" t="s">
        <v>192</v>
      </c>
      <c r="E600" s="209" t="s">
        <v>22</v>
      </c>
      <c r="F600" s="210" t="s">
        <v>1075</v>
      </c>
      <c r="G600" s="207"/>
      <c r="H600" s="211">
        <v>105</v>
      </c>
      <c r="I600" s="212"/>
      <c r="J600" s="207"/>
      <c r="K600" s="207"/>
      <c r="L600" s="213"/>
      <c r="M600" s="214"/>
      <c r="N600" s="215"/>
      <c r="O600" s="215"/>
      <c r="P600" s="215"/>
      <c r="Q600" s="215"/>
      <c r="R600" s="215"/>
      <c r="S600" s="215"/>
      <c r="T600" s="216"/>
      <c r="AT600" s="217" t="s">
        <v>192</v>
      </c>
      <c r="AU600" s="217" t="s">
        <v>92</v>
      </c>
      <c r="AV600" s="11" t="s">
        <v>92</v>
      </c>
      <c r="AW600" s="11" t="s">
        <v>194</v>
      </c>
      <c r="AX600" s="11" t="s">
        <v>82</v>
      </c>
      <c r="AY600" s="217" t="s">
        <v>182</v>
      </c>
    </row>
    <row r="601" spans="2:51" s="11" customFormat="1" ht="13.5">
      <c r="B601" s="206"/>
      <c r="C601" s="207"/>
      <c r="D601" s="208" t="s">
        <v>192</v>
      </c>
      <c r="E601" s="209" t="s">
        <v>22</v>
      </c>
      <c r="F601" s="210" t="s">
        <v>1076</v>
      </c>
      <c r="G601" s="207"/>
      <c r="H601" s="211">
        <v>8</v>
      </c>
      <c r="I601" s="212"/>
      <c r="J601" s="207"/>
      <c r="K601" s="207"/>
      <c r="L601" s="213"/>
      <c r="M601" s="214"/>
      <c r="N601" s="215"/>
      <c r="O601" s="215"/>
      <c r="P601" s="215"/>
      <c r="Q601" s="215"/>
      <c r="R601" s="215"/>
      <c r="S601" s="215"/>
      <c r="T601" s="216"/>
      <c r="AT601" s="217" t="s">
        <v>192</v>
      </c>
      <c r="AU601" s="217" t="s">
        <v>92</v>
      </c>
      <c r="AV601" s="11" t="s">
        <v>92</v>
      </c>
      <c r="AW601" s="11" t="s">
        <v>194</v>
      </c>
      <c r="AX601" s="11" t="s">
        <v>82</v>
      </c>
      <c r="AY601" s="217" t="s">
        <v>182</v>
      </c>
    </row>
    <row r="602" spans="2:51" s="13" customFormat="1" ht="13.5">
      <c r="B602" s="233"/>
      <c r="C602" s="234"/>
      <c r="D602" s="208" t="s">
        <v>192</v>
      </c>
      <c r="E602" s="235" t="s">
        <v>22</v>
      </c>
      <c r="F602" s="236" t="s">
        <v>241</v>
      </c>
      <c r="G602" s="234"/>
      <c r="H602" s="237">
        <v>113</v>
      </c>
      <c r="I602" s="238"/>
      <c r="J602" s="234"/>
      <c r="K602" s="234"/>
      <c r="L602" s="239"/>
      <c r="M602" s="240"/>
      <c r="N602" s="241"/>
      <c r="O602" s="241"/>
      <c r="P602" s="241"/>
      <c r="Q602" s="241"/>
      <c r="R602" s="241"/>
      <c r="S602" s="241"/>
      <c r="T602" s="242"/>
      <c r="AT602" s="243" t="s">
        <v>192</v>
      </c>
      <c r="AU602" s="243" t="s">
        <v>92</v>
      </c>
      <c r="AV602" s="13" t="s">
        <v>197</v>
      </c>
      <c r="AW602" s="13" t="s">
        <v>194</v>
      </c>
      <c r="AX602" s="13" t="s">
        <v>25</v>
      </c>
      <c r="AY602" s="243" t="s">
        <v>182</v>
      </c>
    </row>
    <row r="603" spans="2:65" s="1" customFormat="1" ht="14.4" customHeight="1">
      <c r="B603" s="42"/>
      <c r="C603" s="244" t="s">
        <v>138</v>
      </c>
      <c r="D603" s="244" t="s">
        <v>435</v>
      </c>
      <c r="E603" s="245" t="s">
        <v>1077</v>
      </c>
      <c r="F603" s="246" t="s">
        <v>1078</v>
      </c>
      <c r="G603" s="247" t="s">
        <v>249</v>
      </c>
      <c r="H603" s="248">
        <v>113</v>
      </c>
      <c r="I603" s="249">
        <v>245.84</v>
      </c>
      <c r="J603" s="250">
        <f>ROUND(I603*H603,2)</f>
        <v>27779.92</v>
      </c>
      <c r="K603" s="246" t="s">
        <v>235</v>
      </c>
      <c r="L603" s="251"/>
      <c r="M603" s="252" t="s">
        <v>22</v>
      </c>
      <c r="N603" s="253" t="s">
        <v>53</v>
      </c>
      <c r="O603" s="43"/>
      <c r="P603" s="203">
        <f>O603*H603</f>
        <v>0</v>
      </c>
      <c r="Q603" s="203">
        <v>0.00145</v>
      </c>
      <c r="R603" s="203">
        <f>Q603*H603</f>
        <v>0.16385</v>
      </c>
      <c r="S603" s="203">
        <v>0</v>
      </c>
      <c r="T603" s="204">
        <f>S603*H603</f>
        <v>0</v>
      </c>
      <c r="AR603" s="25" t="s">
        <v>271</v>
      </c>
      <c r="AT603" s="25" t="s">
        <v>435</v>
      </c>
      <c r="AU603" s="25" t="s">
        <v>92</v>
      </c>
      <c r="AY603" s="25" t="s">
        <v>182</v>
      </c>
      <c r="BE603" s="205">
        <f>IF(N603="základní",J603,0)</f>
        <v>27779.92</v>
      </c>
      <c r="BF603" s="205">
        <f>IF(N603="snížená",J603,0)</f>
        <v>0</v>
      </c>
      <c r="BG603" s="205">
        <f>IF(N603="zákl. přenesená",J603,0)</f>
        <v>0</v>
      </c>
      <c r="BH603" s="205">
        <f>IF(N603="sníž. přenesená",J603,0)</f>
        <v>0</v>
      </c>
      <c r="BI603" s="205">
        <f>IF(N603="nulová",J603,0)</f>
        <v>0</v>
      </c>
      <c r="BJ603" s="25" t="s">
        <v>25</v>
      </c>
      <c r="BK603" s="205">
        <f>ROUND(I603*H603,2)</f>
        <v>27779.92</v>
      </c>
      <c r="BL603" s="25" t="s">
        <v>197</v>
      </c>
      <c r="BM603" s="25" t="s">
        <v>1079</v>
      </c>
    </row>
    <row r="604" spans="2:65" s="1" customFormat="1" ht="14.4" customHeight="1">
      <c r="B604" s="42"/>
      <c r="C604" s="244" t="s">
        <v>1080</v>
      </c>
      <c r="D604" s="244" t="s">
        <v>435</v>
      </c>
      <c r="E604" s="245" t="s">
        <v>1081</v>
      </c>
      <c r="F604" s="246" t="s">
        <v>1082</v>
      </c>
      <c r="G604" s="247" t="s">
        <v>249</v>
      </c>
      <c r="H604" s="248">
        <v>4</v>
      </c>
      <c r="I604" s="249">
        <v>661.3</v>
      </c>
      <c r="J604" s="250">
        <f>ROUND(I604*H604,2)</f>
        <v>2645.2</v>
      </c>
      <c r="K604" s="246" t="s">
        <v>235</v>
      </c>
      <c r="L604" s="251"/>
      <c r="M604" s="252" t="s">
        <v>22</v>
      </c>
      <c r="N604" s="253" t="s">
        <v>53</v>
      </c>
      <c r="O604" s="43"/>
      <c r="P604" s="203">
        <f>O604*H604</f>
        <v>0</v>
      </c>
      <c r="Q604" s="203">
        <v>0.005</v>
      </c>
      <c r="R604" s="203">
        <f>Q604*H604</f>
        <v>0.02</v>
      </c>
      <c r="S604" s="203">
        <v>0</v>
      </c>
      <c r="T604" s="204">
        <f>S604*H604</f>
        <v>0</v>
      </c>
      <c r="AR604" s="25" t="s">
        <v>271</v>
      </c>
      <c r="AT604" s="25" t="s">
        <v>435</v>
      </c>
      <c r="AU604" s="25" t="s">
        <v>92</v>
      </c>
      <c r="AY604" s="25" t="s">
        <v>182</v>
      </c>
      <c r="BE604" s="205">
        <f>IF(N604="základní",J604,0)</f>
        <v>2645.2</v>
      </c>
      <c r="BF604" s="205">
        <f>IF(N604="snížená",J604,0)</f>
        <v>0</v>
      </c>
      <c r="BG604" s="205">
        <f>IF(N604="zákl. přenesená",J604,0)</f>
        <v>0</v>
      </c>
      <c r="BH604" s="205">
        <f>IF(N604="sníž. přenesená",J604,0)</f>
        <v>0</v>
      </c>
      <c r="BI604" s="205">
        <f>IF(N604="nulová",J604,0)</f>
        <v>0</v>
      </c>
      <c r="BJ604" s="25" t="s">
        <v>25</v>
      </c>
      <c r="BK604" s="205">
        <f>ROUND(I604*H604,2)</f>
        <v>2645.2</v>
      </c>
      <c r="BL604" s="25" t="s">
        <v>197</v>
      </c>
      <c r="BM604" s="25" t="s">
        <v>1083</v>
      </c>
    </row>
    <row r="605" spans="2:51" s="11" customFormat="1" ht="13.5">
      <c r="B605" s="206"/>
      <c r="C605" s="207"/>
      <c r="D605" s="208" t="s">
        <v>192</v>
      </c>
      <c r="E605" s="209" t="s">
        <v>22</v>
      </c>
      <c r="F605" s="210" t="s">
        <v>1084</v>
      </c>
      <c r="G605" s="207"/>
      <c r="H605" s="211">
        <v>1</v>
      </c>
      <c r="I605" s="212"/>
      <c r="J605" s="207"/>
      <c r="K605" s="207"/>
      <c r="L605" s="213"/>
      <c r="M605" s="214"/>
      <c r="N605" s="215"/>
      <c r="O605" s="215"/>
      <c r="P605" s="215"/>
      <c r="Q605" s="215"/>
      <c r="R605" s="215"/>
      <c r="S605" s="215"/>
      <c r="T605" s="216"/>
      <c r="AT605" s="217" t="s">
        <v>192</v>
      </c>
      <c r="AU605" s="217" t="s">
        <v>92</v>
      </c>
      <c r="AV605" s="11" t="s">
        <v>92</v>
      </c>
      <c r="AW605" s="11" t="s">
        <v>194</v>
      </c>
      <c r="AX605" s="11" t="s">
        <v>82</v>
      </c>
      <c r="AY605" s="217" t="s">
        <v>182</v>
      </c>
    </row>
    <row r="606" spans="2:51" s="11" customFormat="1" ht="13.5">
      <c r="B606" s="206"/>
      <c r="C606" s="207"/>
      <c r="D606" s="208" t="s">
        <v>192</v>
      </c>
      <c r="E606" s="209" t="s">
        <v>22</v>
      </c>
      <c r="F606" s="210" t="s">
        <v>1085</v>
      </c>
      <c r="G606" s="207"/>
      <c r="H606" s="211">
        <v>1</v>
      </c>
      <c r="I606" s="212"/>
      <c r="J606" s="207"/>
      <c r="K606" s="207"/>
      <c r="L606" s="213"/>
      <c r="M606" s="214"/>
      <c r="N606" s="215"/>
      <c r="O606" s="215"/>
      <c r="P606" s="215"/>
      <c r="Q606" s="215"/>
      <c r="R606" s="215"/>
      <c r="S606" s="215"/>
      <c r="T606" s="216"/>
      <c r="AT606" s="217" t="s">
        <v>192</v>
      </c>
      <c r="AU606" s="217" t="s">
        <v>92</v>
      </c>
      <c r="AV606" s="11" t="s">
        <v>92</v>
      </c>
      <c r="AW606" s="11" t="s">
        <v>194</v>
      </c>
      <c r="AX606" s="11" t="s">
        <v>82</v>
      </c>
      <c r="AY606" s="217" t="s">
        <v>182</v>
      </c>
    </row>
    <row r="607" spans="2:51" s="11" customFormat="1" ht="13.5">
      <c r="B607" s="206"/>
      <c r="C607" s="207"/>
      <c r="D607" s="208" t="s">
        <v>192</v>
      </c>
      <c r="E607" s="209" t="s">
        <v>22</v>
      </c>
      <c r="F607" s="210" t="s">
        <v>1086</v>
      </c>
      <c r="G607" s="207"/>
      <c r="H607" s="211">
        <v>1</v>
      </c>
      <c r="I607" s="212"/>
      <c r="J607" s="207"/>
      <c r="K607" s="207"/>
      <c r="L607" s="213"/>
      <c r="M607" s="214"/>
      <c r="N607" s="215"/>
      <c r="O607" s="215"/>
      <c r="P607" s="215"/>
      <c r="Q607" s="215"/>
      <c r="R607" s="215"/>
      <c r="S607" s="215"/>
      <c r="T607" s="216"/>
      <c r="AT607" s="217" t="s">
        <v>192</v>
      </c>
      <c r="AU607" s="217" t="s">
        <v>92</v>
      </c>
      <c r="AV607" s="11" t="s">
        <v>92</v>
      </c>
      <c r="AW607" s="11" t="s">
        <v>194</v>
      </c>
      <c r="AX607" s="11" t="s">
        <v>82</v>
      </c>
      <c r="AY607" s="217" t="s">
        <v>182</v>
      </c>
    </row>
    <row r="608" spans="2:51" s="11" customFormat="1" ht="13.5">
      <c r="B608" s="206"/>
      <c r="C608" s="207"/>
      <c r="D608" s="208" t="s">
        <v>192</v>
      </c>
      <c r="E608" s="209" t="s">
        <v>22</v>
      </c>
      <c r="F608" s="210" t="s">
        <v>1087</v>
      </c>
      <c r="G608" s="207"/>
      <c r="H608" s="211">
        <v>1</v>
      </c>
      <c r="I608" s="212"/>
      <c r="J608" s="207"/>
      <c r="K608" s="207"/>
      <c r="L608" s="213"/>
      <c r="M608" s="214"/>
      <c r="N608" s="215"/>
      <c r="O608" s="215"/>
      <c r="P608" s="215"/>
      <c r="Q608" s="215"/>
      <c r="R608" s="215"/>
      <c r="S608" s="215"/>
      <c r="T608" s="216"/>
      <c r="AT608" s="217" t="s">
        <v>192</v>
      </c>
      <c r="AU608" s="217" t="s">
        <v>92</v>
      </c>
      <c r="AV608" s="11" t="s">
        <v>92</v>
      </c>
      <c r="AW608" s="11" t="s">
        <v>194</v>
      </c>
      <c r="AX608" s="11" t="s">
        <v>82</v>
      </c>
      <c r="AY608" s="217" t="s">
        <v>182</v>
      </c>
    </row>
    <row r="609" spans="2:51" s="13" customFormat="1" ht="13.5">
      <c r="B609" s="233"/>
      <c r="C609" s="234"/>
      <c r="D609" s="208" t="s">
        <v>192</v>
      </c>
      <c r="E609" s="235" t="s">
        <v>22</v>
      </c>
      <c r="F609" s="236" t="s">
        <v>241</v>
      </c>
      <c r="G609" s="234"/>
      <c r="H609" s="237">
        <v>4</v>
      </c>
      <c r="I609" s="238"/>
      <c r="J609" s="234"/>
      <c r="K609" s="234"/>
      <c r="L609" s="239"/>
      <c r="M609" s="240"/>
      <c r="N609" s="241"/>
      <c r="O609" s="241"/>
      <c r="P609" s="241"/>
      <c r="Q609" s="241"/>
      <c r="R609" s="241"/>
      <c r="S609" s="241"/>
      <c r="T609" s="242"/>
      <c r="AT609" s="243" t="s">
        <v>192</v>
      </c>
      <c r="AU609" s="243" t="s">
        <v>92</v>
      </c>
      <c r="AV609" s="13" t="s">
        <v>197</v>
      </c>
      <c r="AW609" s="13" t="s">
        <v>194</v>
      </c>
      <c r="AX609" s="13" t="s">
        <v>25</v>
      </c>
      <c r="AY609" s="243" t="s">
        <v>182</v>
      </c>
    </row>
    <row r="610" spans="2:65" s="1" customFormat="1" ht="14.4" customHeight="1">
      <c r="B610" s="42"/>
      <c r="C610" s="244" t="s">
        <v>1088</v>
      </c>
      <c r="D610" s="244" t="s">
        <v>435</v>
      </c>
      <c r="E610" s="245" t="s">
        <v>1089</v>
      </c>
      <c r="F610" s="246" t="s">
        <v>1090</v>
      </c>
      <c r="G610" s="247" t="s">
        <v>249</v>
      </c>
      <c r="H610" s="248">
        <v>2</v>
      </c>
      <c r="I610" s="249">
        <v>354.01</v>
      </c>
      <c r="J610" s="250">
        <f>ROUND(I610*H610,2)</f>
        <v>708.02</v>
      </c>
      <c r="K610" s="246" t="s">
        <v>235</v>
      </c>
      <c r="L610" s="251"/>
      <c r="M610" s="252" t="s">
        <v>22</v>
      </c>
      <c r="N610" s="253" t="s">
        <v>53</v>
      </c>
      <c r="O610" s="43"/>
      <c r="P610" s="203">
        <f>O610*H610</f>
        <v>0</v>
      </c>
      <c r="Q610" s="203">
        <v>0.006</v>
      </c>
      <c r="R610" s="203">
        <f>Q610*H610</f>
        <v>0.012</v>
      </c>
      <c r="S610" s="203">
        <v>0</v>
      </c>
      <c r="T610" s="204">
        <f>S610*H610</f>
        <v>0</v>
      </c>
      <c r="AR610" s="25" t="s">
        <v>271</v>
      </c>
      <c r="AT610" s="25" t="s">
        <v>435</v>
      </c>
      <c r="AU610" s="25" t="s">
        <v>92</v>
      </c>
      <c r="AY610" s="25" t="s">
        <v>182</v>
      </c>
      <c r="BE610" s="205">
        <f>IF(N610="základní",J610,0)</f>
        <v>708.02</v>
      </c>
      <c r="BF610" s="205">
        <f>IF(N610="snížená",J610,0)</f>
        <v>0</v>
      </c>
      <c r="BG610" s="205">
        <f>IF(N610="zákl. přenesená",J610,0)</f>
        <v>0</v>
      </c>
      <c r="BH610" s="205">
        <f>IF(N610="sníž. přenesená",J610,0)</f>
        <v>0</v>
      </c>
      <c r="BI610" s="205">
        <f>IF(N610="nulová",J610,0)</f>
        <v>0</v>
      </c>
      <c r="BJ610" s="25" t="s">
        <v>25</v>
      </c>
      <c r="BK610" s="205">
        <f>ROUND(I610*H610,2)</f>
        <v>708.02</v>
      </c>
      <c r="BL610" s="25" t="s">
        <v>197</v>
      </c>
      <c r="BM610" s="25" t="s">
        <v>1091</v>
      </c>
    </row>
    <row r="611" spans="2:51" s="11" customFormat="1" ht="13.5">
      <c r="B611" s="206"/>
      <c r="C611" s="207"/>
      <c r="D611" s="208" t="s">
        <v>192</v>
      </c>
      <c r="E611" s="209" t="s">
        <v>22</v>
      </c>
      <c r="F611" s="210" t="s">
        <v>1092</v>
      </c>
      <c r="G611" s="207"/>
      <c r="H611" s="211">
        <v>2</v>
      </c>
      <c r="I611" s="212"/>
      <c r="J611" s="207"/>
      <c r="K611" s="207"/>
      <c r="L611" s="213"/>
      <c r="M611" s="214"/>
      <c r="N611" s="215"/>
      <c r="O611" s="215"/>
      <c r="P611" s="215"/>
      <c r="Q611" s="215"/>
      <c r="R611" s="215"/>
      <c r="S611" s="215"/>
      <c r="T611" s="216"/>
      <c r="AT611" s="217" t="s">
        <v>192</v>
      </c>
      <c r="AU611" s="217" t="s">
        <v>92</v>
      </c>
      <c r="AV611" s="11" t="s">
        <v>92</v>
      </c>
      <c r="AW611" s="11" t="s">
        <v>194</v>
      </c>
      <c r="AX611" s="11" t="s">
        <v>25</v>
      </c>
      <c r="AY611" s="217" t="s">
        <v>182</v>
      </c>
    </row>
    <row r="612" spans="2:65" s="1" customFormat="1" ht="14.4" customHeight="1">
      <c r="B612" s="42"/>
      <c r="C612" s="244" t="s">
        <v>1093</v>
      </c>
      <c r="D612" s="244" t="s">
        <v>435</v>
      </c>
      <c r="E612" s="245" t="s">
        <v>1094</v>
      </c>
      <c r="F612" s="246" t="s">
        <v>1095</v>
      </c>
      <c r="G612" s="247" t="s">
        <v>249</v>
      </c>
      <c r="H612" s="248">
        <v>2</v>
      </c>
      <c r="I612" s="249">
        <v>1006.7</v>
      </c>
      <c r="J612" s="250">
        <f>ROUND(I612*H612,2)</f>
        <v>2013.4</v>
      </c>
      <c r="K612" s="246" t="s">
        <v>235</v>
      </c>
      <c r="L612" s="251"/>
      <c r="M612" s="252" t="s">
        <v>22</v>
      </c>
      <c r="N612" s="253" t="s">
        <v>53</v>
      </c>
      <c r="O612" s="43"/>
      <c r="P612" s="203">
        <f>O612*H612</f>
        <v>0</v>
      </c>
      <c r="Q612" s="203">
        <v>0.006</v>
      </c>
      <c r="R612" s="203">
        <f>Q612*H612</f>
        <v>0.012</v>
      </c>
      <c r="S612" s="203">
        <v>0</v>
      </c>
      <c r="T612" s="204">
        <f>S612*H612</f>
        <v>0</v>
      </c>
      <c r="AR612" s="25" t="s">
        <v>271</v>
      </c>
      <c r="AT612" s="25" t="s">
        <v>435</v>
      </c>
      <c r="AU612" s="25" t="s">
        <v>92</v>
      </c>
      <c r="AY612" s="25" t="s">
        <v>182</v>
      </c>
      <c r="BE612" s="205">
        <f>IF(N612="základní",J612,0)</f>
        <v>2013.4</v>
      </c>
      <c r="BF612" s="205">
        <f>IF(N612="snížená",J612,0)</f>
        <v>0</v>
      </c>
      <c r="BG612" s="205">
        <f>IF(N612="zákl. přenesená",J612,0)</f>
        <v>0</v>
      </c>
      <c r="BH612" s="205">
        <f>IF(N612="sníž. přenesená",J612,0)</f>
        <v>0</v>
      </c>
      <c r="BI612" s="205">
        <f>IF(N612="nulová",J612,0)</f>
        <v>0</v>
      </c>
      <c r="BJ612" s="25" t="s">
        <v>25</v>
      </c>
      <c r="BK612" s="205">
        <f>ROUND(I612*H612,2)</f>
        <v>2013.4</v>
      </c>
      <c r="BL612" s="25" t="s">
        <v>197</v>
      </c>
      <c r="BM612" s="25" t="s">
        <v>1096</v>
      </c>
    </row>
    <row r="613" spans="2:51" s="11" customFormat="1" ht="13.5">
      <c r="B613" s="206"/>
      <c r="C613" s="207"/>
      <c r="D613" s="208" t="s">
        <v>192</v>
      </c>
      <c r="E613" s="209" t="s">
        <v>22</v>
      </c>
      <c r="F613" s="210" t="s">
        <v>1097</v>
      </c>
      <c r="G613" s="207"/>
      <c r="H613" s="211">
        <v>2</v>
      </c>
      <c r="I613" s="212"/>
      <c r="J613" s="207"/>
      <c r="K613" s="207"/>
      <c r="L613" s="213"/>
      <c r="M613" s="214"/>
      <c r="N613" s="215"/>
      <c r="O613" s="215"/>
      <c r="P613" s="215"/>
      <c r="Q613" s="215"/>
      <c r="R613" s="215"/>
      <c r="S613" s="215"/>
      <c r="T613" s="216"/>
      <c r="AT613" s="217" t="s">
        <v>192</v>
      </c>
      <c r="AU613" s="217" t="s">
        <v>92</v>
      </c>
      <c r="AV613" s="11" t="s">
        <v>92</v>
      </c>
      <c r="AW613" s="11" t="s">
        <v>194</v>
      </c>
      <c r="AX613" s="11" t="s">
        <v>25</v>
      </c>
      <c r="AY613" s="217" t="s">
        <v>182</v>
      </c>
    </row>
    <row r="614" spans="2:65" s="1" customFormat="1" ht="14.4" customHeight="1">
      <c r="B614" s="42"/>
      <c r="C614" s="244" t="s">
        <v>1098</v>
      </c>
      <c r="D614" s="244" t="s">
        <v>435</v>
      </c>
      <c r="E614" s="245" t="s">
        <v>1099</v>
      </c>
      <c r="F614" s="246" t="s">
        <v>1100</v>
      </c>
      <c r="G614" s="247" t="s">
        <v>249</v>
      </c>
      <c r="H614" s="248">
        <v>1</v>
      </c>
      <c r="I614" s="249">
        <v>2505.07</v>
      </c>
      <c r="J614" s="250">
        <f>ROUND(I614*H614,2)</f>
        <v>2505.07</v>
      </c>
      <c r="K614" s="246" t="s">
        <v>235</v>
      </c>
      <c r="L614" s="251"/>
      <c r="M614" s="252" t="s">
        <v>22</v>
      </c>
      <c r="N614" s="253" t="s">
        <v>53</v>
      </c>
      <c r="O614" s="43"/>
      <c r="P614" s="203">
        <f>O614*H614</f>
        <v>0</v>
      </c>
      <c r="Q614" s="203">
        <v>0.008</v>
      </c>
      <c r="R614" s="203">
        <f>Q614*H614</f>
        <v>0.008</v>
      </c>
      <c r="S614" s="203">
        <v>0</v>
      </c>
      <c r="T614" s="204">
        <f>S614*H614</f>
        <v>0</v>
      </c>
      <c r="AR614" s="25" t="s">
        <v>271</v>
      </c>
      <c r="AT614" s="25" t="s">
        <v>435</v>
      </c>
      <c r="AU614" s="25" t="s">
        <v>92</v>
      </c>
      <c r="AY614" s="25" t="s">
        <v>182</v>
      </c>
      <c r="BE614" s="205">
        <f>IF(N614="základní",J614,0)</f>
        <v>2505.07</v>
      </c>
      <c r="BF614" s="205">
        <f>IF(N614="snížená",J614,0)</f>
        <v>0</v>
      </c>
      <c r="BG614" s="205">
        <f>IF(N614="zákl. přenesená",J614,0)</f>
        <v>0</v>
      </c>
      <c r="BH614" s="205">
        <f>IF(N614="sníž. přenesená",J614,0)</f>
        <v>0</v>
      </c>
      <c r="BI614" s="205">
        <f>IF(N614="nulová",J614,0)</f>
        <v>0</v>
      </c>
      <c r="BJ614" s="25" t="s">
        <v>25</v>
      </c>
      <c r="BK614" s="205">
        <f>ROUND(I614*H614,2)</f>
        <v>2505.07</v>
      </c>
      <c r="BL614" s="25" t="s">
        <v>197</v>
      </c>
      <c r="BM614" s="25" t="s">
        <v>1101</v>
      </c>
    </row>
    <row r="615" spans="2:51" s="11" customFormat="1" ht="13.5">
      <c r="B615" s="206"/>
      <c r="C615" s="207"/>
      <c r="D615" s="208" t="s">
        <v>192</v>
      </c>
      <c r="E615" s="209" t="s">
        <v>22</v>
      </c>
      <c r="F615" s="210" t="s">
        <v>1102</v>
      </c>
      <c r="G615" s="207"/>
      <c r="H615" s="211">
        <v>1</v>
      </c>
      <c r="I615" s="212"/>
      <c r="J615" s="207"/>
      <c r="K615" s="207"/>
      <c r="L615" s="213"/>
      <c r="M615" s="214"/>
      <c r="N615" s="215"/>
      <c r="O615" s="215"/>
      <c r="P615" s="215"/>
      <c r="Q615" s="215"/>
      <c r="R615" s="215"/>
      <c r="S615" s="215"/>
      <c r="T615" s="216"/>
      <c r="AT615" s="217" t="s">
        <v>192</v>
      </c>
      <c r="AU615" s="217" t="s">
        <v>92</v>
      </c>
      <c r="AV615" s="11" t="s">
        <v>92</v>
      </c>
      <c r="AW615" s="11" t="s">
        <v>194</v>
      </c>
      <c r="AX615" s="11" t="s">
        <v>25</v>
      </c>
      <c r="AY615" s="217" t="s">
        <v>182</v>
      </c>
    </row>
    <row r="616" spans="2:65" s="1" customFormat="1" ht="14.4" customHeight="1">
      <c r="B616" s="42"/>
      <c r="C616" s="244" t="s">
        <v>1103</v>
      </c>
      <c r="D616" s="244" t="s">
        <v>435</v>
      </c>
      <c r="E616" s="245" t="s">
        <v>1104</v>
      </c>
      <c r="F616" s="246" t="s">
        <v>1105</v>
      </c>
      <c r="G616" s="247" t="s">
        <v>249</v>
      </c>
      <c r="H616" s="248">
        <v>1</v>
      </c>
      <c r="I616" s="249">
        <v>3011.49</v>
      </c>
      <c r="J616" s="250">
        <f>ROUND(I616*H616,2)</f>
        <v>3011.49</v>
      </c>
      <c r="K616" s="246" t="s">
        <v>235</v>
      </c>
      <c r="L616" s="251"/>
      <c r="M616" s="252" t="s">
        <v>22</v>
      </c>
      <c r="N616" s="253" t="s">
        <v>53</v>
      </c>
      <c r="O616" s="43"/>
      <c r="P616" s="203">
        <f>O616*H616</f>
        <v>0</v>
      </c>
      <c r="Q616" s="203">
        <v>0.006</v>
      </c>
      <c r="R616" s="203">
        <f>Q616*H616</f>
        <v>0.006</v>
      </c>
      <c r="S616" s="203">
        <v>0</v>
      </c>
      <c r="T616" s="204">
        <f>S616*H616</f>
        <v>0</v>
      </c>
      <c r="AR616" s="25" t="s">
        <v>271</v>
      </c>
      <c r="AT616" s="25" t="s">
        <v>435</v>
      </c>
      <c r="AU616" s="25" t="s">
        <v>92</v>
      </c>
      <c r="AY616" s="25" t="s">
        <v>182</v>
      </c>
      <c r="BE616" s="205">
        <f>IF(N616="základní",J616,0)</f>
        <v>3011.49</v>
      </c>
      <c r="BF616" s="205">
        <f>IF(N616="snížená",J616,0)</f>
        <v>0</v>
      </c>
      <c r="BG616" s="205">
        <f>IF(N616="zákl. přenesená",J616,0)</f>
        <v>0</v>
      </c>
      <c r="BH616" s="205">
        <f>IF(N616="sníž. přenesená",J616,0)</f>
        <v>0</v>
      </c>
      <c r="BI616" s="205">
        <f>IF(N616="nulová",J616,0)</f>
        <v>0</v>
      </c>
      <c r="BJ616" s="25" t="s">
        <v>25</v>
      </c>
      <c r="BK616" s="205">
        <f>ROUND(I616*H616,2)</f>
        <v>3011.49</v>
      </c>
      <c r="BL616" s="25" t="s">
        <v>197</v>
      </c>
      <c r="BM616" s="25" t="s">
        <v>1106</v>
      </c>
    </row>
    <row r="617" spans="2:51" s="11" customFormat="1" ht="13.5">
      <c r="B617" s="206"/>
      <c r="C617" s="207"/>
      <c r="D617" s="208" t="s">
        <v>192</v>
      </c>
      <c r="E617" s="209" t="s">
        <v>22</v>
      </c>
      <c r="F617" s="210" t="s">
        <v>1107</v>
      </c>
      <c r="G617" s="207"/>
      <c r="H617" s="211">
        <v>1</v>
      </c>
      <c r="I617" s="212"/>
      <c r="J617" s="207"/>
      <c r="K617" s="207"/>
      <c r="L617" s="213"/>
      <c r="M617" s="214"/>
      <c r="N617" s="215"/>
      <c r="O617" s="215"/>
      <c r="P617" s="215"/>
      <c r="Q617" s="215"/>
      <c r="R617" s="215"/>
      <c r="S617" s="215"/>
      <c r="T617" s="216"/>
      <c r="AT617" s="217" t="s">
        <v>192</v>
      </c>
      <c r="AU617" s="217" t="s">
        <v>92</v>
      </c>
      <c r="AV617" s="11" t="s">
        <v>92</v>
      </c>
      <c r="AW617" s="11" t="s">
        <v>194</v>
      </c>
      <c r="AX617" s="11" t="s">
        <v>25</v>
      </c>
      <c r="AY617" s="217" t="s">
        <v>182</v>
      </c>
    </row>
    <row r="618" spans="2:65" s="1" customFormat="1" ht="14.4" customHeight="1">
      <c r="B618" s="42"/>
      <c r="C618" s="244" t="s">
        <v>1108</v>
      </c>
      <c r="D618" s="244" t="s">
        <v>435</v>
      </c>
      <c r="E618" s="245" t="s">
        <v>1109</v>
      </c>
      <c r="F618" s="246" t="s">
        <v>1095</v>
      </c>
      <c r="G618" s="247" t="s">
        <v>249</v>
      </c>
      <c r="H618" s="248">
        <v>4</v>
      </c>
      <c r="I618" s="249">
        <v>1006.7</v>
      </c>
      <c r="J618" s="250">
        <f>ROUND(I618*H618,2)</f>
        <v>4026.8</v>
      </c>
      <c r="K618" s="246" t="s">
        <v>235</v>
      </c>
      <c r="L618" s="251"/>
      <c r="M618" s="252" t="s">
        <v>22</v>
      </c>
      <c r="N618" s="253" t="s">
        <v>53</v>
      </c>
      <c r="O618" s="43"/>
      <c r="P618" s="203">
        <f>O618*H618</f>
        <v>0</v>
      </c>
      <c r="Q618" s="203">
        <v>0.006</v>
      </c>
      <c r="R618" s="203">
        <f>Q618*H618</f>
        <v>0.024</v>
      </c>
      <c r="S618" s="203">
        <v>0</v>
      </c>
      <c r="T618" s="204">
        <f>S618*H618</f>
        <v>0</v>
      </c>
      <c r="AR618" s="25" t="s">
        <v>271</v>
      </c>
      <c r="AT618" s="25" t="s">
        <v>435</v>
      </c>
      <c r="AU618" s="25" t="s">
        <v>92</v>
      </c>
      <c r="AY618" s="25" t="s">
        <v>182</v>
      </c>
      <c r="BE618" s="205">
        <f>IF(N618="základní",J618,0)</f>
        <v>4026.8</v>
      </c>
      <c r="BF618" s="205">
        <f>IF(N618="snížená",J618,0)</f>
        <v>0</v>
      </c>
      <c r="BG618" s="205">
        <f>IF(N618="zákl. přenesená",J618,0)</f>
        <v>0</v>
      </c>
      <c r="BH618" s="205">
        <f>IF(N618="sníž. přenesená",J618,0)</f>
        <v>0</v>
      </c>
      <c r="BI618" s="205">
        <f>IF(N618="nulová",J618,0)</f>
        <v>0</v>
      </c>
      <c r="BJ618" s="25" t="s">
        <v>25</v>
      </c>
      <c r="BK618" s="205">
        <f>ROUND(I618*H618,2)</f>
        <v>4026.8</v>
      </c>
      <c r="BL618" s="25" t="s">
        <v>197</v>
      </c>
      <c r="BM618" s="25" t="s">
        <v>1110</v>
      </c>
    </row>
    <row r="619" spans="2:51" s="11" customFormat="1" ht="13.5">
      <c r="B619" s="206"/>
      <c r="C619" s="207"/>
      <c r="D619" s="208" t="s">
        <v>192</v>
      </c>
      <c r="E619" s="209" t="s">
        <v>22</v>
      </c>
      <c r="F619" s="210" t="s">
        <v>1111</v>
      </c>
      <c r="G619" s="207"/>
      <c r="H619" s="211">
        <v>4</v>
      </c>
      <c r="I619" s="212"/>
      <c r="J619" s="207"/>
      <c r="K619" s="207"/>
      <c r="L619" s="213"/>
      <c r="M619" s="214"/>
      <c r="N619" s="215"/>
      <c r="O619" s="215"/>
      <c r="P619" s="215"/>
      <c r="Q619" s="215"/>
      <c r="R619" s="215"/>
      <c r="S619" s="215"/>
      <c r="T619" s="216"/>
      <c r="AT619" s="217" t="s">
        <v>192</v>
      </c>
      <c r="AU619" s="217" t="s">
        <v>92</v>
      </c>
      <c r="AV619" s="11" t="s">
        <v>92</v>
      </c>
      <c r="AW619" s="11" t="s">
        <v>194</v>
      </c>
      <c r="AX619" s="11" t="s">
        <v>25</v>
      </c>
      <c r="AY619" s="217" t="s">
        <v>182</v>
      </c>
    </row>
    <row r="620" spans="2:65" s="1" customFormat="1" ht="14.4" customHeight="1">
      <c r="B620" s="42"/>
      <c r="C620" s="244" t="s">
        <v>1112</v>
      </c>
      <c r="D620" s="244" t="s">
        <v>435</v>
      </c>
      <c r="E620" s="245" t="s">
        <v>1113</v>
      </c>
      <c r="F620" s="246" t="s">
        <v>1114</v>
      </c>
      <c r="G620" s="247" t="s">
        <v>249</v>
      </c>
      <c r="H620" s="248">
        <v>6</v>
      </c>
      <c r="I620" s="249">
        <v>432.67</v>
      </c>
      <c r="J620" s="250">
        <f>ROUND(I620*H620,2)</f>
        <v>2596.02</v>
      </c>
      <c r="K620" s="246" t="s">
        <v>235</v>
      </c>
      <c r="L620" s="251"/>
      <c r="M620" s="252" t="s">
        <v>22</v>
      </c>
      <c r="N620" s="253" t="s">
        <v>53</v>
      </c>
      <c r="O620" s="43"/>
      <c r="P620" s="203">
        <f>O620*H620</f>
        <v>0</v>
      </c>
      <c r="Q620" s="203">
        <v>0.006</v>
      </c>
      <c r="R620" s="203">
        <f>Q620*H620</f>
        <v>0.036000000000000004</v>
      </c>
      <c r="S620" s="203">
        <v>0</v>
      </c>
      <c r="T620" s="204">
        <f>S620*H620</f>
        <v>0</v>
      </c>
      <c r="AR620" s="25" t="s">
        <v>271</v>
      </c>
      <c r="AT620" s="25" t="s">
        <v>435</v>
      </c>
      <c r="AU620" s="25" t="s">
        <v>92</v>
      </c>
      <c r="AY620" s="25" t="s">
        <v>182</v>
      </c>
      <c r="BE620" s="205">
        <f>IF(N620="základní",J620,0)</f>
        <v>2596.02</v>
      </c>
      <c r="BF620" s="205">
        <f>IF(N620="snížená",J620,0)</f>
        <v>0</v>
      </c>
      <c r="BG620" s="205">
        <f>IF(N620="zákl. přenesená",J620,0)</f>
        <v>0</v>
      </c>
      <c r="BH620" s="205">
        <f>IF(N620="sníž. přenesená",J620,0)</f>
        <v>0</v>
      </c>
      <c r="BI620" s="205">
        <f>IF(N620="nulová",J620,0)</f>
        <v>0</v>
      </c>
      <c r="BJ620" s="25" t="s">
        <v>25</v>
      </c>
      <c r="BK620" s="205">
        <f>ROUND(I620*H620,2)</f>
        <v>2596.02</v>
      </c>
      <c r="BL620" s="25" t="s">
        <v>197</v>
      </c>
      <c r="BM620" s="25" t="s">
        <v>1115</v>
      </c>
    </row>
    <row r="621" spans="2:51" s="11" customFormat="1" ht="13.5">
      <c r="B621" s="206"/>
      <c r="C621" s="207"/>
      <c r="D621" s="208" t="s">
        <v>192</v>
      </c>
      <c r="E621" s="209" t="s">
        <v>22</v>
      </c>
      <c r="F621" s="210" t="s">
        <v>1116</v>
      </c>
      <c r="G621" s="207"/>
      <c r="H621" s="211">
        <v>6</v>
      </c>
      <c r="I621" s="212"/>
      <c r="J621" s="207"/>
      <c r="K621" s="207"/>
      <c r="L621" s="213"/>
      <c r="M621" s="214"/>
      <c r="N621" s="215"/>
      <c r="O621" s="215"/>
      <c r="P621" s="215"/>
      <c r="Q621" s="215"/>
      <c r="R621" s="215"/>
      <c r="S621" s="215"/>
      <c r="T621" s="216"/>
      <c r="AT621" s="217" t="s">
        <v>192</v>
      </c>
      <c r="AU621" s="217" t="s">
        <v>92</v>
      </c>
      <c r="AV621" s="11" t="s">
        <v>92</v>
      </c>
      <c r="AW621" s="11" t="s">
        <v>194</v>
      </c>
      <c r="AX621" s="11" t="s">
        <v>25</v>
      </c>
      <c r="AY621" s="217" t="s">
        <v>182</v>
      </c>
    </row>
    <row r="622" spans="2:65" s="1" customFormat="1" ht="14.4" customHeight="1">
      <c r="B622" s="42"/>
      <c r="C622" s="244" t="s">
        <v>1117</v>
      </c>
      <c r="D622" s="244" t="s">
        <v>435</v>
      </c>
      <c r="E622" s="245" t="s">
        <v>1118</v>
      </c>
      <c r="F622" s="246" t="s">
        <v>1119</v>
      </c>
      <c r="G622" s="247" t="s">
        <v>249</v>
      </c>
      <c r="H622" s="248">
        <v>1</v>
      </c>
      <c r="I622" s="249">
        <v>491.67</v>
      </c>
      <c r="J622" s="250">
        <f>ROUND(I622*H622,2)</f>
        <v>491.67</v>
      </c>
      <c r="K622" s="246" t="s">
        <v>235</v>
      </c>
      <c r="L622" s="251"/>
      <c r="M622" s="252" t="s">
        <v>22</v>
      </c>
      <c r="N622" s="253" t="s">
        <v>53</v>
      </c>
      <c r="O622" s="43"/>
      <c r="P622" s="203">
        <f>O622*H622</f>
        <v>0</v>
      </c>
      <c r="Q622" s="203">
        <v>0.004</v>
      </c>
      <c r="R622" s="203">
        <f>Q622*H622</f>
        <v>0.004</v>
      </c>
      <c r="S622" s="203">
        <v>0</v>
      </c>
      <c r="T622" s="204">
        <f>S622*H622</f>
        <v>0</v>
      </c>
      <c r="AR622" s="25" t="s">
        <v>271</v>
      </c>
      <c r="AT622" s="25" t="s">
        <v>435</v>
      </c>
      <c r="AU622" s="25" t="s">
        <v>92</v>
      </c>
      <c r="AY622" s="25" t="s">
        <v>182</v>
      </c>
      <c r="BE622" s="205">
        <f>IF(N622="základní",J622,0)</f>
        <v>491.67</v>
      </c>
      <c r="BF622" s="205">
        <f>IF(N622="snížená",J622,0)</f>
        <v>0</v>
      </c>
      <c r="BG622" s="205">
        <f>IF(N622="zákl. přenesená",J622,0)</f>
        <v>0</v>
      </c>
      <c r="BH622" s="205">
        <f>IF(N622="sníž. přenesená",J622,0)</f>
        <v>0</v>
      </c>
      <c r="BI622" s="205">
        <f>IF(N622="nulová",J622,0)</f>
        <v>0</v>
      </c>
      <c r="BJ622" s="25" t="s">
        <v>25</v>
      </c>
      <c r="BK622" s="205">
        <f>ROUND(I622*H622,2)</f>
        <v>491.67</v>
      </c>
      <c r="BL622" s="25" t="s">
        <v>197</v>
      </c>
      <c r="BM622" s="25" t="s">
        <v>1120</v>
      </c>
    </row>
    <row r="623" spans="2:51" s="11" customFormat="1" ht="13.5">
      <c r="B623" s="206"/>
      <c r="C623" s="207"/>
      <c r="D623" s="208" t="s">
        <v>192</v>
      </c>
      <c r="E623" s="209" t="s">
        <v>22</v>
      </c>
      <c r="F623" s="210" t="s">
        <v>1121</v>
      </c>
      <c r="G623" s="207"/>
      <c r="H623" s="211">
        <v>1</v>
      </c>
      <c r="I623" s="212"/>
      <c r="J623" s="207"/>
      <c r="K623" s="207"/>
      <c r="L623" s="213"/>
      <c r="M623" s="214"/>
      <c r="N623" s="215"/>
      <c r="O623" s="215"/>
      <c r="P623" s="215"/>
      <c r="Q623" s="215"/>
      <c r="R623" s="215"/>
      <c r="S623" s="215"/>
      <c r="T623" s="216"/>
      <c r="AT623" s="217" t="s">
        <v>192</v>
      </c>
      <c r="AU623" s="217" t="s">
        <v>92</v>
      </c>
      <c r="AV623" s="11" t="s">
        <v>92</v>
      </c>
      <c r="AW623" s="11" t="s">
        <v>194</v>
      </c>
      <c r="AX623" s="11" t="s">
        <v>25</v>
      </c>
      <c r="AY623" s="217" t="s">
        <v>182</v>
      </c>
    </row>
    <row r="624" spans="2:65" s="1" customFormat="1" ht="22.8" customHeight="1">
      <c r="B624" s="42"/>
      <c r="C624" s="194" t="s">
        <v>1122</v>
      </c>
      <c r="D624" s="194" t="s">
        <v>185</v>
      </c>
      <c r="E624" s="195" t="s">
        <v>1123</v>
      </c>
      <c r="F624" s="196" t="s">
        <v>1124</v>
      </c>
      <c r="G624" s="197" t="s">
        <v>249</v>
      </c>
      <c r="H624" s="198">
        <v>21</v>
      </c>
      <c r="I624" s="199">
        <v>694.49</v>
      </c>
      <c r="J624" s="200">
        <f>ROUND(I624*H624,2)</f>
        <v>14584.29</v>
      </c>
      <c r="K624" s="196" t="s">
        <v>235</v>
      </c>
      <c r="L624" s="62"/>
      <c r="M624" s="201" t="s">
        <v>22</v>
      </c>
      <c r="N624" s="202" t="s">
        <v>53</v>
      </c>
      <c r="O624" s="43"/>
      <c r="P624" s="203">
        <f>O624*H624</f>
        <v>0</v>
      </c>
      <c r="Q624" s="203">
        <v>0.0007</v>
      </c>
      <c r="R624" s="203">
        <f>Q624*H624</f>
        <v>0.0147</v>
      </c>
      <c r="S624" s="203">
        <v>0</v>
      </c>
      <c r="T624" s="204">
        <f>S624*H624</f>
        <v>0</v>
      </c>
      <c r="AR624" s="25" t="s">
        <v>197</v>
      </c>
      <c r="AT624" s="25" t="s">
        <v>185</v>
      </c>
      <c r="AU624" s="25" t="s">
        <v>92</v>
      </c>
      <c r="AY624" s="25" t="s">
        <v>182</v>
      </c>
      <c r="BE624" s="205">
        <f>IF(N624="základní",J624,0)</f>
        <v>14584.29</v>
      </c>
      <c r="BF624" s="205">
        <f>IF(N624="snížená",J624,0)</f>
        <v>0</v>
      </c>
      <c r="BG624" s="205">
        <f>IF(N624="zákl. přenesená",J624,0)</f>
        <v>0</v>
      </c>
      <c r="BH624" s="205">
        <f>IF(N624="sníž. přenesená",J624,0)</f>
        <v>0</v>
      </c>
      <c r="BI624" s="205">
        <f>IF(N624="nulová",J624,0)</f>
        <v>0</v>
      </c>
      <c r="BJ624" s="25" t="s">
        <v>25</v>
      </c>
      <c r="BK624" s="205">
        <f>ROUND(I624*H624,2)</f>
        <v>14584.29</v>
      </c>
      <c r="BL624" s="25" t="s">
        <v>197</v>
      </c>
      <c r="BM624" s="25" t="s">
        <v>1125</v>
      </c>
    </row>
    <row r="625" spans="2:47" s="1" customFormat="1" ht="228">
      <c r="B625" s="42"/>
      <c r="C625" s="64"/>
      <c r="D625" s="208" t="s">
        <v>237</v>
      </c>
      <c r="E625" s="64"/>
      <c r="F625" s="228" t="s">
        <v>1126</v>
      </c>
      <c r="G625" s="64"/>
      <c r="H625" s="64"/>
      <c r="I625" s="165"/>
      <c r="J625" s="64"/>
      <c r="K625" s="64"/>
      <c r="L625" s="62"/>
      <c r="M625" s="229"/>
      <c r="N625" s="43"/>
      <c r="O625" s="43"/>
      <c r="P625" s="43"/>
      <c r="Q625" s="43"/>
      <c r="R625" s="43"/>
      <c r="S625" s="43"/>
      <c r="T625" s="79"/>
      <c r="AT625" s="25" t="s">
        <v>237</v>
      </c>
      <c r="AU625" s="25" t="s">
        <v>92</v>
      </c>
    </row>
    <row r="626" spans="2:51" s="11" customFormat="1" ht="13.5">
      <c r="B626" s="206"/>
      <c r="C626" s="207"/>
      <c r="D626" s="208" t="s">
        <v>192</v>
      </c>
      <c r="E626" s="209" t="s">
        <v>22</v>
      </c>
      <c r="F626" s="210" t="s">
        <v>1127</v>
      </c>
      <c r="G626" s="207"/>
      <c r="H626" s="211">
        <v>21</v>
      </c>
      <c r="I626" s="212"/>
      <c r="J626" s="207"/>
      <c r="K626" s="207"/>
      <c r="L626" s="213"/>
      <c r="M626" s="214"/>
      <c r="N626" s="215"/>
      <c r="O626" s="215"/>
      <c r="P626" s="215"/>
      <c r="Q626" s="215"/>
      <c r="R626" s="215"/>
      <c r="S626" s="215"/>
      <c r="T626" s="216"/>
      <c r="AT626" s="217" t="s">
        <v>192</v>
      </c>
      <c r="AU626" s="217" t="s">
        <v>92</v>
      </c>
      <c r="AV626" s="11" t="s">
        <v>92</v>
      </c>
      <c r="AW626" s="11" t="s">
        <v>194</v>
      </c>
      <c r="AX626" s="11" t="s">
        <v>25</v>
      </c>
      <c r="AY626" s="217" t="s">
        <v>182</v>
      </c>
    </row>
    <row r="627" spans="2:65" s="1" customFormat="1" ht="14.4" customHeight="1">
      <c r="B627" s="42"/>
      <c r="C627" s="194" t="s">
        <v>450</v>
      </c>
      <c r="D627" s="194" t="s">
        <v>185</v>
      </c>
      <c r="E627" s="195" t="s">
        <v>1128</v>
      </c>
      <c r="F627" s="196" t="s">
        <v>1129</v>
      </c>
      <c r="G627" s="197" t="s">
        <v>249</v>
      </c>
      <c r="H627" s="198">
        <v>1</v>
      </c>
      <c r="I627" s="199">
        <v>2495.24</v>
      </c>
      <c r="J627" s="200">
        <f>ROUND(I627*H627,2)</f>
        <v>2495.24</v>
      </c>
      <c r="K627" s="196" t="s">
        <v>235</v>
      </c>
      <c r="L627" s="62"/>
      <c r="M627" s="201" t="s">
        <v>22</v>
      </c>
      <c r="N627" s="202" t="s">
        <v>53</v>
      </c>
      <c r="O627" s="43"/>
      <c r="P627" s="203">
        <f>O627*H627</f>
        <v>0</v>
      </c>
      <c r="Q627" s="203">
        <v>2.50188</v>
      </c>
      <c r="R627" s="203">
        <f>Q627*H627</f>
        <v>2.50188</v>
      </c>
      <c r="S627" s="203">
        <v>0</v>
      </c>
      <c r="T627" s="204">
        <f>S627*H627</f>
        <v>0</v>
      </c>
      <c r="AR627" s="25" t="s">
        <v>197</v>
      </c>
      <c r="AT627" s="25" t="s">
        <v>185</v>
      </c>
      <c r="AU627" s="25" t="s">
        <v>92</v>
      </c>
      <c r="AY627" s="25" t="s">
        <v>182</v>
      </c>
      <c r="BE627" s="205">
        <f>IF(N627="základní",J627,0)</f>
        <v>2495.24</v>
      </c>
      <c r="BF627" s="205">
        <f>IF(N627="snížená",J627,0)</f>
        <v>0</v>
      </c>
      <c r="BG627" s="205">
        <f>IF(N627="zákl. přenesená",J627,0)</f>
        <v>0</v>
      </c>
      <c r="BH627" s="205">
        <f>IF(N627="sníž. přenesená",J627,0)</f>
        <v>0</v>
      </c>
      <c r="BI627" s="205">
        <f>IF(N627="nulová",J627,0)</f>
        <v>0</v>
      </c>
      <c r="BJ627" s="25" t="s">
        <v>25</v>
      </c>
      <c r="BK627" s="205">
        <f>ROUND(I627*H627,2)</f>
        <v>2495.24</v>
      </c>
      <c r="BL627" s="25" t="s">
        <v>197</v>
      </c>
      <c r="BM627" s="25" t="s">
        <v>1130</v>
      </c>
    </row>
    <row r="628" spans="2:47" s="1" customFormat="1" ht="120">
      <c r="B628" s="42"/>
      <c r="C628" s="64"/>
      <c r="D628" s="208" t="s">
        <v>237</v>
      </c>
      <c r="E628" s="64"/>
      <c r="F628" s="228" t="s">
        <v>1131</v>
      </c>
      <c r="G628" s="64"/>
      <c r="H628" s="64"/>
      <c r="I628" s="165"/>
      <c r="J628" s="64"/>
      <c r="K628" s="64"/>
      <c r="L628" s="62"/>
      <c r="M628" s="229"/>
      <c r="N628" s="43"/>
      <c r="O628" s="43"/>
      <c r="P628" s="43"/>
      <c r="Q628" s="43"/>
      <c r="R628" s="43"/>
      <c r="S628" s="43"/>
      <c r="T628" s="79"/>
      <c r="AT628" s="25" t="s">
        <v>237</v>
      </c>
      <c r="AU628" s="25" t="s">
        <v>92</v>
      </c>
    </row>
    <row r="629" spans="2:51" s="11" customFormat="1" ht="13.5">
      <c r="B629" s="206"/>
      <c r="C629" s="207"/>
      <c r="D629" s="208" t="s">
        <v>192</v>
      </c>
      <c r="E629" s="209" t="s">
        <v>22</v>
      </c>
      <c r="F629" s="210" t="s">
        <v>1132</v>
      </c>
      <c r="G629" s="207"/>
      <c r="H629" s="211">
        <v>1</v>
      </c>
      <c r="I629" s="212"/>
      <c r="J629" s="207"/>
      <c r="K629" s="207"/>
      <c r="L629" s="213"/>
      <c r="M629" s="214"/>
      <c r="N629" s="215"/>
      <c r="O629" s="215"/>
      <c r="P629" s="215"/>
      <c r="Q629" s="215"/>
      <c r="R629" s="215"/>
      <c r="S629" s="215"/>
      <c r="T629" s="216"/>
      <c r="AT629" s="217" t="s">
        <v>192</v>
      </c>
      <c r="AU629" s="217" t="s">
        <v>92</v>
      </c>
      <c r="AV629" s="11" t="s">
        <v>92</v>
      </c>
      <c r="AW629" s="11" t="s">
        <v>194</v>
      </c>
      <c r="AX629" s="11" t="s">
        <v>25</v>
      </c>
      <c r="AY629" s="217" t="s">
        <v>182</v>
      </c>
    </row>
    <row r="630" spans="2:65" s="1" customFormat="1" ht="14.4" customHeight="1">
      <c r="B630" s="42"/>
      <c r="C630" s="244" t="s">
        <v>1133</v>
      </c>
      <c r="D630" s="244" t="s">
        <v>435</v>
      </c>
      <c r="E630" s="245" t="s">
        <v>1134</v>
      </c>
      <c r="F630" s="246" t="s">
        <v>1135</v>
      </c>
      <c r="G630" s="247" t="s">
        <v>234</v>
      </c>
      <c r="H630" s="248">
        <v>6</v>
      </c>
      <c r="I630" s="249">
        <v>2796.39</v>
      </c>
      <c r="J630" s="250">
        <f>ROUND(I630*H630,2)</f>
        <v>16778.34</v>
      </c>
      <c r="K630" s="246" t="s">
        <v>22</v>
      </c>
      <c r="L630" s="251"/>
      <c r="M630" s="252" t="s">
        <v>22</v>
      </c>
      <c r="N630" s="253" t="s">
        <v>53</v>
      </c>
      <c r="O630" s="43"/>
      <c r="P630" s="203">
        <f>O630*H630</f>
        <v>0</v>
      </c>
      <c r="Q630" s="203">
        <v>0.0132</v>
      </c>
      <c r="R630" s="203">
        <f>Q630*H630</f>
        <v>0.07919999999999999</v>
      </c>
      <c r="S630" s="203">
        <v>0</v>
      </c>
      <c r="T630" s="204">
        <f>S630*H630</f>
        <v>0</v>
      </c>
      <c r="AR630" s="25" t="s">
        <v>271</v>
      </c>
      <c r="AT630" s="25" t="s">
        <v>435</v>
      </c>
      <c r="AU630" s="25" t="s">
        <v>92</v>
      </c>
      <c r="AY630" s="25" t="s">
        <v>182</v>
      </c>
      <c r="BE630" s="205">
        <f>IF(N630="základní",J630,0)</f>
        <v>16778.34</v>
      </c>
      <c r="BF630" s="205">
        <f>IF(N630="snížená",J630,0)</f>
        <v>0</v>
      </c>
      <c r="BG630" s="205">
        <f>IF(N630="zákl. přenesená",J630,0)</f>
        <v>0</v>
      </c>
      <c r="BH630" s="205">
        <f>IF(N630="sníž. přenesená",J630,0)</f>
        <v>0</v>
      </c>
      <c r="BI630" s="205">
        <f>IF(N630="nulová",J630,0)</f>
        <v>0</v>
      </c>
      <c r="BJ630" s="25" t="s">
        <v>25</v>
      </c>
      <c r="BK630" s="205">
        <f>ROUND(I630*H630,2)</f>
        <v>16778.34</v>
      </c>
      <c r="BL630" s="25" t="s">
        <v>197</v>
      </c>
      <c r="BM630" s="25" t="s">
        <v>1136</v>
      </c>
    </row>
    <row r="631" spans="2:51" s="11" customFormat="1" ht="13.5">
      <c r="B631" s="206"/>
      <c r="C631" s="207"/>
      <c r="D631" s="208" t="s">
        <v>192</v>
      </c>
      <c r="E631" s="209" t="s">
        <v>22</v>
      </c>
      <c r="F631" s="210" t="s">
        <v>1137</v>
      </c>
      <c r="G631" s="207"/>
      <c r="H631" s="211">
        <v>6</v>
      </c>
      <c r="I631" s="212"/>
      <c r="J631" s="207"/>
      <c r="K631" s="207"/>
      <c r="L631" s="213"/>
      <c r="M631" s="214"/>
      <c r="N631" s="215"/>
      <c r="O631" s="215"/>
      <c r="P631" s="215"/>
      <c r="Q631" s="215"/>
      <c r="R631" s="215"/>
      <c r="S631" s="215"/>
      <c r="T631" s="216"/>
      <c r="AT631" s="217" t="s">
        <v>192</v>
      </c>
      <c r="AU631" s="217" t="s">
        <v>92</v>
      </c>
      <c r="AV631" s="11" t="s">
        <v>92</v>
      </c>
      <c r="AW631" s="11" t="s">
        <v>194</v>
      </c>
      <c r="AX631" s="11" t="s">
        <v>25</v>
      </c>
      <c r="AY631" s="217" t="s">
        <v>182</v>
      </c>
    </row>
    <row r="632" spans="2:65" s="1" customFormat="1" ht="22.8" customHeight="1">
      <c r="B632" s="42"/>
      <c r="C632" s="194" t="s">
        <v>1138</v>
      </c>
      <c r="D632" s="194" t="s">
        <v>185</v>
      </c>
      <c r="E632" s="195" t="s">
        <v>1139</v>
      </c>
      <c r="F632" s="196" t="s">
        <v>1140</v>
      </c>
      <c r="G632" s="197" t="s">
        <v>249</v>
      </c>
      <c r="H632" s="198">
        <v>14</v>
      </c>
      <c r="I632" s="199">
        <v>565.42</v>
      </c>
      <c r="J632" s="200">
        <f>ROUND(I632*H632,2)</f>
        <v>7915.88</v>
      </c>
      <c r="K632" s="196" t="s">
        <v>235</v>
      </c>
      <c r="L632" s="62"/>
      <c r="M632" s="201" t="s">
        <v>22</v>
      </c>
      <c r="N632" s="202" t="s">
        <v>53</v>
      </c>
      <c r="O632" s="43"/>
      <c r="P632" s="203">
        <f>O632*H632</f>
        <v>0</v>
      </c>
      <c r="Q632" s="203">
        <v>0.11241</v>
      </c>
      <c r="R632" s="203">
        <f>Q632*H632</f>
        <v>1.57374</v>
      </c>
      <c r="S632" s="203">
        <v>0</v>
      </c>
      <c r="T632" s="204">
        <f>S632*H632</f>
        <v>0</v>
      </c>
      <c r="AR632" s="25" t="s">
        <v>197</v>
      </c>
      <c r="AT632" s="25" t="s">
        <v>185</v>
      </c>
      <c r="AU632" s="25" t="s">
        <v>92</v>
      </c>
      <c r="AY632" s="25" t="s">
        <v>182</v>
      </c>
      <c r="BE632" s="205">
        <f>IF(N632="základní",J632,0)</f>
        <v>7915.88</v>
      </c>
      <c r="BF632" s="205">
        <f>IF(N632="snížená",J632,0)</f>
        <v>0</v>
      </c>
      <c r="BG632" s="205">
        <f>IF(N632="zákl. přenesená",J632,0)</f>
        <v>0</v>
      </c>
      <c r="BH632" s="205">
        <f>IF(N632="sníž. přenesená",J632,0)</f>
        <v>0</v>
      </c>
      <c r="BI632" s="205">
        <f>IF(N632="nulová",J632,0)</f>
        <v>0</v>
      </c>
      <c r="BJ632" s="25" t="s">
        <v>25</v>
      </c>
      <c r="BK632" s="205">
        <f>ROUND(I632*H632,2)</f>
        <v>7915.88</v>
      </c>
      <c r="BL632" s="25" t="s">
        <v>197</v>
      </c>
      <c r="BM632" s="25" t="s">
        <v>1141</v>
      </c>
    </row>
    <row r="633" spans="2:47" s="1" customFormat="1" ht="144">
      <c r="B633" s="42"/>
      <c r="C633" s="64"/>
      <c r="D633" s="208" t="s">
        <v>237</v>
      </c>
      <c r="E633" s="64"/>
      <c r="F633" s="228" t="s">
        <v>1142</v>
      </c>
      <c r="G633" s="64"/>
      <c r="H633" s="64"/>
      <c r="I633" s="165"/>
      <c r="J633" s="64"/>
      <c r="K633" s="64"/>
      <c r="L633" s="62"/>
      <c r="M633" s="229"/>
      <c r="N633" s="43"/>
      <c r="O633" s="43"/>
      <c r="P633" s="43"/>
      <c r="Q633" s="43"/>
      <c r="R633" s="43"/>
      <c r="S633" s="43"/>
      <c r="T633" s="79"/>
      <c r="AT633" s="25" t="s">
        <v>237</v>
      </c>
      <c r="AU633" s="25" t="s">
        <v>92</v>
      </c>
    </row>
    <row r="634" spans="2:51" s="11" customFormat="1" ht="13.5">
      <c r="B634" s="206"/>
      <c r="C634" s="207"/>
      <c r="D634" s="208" t="s">
        <v>192</v>
      </c>
      <c r="E634" s="209" t="s">
        <v>22</v>
      </c>
      <c r="F634" s="210" t="s">
        <v>1143</v>
      </c>
      <c r="G634" s="207"/>
      <c r="H634" s="211">
        <v>14</v>
      </c>
      <c r="I634" s="212"/>
      <c r="J634" s="207"/>
      <c r="K634" s="207"/>
      <c r="L634" s="213"/>
      <c r="M634" s="214"/>
      <c r="N634" s="215"/>
      <c r="O634" s="215"/>
      <c r="P634" s="215"/>
      <c r="Q634" s="215"/>
      <c r="R634" s="215"/>
      <c r="S634" s="215"/>
      <c r="T634" s="216"/>
      <c r="AT634" s="217" t="s">
        <v>192</v>
      </c>
      <c r="AU634" s="217" t="s">
        <v>92</v>
      </c>
      <c r="AV634" s="11" t="s">
        <v>92</v>
      </c>
      <c r="AW634" s="11" t="s">
        <v>194</v>
      </c>
      <c r="AX634" s="11" t="s">
        <v>25</v>
      </c>
      <c r="AY634" s="217" t="s">
        <v>182</v>
      </c>
    </row>
    <row r="635" spans="2:65" s="1" customFormat="1" ht="14.4" customHeight="1">
      <c r="B635" s="42"/>
      <c r="C635" s="244" t="s">
        <v>1144</v>
      </c>
      <c r="D635" s="244" t="s">
        <v>435</v>
      </c>
      <c r="E635" s="245" t="s">
        <v>1145</v>
      </c>
      <c r="F635" s="246" t="s">
        <v>1146</v>
      </c>
      <c r="G635" s="247" t="s">
        <v>249</v>
      </c>
      <c r="H635" s="248">
        <v>14</v>
      </c>
      <c r="I635" s="249">
        <v>893</v>
      </c>
      <c r="J635" s="250">
        <f>ROUND(I635*H635,2)</f>
        <v>12502</v>
      </c>
      <c r="K635" s="246" t="s">
        <v>235</v>
      </c>
      <c r="L635" s="251"/>
      <c r="M635" s="252" t="s">
        <v>22</v>
      </c>
      <c r="N635" s="253" t="s">
        <v>53</v>
      </c>
      <c r="O635" s="43"/>
      <c r="P635" s="203">
        <f>O635*H635</f>
        <v>0</v>
      </c>
      <c r="Q635" s="203">
        <v>0.0065</v>
      </c>
      <c r="R635" s="203">
        <f>Q635*H635</f>
        <v>0.091</v>
      </c>
      <c r="S635" s="203">
        <v>0</v>
      </c>
      <c r="T635" s="204">
        <f>S635*H635</f>
        <v>0</v>
      </c>
      <c r="AR635" s="25" t="s">
        <v>271</v>
      </c>
      <c r="AT635" s="25" t="s">
        <v>435</v>
      </c>
      <c r="AU635" s="25" t="s">
        <v>92</v>
      </c>
      <c r="AY635" s="25" t="s">
        <v>182</v>
      </c>
      <c r="BE635" s="205">
        <f>IF(N635="základní",J635,0)</f>
        <v>12502</v>
      </c>
      <c r="BF635" s="205">
        <f>IF(N635="snížená",J635,0)</f>
        <v>0</v>
      </c>
      <c r="BG635" s="205">
        <f>IF(N635="zákl. přenesená",J635,0)</f>
        <v>0</v>
      </c>
      <c r="BH635" s="205">
        <f>IF(N635="sníž. přenesená",J635,0)</f>
        <v>0</v>
      </c>
      <c r="BI635" s="205">
        <f>IF(N635="nulová",J635,0)</f>
        <v>0</v>
      </c>
      <c r="BJ635" s="25" t="s">
        <v>25</v>
      </c>
      <c r="BK635" s="205">
        <f>ROUND(I635*H635,2)</f>
        <v>12502</v>
      </c>
      <c r="BL635" s="25" t="s">
        <v>197</v>
      </c>
      <c r="BM635" s="25" t="s">
        <v>1147</v>
      </c>
    </row>
    <row r="636" spans="2:51" s="11" customFormat="1" ht="13.5">
      <c r="B636" s="206"/>
      <c r="C636" s="207"/>
      <c r="D636" s="208" t="s">
        <v>192</v>
      </c>
      <c r="E636" s="209" t="s">
        <v>22</v>
      </c>
      <c r="F636" s="210" t="s">
        <v>307</v>
      </c>
      <c r="G636" s="207"/>
      <c r="H636" s="211">
        <v>14</v>
      </c>
      <c r="I636" s="212"/>
      <c r="J636" s="207"/>
      <c r="K636" s="207"/>
      <c r="L636" s="213"/>
      <c r="M636" s="214"/>
      <c r="N636" s="215"/>
      <c r="O636" s="215"/>
      <c r="P636" s="215"/>
      <c r="Q636" s="215"/>
      <c r="R636" s="215"/>
      <c r="S636" s="215"/>
      <c r="T636" s="216"/>
      <c r="AT636" s="217" t="s">
        <v>192</v>
      </c>
      <c r="AU636" s="217" t="s">
        <v>92</v>
      </c>
      <c r="AV636" s="11" t="s">
        <v>92</v>
      </c>
      <c r="AW636" s="11" t="s">
        <v>194</v>
      </c>
      <c r="AX636" s="11" t="s">
        <v>25</v>
      </c>
      <c r="AY636" s="217" t="s">
        <v>182</v>
      </c>
    </row>
    <row r="637" spans="2:65" s="1" customFormat="1" ht="57" customHeight="1">
      <c r="B637" s="42"/>
      <c r="C637" s="194" t="s">
        <v>1148</v>
      </c>
      <c r="D637" s="194" t="s">
        <v>185</v>
      </c>
      <c r="E637" s="195" t="s">
        <v>1149</v>
      </c>
      <c r="F637" s="196" t="s">
        <v>1150</v>
      </c>
      <c r="G637" s="197" t="s">
        <v>249</v>
      </c>
      <c r="H637" s="198">
        <v>2</v>
      </c>
      <c r="I637" s="199">
        <v>20035.65</v>
      </c>
      <c r="J637" s="200">
        <f>ROUND(I637*H637,2)</f>
        <v>40071.3</v>
      </c>
      <c r="K637" s="196" t="s">
        <v>22</v>
      </c>
      <c r="L637" s="62"/>
      <c r="M637" s="201" t="s">
        <v>22</v>
      </c>
      <c r="N637" s="202" t="s">
        <v>53</v>
      </c>
      <c r="O637" s="43"/>
      <c r="P637" s="203">
        <f>O637*H637</f>
        <v>0</v>
      </c>
      <c r="Q637" s="203">
        <v>0.08</v>
      </c>
      <c r="R637" s="203">
        <f>Q637*H637</f>
        <v>0.16</v>
      </c>
      <c r="S637" s="203">
        <v>0</v>
      </c>
      <c r="T637" s="204">
        <f>S637*H637</f>
        <v>0</v>
      </c>
      <c r="AR637" s="25" t="s">
        <v>197</v>
      </c>
      <c r="AT637" s="25" t="s">
        <v>185</v>
      </c>
      <c r="AU637" s="25" t="s">
        <v>92</v>
      </c>
      <c r="AY637" s="25" t="s">
        <v>182</v>
      </c>
      <c r="BE637" s="205">
        <f>IF(N637="základní",J637,0)</f>
        <v>40071.3</v>
      </c>
      <c r="BF637" s="205">
        <f>IF(N637="snížená",J637,0)</f>
        <v>0</v>
      </c>
      <c r="BG637" s="205">
        <f>IF(N637="zákl. přenesená",J637,0)</f>
        <v>0</v>
      </c>
      <c r="BH637" s="205">
        <f>IF(N637="sníž. přenesená",J637,0)</f>
        <v>0</v>
      </c>
      <c r="BI637" s="205">
        <f>IF(N637="nulová",J637,0)</f>
        <v>0</v>
      </c>
      <c r="BJ637" s="25" t="s">
        <v>25</v>
      </c>
      <c r="BK637" s="205">
        <f>ROUND(I637*H637,2)</f>
        <v>40071.3</v>
      </c>
      <c r="BL637" s="25" t="s">
        <v>197</v>
      </c>
      <c r="BM637" s="25" t="s">
        <v>1151</v>
      </c>
    </row>
    <row r="638" spans="2:47" s="1" customFormat="1" ht="24">
      <c r="B638" s="42"/>
      <c r="C638" s="64"/>
      <c r="D638" s="208" t="s">
        <v>205</v>
      </c>
      <c r="E638" s="64"/>
      <c r="F638" s="228" t="s">
        <v>1152</v>
      </c>
      <c r="G638" s="64"/>
      <c r="H638" s="64"/>
      <c r="I638" s="165"/>
      <c r="J638" s="64"/>
      <c r="K638" s="64"/>
      <c r="L638" s="62"/>
      <c r="M638" s="229"/>
      <c r="N638" s="43"/>
      <c r="O638" s="43"/>
      <c r="P638" s="43"/>
      <c r="Q638" s="43"/>
      <c r="R638" s="43"/>
      <c r="S638" s="43"/>
      <c r="T638" s="79"/>
      <c r="AT638" s="25" t="s">
        <v>205</v>
      </c>
      <c r="AU638" s="25" t="s">
        <v>92</v>
      </c>
    </row>
    <row r="639" spans="2:51" s="11" customFormat="1" ht="13.5">
      <c r="B639" s="206"/>
      <c r="C639" s="207"/>
      <c r="D639" s="208" t="s">
        <v>192</v>
      </c>
      <c r="E639" s="209" t="s">
        <v>22</v>
      </c>
      <c r="F639" s="210" t="s">
        <v>92</v>
      </c>
      <c r="G639" s="207"/>
      <c r="H639" s="211">
        <v>2</v>
      </c>
      <c r="I639" s="212"/>
      <c r="J639" s="207"/>
      <c r="K639" s="207"/>
      <c r="L639" s="213"/>
      <c r="M639" s="214"/>
      <c r="N639" s="215"/>
      <c r="O639" s="215"/>
      <c r="P639" s="215"/>
      <c r="Q639" s="215"/>
      <c r="R639" s="215"/>
      <c r="S639" s="215"/>
      <c r="T639" s="216"/>
      <c r="AT639" s="217" t="s">
        <v>192</v>
      </c>
      <c r="AU639" s="217" t="s">
        <v>92</v>
      </c>
      <c r="AV639" s="11" t="s">
        <v>92</v>
      </c>
      <c r="AW639" s="11" t="s">
        <v>194</v>
      </c>
      <c r="AX639" s="11" t="s">
        <v>25</v>
      </c>
      <c r="AY639" s="217" t="s">
        <v>182</v>
      </c>
    </row>
    <row r="640" spans="2:65" s="1" customFormat="1" ht="22.8" customHeight="1">
      <c r="B640" s="42"/>
      <c r="C640" s="194" t="s">
        <v>142</v>
      </c>
      <c r="D640" s="194" t="s">
        <v>185</v>
      </c>
      <c r="E640" s="195" t="s">
        <v>1153</v>
      </c>
      <c r="F640" s="196" t="s">
        <v>1154</v>
      </c>
      <c r="G640" s="197" t="s">
        <v>430</v>
      </c>
      <c r="H640" s="198">
        <v>2307.5</v>
      </c>
      <c r="I640" s="199">
        <v>35.65</v>
      </c>
      <c r="J640" s="200">
        <f>ROUND(I640*H640,2)</f>
        <v>82262.38</v>
      </c>
      <c r="K640" s="196" t="s">
        <v>235</v>
      </c>
      <c r="L640" s="62"/>
      <c r="M640" s="201" t="s">
        <v>22</v>
      </c>
      <c r="N640" s="202" t="s">
        <v>53</v>
      </c>
      <c r="O640" s="43"/>
      <c r="P640" s="203">
        <f>O640*H640</f>
        <v>0</v>
      </c>
      <c r="Q640" s="203">
        <v>0.00033</v>
      </c>
      <c r="R640" s="203">
        <f>Q640*H640</f>
        <v>0.761475</v>
      </c>
      <c r="S640" s="203">
        <v>0</v>
      </c>
      <c r="T640" s="204">
        <f>S640*H640</f>
        <v>0</v>
      </c>
      <c r="AR640" s="25" t="s">
        <v>197</v>
      </c>
      <c r="AT640" s="25" t="s">
        <v>185</v>
      </c>
      <c r="AU640" s="25" t="s">
        <v>92</v>
      </c>
      <c r="AY640" s="25" t="s">
        <v>182</v>
      </c>
      <c r="BE640" s="205">
        <f>IF(N640="základní",J640,0)</f>
        <v>82262.38</v>
      </c>
      <c r="BF640" s="205">
        <f>IF(N640="snížená",J640,0)</f>
        <v>0</v>
      </c>
      <c r="BG640" s="205">
        <f>IF(N640="zákl. přenesená",J640,0)</f>
        <v>0</v>
      </c>
      <c r="BH640" s="205">
        <f>IF(N640="sníž. přenesená",J640,0)</f>
        <v>0</v>
      </c>
      <c r="BI640" s="205">
        <f>IF(N640="nulová",J640,0)</f>
        <v>0</v>
      </c>
      <c r="BJ640" s="25" t="s">
        <v>25</v>
      </c>
      <c r="BK640" s="205">
        <f>ROUND(I640*H640,2)</f>
        <v>82262.38</v>
      </c>
      <c r="BL640" s="25" t="s">
        <v>197</v>
      </c>
      <c r="BM640" s="25" t="s">
        <v>1155</v>
      </c>
    </row>
    <row r="641" spans="2:47" s="1" customFormat="1" ht="156">
      <c r="B641" s="42"/>
      <c r="C641" s="64"/>
      <c r="D641" s="208" t="s">
        <v>237</v>
      </c>
      <c r="E641" s="64"/>
      <c r="F641" s="228" t="s">
        <v>1156</v>
      </c>
      <c r="G641" s="64"/>
      <c r="H641" s="64"/>
      <c r="I641" s="165"/>
      <c r="J641" s="64"/>
      <c r="K641" s="64"/>
      <c r="L641" s="62"/>
      <c r="M641" s="229"/>
      <c r="N641" s="43"/>
      <c r="O641" s="43"/>
      <c r="P641" s="43"/>
      <c r="Q641" s="43"/>
      <c r="R641" s="43"/>
      <c r="S641" s="43"/>
      <c r="T641" s="79"/>
      <c r="AT641" s="25" t="s">
        <v>237</v>
      </c>
      <c r="AU641" s="25" t="s">
        <v>92</v>
      </c>
    </row>
    <row r="642" spans="2:51" s="11" customFormat="1" ht="13.5">
      <c r="B642" s="206"/>
      <c r="C642" s="207"/>
      <c r="D642" s="208" t="s">
        <v>192</v>
      </c>
      <c r="E642" s="209" t="s">
        <v>22</v>
      </c>
      <c r="F642" s="210" t="s">
        <v>1157</v>
      </c>
      <c r="G642" s="207"/>
      <c r="H642" s="211">
        <v>1730</v>
      </c>
      <c r="I642" s="212"/>
      <c r="J642" s="207"/>
      <c r="K642" s="207"/>
      <c r="L642" s="213"/>
      <c r="M642" s="214"/>
      <c r="N642" s="215"/>
      <c r="O642" s="215"/>
      <c r="P642" s="215"/>
      <c r="Q642" s="215"/>
      <c r="R642" s="215"/>
      <c r="S642" s="215"/>
      <c r="T642" s="216"/>
      <c r="AT642" s="217" t="s">
        <v>192</v>
      </c>
      <c r="AU642" s="217" t="s">
        <v>92</v>
      </c>
      <c r="AV642" s="11" t="s">
        <v>92</v>
      </c>
      <c r="AW642" s="11" t="s">
        <v>194</v>
      </c>
      <c r="AX642" s="11" t="s">
        <v>82</v>
      </c>
      <c r="AY642" s="217" t="s">
        <v>182</v>
      </c>
    </row>
    <row r="643" spans="2:51" s="11" customFormat="1" ht="13.5">
      <c r="B643" s="206"/>
      <c r="C643" s="207"/>
      <c r="D643" s="208" t="s">
        <v>192</v>
      </c>
      <c r="E643" s="209" t="s">
        <v>22</v>
      </c>
      <c r="F643" s="210" t="s">
        <v>1158</v>
      </c>
      <c r="G643" s="207"/>
      <c r="H643" s="211">
        <v>126</v>
      </c>
      <c r="I643" s="212"/>
      <c r="J643" s="207"/>
      <c r="K643" s="207"/>
      <c r="L643" s="213"/>
      <c r="M643" s="214"/>
      <c r="N643" s="215"/>
      <c r="O643" s="215"/>
      <c r="P643" s="215"/>
      <c r="Q643" s="215"/>
      <c r="R643" s="215"/>
      <c r="S643" s="215"/>
      <c r="T643" s="216"/>
      <c r="AT643" s="217" t="s">
        <v>192</v>
      </c>
      <c r="AU643" s="217" t="s">
        <v>92</v>
      </c>
      <c r="AV643" s="11" t="s">
        <v>92</v>
      </c>
      <c r="AW643" s="11" t="s">
        <v>194</v>
      </c>
      <c r="AX643" s="11" t="s">
        <v>82</v>
      </c>
      <c r="AY643" s="217" t="s">
        <v>182</v>
      </c>
    </row>
    <row r="644" spans="2:51" s="11" customFormat="1" ht="13.5">
      <c r="B644" s="206"/>
      <c r="C644" s="207"/>
      <c r="D644" s="208" t="s">
        <v>192</v>
      </c>
      <c r="E644" s="209" t="s">
        <v>22</v>
      </c>
      <c r="F644" s="210" t="s">
        <v>1159</v>
      </c>
      <c r="G644" s="207"/>
      <c r="H644" s="211">
        <v>451.5</v>
      </c>
      <c r="I644" s="212"/>
      <c r="J644" s="207"/>
      <c r="K644" s="207"/>
      <c r="L644" s="213"/>
      <c r="M644" s="214"/>
      <c r="N644" s="215"/>
      <c r="O644" s="215"/>
      <c r="P644" s="215"/>
      <c r="Q644" s="215"/>
      <c r="R644" s="215"/>
      <c r="S644" s="215"/>
      <c r="T644" s="216"/>
      <c r="AT644" s="217" t="s">
        <v>192</v>
      </c>
      <c r="AU644" s="217" t="s">
        <v>92</v>
      </c>
      <c r="AV644" s="11" t="s">
        <v>92</v>
      </c>
      <c r="AW644" s="11" t="s">
        <v>194</v>
      </c>
      <c r="AX644" s="11" t="s">
        <v>82</v>
      </c>
      <c r="AY644" s="217" t="s">
        <v>182</v>
      </c>
    </row>
    <row r="645" spans="2:51" s="13" customFormat="1" ht="13.5">
      <c r="B645" s="233"/>
      <c r="C645" s="234"/>
      <c r="D645" s="208" t="s">
        <v>192</v>
      </c>
      <c r="E645" s="235" t="s">
        <v>22</v>
      </c>
      <c r="F645" s="236" t="s">
        <v>241</v>
      </c>
      <c r="G645" s="234"/>
      <c r="H645" s="237">
        <v>2307.5</v>
      </c>
      <c r="I645" s="238"/>
      <c r="J645" s="234"/>
      <c r="K645" s="234"/>
      <c r="L645" s="239"/>
      <c r="M645" s="240"/>
      <c r="N645" s="241"/>
      <c r="O645" s="241"/>
      <c r="P645" s="241"/>
      <c r="Q645" s="241"/>
      <c r="R645" s="241"/>
      <c r="S645" s="241"/>
      <c r="T645" s="242"/>
      <c r="AT645" s="243" t="s">
        <v>192</v>
      </c>
      <c r="AU645" s="243" t="s">
        <v>92</v>
      </c>
      <c r="AV645" s="13" t="s">
        <v>197</v>
      </c>
      <c r="AW645" s="13" t="s">
        <v>194</v>
      </c>
      <c r="AX645" s="13" t="s">
        <v>25</v>
      </c>
      <c r="AY645" s="243" t="s">
        <v>182</v>
      </c>
    </row>
    <row r="646" spans="2:65" s="1" customFormat="1" ht="22.8" customHeight="1">
      <c r="B646" s="42"/>
      <c r="C646" s="194" t="s">
        <v>1160</v>
      </c>
      <c r="D646" s="194" t="s">
        <v>185</v>
      </c>
      <c r="E646" s="195" t="s">
        <v>1161</v>
      </c>
      <c r="F646" s="196" t="s">
        <v>1162</v>
      </c>
      <c r="G646" s="197" t="s">
        <v>430</v>
      </c>
      <c r="H646" s="198">
        <v>63.6</v>
      </c>
      <c r="I646" s="199">
        <v>54.08</v>
      </c>
      <c r="J646" s="200">
        <f>ROUND(I646*H646,2)</f>
        <v>3439.49</v>
      </c>
      <c r="K646" s="196" t="s">
        <v>235</v>
      </c>
      <c r="L646" s="62"/>
      <c r="M646" s="201" t="s">
        <v>22</v>
      </c>
      <c r="N646" s="202" t="s">
        <v>53</v>
      </c>
      <c r="O646" s="43"/>
      <c r="P646" s="203">
        <f>O646*H646</f>
        <v>0</v>
      </c>
      <c r="Q646" s="203">
        <v>0.00016</v>
      </c>
      <c r="R646" s="203">
        <f>Q646*H646</f>
        <v>0.010176000000000001</v>
      </c>
      <c r="S646" s="203">
        <v>0</v>
      </c>
      <c r="T646" s="204">
        <f>S646*H646</f>
        <v>0</v>
      </c>
      <c r="AR646" s="25" t="s">
        <v>197</v>
      </c>
      <c r="AT646" s="25" t="s">
        <v>185</v>
      </c>
      <c r="AU646" s="25" t="s">
        <v>92</v>
      </c>
      <c r="AY646" s="25" t="s">
        <v>182</v>
      </c>
      <c r="BE646" s="205">
        <f>IF(N646="základní",J646,0)</f>
        <v>3439.49</v>
      </c>
      <c r="BF646" s="205">
        <f>IF(N646="snížená",J646,0)</f>
        <v>0</v>
      </c>
      <c r="BG646" s="205">
        <f>IF(N646="zákl. přenesená",J646,0)</f>
        <v>0</v>
      </c>
      <c r="BH646" s="205">
        <f>IF(N646="sníž. přenesená",J646,0)</f>
        <v>0</v>
      </c>
      <c r="BI646" s="205">
        <f>IF(N646="nulová",J646,0)</f>
        <v>0</v>
      </c>
      <c r="BJ646" s="25" t="s">
        <v>25</v>
      </c>
      <c r="BK646" s="205">
        <f>ROUND(I646*H646,2)</f>
        <v>3439.49</v>
      </c>
      <c r="BL646" s="25" t="s">
        <v>197</v>
      </c>
      <c r="BM646" s="25" t="s">
        <v>1163</v>
      </c>
    </row>
    <row r="647" spans="2:47" s="1" customFormat="1" ht="156">
      <c r="B647" s="42"/>
      <c r="C647" s="64"/>
      <c r="D647" s="208" t="s">
        <v>237</v>
      </c>
      <c r="E647" s="64"/>
      <c r="F647" s="228" t="s">
        <v>1156</v>
      </c>
      <c r="G647" s="64"/>
      <c r="H647" s="64"/>
      <c r="I647" s="165"/>
      <c r="J647" s="64"/>
      <c r="K647" s="64"/>
      <c r="L647" s="62"/>
      <c r="M647" s="229"/>
      <c r="N647" s="43"/>
      <c r="O647" s="43"/>
      <c r="P647" s="43"/>
      <c r="Q647" s="43"/>
      <c r="R647" s="43"/>
      <c r="S647" s="43"/>
      <c r="T647" s="79"/>
      <c r="AT647" s="25" t="s">
        <v>237</v>
      </c>
      <c r="AU647" s="25" t="s">
        <v>92</v>
      </c>
    </row>
    <row r="648" spans="2:51" s="11" customFormat="1" ht="13.5">
      <c r="B648" s="206"/>
      <c r="C648" s="207"/>
      <c r="D648" s="208" t="s">
        <v>192</v>
      </c>
      <c r="E648" s="209" t="s">
        <v>22</v>
      </c>
      <c r="F648" s="210" t="s">
        <v>1164</v>
      </c>
      <c r="G648" s="207"/>
      <c r="H648" s="211">
        <v>63.6</v>
      </c>
      <c r="I648" s="212"/>
      <c r="J648" s="207"/>
      <c r="K648" s="207"/>
      <c r="L648" s="213"/>
      <c r="M648" s="214"/>
      <c r="N648" s="215"/>
      <c r="O648" s="215"/>
      <c r="P648" s="215"/>
      <c r="Q648" s="215"/>
      <c r="R648" s="215"/>
      <c r="S648" s="215"/>
      <c r="T648" s="216"/>
      <c r="AT648" s="217" t="s">
        <v>192</v>
      </c>
      <c r="AU648" s="217" t="s">
        <v>92</v>
      </c>
      <c r="AV648" s="11" t="s">
        <v>92</v>
      </c>
      <c r="AW648" s="11" t="s">
        <v>194</v>
      </c>
      <c r="AX648" s="11" t="s">
        <v>25</v>
      </c>
      <c r="AY648" s="217" t="s">
        <v>182</v>
      </c>
    </row>
    <row r="649" spans="2:65" s="1" customFormat="1" ht="22.8" customHeight="1">
      <c r="B649" s="42"/>
      <c r="C649" s="194" t="s">
        <v>1165</v>
      </c>
      <c r="D649" s="194" t="s">
        <v>185</v>
      </c>
      <c r="E649" s="195" t="s">
        <v>1166</v>
      </c>
      <c r="F649" s="196" t="s">
        <v>1167</v>
      </c>
      <c r="G649" s="197" t="s">
        <v>430</v>
      </c>
      <c r="H649" s="198">
        <v>4775</v>
      </c>
      <c r="I649" s="199">
        <v>71.29</v>
      </c>
      <c r="J649" s="200">
        <f>ROUND(I649*H649,2)</f>
        <v>340409.75</v>
      </c>
      <c r="K649" s="196" t="s">
        <v>235</v>
      </c>
      <c r="L649" s="62"/>
      <c r="M649" s="201" t="s">
        <v>22</v>
      </c>
      <c r="N649" s="202" t="s">
        <v>53</v>
      </c>
      <c r="O649" s="43"/>
      <c r="P649" s="203">
        <f>O649*H649</f>
        <v>0</v>
      </c>
      <c r="Q649" s="203">
        <v>0.00065</v>
      </c>
      <c r="R649" s="203">
        <f>Q649*H649</f>
        <v>3.10375</v>
      </c>
      <c r="S649" s="203">
        <v>0</v>
      </c>
      <c r="T649" s="204">
        <f>S649*H649</f>
        <v>0</v>
      </c>
      <c r="AR649" s="25" t="s">
        <v>197</v>
      </c>
      <c r="AT649" s="25" t="s">
        <v>185</v>
      </c>
      <c r="AU649" s="25" t="s">
        <v>92</v>
      </c>
      <c r="AY649" s="25" t="s">
        <v>182</v>
      </c>
      <c r="BE649" s="205">
        <f>IF(N649="základní",J649,0)</f>
        <v>340409.75</v>
      </c>
      <c r="BF649" s="205">
        <f>IF(N649="snížená",J649,0)</f>
        <v>0</v>
      </c>
      <c r="BG649" s="205">
        <f>IF(N649="zákl. přenesená",J649,0)</f>
        <v>0</v>
      </c>
      <c r="BH649" s="205">
        <f>IF(N649="sníž. přenesená",J649,0)</f>
        <v>0</v>
      </c>
      <c r="BI649" s="205">
        <f>IF(N649="nulová",J649,0)</f>
        <v>0</v>
      </c>
      <c r="BJ649" s="25" t="s">
        <v>25</v>
      </c>
      <c r="BK649" s="205">
        <f>ROUND(I649*H649,2)</f>
        <v>340409.75</v>
      </c>
      <c r="BL649" s="25" t="s">
        <v>197</v>
      </c>
      <c r="BM649" s="25" t="s">
        <v>1168</v>
      </c>
    </row>
    <row r="650" spans="2:47" s="1" customFormat="1" ht="156">
      <c r="B650" s="42"/>
      <c r="C650" s="64"/>
      <c r="D650" s="208" t="s">
        <v>237</v>
      </c>
      <c r="E650" s="64"/>
      <c r="F650" s="228" t="s">
        <v>1156</v>
      </c>
      <c r="G650" s="64"/>
      <c r="H650" s="64"/>
      <c r="I650" s="165"/>
      <c r="J650" s="64"/>
      <c r="K650" s="64"/>
      <c r="L650" s="62"/>
      <c r="M650" s="229"/>
      <c r="N650" s="43"/>
      <c r="O650" s="43"/>
      <c r="P650" s="43"/>
      <c r="Q650" s="43"/>
      <c r="R650" s="43"/>
      <c r="S650" s="43"/>
      <c r="T650" s="79"/>
      <c r="AT650" s="25" t="s">
        <v>237</v>
      </c>
      <c r="AU650" s="25" t="s">
        <v>92</v>
      </c>
    </row>
    <row r="651" spans="2:51" s="11" customFormat="1" ht="13.5">
      <c r="B651" s="206"/>
      <c r="C651" s="207"/>
      <c r="D651" s="208" t="s">
        <v>192</v>
      </c>
      <c r="E651" s="209" t="s">
        <v>22</v>
      </c>
      <c r="F651" s="210" t="s">
        <v>1169</v>
      </c>
      <c r="G651" s="207"/>
      <c r="H651" s="211">
        <v>26</v>
      </c>
      <c r="I651" s="212"/>
      <c r="J651" s="207"/>
      <c r="K651" s="207"/>
      <c r="L651" s="213"/>
      <c r="M651" s="214"/>
      <c r="N651" s="215"/>
      <c r="O651" s="215"/>
      <c r="P651" s="215"/>
      <c r="Q651" s="215"/>
      <c r="R651" s="215"/>
      <c r="S651" s="215"/>
      <c r="T651" s="216"/>
      <c r="AT651" s="217" t="s">
        <v>192</v>
      </c>
      <c r="AU651" s="217" t="s">
        <v>92</v>
      </c>
      <c r="AV651" s="11" t="s">
        <v>92</v>
      </c>
      <c r="AW651" s="11" t="s">
        <v>194</v>
      </c>
      <c r="AX651" s="11" t="s">
        <v>82</v>
      </c>
      <c r="AY651" s="217" t="s">
        <v>182</v>
      </c>
    </row>
    <row r="652" spans="2:51" s="11" customFormat="1" ht="13.5">
      <c r="B652" s="206"/>
      <c r="C652" s="207"/>
      <c r="D652" s="208" t="s">
        <v>192</v>
      </c>
      <c r="E652" s="209" t="s">
        <v>22</v>
      </c>
      <c r="F652" s="210" t="s">
        <v>1170</v>
      </c>
      <c r="G652" s="207"/>
      <c r="H652" s="211">
        <v>4749</v>
      </c>
      <c r="I652" s="212"/>
      <c r="J652" s="207"/>
      <c r="K652" s="207"/>
      <c r="L652" s="213"/>
      <c r="M652" s="214"/>
      <c r="N652" s="215"/>
      <c r="O652" s="215"/>
      <c r="P652" s="215"/>
      <c r="Q652" s="215"/>
      <c r="R652" s="215"/>
      <c r="S652" s="215"/>
      <c r="T652" s="216"/>
      <c r="AT652" s="217" t="s">
        <v>192</v>
      </c>
      <c r="AU652" s="217" t="s">
        <v>92</v>
      </c>
      <c r="AV652" s="11" t="s">
        <v>92</v>
      </c>
      <c r="AW652" s="11" t="s">
        <v>194</v>
      </c>
      <c r="AX652" s="11" t="s">
        <v>82</v>
      </c>
      <c r="AY652" s="217" t="s">
        <v>182</v>
      </c>
    </row>
    <row r="653" spans="2:51" s="13" customFormat="1" ht="13.5">
      <c r="B653" s="233"/>
      <c r="C653" s="234"/>
      <c r="D653" s="208" t="s">
        <v>192</v>
      </c>
      <c r="E653" s="235" t="s">
        <v>22</v>
      </c>
      <c r="F653" s="236" t="s">
        <v>241</v>
      </c>
      <c r="G653" s="234"/>
      <c r="H653" s="237">
        <v>4775</v>
      </c>
      <c r="I653" s="238"/>
      <c r="J653" s="234"/>
      <c r="K653" s="234"/>
      <c r="L653" s="239"/>
      <c r="M653" s="240"/>
      <c r="N653" s="241"/>
      <c r="O653" s="241"/>
      <c r="P653" s="241"/>
      <c r="Q653" s="241"/>
      <c r="R653" s="241"/>
      <c r="S653" s="241"/>
      <c r="T653" s="242"/>
      <c r="AT653" s="243" t="s">
        <v>192</v>
      </c>
      <c r="AU653" s="243" t="s">
        <v>92</v>
      </c>
      <c r="AV653" s="13" t="s">
        <v>197</v>
      </c>
      <c r="AW653" s="13" t="s">
        <v>194</v>
      </c>
      <c r="AX653" s="13" t="s">
        <v>25</v>
      </c>
      <c r="AY653" s="243" t="s">
        <v>182</v>
      </c>
    </row>
    <row r="654" spans="2:65" s="1" customFormat="1" ht="22.8" customHeight="1">
      <c r="B654" s="42"/>
      <c r="C654" s="194" t="s">
        <v>1171</v>
      </c>
      <c r="D654" s="194" t="s">
        <v>185</v>
      </c>
      <c r="E654" s="195" t="s">
        <v>1172</v>
      </c>
      <c r="F654" s="196" t="s">
        <v>1173</v>
      </c>
      <c r="G654" s="197" t="s">
        <v>249</v>
      </c>
      <c r="H654" s="198">
        <v>12</v>
      </c>
      <c r="I654" s="199">
        <v>1573.35</v>
      </c>
      <c r="J654" s="200">
        <f>ROUND(I654*H654,2)</f>
        <v>18880.2</v>
      </c>
      <c r="K654" s="196" t="s">
        <v>235</v>
      </c>
      <c r="L654" s="62"/>
      <c r="M654" s="201" t="s">
        <v>22</v>
      </c>
      <c r="N654" s="202" t="s">
        <v>53</v>
      </c>
      <c r="O654" s="43"/>
      <c r="P654" s="203">
        <f>O654*H654</f>
        <v>0</v>
      </c>
      <c r="Q654" s="203">
        <v>0.00407</v>
      </c>
      <c r="R654" s="203">
        <f>Q654*H654</f>
        <v>0.048839999999999995</v>
      </c>
      <c r="S654" s="203">
        <v>0</v>
      </c>
      <c r="T654" s="204">
        <f>S654*H654</f>
        <v>0</v>
      </c>
      <c r="AR654" s="25" t="s">
        <v>197</v>
      </c>
      <c r="AT654" s="25" t="s">
        <v>185</v>
      </c>
      <c r="AU654" s="25" t="s">
        <v>92</v>
      </c>
      <c r="AY654" s="25" t="s">
        <v>182</v>
      </c>
      <c r="BE654" s="205">
        <f>IF(N654="základní",J654,0)</f>
        <v>18880.2</v>
      </c>
      <c r="BF654" s="205">
        <f>IF(N654="snížená",J654,0)</f>
        <v>0</v>
      </c>
      <c r="BG654" s="205">
        <f>IF(N654="zákl. přenesená",J654,0)</f>
        <v>0</v>
      </c>
      <c r="BH654" s="205">
        <f>IF(N654="sníž. přenesená",J654,0)</f>
        <v>0</v>
      </c>
      <c r="BI654" s="205">
        <f>IF(N654="nulová",J654,0)</f>
        <v>0</v>
      </c>
      <c r="BJ654" s="25" t="s">
        <v>25</v>
      </c>
      <c r="BK654" s="205">
        <f>ROUND(I654*H654,2)</f>
        <v>18880.2</v>
      </c>
      <c r="BL654" s="25" t="s">
        <v>197</v>
      </c>
      <c r="BM654" s="25" t="s">
        <v>1174</v>
      </c>
    </row>
    <row r="655" spans="2:47" s="1" customFormat="1" ht="120">
      <c r="B655" s="42"/>
      <c r="C655" s="64"/>
      <c r="D655" s="208" t="s">
        <v>237</v>
      </c>
      <c r="E655" s="64"/>
      <c r="F655" s="228" t="s">
        <v>1175</v>
      </c>
      <c r="G655" s="64"/>
      <c r="H655" s="64"/>
      <c r="I655" s="165"/>
      <c r="J655" s="64"/>
      <c r="K655" s="64"/>
      <c r="L655" s="62"/>
      <c r="M655" s="229"/>
      <c r="N655" s="43"/>
      <c r="O655" s="43"/>
      <c r="P655" s="43"/>
      <c r="Q655" s="43"/>
      <c r="R655" s="43"/>
      <c r="S655" s="43"/>
      <c r="T655" s="79"/>
      <c r="AT655" s="25" t="s">
        <v>237</v>
      </c>
      <c r="AU655" s="25" t="s">
        <v>92</v>
      </c>
    </row>
    <row r="656" spans="2:51" s="11" customFormat="1" ht="13.5">
      <c r="B656" s="206"/>
      <c r="C656" s="207"/>
      <c r="D656" s="208" t="s">
        <v>192</v>
      </c>
      <c r="E656" s="209" t="s">
        <v>22</v>
      </c>
      <c r="F656" s="210" t="s">
        <v>1176</v>
      </c>
      <c r="G656" s="207"/>
      <c r="H656" s="211">
        <v>12</v>
      </c>
      <c r="I656" s="212"/>
      <c r="J656" s="207"/>
      <c r="K656" s="207"/>
      <c r="L656" s="213"/>
      <c r="M656" s="214"/>
      <c r="N656" s="215"/>
      <c r="O656" s="215"/>
      <c r="P656" s="215"/>
      <c r="Q656" s="215"/>
      <c r="R656" s="215"/>
      <c r="S656" s="215"/>
      <c r="T656" s="216"/>
      <c r="AT656" s="217" t="s">
        <v>192</v>
      </c>
      <c r="AU656" s="217" t="s">
        <v>92</v>
      </c>
      <c r="AV656" s="11" t="s">
        <v>92</v>
      </c>
      <c r="AW656" s="11" t="s">
        <v>194</v>
      </c>
      <c r="AX656" s="11" t="s">
        <v>25</v>
      </c>
      <c r="AY656" s="217" t="s">
        <v>182</v>
      </c>
    </row>
    <row r="657" spans="2:65" s="1" customFormat="1" ht="22.8" customHeight="1">
      <c r="B657" s="42"/>
      <c r="C657" s="194" t="s">
        <v>1177</v>
      </c>
      <c r="D657" s="194" t="s">
        <v>185</v>
      </c>
      <c r="E657" s="195" t="s">
        <v>1178</v>
      </c>
      <c r="F657" s="196" t="s">
        <v>1179</v>
      </c>
      <c r="G657" s="197" t="s">
        <v>430</v>
      </c>
      <c r="H657" s="198">
        <v>7302</v>
      </c>
      <c r="I657" s="199">
        <v>4.3</v>
      </c>
      <c r="J657" s="200">
        <f>ROUND(I657*H657,2)</f>
        <v>31398.6</v>
      </c>
      <c r="K657" s="196" t="s">
        <v>235</v>
      </c>
      <c r="L657" s="62"/>
      <c r="M657" s="201" t="s">
        <v>22</v>
      </c>
      <c r="N657" s="202" t="s">
        <v>53</v>
      </c>
      <c r="O657" s="43"/>
      <c r="P657" s="203">
        <f>O657*H657</f>
        <v>0</v>
      </c>
      <c r="Q657" s="203">
        <v>0</v>
      </c>
      <c r="R657" s="203">
        <f>Q657*H657</f>
        <v>0</v>
      </c>
      <c r="S657" s="203">
        <v>0</v>
      </c>
      <c r="T657" s="204">
        <f>S657*H657</f>
        <v>0</v>
      </c>
      <c r="AR657" s="25" t="s">
        <v>197</v>
      </c>
      <c r="AT657" s="25" t="s">
        <v>185</v>
      </c>
      <c r="AU657" s="25" t="s">
        <v>92</v>
      </c>
      <c r="AY657" s="25" t="s">
        <v>182</v>
      </c>
      <c r="BE657" s="205">
        <f>IF(N657="základní",J657,0)</f>
        <v>31398.6</v>
      </c>
      <c r="BF657" s="205">
        <f>IF(N657="snížená",J657,0)</f>
        <v>0</v>
      </c>
      <c r="BG657" s="205">
        <f>IF(N657="zákl. přenesená",J657,0)</f>
        <v>0</v>
      </c>
      <c r="BH657" s="205">
        <f>IF(N657="sníž. přenesená",J657,0)</f>
        <v>0</v>
      </c>
      <c r="BI657" s="205">
        <f>IF(N657="nulová",J657,0)</f>
        <v>0</v>
      </c>
      <c r="BJ657" s="25" t="s">
        <v>25</v>
      </c>
      <c r="BK657" s="205">
        <f>ROUND(I657*H657,2)</f>
        <v>31398.6</v>
      </c>
      <c r="BL657" s="25" t="s">
        <v>197</v>
      </c>
      <c r="BM657" s="25" t="s">
        <v>1180</v>
      </c>
    </row>
    <row r="658" spans="2:47" s="1" customFormat="1" ht="72">
      <c r="B658" s="42"/>
      <c r="C658" s="64"/>
      <c r="D658" s="208" t="s">
        <v>237</v>
      </c>
      <c r="E658" s="64"/>
      <c r="F658" s="228" t="s">
        <v>1181</v>
      </c>
      <c r="G658" s="64"/>
      <c r="H658" s="64"/>
      <c r="I658" s="165"/>
      <c r="J658" s="64"/>
      <c r="K658" s="64"/>
      <c r="L658" s="62"/>
      <c r="M658" s="229"/>
      <c r="N658" s="43"/>
      <c r="O658" s="43"/>
      <c r="P658" s="43"/>
      <c r="Q658" s="43"/>
      <c r="R658" s="43"/>
      <c r="S658" s="43"/>
      <c r="T658" s="79"/>
      <c r="AT658" s="25" t="s">
        <v>237</v>
      </c>
      <c r="AU658" s="25" t="s">
        <v>92</v>
      </c>
    </row>
    <row r="659" spans="2:51" s="11" customFormat="1" ht="13.5">
      <c r="B659" s="206"/>
      <c r="C659" s="207"/>
      <c r="D659" s="208" t="s">
        <v>192</v>
      </c>
      <c r="E659" s="209" t="s">
        <v>22</v>
      </c>
      <c r="F659" s="210" t="s">
        <v>1182</v>
      </c>
      <c r="G659" s="207"/>
      <c r="H659" s="211">
        <v>4801</v>
      </c>
      <c r="I659" s="212"/>
      <c r="J659" s="207"/>
      <c r="K659" s="207"/>
      <c r="L659" s="213"/>
      <c r="M659" s="214"/>
      <c r="N659" s="215"/>
      <c r="O659" s="215"/>
      <c r="P659" s="215"/>
      <c r="Q659" s="215"/>
      <c r="R659" s="215"/>
      <c r="S659" s="215"/>
      <c r="T659" s="216"/>
      <c r="AT659" s="217" t="s">
        <v>192</v>
      </c>
      <c r="AU659" s="217" t="s">
        <v>92</v>
      </c>
      <c r="AV659" s="11" t="s">
        <v>92</v>
      </c>
      <c r="AW659" s="11" t="s">
        <v>194</v>
      </c>
      <c r="AX659" s="11" t="s">
        <v>82</v>
      </c>
      <c r="AY659" s="217" t="s">
        <v>182</v>
      </c>
    </row>
    <row r="660" spans="2:51" s="11" customFormat="1" ht="13.5">
      <c r="B660" s="206"/>
      <c r="C660" s="207"/>
      <c r="D660" s="208" t="s">
        <v>192</v>
      </c>
      <c r="E660" s="209" t="s">
        <v>22</v>
      </c>
      <c r="F660" s="210" t="s">
        <v>1183</v>
      </c>
      <c r="G660" s="207"/>
      <c r="H660" s="211">
        <v>645</v>
      </c>
      <c r="I660" s="212"/>
      <c r="J660" s="207"/>
      <c r="K660" s="207"/>
      <c r="L660" s="213"/>
      <c r="M660" s="214"/>
      <c r="N660" s="215"/>
      <c r="O660" s="215"/>
      <c r="P660" s="215"/>
      <c r="Q660" s="215"/>
      <c r="R660" s="215"/>
      <c r="S660" s="215"/>
      <c r="T660" s="216"/>
      <c r="AT660" s="217" t="s">
        <v>192</v>
      </c>
      <c r="AU660" s="217" t="s">
        <v>92</v>
      </c>
      <c r="AV660" s="11" t="s">
        <v>92</v>
      </c>
      <c r="AW660" s="11" t="s">
        <v>194</v>
      </c>
      <c r="AX660" s="11" t="s">
        <v>82</v>
      </c>
      <c r="AY660" s="217" t="s">
        <v>182</v>
      </c>
    </row>
    <row r="661" spans="2:51" s="11" customFormat="1" ht="13.5">
      <c r="B661" s="206"/>
      <c r="C661" s="207"/>
      <c r="D661" s="208" t="s">
        <v>192</v>
      </c>
      <c r="E661" s="209" t="s">
        <v>22</v>
      </c>
      <c r="F661" s="210" t="s">
        <v>1184</v>
      </c>
      <c r="G661" s="207"/>
      <c r="H661" s="211">
        <v>1856</v>
      </c>
      <c r="I661" s="212"/>
      <c r="J661" s="207"/>
      <c r="K661" s="207"/>
      <c r="L661" s="213"/>
      <c r="M661" s="214"/>
      <c r="N661" s="215"/>
      <c r="O661" s="215"/>
      <c r="P661" s="215"/>
      <c r="Q661" s="215"/>
      <c r="R661" s="215"/>
      <c r="S661" s="215"/>
      <c r="T661" s="216"/>
      <c r="AT661" s="217" t="s">
        <v>192</v>
      </c>
      <c r="AU661" s="217" t="s">
        <v>92</v>
      </c>
      <c r="AV661" s="11" t="s">
        <v>92</v>
      </c>
      <c r="AW661" s="11" t="s">
        <v>194</v>
      </c>
      <c r="AX661" s="11" t="s">
        <v>82</v>
      </c>
      <c r="AY661" s="217" t="s">
        <v>182</v>
      </c>
    </row>
    <row r="662" spans="2:51" s="13" customFormat="1" ht="13.5">
      <c r="B662" s="233"/>
      <c r="C662" s="234"/>
      <c r="D662" s="208" t="s">
        <v>192</v>
      </c>
      <c r="E662" s="235" t="s">
        <v>22</v>
      </c>
      <c r="F662" s="236" t="s">
        <v>241</v>
      </c>
      <c r="G662" s="234"/>
      <c r="H662" s="237">
        <v>7302</v>
      </c>
      <c r="I662" s="238"/>
      <c r="J662" s="234"/>
      <c r="K662" s="234"/>
      <c r="L662" s="239"/>
      <c r="M662" s="240"/>
      <c r="N662" s="241"/>
      <c r="O662" s="241"/>
      <c r="P662" s="241"/>
      <c r="Q662" s="241"/>
      <c r="R662" s="241"/>
      <c r="S662" s="241"/>
      <c r="T662" s="242"/>
      <c r="AT662" s="243" t="s">
        <v>192</v>
      </c>
      <c r="AU662" s="243" t="s">
        <v>92</v>
      </c>
      <c r="AV662" s="13" t="s">
        <v>197</v>
      </c>
      <c r="AW662" s="13" t="s">
        <v>194</v>
      </c>
      <c r="AX662" s="13" t="s">
        <v>25</v>
      </c>
      <c r="AY662" s="243" t="s">
        <v>182</v>
      </c>
    </row>
    <row r="663" spans="2:65" s="1" customFormat="1" ht="22.8" customHeight="1">
      <c r="B663" s="42"/>
      <c r="C663" s="194" t="s">
        <v>1185</v>
      </c>
      <c r="D663" s="194" t="s">
        <v>185</v>
      </c>
      <c r="E663" s="195" t="s">
        <v>1186</v>
      </c>
      <c r="F663" s="196" t="s">
        <v>1187</v>
      </c>
      <c r="G663" s="197" t="s">
        <v>234</v>
      </c>
      <c r="H663" s="198">
        <v>18</v>
      </c>
      <c r="I663" s="199">
        <v>12.29</v>
      </c>
      <c r="J663" s="200">
        <f>ROUND(I663*H663,2)</f>
        <v>221.22</v>
      </c>
      <c r="K663" s="196" t="s">
        <v>235</v>
      </c>
      <c r="L663" s="62"/>
      <c r="M663" s="201" t="s">
        <v>22</v>
      </c>
      <c r="N663" s="202" t="s">
        <v>53</v>
      </c>
      <c r="O663" s="43"/>
      <c r="P663" s="203">
        <f>O663*H663</f>
        <v>0</v>
      </c>
      <c r="Q663" s="203">
        <v>1E-05</v>
      </c>
      <c r="R663" s="203">
        <f>Q663*H663</f>
        <v>0.00018</v>
      </c>
      <c r="S663" s="203">
        <v>0</v>
      </c>
      <c r="T663" s="204">
        <f>S663*H663</f>
        <v>0</v>
      </c>
      <c r="AR663" s="25" t="s">
        <v>197</v>
      </c>
      <c r="AT663" s="25" t="s">
        <v>185</v>
      </c>
      <c r="AU663" s="25" t="s">
        <v>92</v>
      </c>
      <c r="AY663" s="25" t="s">
        <v>182</v>
      </c>
      <c r="BE663" s="205">
        <f>IF(N663="základní",J663,0)</f>
        <v>221.22</v>
      </c>
      <c r="BF663" s="205">
        <f>IF(N663="snížená",J663,0)</f>
        <v>0</v>
      </c>
      <c r="BG663" s="205">
        <f>IF(N663="zákl. přenesená",J663,0)</f>
        <v>0</v>
      </c>
      <c r="BH663" s="205">
        <f>IF(N663="sníž. přenesená",J663,0)</f>
        <v>0</v>
      </c>
      <c r="BI663" s="205">
        <f>IF(N663="nulová",J663,0)</f>
        <v>0</v>
      </c>
      <c r="BJ663" s="25" t="s">
        <v>25</v>
      </c>
      <c r="BK663" s="205">
        <f>ROUND(I663*H663,2)</f>
        <v>221.22</v>
      </c>
      <c r="BL663" s="25" t="s">
        <v>197</v>
      </c>
      <c r="BM663" s="25" t="s">
        <v>1188</v>
      </c>
    </row>
    <row r="664" spans="2:47" s="1" customFormat="1" ht="72">
      <c r="B664" s="42"/>
      <c r="C664" s="64"/>
      <c r="D664" s="208" t="s">
        <v>237</v>
      </c>
      <c r="E664" s="64"/>
      <c r="F664" s="228" t="s">
        <v>1181</v>
      </c>
      <c r="G664" s="64"/>
      <c r="H664" s="64"/>
      <c r="I664" s="165"/>
      <c r="J664" s="64"/>
      <c r="K664" s="64"/>
      <c r="L664" s="62"/>
      <c r="M664" s="229"/>
      <c r="N664" s="43"/>
      <c r="O664" s="43"/>
      <c r="P664" s="43"/>
      <c r="Q664" s="43"/>
      <c r="R664" s="43"/>
      <c r="S664" s="43"/>
      <c r="T664" s="79"/>
      <c r="AT664" s="25" t="s">
        <v>237</v>
      </c>
      <c r="AU664" s="25" t="s">
        <v>92</v>
      </c>
    </row>
    <row r="665" spans="2:51" s="11" customFormat="1" ht="13.5">
      <c r="B665" s="206"/>
      <c r="C665" s="207"/>
      <c r="D665" s="208" t="s">
        <v>192</v>
      </c>
      <c r="E665" s="209" t="s">
        <v>22</v>
      </c>
      <c r="F665" s="210" t="s">
        <v>1189</v>
      </c>
      <c r="G665" s="207"/>
      <c r="H665" s="211">
        <v>18</v>
      </c>
      <c r="I665" s="212"/>
      <c r="J665" s="207"/>
      <c r="K665" s="207"/>
      <c r="L665" s="213"/>
      <c r="M665" s="214"/>
      <c r="N665" s="215"/>
      <c r="O665" s="215"/>
      <c r="P665" s="215"/>
      <c r="Q665" s="215"/>
      <c r="R665" s="215"/>
      <c r="S665" s="215"/>
      <c r="T665" s="216"/>
      <c r="AT665" s="217" t="s">
        <v>192</v>
      </c>
      <c r="AU665" s="217" t="s">
        <v>92</v>
      </c>
      <c r="AV665" s="11" t="s">
        <v>92</v>
      </c>
      <c r="AW665" s="11" t="s">
        <v>194</v>
      </c>
      <c r="AX665" s="11" t="s">
        <v>25</v>
      </c>
      <c r="AY665" s="217" t="s">
        <v>182</v>
      </c>
    </row>
    <row r="666" spans="2:65" s="1" customFormat="1" ht="34.2" customHeight="1">
      <c r="B666" s="42"/>
      <c r="C666" s="194" t="s">
        <v>1190</v>
      </c>
      <c r="D666" s="194" t="s">
        <v>185</v>
      </c>
      <c r="E666" s="195" t="s">
        <v>1191</v>
      </c>
      <c r="F666" s="196" t="s">
        <v>1192</v>
      </c>
      <c r="G666" s="197" t="s">
        <v>430</v>
      </c>
      <c r="H666" s="198">
        <v>182.6</v>
      </c>
      <c r="I666" s="199">
        <v>296.23</v>
      </c>
      <c r="J666" s="200">
        <f>ROUND(I666*H666,2)</f>
        <v>54091.6</v>
      </c>
      <c r="K666" s="196" t="s">
        <v>235</v>
      </c>
      <c r="L666" s="62"/>
      <c r="M666" s="201" t="s">
        <v>22</v>
      </c>
      <c r="N666" s="202" t="s">
        <v>53</v>
      </c>
      <c r="O666" s="43"/>
      <c r="P666" s="203">
        <f>O666*H666</f>
        <v>0</v>
      </c>
      <c r="Q666" s="203">
        <v>0.1554</v>
      </c>
      <c r="R666" s="203">
        <f>Q666*H666</f>
        <v>28.37604</v>
      </c>
      <c r="S666" s="203">
        <v>0</v>
      </c>
      <c r="T666" s="204">
        <f>S666*H666</f>
        <v>0</v>
      </c>
      <c r="AR666" s="25" t="s">
        <v>197</v>
      </c>
      <c r="AT666" s="25" t="s">
        <v>185</v>
      </c>
      <c r="AU666" s="25" t="s">
        <v>92</v>
      </c>
      <c r="AY666" s="25" t="s">
        <v>182</v>
      </c>
      <c r="BE666" s="205">
        <f>IF(N666="základní",J666,0)</f>
        <v>54091.6</v>
      </c>
      <c r="BF666" s="205">
        <f>IF(N666="snížená",J666,0)</f>
        <v>0</v>
      </c>
      <c r="BG666" s="205">
        <f>IF(N666="zákl. přenesená",J666,0)</f>
        <v>0</v>
      </c>
      <c r="BH666" s="205">
        <f>IF(N666="sníž. přenesená",J666,0)</f>
        <v>0</v>
      </c>
      <c r="BI666" s="205">
        <f>IF(N666="nulová",J666,0)</f>
        <v>0</v>
      </c>
      <c r="BJ666" s="25" t="s">
        <v>25</v>
      </c>
      <c r="BK666" s="205">
        <f>ROUND(I666*H666,2)</f>
        <v>54091.6</v>
      </c>
      <c r="BL666" s="25" t="s">
        <v>197</v>
      </c>
      <c r="BM666" s="25" t="s">
        <v>1193</v>
      </c>
    </row>
    <row r="667" spans="2:47" s="1" customFormat="1" ht="132">
      <c r="B667" s="42"/>
      <c r="C667" s="64"/>
      <c r="D667" s="208" t="s">
        <v>237</v>
      </c>
      <c r="E667" s="64"/>
      <c r="F667" s="228" t="s">
        <v>1194</v>
      </c>
      <c r="G667" s="64"/>
      <c r="H667" s="64"/>
      <c r="I667" s="165"/>
      <c r="J667" s="64"/>
      <c r="K667" s="64"/>
      <c r="L667" s="62"/>
      <c r="M667" s="229"/>
      <c r="N667" s="43"/>
      <c r="O667" s="43"/>
      <c r="P667" s="43"/>
      <c r="Q667" s="43"/>
      <c r="R667" s="43"/>
      <c r="S667" s="43"/>
      <c r="T667" s="79"/>
      <c r="AT667" s="25" t="s">
        <v>237</v>
      </c>
      <c r="AU667" s="25" t="s">
        <v>92</v>
      </c>
    </row>
    <row r="668" spans="2:51" s="11" customFormat="1" ht="13.5">
      <c r="B668" s="206"/>
      <c r="C668" s="207"/>
      <c r="D668" s="208" t="s">
        <v>192</v>
      </c>
      <c r="E668" s="209" t="s">
        <v>22</v>
      </c>
      <c r="F668" s="210" t="s">
        <v>1195</v>
      </c>
      <c r="G668" s="207"/>
      <c r="H668" s="211">
        <v>119</v>
      </c>
      <c r="I668" s="212"/>
      <c r="J668" s="207"/>
      <c r="K668" s="207"/>
      <c r="L668" s="213"/>
      <c r="M668" s="214"/>
      <c r="N668" s="215"/>
      <c r="O668" s="215"/>
      <c r="P668" s="215"/>
      <c r="Q668" s="215"/>
      <c r="R668" s="215"/>
      <c r="S668" s="215"/>
      <c r="T668" s="216"/>
      <c r="AT668" s="217" t="s">
        <v>192</v>
      </c>
      <c r="AU668" s="217" t="s">
        <v>92</v>
      </c>
      <c r="AV668" s="11" t="s">
        <v>92</v>
      </c>
      <c r="AW668" s="11" t="s">
        <v>194</v>
      </c>
      <c r="AX668" s="11" t="s">
        <v>82</v>
      </c>
      <c r="AY668" s="217" t="s">
        <v>182</v>
      </c>
    </row>
    <row r="669" spans="2:51" s="11" customFormat="1" ht="13.5">
      <c r="B669" s="206"/>
      <c r="C669" s="207"/>
      <c r="D669" s="208" t="s">
        <v>192</v>
      </c>
      <c r="E669" s="209" t="s">
        <v>22</v>
      </c>
      <c r="F669" s="210" t="s">
        <v>1196</v>
      </c>
      <c r="G669" s="207"/>
      <c r="H669" s="211">
        <v>60</v>
      </c>
      <c r="I669" s="212"/>
      <c r="J669" s="207"/>
      <c r="K669" s="207"/>
      <c r="L669" s="213"/>
      <c r="M669" s="214"/>
      <c r="N669" s="215"/>
      <c r="O669" s="215"/>
      <c r="P669" s="215"/>
      <c r="Q669" s="215"/>
      <c r="R669" s="215"/>
      <c r="S669" s="215"/>
      <c r="T669" s="216"/>
      <c r="AT669" s="217" t="s">
        <v>192</v>
      </c>
      <c r="AU669" s="217" t="s">
        <v>92</v>
      </c>
      <c r="AV669" s="11" t="s">
        <v>92</v>
      </c>
      <c r="AW669" s="11" t="s">
        <v>194</v>
      </c>
      <c r="AX669" s="11" t="s">
        <v>82</v>
      </c>
      <c r="AY669" s="217" t="s">
        <v>182</v>
      </c>
    </row>
    <row r="670" spans="2:51" s="11" customFormat="1" ht="13.5">
      <c r="B670" s="206"/>
      <c r="C670" s="207"/>
      <c r="D670" s="208" t="s">
        <v>192</v>
      </c>
      <c r="E670" s="209" t="s">
        <v>22</v>
      </c>
      <c r="F670" s="210" t="s">
        <v>1197</v>
      </c>
      <c r="G670" s="207"/>
      <c r="H670" s="211">
        <v>3.6</v>
      </c>
      <c r="I670" s="212"/>
      <c r="J670" s="207"/>
      <c r="K670" s="207"/>
      <c r="L670" s="213"/>
      <c r="M670" s="214"/>
      <c r="N670" s="215"/>
      <c r="O670" s="215"/>
      <c r="P670" s="215"/>
      <c r="Q670" s="215"/>
      <c r="R670" s="215"/>
      <c r="S670" s="215"/>
      <c r="T670" s="216"/>
      <c r="AT670" s="217" t="s">
        <v>192</v>
      </c>
      <c r="AU670" s="217" t="s">
        <v>92</v>
      </c>
      <c r="AV670" s="11" t="s">
        <v>92</v>
      </c>
      <c r="AW670" s="11" t="s">
        <v>194</v>
      </c>
      <c r="AX670" s="11" t="s">
        <v>82</v>
      </c>
      <c r="AY670" s="217" t="s">
        <v>182</v>
      </c>
    </row>
    <row r="671" spans="2:51" s="13" customFormat="1" ht="13.5">
      <c r="B671" s="233"/>
      <c r="C671" s="234"/>
      <c r="D671" s="208" t="s">
        <v>192</v>
      </c>
      <c r="E671" s="235" t="s">
        <v>22</v>
      </c>
      <c r="F671" s="236" t="s">
        <v>241</v>
      </c>
      <c r="G671" s="234"/>
      <c r="H671" s="237">
        <v>182.6</v>
      </c>
      <c r="I671" s="238"/>
      <c r="J671" s="234"/>
      <c r="K671" s="234"/>
      <c r="L671" s="239"/>
      <c r="M671" s="240"/>
      <c r="N671" s="241"/>
      <c r="O671" s="241"/>
      <c r="P671" s="241"/>
      <c r="Q671" s="241"/>
      <c r="R671" s="241"/>
      <c r="S671" s="241"/>
      <c r="T671" s="242"/>
      <c r="AT671" s="243" t="s">
        <v>192</v>
      </c>
      <c r="AU671" s="243" t="s">
        <v>92</v>
      </c>
      <c r="AV671" s="13" t="s">
        <v>197</v>
      </c>
      <c r="AW671" s="13" t="s">
        <v>194</v>
      </c>
      <c r="AX671" s="13" t="s">
        <v>25</v>
      </c>
      <c r="AY671" s="243" t="s">
        <v>182</v>
      </c>
    </row>
    <row r="672" spans="2:65" s="1" customFormat="1" ht="14.4" customHeight="1">
      <c r="B672" s="42"/>
      <c r="C672" s="244" t="s">
        <v>1198</v>
      </c>
      <c r="D672" s="244" t="s">
        <v>435</v>
      </c>
      <c r="E672" s="245" t="s">
        <v>1199</v>
      </c>
      <c r="F672" s="246" t="s">
        <v>1200</v>
      </c>
      <c r="G672" s="247" t="s">
        <v>430</v>
      </c>
      <c r="H672" s="248">
        <v>120</v>
      </c>
      <c r="I672" s="249">
        <v>88.26</v>
      </c>
      <c r="J672" s="250">
        <f>ROUND(I672*H672,2)</f>
        <v>10591.2</v>
      </c>
      <c r="K672" s="246" t="s">
        <v>235</v>
      </c>
      <c r="L672" s="251"/>
      <c r="M672" s="252" t="s">
        <v>22</v>
      </c>
      <c r="N672" s="253" t="s">
        <v>53</v>
      </c>
      <c r="O672" s="43"/>
      <c r="P672" s="203">
        <f>O672*H672</f>
        <v>0</v>
      </c>
      <c r="Q672" s="203">
        <v>0.081</v>
      </c>
      <c r="R672" s="203">
        <f>Q672*H672</f>
        <v>9.72</v>
      </c>
      <c r="S672" s="203">
        <v>0</v>
      </c>
      <c r="T672" s="204">
        <f>S672*H672</f>
        <v>0</v>
      </c>
      <c r="AR672" s="25" t="s">
        <v>271</v>
      </c>
      <c r="AT672" s="25" t="s">
        <v>435</v>
      </c>
      <c r="AU672" s="25" t="s">
        <v>92</v>
      </c>
      <c r="AY672" s="25" t="s">
        <v>182</v>
      </c>
      <c r="BE672" s="205">
        <f>IF(N672="základní",J672,0)</f>
        <v>10591.2</v>
      </c>
      <c r="BF672" s="205">
        <f>IF(N672="snížená",J672,0)</f>
        <v>0</v>
      </c>
      <c r="BG672" s="205">
        <f>IF(N672="zákl. přenesená",J672,0)</f>
        <v>0</v>
      </c>
      <c r="BH672" s="205">
        <f>IF(N672="sníž. přenesená",J672,0)</f>
        <v>0</v>
      </c>
      <c r="BI672" s="205">
        <f>IF(N672="nulová",J672,0)</f>
        <v>0</v>
      </c>
      <c r="BJ672" s="25" t="s">
        <v>25</v>
      </c>
      <c r="BK672" s="205">
        <f>ROUND(I672*H672,2)</f>
        <v>10591.2</v>
      </c>
      <c r="BL672" s="25" t="s">
        <v>197</v>
      </c>
      <c r="BM672" s="25" t="s">
        <v>1201</v>
      </c>
    </row>
    <row r="673" spans="2:51" s="11" customFormat="1" ht="13.5">
      <c r="B673" s="206"/>
      <c r="C673" s="207"/>
      <c r="D673" s="208" t="s">
        <v>192</v>
      </c>
      <c r="E673" s="209" t="s">
        <v>22</v>
      </c>
      <c r="F673" s="210" t="s">
        <v>931</v>
      </c>
      <c r="G673" s="207"/>
      <c r="H673" s="211">
        <v>120</v>
      </c>
      <c r="I673" s="212"/>
      <c r="J673" s="207"/>
      <c r="K673" s="207"/>
      <c r="L673" s="213"/>
      <c r="M673" s="214"/>
      <c r="N673" s="215"/>
      <c r="O673" s="215"/>
      <c r="P673" s="215"/>
      <c r="Q673" s="215"/>
      <c r="R673" s="215"/>
      <c r="S673" s="215"/>
      <c r="T673" s="216"/>
      <c r="AT673" s="217" t="s">
        <v>192</v>
      </c>
      <c r="AU673" s="217" t="s">
        <v>92</v>
      </c>
      <c r="AV673" s="11" t="s">
        <v>92</v>
      </c>
      <c r="AW673" s="11" t="s">
        <v>194</v>
      </c>
      <c r="AX673" s="11" t="s">
        <v>25</v>
      </c>
      <c r="AY673" s="217" t="s">
        <v>182</v>
      </c>
    </row>
    <row r="674" spans="2:65" s="1" customFormat="1" ht="14.4" customHeight="1">
      <c r="B674" s="42"/>
      <c r="C674" s="244" t="s">
        <v>1202</v>
      </c>
      <c r="D674" s="244" t="s">
        <v>435</v>
      </c>
      <c r="E674" s="245" t="s">
        <v>1203</v>
      </c>
      <c r="F674" s="246" t="s">
        <v>1204</v>
      </c>
      <c r="G674" s="247" t="s">
        <v>430</v>
      </c>
      <c r="H674" s="248">
        <v>60</v>
      </c>
      <c r="I674" s="249">
        <v>122.06</v>
      </c>
      <c r="J674" s="250">
        <f>ROUND(I674*H674,2)</f>
        <v>7323.6</v>
      </c>
      <c r="K674" s="246" t="s">
        <v>235</v>
      </c>
      <c r="L674" s="251"/>
      <c r="M674" s="252" t="s">
        <v>22</v>
      </c>
      <c r="N674" s="253" t="s">
        <v>53</v>
      </c>
      <c r="O674" s="43"/>
      <c r="P674" s="203">
        <f>O674*H674</f>
        <v>0</v>
      </c>
      <c r="Q674" s="203">
        <v>0.102</v>
      </c>
      <c r="R674" s="203">
        <f>Q674*H674</f>
        <v>6.119999999999999</v>
      </c>
      <c r="S674" s="203">
        <v>0</v>
      </c>
      <c r="T674" s="204">
        <f>S674*H674</f>
        <v>0</v>
      </c>
      <c r="AR674" s="25" t="s">
        <v>271</v>
      </c>
      <c r="AT674" s="25" t="s">
        <v>435</v>
      </c>
      <c r="AU674" s="25" t="s">
        <v>92</v>
      </c>
      <c r="AY674" s="25" t="s">
        <v>182</v>
      </c>
      <c r="BE674" s="205">
        <f>IF(N674="základní",J674,0)</f>
        <v>7323.6</v>
      </c>
      <c r="BF674" s="205">
        <f>IF(N674="snížená",J674,0)</f>
        <v>0</v>
      </c>
      <c r="BG674" s="205">
        <f>IF(N674="zákl. přenesená",J674,0)</f>
        <v>0</v>
      </c>
      <c r="BH674" s="205">
        <f>IF(N674="sníž. přenesená",J674,0)</f>
        <v>0</v>
      </c>
      <c r="BI674" s="205">
        <f>IF(N674="nulová",J674,0)</f>
        <v>0</v>
      </c>
      <c r="BJ674" s="25" t="s">
        <v>25</v>
      </c>
      <c r="BK674" s="205">
        <f>ROUND(I674*H674,2)</f>
        <v>7323.6</v>
      </c>
      <c r="BL674" s="25" t="s">
        <v>197</v>
      </c>
      <c r="BM674" s="25" t="s">
        <v>1205</v>
      </c>
    </row>
    <row r="675" spans="2:51" s="11" customFormat="1" ht="13.5">
      <c r="B675" s="206"/>
      <c r="C675" s="207"/>
      <c r="D675" s="208" t="s">
        <v>192</v>
      </c>
      <c r="E675" s="209" t="s">
        <v>22</v>
      </c>
      <c r="F675" s="210" t="s">
        <v>558</v>
      </c>
      <c r="G675" s="207"/>
      <c r="H675" s="211">
        <v>60</v>
      </c>
      <c r="I675" s="212"/>
      <c r="J675" s="207"/>
      <c r="K675" s="207"/>
      <c r="L675" s="213"/>
      <c r="M675" s="214"/>
      <c r="N675" s="215"/>
      <c r="O675" s="215"/>
      <c r="P675" s="215"/>
      <c r="Q675" s="215"/>
      <c r="R675" s="215"/>
      <c r="S675" s="215"/>
      <c r="T675" s="216"/>
      <c r="AT675" s="217" t="s">
        <v>192</v>
      </c>
      <c r="AU675" s="217" t="s">
        <v>92</v>
      </c>
      <c r="AV675" s="11" t="s">
        <v>92</v>
      </c>
      <c r="AW675" s="11" t="s">
        <v>194</v>
      </c>
      <c r="AX675" s="11" t="s">
        <v>25</v>
      </c>
      <c r="AY675" s="217" t="s">
        <v>182</v>
      </c>
    </row>
    <row r="676" spans="2:65" s="1" customFormat="1" ht="14.4" customHeight="1">
      <c r="B676" s="42"/>
      <c r="C676" s="244" t="s">
        <v>1206</v>
      </c>
      <c r="D676" s="244" t="s">
        <v>435</v>
      </c>
      <c r="E676" s="245" t="s">
        <v>1207</v>
      </c>
      <c r="F676" s="246" t="s">
        <v>1208</v>
      </c>
      <c r="G676" s="247" t="s">
        <v>430</v>
      </c>
      <c r="H676" s="248">
        <v>3.6</v>
      </c>
      <c r="I676" s="249">
        <v>74</v>
      </c>
      <c r="J676" s="250">
        <f>ROUND(I676*H676,2)</f>
        <v>266.4</v>
      </c>
      <c r="K676" s="246" t="s">
        <v>235</v>
      </c>
      <c r="L676" s="251"/>
      <c r="M676" s="252" t="s">
        <v>22</v>
      </c>
      <c r="N676" s="253" t="s">
        <v>53</v>
      </c>
      <c r="O676" s="43"/>
      <c r="P676" s="203">
        <f>O676*H676</f>
        <v>0</v>
      </c>
      <c r="Q676" s="203">
        <v>0.0335</v>
      </c>
      <c r="R676" s="203">
        <f>Q676*H676</f>
        <v>0.12060000000000001</v>
      </c>
      <c r="S676" s="203">
        <v>0</v>
      </c>
      <c r="T676" s="204">
        <f>S676*H676</f>
        <v>0</v>
      </c>
      <c r="AR676" s="25" t="s">
        <v>271</v>
      </c>
      <c r="AT676" s="25" t="s">
        <v>435</v>
      </c>
      <c r="AU676" s="25" t="s">
        <v>92</v>
      </c>
      <c r="AY676" s="25" t="s">
        <v>182</v>
      </c>
      <c r="BE676" s="205">
        <f>IF(N676="základní",J676,0)</f>
        <v>266.4</v>
      </c>
      <c r="BF676" s="205">
        <f>IF(N676="snížená",J676,0)</f>
        <v>0</v>
      </c>
      <c r="BG676" s="205">
        <f>IF(N676="zákl. přenesená",J676,0)</f>
        <v>0</v>
      </c>
      <c r="BH676" s="205">
        <f>IF(N676="sníž. přenesená",J676,0)</f>
        <v>0</v>
      </c>
      <c r="BI676" s="205">
        <f>IF(N676="nulová",J676,0)</f>
        <v>0</v>
      </c>
      <c r="BJ676" s="25" t="s">
        <v>25</v>
      </c>
      <c r="BK676" s="205">
        <f>ROUND(I676*H676,2)</f>
        <v>266.4</v>
      </c>
      <c r="BL676" s="25" t="s">
        <v>197</v>
      </c>
      <c r="BM676" s="25" t="s">
        <v>1209</v>
      </c>
    </row>
    <row r="677" spans="2:51" s="11" customFormat="1" ht="13.5">
      <c r="B677" s="206"/>
      <c r="C677" s="207"/>
      <c r="D677" s="208" t="s">
        <v>192</v>
      </c>
      <c r="E677" s="209" t="s">
        <v>22</v>
      </c>
      <c r="F677" s="210" t="s">
        <v>1210</v>
      </c>
      <c r="G677" s="207"/>
      <c r="H677" s="211">
        <v>3.6</v>
      </c>
      <c r="I677" s="212"/>
      <c r="J677" s="207"/>
      <c r="K677" s="207"/>
      <c r="L677" s="213"/>
      <c r="M677" s="214"/>
      <c r="N677" s="215"/>
      <c r="O677" s="215"/>
      <c r="P677" s="215"/>
      <c r="Q677" s="215"/>
      <c r="R677" s="215"/>
      <c r="S677" s="215"/>
      <c r="T677" s="216"/>
      <c r="AT677" s="217" t="s">
        <v>192</v>
      </c>
      <c r="AU677" s="217" t="s">
        <v>92</v>
      </c>
      <c r="AV677" s="11" t="s">
        <v>92</v>
      </c>
      <c r="AW677" s="11" t="s">
        <v>194</v>
      </c>
      <c r="AX677" s="11" t="s">
        <v>25</v>
      </c>
      <c r="AY677" s="217" t="s">
        <v>182</v>
      </c>
    </row>
    <row r="678" spans="2:65" s="1" customFormat="1" ht="45.6" customHeight="1">
      <c r="B678" s="42"/>
      <c r="C678" s="194" t="s">
        <v>1211</v>
      </c>
      <c r="D678" s="194" t="s">
        <v>185</v>
      </c>
      <c r="E678" s="195" t="s">
        <v>1212</v>
      </c>
      <c r="F678" s="196" t="s">
        <v>1213</v>
      </c>
      <c r="G678" s="197" t="s">
        <v>430</v>
      </c>
      <c r="H678" s="198">
        <v>7610</v>
      </c>
      <c r="I678" s="199">
        <v>73.75</v>
      </c>
      <c r="J678" s="200">
        <f>ROUND(I678*H678,2)</f>
        <v>561237.5</v>
      </c>
      <c r="K678" s="196" t="s">
        <v>235</v>
      </c>
      <c r="L678" s="62"/>
      <c r="M678" s="201" t="s">
        <v>22</v>
      </c>
      <c r="N678" s="202" t="s">
        <v>53</v>
      </c>
      <c r="O678" s="43"/>
      <c r="P678" s="203">
        <f>O678*H678</f>
        <v>0</v>
      </c>
      <c r="Q678" s="203">
        <v>0.00011</v>
      </c>
      <c r="R678" s="203">
        <f>Q678*H678</f>
        <v>0.8371000000000001</v>
      </c>
      <c r="S678" s="203">
        <v>0</v>
      </c>
      <c r="T678" s="204">
        <f>S678*H678</f>
        <v>0</v>
      </c>
      <c r="AR678" s="25" t="s">
        <v>197</v>
      </c>
      <c r="AT678" s="25" t="s">
        <v>185</v>
      </c>
      <c r="AU678" s="25" t="s">
        <v>92</v>
      </c>
      <c r="AY678" s="25" t="s">
        <v>182</v>
      </c>
      <c r="BE678" s="205">
        <f>IF(N678="základní",J678,0)</f>
        <v>561237.5</v>
      </c>
      <c r="BF678" s="205">
        <f>IF(N678="snížená",J678,0)</f>
        <v>0</v>
      </c>
      <c r="BG678" s="205">
        <f>IF(N678="zákl. přenesená",J678,0)</f>
        <v>0</v>
      </c>
      <c r="BH678" s="205">
        <f>IF(N678="sníž. přenesená",J678,0)</f>
        <v>0</v>
      </c>
      <c r="BI678" s="205">
        <f>IF(N678="nulová",J678,0)</f>
        <v>0</v>
      </c>
      <c r="BJ678" s="25" t="s">
        <v>25</v>
      </c>
      <c r="BK678" s="205">
        <f>ROUND(I678*H678,2)</f>
        <v>561237.5</v>
      </c>
      <c r="BL678" s="25" t="s">
        <v>197</v>
      </c>
      <c r="BM678" s="25" t="s">
        <v>1214</v>
      </c>
    </row>
    <row r="679" spans="2:47" s="1" customFormat="1" ht="48">
      <c r="B679" s="42"/>
      <c r="C679" s="64"/>
      <c r="D679" s="208" t="s">
        <v>237</v>
      </c>
      <c r="E679" s="64"/>
      <c r="F679" s="228" t="s">
        <v>1215</v>
      </c>
      <c r="G679" s="64"/>
      <c r="H679" s="64"/>
      <c r="I679" s="165"/>
      <c r="J679" s="64"/>
      <c r="K679" s="64"/>
      <c r="L679" s="62"/>
      <c r="M679" s="229"/>
      <c r="N679" s="43"/>
      <c r="O679" s="43"/>
      <c r="P679" s="43"/>
      <c r="Q679" s="43"/>
      <c r="R679" s="43"/>
      <c r="S679" s="43"/>
      <c r="T679" s="79"/>
      <c r="AT679" s="25" t="s">
        <v>237</v>
      </c>
      <c r="AU679" s="25" t="s">
        <v>92</v>
      </c>
    </row>
    <row r="680" spans="2:51" s="11" customFormat="1" ht="13.5">
      <c r="B680" s="206"/>
      <c r="C680" s="207"/>
      <c r="D680" s="208" t="s">
        <v>192</v>
      </c>
      <c r="E680" s="209" t="s">
        <v>22</v>
      </c>
      <c r="F680" s="210" t="s">
        <v>1216</v>
      </c>
      <c r="G680" s="207"/>
      <c r="H680" s="211">
        <v>7610</v>
      </c>
      <c r="I680" s="212"/>
      <c r="J680" s="207"/>
      <c r="K680" s="207"/>
      <c r="L680" s="213"/>
      <c r="M680" s="214"/>
      <c r="N680" s="215"/>
      <c r="O680" s="215"/>
      <c r="P680" s="215"/>
      <c r="Q680" s="215"/>
      <c r="R680" s="215"/>
      <c r="S680" s="215"/>
      <c r="T680" s="216"/>
      <c r="AT680" s="217" t="s">
        <v>192</v>
      </c>
      <c r="AU680" s="217" t="s">
        <v>92</v>
      </c>
      <c r="AV680" s="11" t="s">
        <v>92</v>
      </c>
      <c r="AW680" s="11" t="s">
        <v>194</v>
      </c>
      <c r="AX680" s="11" t="s">
        <v>25</v>
      </c>
      <c r="AY680" s="217" t="s">
        <v>182</v>
      </c>
    </row>
    <row r="681" spans="2:65" s="1" customFormat="1" ht="22.8" customHeight="1">
      <c r="B681" s="42"/>
      <c r="C681" s="194" t="s">
        <v>1217</v>
      </c>
      <c r="D681" s="194" t="s">
        <v>185</v>
      </c>
      <c r="E681" s="195" t="s">
        <v>1218</v>
      </c>
      <c r="F681" s="196" t="s">
        <v>1219</v>
      </c>
      <c r="G681" s="197" t="s">
        <v>249</v>
      </c>
      <c r="H681" s="198">
        <v>10</v>
      </c>
      <c r="I681" s="199">
        <v>13275.16</v>
      </c>
      <c r="J681" s="200">
        <f>ROUND(I681*H681,2)</f>
        <v>132751.6</v>
      </c>
      <c r="K681" s="196" t="s">
        <v>235</v>
      </c>
      <c r="L681" s="62"/>
      <c r="M681" s="201" t="s">
        <v>22</v>
      </c>
      <c r="N681" s="202" t="s">
        <v>53</v>
      </c>
      <c r="O681" s="43"/>
      <c r="P681" s="203">
        <f>O681*H681</f>
        <v>0</v>
      </c>
      <c r="Q681" s="203">
        <v>15.30899</v>
      </c>
      <c r="R681" s="203">
        <f>Q681*H681</f>
        <v>153.0899</v>
      </c>
      <c r="S681" s="203">
        <v>0</v>
      </c>
      <c r="T681" s="204">
        <f>S681*H681</f>
        <v>0</v>
      </c>
      <c r="AR681" s="25" t="s">
        <v>197</v>
      </c>
      <c r="AT681" s="25" t="s">
        <v>185</v>
      </c>
      <c r="AU681" s="25" t="s">
        <v>92</v>
      </c>
      <c r="AY681" s="25" t="s">
        <v>182</v>
      </c>
      <c r="BE681" s="205">
        <f>IF(N681="základní",J681,0)</f>
        <v>132751.6</v>
      </c>
      <c r="BF681" s="205">
        <f>IF(N681="snížená",J681,0)</f>
        <v>0</v>
      </c>
      <c r="BG681" s="205">
        <f>IF(N681="zákl. přenesená",J681,0)</f>
        <v>0</v>
      </c>
      <c r="BH681" s="205">
        <f>IF(N681="sníž. přenesená",J681,0)</f>
        <v>0</v>
      </c>
      <c r="BI681" s="205">
        <f>IF(N681="nulová",J681,0)</f>
        <v>0</v>
      </c>
      <c r="BJ681" s="25" t="s">
        <v>25</v>
      </c>
      <c r="BK681" s="205">
        <f>ROUND(I681*H681,2)</f>
        <v>132751.6</v>
      </c>
      <c r="BL681" s="25" t="s">
        <v>197</v>
      </c>
      <c r="BM681" s="25" t="s">
        <v>1220</v>
      </c>
    </row>
    <row r="682" spans="2:47" s="1" customFormat="1" ht="240">
      <c r="B682" s="42"/>
      <c r="C682" s="64"/>
      <c r="D682" s="208" t="s">
        <v>237</v>
      </c>
      <c r="E682" s="64"/>
      <c r="F682" s="228" t="s">
        <v>1221</v>
      </c>
      <c r="G682" s="64"/>
      <c r="H682" s="64"/>
      <c r="I682" s="165"/>
      <c r="J682" s="64"/>
      <c r="K682" s="64"/>
      <c r="L682" s="62"/>
      <c r="M682" s="229"/>
      <c r="N682" s="43"/>
      <c r="O682" s="43"/>
      <c r="P682" s="43"/>
      <c r="Q682" s="43"/>
      <c r="R682" s="43"/>
      <c r="S682" s="43"/>
      <c r="T682" s="79"/>
      <c r="AT682" s="25" t="s">
        <v>237</v>
      </c>
      <c r="AU682" s="25" t="s">
        <v>92</v>
      </c>
    </row>
    <row r="683" spans="2:51" s="11" customFormat="1" ht="13.5">
      <c r="B683" s="206"/>
      <c r="C683" s="207"/>
      <c r="D683" s="208" t="s">
        <v>192</v>
      </c>
      <c r="E683" s="209" t="s">
        <v>22</v>
      </c>
      <c r="F683" s="210" t="s">
        <v>1222</v>
      </c>
      <c r="G683" s="207"/>
      <c r="H683" s="211">
        <v>10</v>
      </c>
      <c r="I683" s="212"/>
      <c r="J683" s="207"/>
      <c r="K683" s="207"/>
      <c r="L683" s="213"/>
      <c r="M683" s="214"/>
      <c r="N683" s="215"/>
      <c r="O683" s="215"/>
      <c r="P683" s="215"/>
      <c r="Q683" s="215"/>
      <c r="R683" s="215"/>
      <c r="S683" s="215"/>
      <c r="T683" s="216"/>
      <c r="AT683" s="217" t="s">
        <v>192</v>
      </c>
      <c r="AU683" s="217" t="s">
        <v>92</v>
      </c>
      <c r="AV683" s="11" t="s">
        <v>92</v>
      </c>
      <c r="AW683" s="11" t="s">
        <v>194</v>
      </c>
      <c r="AX683" s="11" t="s">
        <v>25</v>
      </c>
      <c r="AY683" s="217" t="s">
        <v>182</v>
      </c>
    </row>
    <row r="684" spans="2:65" s="1" customFormat="1" ht="34.2" customHeight="1">
      <c r="B684" s="42"/>
      <c r="C684" s="194" t="s">
        <v>1223</v>
      </c>
      <c r="D684" s="194" t="s">
        <v>185</v>
      </c>
      <c r="E684" s="195" t="s">
        <v>1224</v>
      </c>
      <c r="F684" s="196" t="s">
        <v>1225</v>
      </c>
      <c r="G684" s="197" t="s">
        <v>249</v>
      </c>
      <c r="H684" s="198">
        <v>10</v>
      </c>
      <c r="I684" s="199">
        <v>20650.24</v>
      </c>
      <c r="J684" s="200">
        <f>ROUND(I684*H684,2)</f>
        <v>206502.4</v>
      </c>
      <c r="K684" s="196" t="s">
        <v>235</v>
      </c>
      <c r="L684" s="62"/>
      <c r="M684" s="201" t="s">
        <v>22</v>
      </c>
      <c r="N684" s="202" t="s">
        <v>53</v>
      </c>
      <c r="O684" s="43"/>
      <c r="P684" s="203">
        <f>O684*H684</f>
        <v>0</v>
      </c>
      <c r="Q684" s="203">
        <v>9.895</v>
      </c>
      <c r="R684" s="203">
        <f>Q684*H684</f>
        <v>98.94999999999999</v>
      </c>
      <c r="S684" s="203">
        <v>0</v>
      </c>
      <c r="T684" s="204">
        <f>S684*H684</f>
        <v>0</v>
      </c>
      <c r="AR684" s="25" t="s">
        <v>197</v>
      </c>
      <c r="AT684" s="25" t="s">
        <v>185</v>
      </c>
      <c r="AU684" s="25" t="s">
        <v>92</v>
      </c>
      <c r="AY684" s="25" t="s">
        <v>182</v>
      </c>
      <c r="BE684" s="205">
        <f>IF(N684="základní",J684,0)</f>
        <v>206502.4</v>
      </c>
      <c r="BF684" s="205">
        <f>IF(N684="snížená",J684,0)</f>
        <v>0</v>
      </c>
      <c r="BG684" s="205">
        <f>IF(N684="zákl. přenesená",J684,0)</f>
        <v>0</v>
      </c>
      <c r="BH684" s="205">
        <f>IF(N684="sníž. přenesená",J684,0)</f>
        <v>0</v>
      </c>
      <c r="BI684" s="205">
        <f>IF(N684="nulová",J684,0)</f>
        <v>0</v>
      </c>
      <c r="BJ684" s="25" t="s">
        <v>25</v>
      </c>
      <c r="BK684" s="205">
        <f>ROUND(I684*H684,2)</f>
        <v>206502.4</v>
      </c>
      <c r="BL684" s="25" t="s">
        <v>197</v>
      </c>
      <c r="BM684" s="25" t="s">
        <v>1226</v>
      </c>
    </row>
    <row r="685" spans="2:47" s="1" customFormat="1" ht="312">
      <c r="B685" s="42"/>
      <c r="C685" s="64"/>
      <c r="D685" s="208" t="s">
        <v>237</v>
      </c>
      <c r="E685" s="64"/>
      <c r="F685" s="228" t="s">
        <v>1227</v>
      </c>
      <c r="G685" s="64"/>
      <c r="H685" s="64"/>
      <c r="I685" s="165"/>
      <c r="J685" s="64"/>
      <c r="K685" s="64"/>
      <c r="L685" s="62"/>
      <c r="M685" s="229"/>
      <c r="N685" s="43"/>
      <c r="O685" s="43"/>
      <c r="P685" s="43"/>
      <c r="Q685" s="43"/>
      <c r="R685" s="43"/>
      <c r="S685" s="43"/>
      <c r="T685" s="79"/>
      <c r="AT685" s="25" t="s">
        <v>237</v>
      </c>
      <c r="AU685" s="25" t="s">
        <v>92</v>
      </c>
    </row>
    <row r="686" spans="2:51" s="11" customFormat="1" ht="13.5">
      <c r="B686" s="206"/>
      <c r="C686" s="207"/>
      <c r="D686" s="208" t="s">
        <v>192</v>
      </c>
      <c r="E686" s="209" t="s">
        <v>22</v>
      </c>
      <c r="F686" s="210" t="s">
        <v>1228</v>
      </c>
      <c r="G686" s="207"/>
      <c r="H686" s="211">
        <v>10</v>
      </c>
      <c r="I686" s="212"/>
      <c r="J686" s="207"/>
      <c r="K686" s="207"/>
      <c r="L686" s="213"/>
      <c r="M686" s="214"/>
      <c r="N686" s="215"/>
      <c r="O686" s="215"/>
      <c r="P686" s="215"/>
      <c r="Q686" s="215"/>
      <c r="R686" s="215"/>
      <c r="S686" s="215"/>
      <c r="T686" s="216"/>
      <c r="AT686" s="217" t="s">
        <v>192</v>
      </c>
      <c r="AU686" s="217" t="s">
        <v>92</v>
      </c>
      <c r="AV686" s="11" t="s">
        <v>92</v>
      </c>
      <c r="AW686" s="11" t="s">
        <v>194</v>
      </c>
      <c r="AX686" s="11" t="s">
        <v>25</v>
      </c>
      <c r="AY686" s="217" t="s">
        <v>182</v>
      </c>
    </row>
    <row r="687" spans="2:65" s="1" customFormat="1" ht="22.8" customHeight="1">
      <c r="B687" s="42"/>
      <c r="C687" s="194" t="s">
        <v>1229</v>
      </c>
      <c r="D687" s="194" t="s">
        <v>185</v>
      </c>
      <c r="E687" s="195" t="s">
        <v>1230</v>
      </c>
      <c r="F687" s="196" t="s">
        <v>1231</v>
      </c>
      <c r="G687" s="197" t="s">
        <v>430</v>
      </c>
      <c r="H687" s="198">
        <v>105.95</v>
      </c>
      <c r="I687" s="199">
        <v>2212.53</v>
      </c>
      <c r="J687" s="200">
        <f>ROUND(I687*H687,2)</f>
        <v>234417.55</v>
      </c>
      <c r="K687" s="196" t="s">
        <v>235</v>
      </c>
      <c r="L687" s="62"/>
      <c r="M687" s="201" t="s">
        <v>22</v>
      </c>
      <c r="N687" s="202" t="s">
        <v>53</v>
      </c>
      <c r="O687" s="43"/>
      <c r="P687" s="203">
        <f>O687*H687</f>
        <v>0</v>
      </c>
      <c r="Q687" s="203">
        <v>1.22469</v>
      </c>
      <c r="R687" s="203">
        <f>Q687*H687</f>
        <v>129.7559055</v>
      </c>
      <c r="S687" s="203">
        <v>0</v>
      </c>
      <c r="T687" s="204">
        <f>S687*H687</f>
        <v>0</v>
      </c>
      <c r="AR687" s="25" t="s">
        <v>197</v>
      </c>
      <c r="AT687" s="25" t="s">
        <v>185</v>
      </c>
      <c r="AU687" s="25" t="s">
        <v>92</v>
      </c>
      <c r="AY687" s="25" t="s">
        <v>182</v>
      </c>
      <c r="BE687" s="205">
        <f>IF(N687="základní",J687,0)</f>
        <v>234417.55</v>
      </c>
      <c r="BF687" s="205">
        <f>IF(N687="snížená",J687,0)</f>
        <v>0</v>
      </c>
      <c r="BG687" s="205">
        <f>IF(N687="zákl. přenesená",J687,0)</f>
        <v>0</v>
      </c>
      <c r="BH687" s="205">
        <f>IF(N687="sníž. přenesená",J687,0)</f>
        <v>0</v>
      </c>
      <c r="BI687" s="205">
        <f>IF(N687="nulová",J687,0)</f>
        <v>0</v>
      </c>
      <c r="BJ687" s="25" t="s">
        <v>25</v>
      </c>
      <c r="BK687" s="205">
        <f>ROUND(I687*H687,2)</f>
        <v>234417.55</v>
      </c>
      <c r="BL687" s="25" t="s">
        <v>197</v>
      </c>
      <c r="BM687" s="25" t="s">
        <v>1232</v>
      </c>
    </row>
    <row r="688" spans="2:47" s="1" customFormat="1" ht="168">
      <c r="B688" s="42"/>
      <c r="C688" s="64"/>
      <c r="D688" s="208" t="s">
        <v>237</v>
      </c>
      <c r="E688" s="64"/>
      <c r="F688" s="228" t="s">
        <v>1233</v>
      </c>
      <c r="G688" s="64"/>
      <c r="H688" s="64"/>
      <c r="I688" s="165"/>
      <c r="J688" s="64"/>
      <c r="K688" s="64"/>
      <c r="L688" s="62"/>
      <c r="M688" s="229"/>
      <c r="N688" s="43"/>
      <c r="O688" s="43"/>
      <c r="P688" s="43"/>
      <c r="Q688" s="43"/>
      <c r="R688" s="43"/>
      <c r="S688" s="43"/>
      <c r="T688" s="79"/>
      <c r="AT688" s="25" t="s">
        <v>237</v>
      </c>
      <c r="AU688" s="25" t="s">
        <v>92</v>
      </c>
    </row>
    <row r="689" spans="2:51" s="11" customFormat="1" ht="13.5">
      <c r="B689" s="206"/>
      <c r="C689" s="207"/>
      <c r="D689" s="208" t="s">
        <v>192</v>
      </c>
      <c r="E689" s="209" t="s">
        <v>22</v>
      </c>
      <c r="F689" s="210" t="s">
        <v>1234</v>
      </c>
      <c r="G689" s="207"/>
      <c r="H689" s="211">
        <v>105.95</v>
      </c>
      <c r="I689" s="212"/>
      <c r="J689" s="207"/>
      <c r="K689" s="207"/>
      <c r="L689" s="213"/>
      <c r="M689" s="214"/>
      <c r="N689" s="215"/>
      <c r="O689" s="215"/>
      <c r="P689" s="215"/>
      <c r="Q689" s="215"/>
      <c r="R689" s="215"/>
      <c r="S689" s="215"/>
      <c r="T689" s="216"/>
      <c r="AT689" s="217" t="s">
        <v>192</v>
      </c>
      <c r="AU689" s="217" t="s">
        <v>92</v>
      </c>
      <c r="AV689" s="11" t="s">
        <v>92</v>
      </c>
      <c r="AW689" s="11" t="s">
        <v>194</v>
      </c>
      <c r="AX689" s="11" t="s">
        <v>25</v>
      </c>
      <c r="AY689" s="217" t="s">
        <v>182</v>
      </c>
    </row>
    <row r="690" spans="2:65" s="1" customFormat="1" ht="22.8" customHeight="1">
      <c r="B690" s="42"/>
      <c r="C690" s="244" t="s">
        <v>461</v>
      </c>
      <c r="D690" s="244" t="s">
        <v>435</v>
      </c>
      <c r="E690" s="245" t="s">
        <v>1235</v>
      </c>
      <c r="F690" s="246" t="s">
        <v>1236</v>
      </c>
      <c r="G690" s="247" t="s">
        <v>430</v>
      </c>
      <c r="H690" s="248">
        <v>106</v>
      </c>
      <c r="I690" s="249">
        <v>1811.81</v>
      </c>
      <c r="J690" s="250">
        <f>ROUND(I690*H690,2)</f>
        <v>192051.86</v>
      </c>
      <c r="K690" s="246" t="s">
        <v>235</v>
      </c>
      <c r="L690" s="251"/>
      <c r="M690" s="252" t="s">
        <v>22</v>
      </c>
      <c r="N690" s="253" t="s">
        <v>53</v>
      </c>
      <c r="O690" s="43"/>
      <c r="P690" s="203">
        <f>O690*H690</f>
        <v>0</v>
      </c>
      <c r="Q690" s="203">
        <v>0.6988</v>
      </c>
      <c r="R690" s="203">
        <f>Q690*H690</f>
        <v>74.0728</v>
      </c>
      <c r="S690" s="203">
        <v>0</v>
      </c>
      <c r="T690" s="204">
        <f>S690*H690</f>
        <v>0</v>
      </c>
      <c r="AR690" s="25" t="s">
        <v>271</v>
      </c>
      <c r="AT690" s="25" t="s">
        <v>435</v>
      </c>
      <c r="AU690" s="25" t="s">
        <v>92</v>
      </c>
      <c r="AY690" s="25" t="s">
        <v>182</v>
      </c>
      <c r="BE690" s="205">
        <f>IF(N690="základní",J690,0)</f>
        <v>192051.86</v>
      </c>
      <c r="BF690" s="205">
        <f>IF(N690="snížená",J690,0)</f>
        <v>0</v>
      </c>
      <c r="BG690" s="205">
        <f>IF(N690="zákl. přenesená",J690,0)</f>
        <v>0</v>
      </c>
      <c r="BH690" s="205">
        <f>IF(N690="sníž. přenesená",J690,0)</f>
        <v>0</v>
      </c>
      <c r="BI690" s="205">
        <f>IF(N690="nulová",J690,0)</f>
        <v>0</v>
      </c>
      <c r="BJ690" s="25" t="s">
        <v>25</v>
      </c>
      <c r="BK690" s="205">
        <f>ROUND(I690*H690,2)</f>
        <v>192051.86</v>
      </c>
      <c r="BL690" s="25" t="s">
        <v>197</v>
      </c>
      <c r="BM690" s="25" t="s">
        <v>1237</v>
      </c>
    </row>
    <row r="691" spans="2:51" s="11" customFormat="1" ht="13.5">
      <c r="B691" s="206"/>
      <c r="C691" s="207"/>
      <c r="D691" s="208" t="s">
        <v>192</v>
      </c>
      <c r="E691" s="209" t="s">
        <v>22</v>
      </c>
      <c r="F691" s="210" t="s">
        <v>835</v>
      </c>
      <c r="G691" s="207"/>
      <c r="H691" s="211">
        <v>106</v>
      </c>
      <c r="I691" s="212"/>
      <c r="J691" s="207"/>
      <c r="K691" s="207"/>
      <c r="L691" s="213"/>
      <c r="M691" s="214"/>
      <c r="N691" s="215"/>
      <c r="O691" s="215"/>
      <c r="P691" s="215"/>
      <c r="Q691" s="215"/>
      <c r="R691" s="215"/>
      <c r="S691" s="215"/>
      <c r="T691" s="216"/>
      <c r="AT691" s="217" t="s">
        <v>192</v>
      </c>
      <c r="AU691" s="217" t="s">
        <v>92</v>
      </c>
      <c r="AV691" s="11" t="s">
        <v>92</v>
      </c>
      <c r="AW691" s="11" t="s">
        <v>194</v>
      </c>
      <c r="AX691" s="11" t="s">
        <v>25</v>
      </c>
      <c r="AY691" s="217" t="s">
        <v>182</v>
      </c>
    </row>
    <row r="692" spans="2:65" s="1" customFormat="1" ht="22.8" customHeight="1">
      <c r="B692" s="42"/>
      <c r="C692" s="194" t="s">
        <v>1238</v>
      </c>
      <c r="D692" s="194" t="s">
        <v>185</v>
      </c>
      <c r="E692" s="195" t="s">
        <v>1239</v>
      </c>
      <c r="F692" s="196" t="s">
        <v>1240</v>
      </c>
      <c r="G692" s="197" t="s">
        <v>295</v>
      </c>
      <c r="H692" s="198">
        <v>61.319</v>
      </c>
      <c r="I692" s="199">
        <v>4621.72</v>
      </c>
      <c r="J692" s="200">
        <f>ROUND(I692*H692,2)</f>
        <v>283399.25</v>
      </c>
      <c r="K692" s="196" t="s">
        <v>235</v>
      </c>
      <c r="L692" s="62"/>
      <c r="M692" s="201" t="s">
        <v>22</v>
      </c>
      <c r="N692" s="202" t="s">
        <v>53</v>
      </c>
      <c r="O692" s="43"/>
      <c r="P692" s="203">
        <f>O692*H692</f>
        <v>0</v>
      </c>
      <c r="Q692" s="203">
        <v>2.46367</v>
      </c>
      <c r="R692" s="203">
        <f>Q692*H692</f>
        <v>151.06978073000002</v>
      </c>
      <c r="S692" s="203">
        <v>0</v>
      </c>
      <c r="T692" s="204">
        <f>S692*H692</f>
        <v>0</v>
      </c>
      <c r="AR692" s="25" t="s">
        <v>197</v>
      </c>
      <c r="AT692" s="25" t="s">
        <v>185</v>
      </c>
      <c r="AU692" s="25" t="s">
        <v>92</v>
      </c>
      <c r="AY692" s="25" t="s">
        <v>182</v>
      </c>
      <c r="BE692" s="205">
        <f>IF(N692="základní",J692,0)</f>
        <v>283399.25</v>
      </c>
      <c r="BF692" s="205">
        <f>IF(N692="snížená",J692,0)</f>
        <v>0</v>
      </c>
      <c r="BG692" s="205">
        <f>IF(N692="zákl. přenesená",J692,0)</f>
        <v>0</v>
      </c>
      <c r="BH692" s="205">
        <f>IF(N692="sníž. přenesená",J692,0)</f>
        <v>0</v>
      </c>
      <c r="BI692" s="205">
        <f>IF(N692="nulová",J692,0)</f>
        <v>0</v>
      </c>
      <c r="BJ692" s="25" t="s">
        <v>25</v>
      </c>
      <c r="BK692" s="205">
        <f>ROUND(I692*H692,2)</f>
        <v>283399.25</v>
      </c>
      <c r="BL692" s="25" t="s">
        <v>197</v>
      </c>
      <c r="BM692" s="25" t="s">
        <v>1241</v>
      </c>
    </row>
    <row r="693" spans="2:47" s="1" customFormat="1" ht="72">
      <c r="B693" s="42"/>
      <c r="C693" s="64"/>
      <c r="D693" s="208" t="s">
        <v>237</v>
      </c>
      <c r="E693" s="64"/>
      <c r="F693" s="228" t="s">
        <v>1242</v>
      </c>
      <c r="G693" s="64"/>
      <c r="H693" s="64"/>
      <c r="I693" s="165"/>
      <c r="J693" s="64"/>
      <c r="K693" s="64"/>
      <c r="L693" s="62"/>
      <c r="M693" s="229"/>
      <c r="N693" s="43"/>
      <c r="O693" s="43"/>
      <c r="P693" s="43"/>
      <c r="Q693" s="43"/>
      <c r="R693" s="43"/>
      <c r="S693" s="43"/>
      <c r="T693" s="79"/>
      <c r="AT693" s="25" t="s">
        <v>237</v>
      </c>
      <c r="AU693" s="25" t="s">
        <v>92</v>
      </c>
    </row>
    <row r="694" spans="2:51" s="11" customFormat="1" ht="13.5">
      <c r="B694" s="206"/>
      <c r="C694" s="207"/>
      <c r="D694" s="208" t="s">
        <v>192</v>
      </c>
      <c r="E694" s="209" t="s">
        <v>22</v>
      </c>
      <c r="F694" s="210" t="s">
        <v>1243</v>
      </c>
      <c r="G694" s="207"/>
      <c r="H694" s="211">
        <v>61.319</v>
      </c>
      <c r="I694" s="212"/>
      <c r="J694" s="207"/>
      <c r="K694" s="207"/>
      <c r="L694" s="213"/>
      <c r="M694" s="214"/>
      <c r="N694" s="215"/>
      <c r="O694" s="215"/>
      <c r="P694" s="215"/>
      <c r="Q694" s="215"/>
      <c r="R694" s="215"/>
      <c r="S694" s="215"/>
      <c r="T694" s="216"/>
      <c r="AT694" s="217" t="s">
        <v>192</v>
      </c>
      <c r="AU694" s="217" t="s">
        <v>92</v>
      </c>
      <c r="AV694" s="11" t="s">
        <v>92</v>
      </c>
      <c r="AW694" s="11" t="s">
        <v>194</v>
      </c>
      <c r="AX694" s="11" t="s">
        <v>25</v>
      </c>
      <c r="AY694" s="217" t="s">
        <v>182</v>
      </c>
    </row>
    <row r="695" spans="2:65" s="1" customFormat="1" ht="22.8" customHeight="1">
      <c r="B695" s="42"/>
      <c r="C695" s="194" t="s">
        <v>1244</v>
      </c>
      <c r="D695" s="194" t="s">
        <v>185</v>
      </c>
      <c r="E695" s="195" t="s">
        <v>1245</v>
      </c>
      <c r="F695" s="196" t="s">
        <v>1246</v>
      </c>
      <c r="G695" s="197" t="s">
        <v>234</v>
      </c>
      <c r="H695" s="198">
        <v>5920</v>
      </c>
      <c r="I695" s="199">
        <v>56.42</v>
      </c>
      <c r="J695" s="200">
        <f>ROUND(I695*H695,2)</f>
        <v>334006.4</v>
      </c>
      <c r="K695" s="196" t="s">
        <v>235</v>
      </c>
      <c r="L695" s="62"/>
      <c r="M695" s="201" t="s">
        <v>22</v>
      </c>
      <c r="N695" s="202" t="s">
        <v>53</v>
      </c>
      <c r="O695" s="43"/>
      <c r="P695" s="203">
        <f>O695*H695</f>
        <v>0</v>
      </c>
      <c r="Q695" s="203">
        <v>0.00069</v>
      </c>
      <c r="R695" s="203">
        <f>Q695*H695</f>
        <v>4.0847999999999995</v>
      </c>
      <c r="S695" s="203">
        <v>0</v>
      </c>
      <c r="T695" s="204">
        <f>S695*H695</f>
        <v>0</v>
      </c>
      <c r="AR695" s="25" t="s">
        <v>197</v>
      </c>
      <c r="AT695" s="25" t="s">
        <v>185</v>
      </c>
      <c r="AU695" s="25" t="s">
        <v>92</v>
      </c>
      <c r="AY695" s="25" t="s">
        <v>182</v>
      </c>
      <c r="BE695" s="205">
        <f>IF(N695="základní",J695,0)</f>
        <v>334006.4</v>
      </c>
      <c r="BF695" s="205">
        <f>IF(N695="snížená",J695,0)</f>
        <v>0</v>
      </c>
      <c r="BG695" s="205">
        <f>IF(N695="zákl. přenesená",J695,0)</f>
        <v>0</v>
      </c>
      <c r="BH695" s="205">
        <f>IF(N695="sníž. přenesená",J695,0)</f>
        <v>0</v>
      </c>
      <c r="BI695" s="205">
        <f>IF(N695="nulová",J695,0)</f>
        <v>0</v>
      </c>
      <c r="BJ695" s="25" t="s">
        <v>25</v>
      </c>
      <c r="BK695" s="205">
        <f>ROUND(I695*H695,2)</f>
        <v>334006.4</v>
      </c>
      <c r="BL695" s="25" t="s">
        <v>197</v>
      </c>
      <c r="BM695" s="25" t="s">
        <v>1247</v>
      </c>
    </row>
    <row r="696" spans="2:47" s="1" customFormat="1" ht="48">
      <c r="B696" s="42"/>
      <c r="C696" s="64"/>
      <c r="D696" s="208" t="s">
        <v>237</v>
      </c>
      <c r="E696" s="64"/>
      <c r="F696" s="228" t="s">
        <v>1248</v>
      </c>
      <c r="G696" s="64"/>
      <c r="H696" s="64"/>
      <c r="I696" s="165"/>
      <c r="J696" s="64"/>
      <c r="K696" s="64"/>
      <c r="L696" s="62"/>
      <c r="M696" s="229"/>
      <c r="N696" s="43"/>
      <c r="O696" s="43"/>
      <c r="P696" s="43"/>
      <c r="Q696" s="43"/>
      <c r="R696" s="43"/>
      <c r="S696" s="43"/>
      <c r="T696" s="79"/>
      <c r="AT696" s="25" t="s">
        <v>237</v>
      </c>
      <c r="AU696" s="25" t="s">
        <v>92</v>
      </c>
    </row>
    <row r="697" spans="2:51" s="11" customFormat="1" ht="13.5">
      <c r="B697" s="206"/>
      <c r="C697" s="207"/>
      <c r="D697" s="208" t="s">
        <v>192</v>
      </c>
      <c r="E697" s="209" t="s">
        <v>22</v>
      </c>
      <c r="F697" s="210" t="s">
        <v>1249</v>
      </c>
      <c r="G697" s="207"/>
      <c r="H697" s="211">
        <v>5920</v>
      </c>
      <c r="I697" s="212"/>
      <c r="J697" s="207"/>
      <c r="K697" s="207"/>
      <c r="L697" s="213"/>
      <c r="M697" s="214"/>
      <c r="N697" s="215"/>
      <c r="O697" s="215"/>
      <c r="P697" s="215"/>
      <c r="Q697" s="215"/>
      <c r="R697" s="215"/>
      <c r="S697" s="215"/>
      <c r="T697" s="216"/>
      <c r="AT697" s="217" t="s">
        <v>192</v>
      </c>
      <c r="AU697" s="217" t="s">
        <v>92</v>
      </c>
      <c r="AV697" s="11" t="s">
        <v>92</v>
      </c>
      <c r="AW697" s="11" t="s">
        <v>194</v>
      </c>
      <c r="AX697" s="11" t="s">
        <v>25</v>
      </c>
      <c r="AY697" s="217" t="s">
        <v>182</v>
      </c>
    </row>
    <row r="698" spans="2:65" s="1" customFormat="1" ht="22.8" customHeight="1">
      <c r="B698" s="42"/>
      <c r="C698" s="194" t="s">
        <v>1250</v>
      </c>
      <c r="D698" s="194" t="s">
        <v>185</v>
      </c>
      <c r="E698" s="195" t="s">
        <v>1251</v>
      </c>
      <c r="F698" s="196" t="s">
        <v>1252</v>
      </c>
      <c r="G698" s="197" t="s">
        <v>430</v>
      </c>
      <c r="H698" s="198">
        <v>7610</v>
      </c>
      <c r="I698" s="199">
        <v>61.46</v>
      </c>
      <c r="J698" s="200">
        <f>ROUND(I698*H698,2)</f>
        <v>467710.6</v>
      </c>
      <c r="K698" s="196" t="s">
        <v>235</v>
      </c>
      <c r="L698" s="62"/>
      <c r="M698" s="201" t="s">
        <v>22</v>
      </c>
      <c r="N698" s="202" t="s">
        <v>53</v>
      </c>
      <c r="O698" s="43"/>
      <c r="P698" s="203">
        <f>O698*H698</f>
        <v>0</v>
      </c>
      <c r="Q698" s="203">
        <v>0</v>
      </c>
      <c r="R698" s="203">
        <f>Q698*H698</f>
        <v>0</v>
      </c>
      <c r="S698" s="203">
        <v>0</v>
      </c>
      <c r="T698" s="204">
        <f>S698*H698</f>
        <v>0</v>
      </c>
      <c r="AR698" s="25" t="s">
        <v>197</v>
      </c>
      <c r="AT698" s="25" t="s">
        <v>185</v>
      </c>
      <c r="AU698" s="25" t="s">
        <v>92</v>
      </c>
      <c r="AY698" s="25" t="s">
        <v>182</v>
      </c>
      <c r="BE698" s="205">
        <f>IF(N698="základní",J698,0)</f>
        <v>467710.6</v>
      </c>
      <c r="BF698" s="205">
        <f>IF(N698="snížená",J698,0)</f>
        <v>0</v>
      </c>
      <c r="BG698" s="205">
        <f>IF(N698="zákl. přenesená",J698,0)</f>
        <v>0</v>
      </c>
      <c r="BH698" s="205">
        <f>IF(N698="sníž. přenesená",J698,0)</f>
        <v>0</v>
      </c>
      <c r="BI698" s="205">
        <f>IF(N698="nulová",J698,0)</f>
        <v>0</v>
      </c>
      <c r="BJ698" s="25" t="s">
        <v>25</v>
      </c>
      <c r="BK698" s="205">
        <f>ROUND(I698*H698,2)</f>
        <v>467710.6</v>
      </c>
      <c r="BL698" s="25" t="s">
        <v>197</v>
      </c>
      <c r="BM698" s="25" t="s">
        <v>1253</v>
      </c>
    </row>
    <row r="699" spans="2:47" s="1" customFormat="1" ht="36">
      <c r="B699" s="42"/>
      <c r="C699" s="64"/>
      <c r="D699" s="208" t="s">
        <v>237</v>
      </c>
      <c r="E699" s="64"/>
      <c r="F699" s="228" t="s">
        <v>1254</v>
      </c>
      <c r="G699" s="64"/>
      <c r="H699" s="64"/>
      <c r="I699" s="165"/>
      <c r="J699" s="64"/>
      <c r="K699" s="64"/>
      <c r="L699" s="62"/>
      <c r="M699" s="229"/>
      <c r="N699" s="43"/>
      <c r="O699" s="43"/>
      <c r="P699" s="43"/>
      <c r="Q699" s="43"/>
      <c r="R699" s="43"/>
      <c r="S699" s="43"/>
      <c r="T699" s="79"/>
      <c r="AT699" s="25" t="s">
        <v>237</v>
      </c>
      <c r="AU699" s="25" t="s">
        <v>92</v>
      </c>
    </row>
    <row r="700" spans="2:51" s="11" customFormat="1" ht="13.5">
      <c r="B700" s="206"/>
      <c r="C700" s="207"/>
      <c r="D700" s="208" t="s">
        <v>192</v>
      </c>
      <c r="E700" s="209" t="s">
        <v>22</v>
      </c>
      <c r="F700" s="210" t="s">
        <v>1255</v>
      </c>
      <c r="G700" s="207"/>
      <c r="H700" s="211">
        <v>4835</v>
      </c>
      <c r="I700" s="212"/>
      <c r="J700" s="207"/>
      <c r="K700" s="207"/>
      <c r="L700" s="213"/>
      <c r="M700" s="214"/>
      <c r="N700" s="215"/>
      <c r="O700" s="215"/>
      <c r="P700" s="215"/>
      <c r="Q700" s="215"/>
      <c r="R700" s="215"/>
      <c r="S700" s="215"/>
      <c r="T700" s="216"/>
      <c r="AT700" s="217" t="s">
        <v>192</v>
      </c>
      <c r="AU700" s="217" t="s">
        <v>92</v>
      </c>
      <c r="AV700" s="11" t="s">
        <v>92</v>
      </c>
      <c r="AW700" s="11" t="s">
        <v>194</v>
      </c>
      <c r="AX700" s="11" t="s">
        <v>82</v>
      </c>
      <c r="AY700" s="217" t="s">
        <v>182</v>
      </c>
    </row>
    <row r="701" spans="2:51" s="11" customFormat="1" ht="13.5">
      <c r="B701" s="206"/>
      <c r="C701" s="207"/>
      <c r="D701" s="208" t="s">
        <v>192</v>
      </c>
      <c r="E701" s="209" t="s">
        <v>22</v>
      </c>
      <c r="F701" s="210" t="s">
        <v>1256</v>
      </c>
      <c r="G701" s="207"/>
      <c r="H701" s="211">
        <v>2775</v>
      </c>
      <c r="I701" s="212"/>
      <c r="J701" s="207"/>
      <c r="K701" s="207"/>
      <c r="L701" s="213"/>
      <c r="M701" s="214"/>
      <c r="N701" s="215"/>
      <c r="O701" s="215"/>
      <c r="P701" s="215"/>
      <c r="Q701" s="215"/>
      <c r="R701" s="215"/>
      <c r="S701" s="215"/>
      <c r="T701" s="216"/>
      <c r="AT701" s="217" t="s">
        <v>192</v>
      </c>
      <c r="AU701" s="217" t="s">
        <v>92</v>
      </c>
      <c r="AV701" s="11" t="s">
        <v>92</v>
      </c>
      <c r="AW701" s="11" t="s">
        <v>194</v>
      </c>
      <c r="AX701" s="11" t="s">
        <v>82</v>
      </c>
      <c r="AY701" s="217" t="s">
        <v>182</v>
      </c>
    </row>
    <row r="702" spans="2:51" s="13" customFormat="1" ht="13.5">
      <c r="B702" s="233"/>
      <c r="C702" s="234"/>
      <c r="D702" s="208" t="s">
        <v>192</v>
      </c>
      <c r="E702" s="235" t="s">
        <v>22</v>
      </c>
      <c r="F702" s="236" t="s">
        <v>241</v>
      </c>
      <c r="G702" s="234"/>
      <c r="H702" s="237">
        <v>7610</v>
      </c>
      <c r="I702" s="238"/>
      <c r="J702" s="234"/>
      <c r="K702" s="234"/>
      <c r="L702" s="239"/>
      <c r="M702" s="240"/>
      <c r="N702" s="241"/>
      <c r="O702" s="241"/>
      <c r="P702" s="241"/>
      <c r="Q702" s="241"/>
      <c r="R702" s="241"/>
      <c r="S702" s="241"/>
      <c r="T702" s="242"/>
      <c r="AT702" s="243" t="s">
        <v>192</v>
      </c>
      <c r="AU702" s="243" t="s">
        <v>92</v>
      </c>
      <c r="AV702" s="13" t="s">
        <v>197</v>
      </c>
      <c r="AW702" s="13" t="s">
        <v>194</v>
      </c>
      <c r="AX702" s="13" t="s">
        <v>25</v>
      </c>
      <c r="AY702" s="243" t="s">
        <v>182</v>
      </c>
    </row>
    <row r="703" spans="2:65" s="1" customFormat="1" ht="22.8" customHeight="1">
      <c r="B703" s="42"/>
      <c r="C703" s="194" t="s">
        <v>1257</v>
      </c>
      <c r="D703" s="194" t="s">
        <v>185</v>
      </c>
      <c r="E703" s="195" t="s">
        <v>1258</v>
      </c>
      <c r="F703" s="196" t="s">
        <v>1259</v>
      </c>
      <c r="G703" s="197" t="s">
        <v>234</v>
      </c>
      <c r="H703" s="198">
        <v>38210.9</v>
      </c>
      <c r="I703" s="199">
        <v>3.69</v>
      </c>
      <c r="J703" s="200">
        <f>ROUND(I703*H703,2)</f>
        <v>140998.22</v>
      </c>
      <c r="K703" s="196" t="s">
        <v>235</v>
      </c>
      <c r="L703" s="62"/>
      <c r="M703" s="201" t="s">
        <v>22</v>
      </c>
      <c r="N703" s="202" t="s">
        <v>53</v>
      </c>
      <c r="O703" s="43"/>
      <c r="P703" s="203">
        <f>O703*H703</f>
        <v>0</v>
      </c>
      <c r="Q703" s="203">
        <v>0</v>
      </c>
      <c r="R703" s="203">
        <f>Q703*H703</f>
        <v>0</v>
      </c>
      <c r="S703" s="203">
        <v>0.02</v>
      </c>
      <c r="T703" s="204">
        <f>S703*H703</f>
        <v>764.2180000000001</v>
      </c>
      <c r="AR703" s="25" t="s">
        <v>197</v>
      </c>
      <c r="AT703" s="25" t="s">
        <v>185</v>
      </c>
      <c r="AU703" s="25" t="s">
        <v>92</v>
      </c>
      <c r="AY703" s="25" t="s">
        <v>182</v>
      </c>
      <c r="BE703" s="205">
        <f>IF(N703="základní",J703,0)</f>
        <v>140998.22</v>
      </c>
      <c r="BF703" s="205">
        <f>IF(N703="snížená",J703,0)</f>
        <v>0</v>
      </c>
      <c r="BG703" s="205">
        <f>IF(N703="zákl. přenesená",J703,0)</f>
        <v>0</v>
      </c>
      <c r="BH703" s="205">
        <f>IF(N703="sníž. přenesená",J703,0)</f>
        <v>0</v>
      </c>
      <c r="BI703" s="205">
        <f>IF(N703="nulová",J703,0)</f>
        <v>0</v>
      </c>
      <c r="BJ703" s="25" t="s">
        <v>25</v>
      </c>
      <c r="BK703" s="205">
        <f>ROUND(I703*H703,2)</f>
        <v>140998.22</v>
      </c>
      <c r="BL703" s="25" t="s">
        <v>197</v>
      </c>
      <c r="BM703" s="25" t="s">
        <v>1260</v>
      </c>
    </row>
    <row r="704" spans="2:47" s="1" customFormat="1" ht="120">
      <c r="B704" s="42"/>
      <c r="C704" s="64"/>
      <c r="D704" s="208" t="s">
        <v>237</v>
      </c>
      <c r="E704" s="64"/>
      <c r="F704" s="228" t="s">
        <v>1261</v>
      </c>
      <c r="G704" s="64"/>
      <c r="H704" s="64"/>
      <c r="I704" s="165"/>
      <c r="J704" s="64"/>
      <c r="K704" s="64"/>
      <c r="L704" s="62"/>
      <c r="M704" s="229"/>
      <c r="N704" s="43"/>
      <c r="O704" s="43"/>
      <c r="P704" s="43"/>
      <c r="Q704" s="43"/>
      <c r="R704" s="43"/>
      <c r="S704" s="43"/>
      <c r="T704" s="79"/>
      <c r="AT704" s="25" t="s">
        <v>237</v>
      </c>
      <c r="AU704" s="25" t="s">
        <v>92</v>
      </c>
    </row>
    <row r="705" spans="2:51" s="11" customFormat="1" ht="13.5">
      <c r="B705" s="206"/>
      <c r="C705" s="207"/>
      <c r="D705" s="208" t="s">
        <v>192</v>
      </c>
      <c r="E705" s="209" t="s">
        <v>22</v>
      </c>
      <c r="F705" s="210" t="s">
        <v>1262</v>
      </c>
      <c r="G705" s="207"/>
      <c r="H705" s="211">
        <v>38210.9</v>
      </c>
      <c r="I705" s="212"/>
      <c r="J705" s="207"/>
      <c r="K705" s="207"/>
      <c r="L705" s="213"/>
      <c r="M705" s="214"/>
      <c r="N705" s="215"/>
      <c r="O705" s="215"/>
      <c r="P705" s="215"/>
      <c r="Q705" s="215"/>
      <c r="R705" s="215"/>
      <c r="S705" s="215"/>
      <c r="T705" s="216"/>
      <c r="AT705" s="217" t="s">
        <v>192</v>
      </c>
      <c r="AU705" s="217" t="s">
        <v>92</v>
      </c>
      <c r="AV705" s="11" t="s">
        <v>92</v>
      </c>
      <c r="AW705" s="11" t="s">
        <v>194</v>
      </c>
      <c r="AX705" s="11" t="s">
        <v>25</v>
      </c>
      <c r="AY705" s="217" t="s">
        <v>182</v>
      </c>
    </row>
    <row r="706" spans="2:65" s="1" customFormat="1" ht="45.6" customHeight="1">
      <c r="B706" s="42"/>
      <c r="C706" s="194" t="s">
        <v>1263</v>
      </c>
      <c r="D706" s="194" t="s">
        <v>185</v>
      </c>
      <c r="E706" s="195" t="s">
        <v>1264</v>
      </c>
      <c r="F706" s="196" t="s">
        <v>1265</v>
      </c>
      <c r="G706" s="197" t="s">
        <v>234</v>
      </c>
      <c r="H706" s="198">
        <v>14640</v>
      </c>
      <c r="I706" s="199">
        <v>6.28</v>
      </c>
      <c r="J706" s="200">
        <f>ROUND(I706*H706,2)</f>
        <v>91939.2</v>
      </c>
      <c r="K706" s="196" t="s">
        <v>235</v>
      </c>
      <c r="L706" s="62"/>
      <c r="M706" s="201" t="s">
        <v>22</v>
      </c>
      <c r="N706" s="202" t="s">
        <v>53</v>
      </c>
      <c r="O706" s="43"/>
      <c r="P706" s="203">
        <f>O706*H706</f>
        <v>0</v>
      </c>
      <c r="Q706" s="203">
        <v>0</v>
      </c>
      <c r="R706" s="203">
        <f>Q706*H706</f>
        <v>0</v>
      </c>
      <c r="S706" s="203">
        <v>0.02</v>
      </c>
      <c r="T706" s="204">
        <f>S706*H706</f>
        <v>292.8</v>
      </c>
      <c r="AR706" s="25" t="s">
        <v>197</v>
      </c>
      <c r="AT706" s="25" t="s">
        <v>185</v>
      </c>
      <c r="AU706" s="25" t="s">
        <v>92</v>
      </c>
      <c r="AY706" s="25" t="s">
        <v>182</v>
      </c>
      <c r="BE706" s="205">
        <f>IF(N706="základní",J706,0)</f>
        <v>91939.2</v>
      </c>
      <c r="BF706" s="205">
        <f>IF(N706="snížená",J706,0)</f>
        <v>0</v>
      </c>
      <c r="BG706" s="205">
        <f>IF(N706="zákl. přenesená",J706,0)</f>
        <v>0</v>
      </c>
      <c r="BH706" s="205">
        <f>IF(N706="sníž. přenesená",J706,0)</f>
        <v>0</v>
      </c>
      <c r="BI706" s="205">
        <f>IF(N706="nulová",J706,0)</f>
        <v>0</v>
      </c>
      <c r="BJ706" s="25" t="s">
        <v>25</v>
      </c>
      <c r="BK706" s="205">
        <f>ROUND(I706*H706,2)</f>
        <v>91939.2</v>
      </c>
      <c r="BL706" s="25" t="s">
        <v>197</v>
      </c>
      <c r="BM706" s="25" t="s">
        <v>1266</v>
      </c>
    </row>
    <row r="707" spans="2:47" s="1" customFormat="1" ht="120">
      <c r="B707" s="42"/>
      <c r="C707" s="64"/>
      <c r="D707" s="208" t="s">
        <v>237</v>
      </c>
      <c r="E707" s="64"/>
      <c r="F707" s="228" t="s">
        <v>1261</v>
      </c>
      <c r="G707" s="64"/>
      <c r="H707" s="64"/>
      <c r="I707" s="165"/>
      <c r="J707" s="64"/>
      <c r="K707" s="64"/>
      <c r="L707" s="62"/>
      <c r="M707" s="229"/>
      <c r="N707" s="43"/>
      <c r="O707" s="43"/>
      <c r="P707" s="43"/>
      <c r="Q707" s="43"/>
      <c r="R707" s="43"/>
      <c r="S707" s="43"/>
      <c r="T707" s="79"/>
      <c r="AT707" s="25" t="s">
        <v>237</v>
      </c>
      <c r="AU707" s="25" t="s">
        <v>92</v>
      </c>
    </row>
    <row r="708" spans="2:51" s="11" customFormat="1" ht="13.5">
      <c r="B708" s="206"/>
      <c r="C708" s="207"/>
      <c r="D708" s="208" t="s">
        <v>192</v>
      </c>
      <c r="E708" s="209" t="s">
        <v>22</v>
      </c>
      <c r="F708" s="210" t="s">
        <v>1267</v>
      </c>
      <c r="G708" s="207"/>
      <c r="H708" s="211">
        <v>14640</v>
      </c>
      <c r="I708" s="212"/>
      <c r="J708" s="207"/>
      <c r="K708" s="207"/>
      <c r="L708" s="213"/>
      <c r="M708" s="214"/>
      <c r="N708" s="215"/>
      <c r="O708" s="215"/>
      <c r="P708" s="215"/>
      <c r="Q708" s="215"/>
      <c r="R708" s="215"/>
      <c r="S708" s="215"/>
      <c r="T708" s="216"/>
      <c r="AT708" s="217" t="s">
        <v>192</v>
      </c>
      <c r="AU708" s="217" t="s">
        <v>92</v>
      </c>
      <c r="AV708" s="11" t="s">
        <v>92</v>
      </c>
      <c r="AW708" s="11" t="s">
        <v>194</v>
      </c>
      <c r="AX708" s="11" t="s">
        <v>25</v>
      </c>
      <c r="AY708" s="217" t="s">
        <v>182</v>
      </c>
    </row>
    <row r="709" spans="2:65" s="1" customFormat="1" ht="22.8" customHeight="1">
      <c r="B709" s="42"/>
      <c r="C709" s="194" t="s">
        <v>1268</v>
      </c>
      <c r="D709" s="194" t="s">
        <v>185</v>
      </c>
      <c r="E709" s="195" t="s">
        <v>1269</v>
      </c>
      <c r="F709" s="196" t="s">
        <v>1270</v>
      </c>
      <c r="G709" s="197" t="s">
        <v>561</v>
      </c>
      <c r="H709" s="198">
        <v>0.466</v>
      </c>
      <c r="I709" s="199">
        <v>6145.9</v>
      </c>
      <c r="J709" s="200">
        <f>ROUND(I709*H709,2)</f>
        <v>2863.99</v>
      </c>
      <c r="K709" s="196" t="s">
        <v>235</v>
      </c>
      <c r="L709" s="62"/>
      <c r="M709" s="201" t="s">
        <v>22</v>
      </c>
      <c r="N709" s="202" t="s">
        <v>53</v>
      </c>
      <c r="O709" s="43"/>
      <c r="P709" s="203">
        <f>O709*H709</f>
        <v>0</v>
      </c>
      <c r="Q709" s="203">
        <v>0</v>
      </c>
      <c r="R709" s="203">
        <f>Q709*H709</f>
        <v>0</v>
      </c>
      <c r="S709" s="203">
        <v>1.258</v>
      </c>
      <c r="T709" s="204">
        <f>S709*H709</f>
        <v>0.5862280000000001</v>
      </c>
      <c r="AR709" s="25" t="s">
        <v>197</v>
      </c>
      <c r="AT709" s="25" t="s">
        <v>185</v>
      </c>
      <c r="AU709" s="25" t="s">
        <v>92</v>
      </c>
      <c r="AY709" s="25" t="s">
        <v>182</v>
      </c>
      <c r="BE709" s="205">
        <f>IF(N709="základní",J709,0)</f>
        <v>2863.99</v>
      </c>
      <c r="BF709" s="205">
        <f>IF(N709="snížená",J709,0)</f>
        <v>0</v>
      </c>
      <c r="BG709" s="205">
        <f>IF(N709="zákl. přenesená",J709,0)</f>
        <v>0</v>
      </c>
      <c r="BH709" s="205">
        <f>IF(N709="sníž. přenesená",J709,0)</f>
        <v>0</v>
      </c>
      <c r="BI709" s="205">
        <f>IF(N709="nulová",J709,0)</f>
        <v>0</v>
      </c>
      <c r="BJ709" s="25" t="s">
        <v>25</v>
      </c>
      <c r="BK709" s="205">
        <f>ROUND(I709*H709,2)</f>
        <v>2863.99</v>
      </c>
      <c r="BL709" s="25" t="s">
        <v>197</v>
      </c>
      <c r="BM709" s="25" t="s">
        <v>1271</v>
      </c>
    </row>
    <row r="710" spans="2:51" s="11" customFormat="1" ht="24">
      <c r="B710" s="206"/>
      <c r="C710" s="207"/>
      <c r="D710" s="208" t="s">
        <v>192</v>
      </c>
      <c r="E710" s="209" t="s">
        <v>22</v>
      </c>
      <c r="F710" s="210" t="s">
        <v>1272</v>
      </c>
      <c r="G710" s="207"/>
      <c r="H710" s="211">
        <v>0.4662</v>
      </c>
      <c r="I710" s="212"/>
      <c r="J710" s="207"/>
      <c r="K710" s="207"/>
      <c r="L710" s="213"/>
      <c r="M710" s="214"/>
      <c r="N710" s="215"/>
      <c r="O710" s="215"/>
      <c r="P710" s="215"/>
      <c r="Q710" s="215"/>
      <c r="R710" s="215"/>
      <c r="S710" s="215"/>
      <c r="T710" s="216"/>
      <c r="AT710" s="217" t="s">
        <v>192</v>
      </c>
      <c r="AU710" s="217" t="s">
        <v>92</v>
      </c>
      <c r="AV710" s="11" t="s">
        <v>92</v>
      </c>
      <c r="AW710" s="11" t="s">
        <v>194</v>
      </c>
      <c r="AX710" s="11" t="s">
        <v>25</v>
      </c>
      <c r="AY710" s="217" t="s">
        <v>182</v>
      </c>
    </row>
    <row r="711" spans="2:65" s="1" customFormat="1" ht="57" customHeight="1">
      <c r="B711" s="42"/>
      <c r="C711" s="194" t="s">
        <v>1273</v>
      </c>
      <c r="D711" s="194" t="s">
        <v>185</v>
      </c>
      <c r="E711" s="195" t="s">
        <v>1274</v>
      </c>
      <c r="F711" s="196" t="s">
        <v>1275</v>
      </c>
      <c r="G711" s="197" t="s">
        <v>430</v>
      </c>
      <c r="H711" s="198">
        <v>1396</v>
      </c>
      <c r="I711" s="199">
        <v>282.71</v>
      </c>
      <c r="J711" s="200">
        <f>ROUND(I711*H711,2)</f>
        <v>394663.16</v>
      </c>
      <c r="K711" s="196" t="s">
        <v>235</v>
      </c>
      <c r="L711" s="62"/>
      <c r="M711" s="201" t="s">
        <v>22</v>
      </c>
      <c r="N711" s="202" t="s">
        <v>53</v>
      </c>
      <c r="O711" s="43"/>
      <c r="P711" s="203">
        <f>O711*H711</f>
        <v>0</v>
      </c>
      <c r="Q711" s="203">
        <v>9E-05</v>
      </c>
      <c r="R711" s="203">
        <f>Q711*H711</f>
        <v>0.12564</v>
      </c>
      <c r="S711" s="203">
        <v>0.042</v>
      </c>
      <c r="T711" s="204">
        <f>S711*H711</f>
        <v>58.632000000000005</v>
      </c>
      <c r="AR711" s="25" t="s">
        <v>197</v>
      </c>
      <c r="AT711" s="25" t="s">
        <v>185</v>
      </c>
      <c r="AU711" s="25" t="s">
        <v>92</v>
      </c>
      <c r="AY711" s="25" t="s">
        <v>182</v>
      </c>
      <c r="BE711" s="205">
        <f>IF(N711="základní",J711,0)</f>
        <v>394663.16</v>
      </c>
      <c r="BF711" s="205">
        <f>IF(N711="snížená",J711,0)</f>
        <v>0</v>
      </c>
      <c r="BG711" s="205">
        <f>IF(N711="zákl. přenesená",J711,0)</f>
        <v>0</v>
      </c>
      <c r="BH711" s="205">
        <f>IF(N711="sníž. přenesená",J711,0)</f>
        <v>0</v>
      </c>
      <c r="BI711" s="205">
        <f>IF(N711="nulová",J711,0)</f>
        <v>0</v>
      </c>
      <c r="BJ711" s="25" t="s">
        <v>25</v>
      </c>
      <c r="BK711" s="205">
        <f>ROUND(I711*H711,2)</f>
        <v>394663.16</v>
      </c>
      <c r="BL711" s="25" t="s">
        <v>197</v>
      </c>
      <c r="BM711" s="25" t="s">
        <v>1276</v>
      </c>
    </row>
    <row r="712" spans="2:47" s="1" customFormat="1" ht="144">
      <c r="B712" s="42"/>
      <c r="C712" s="64"/>
      <c r="D712" s="208" t="s">
        <v>237</v>
      </c>
      <c r="E712" s="64"/>
      <c r="F712" s="228" t="s">
        <v>1277</v>
      </c>
      <c r="G712" s="64"/>
      <c r="H712" s="64"/>
      <c r="I712" s="165"/>
      <c r="J712" s="64"/>
      <c r="K712" s="64"/>
      <c r="L712" s="62"/>
      <c r="M712" s="229"/>
      <c r="N712" s="43"/>
      <c r="O712" s="43"/>
      <c r="P712" s="43"/>
      <c r="Q712" s="43"/>
      <c r="R712" s="43"/>
      <c r="S712" s="43"/>
      <c r="T712" s="79"/>
      <c r="AT712" s="25" t="s">
        <v>237</v>
      </c>
      <c r="AU712" s="25" t="s">
        <v>92</v>
      </c>
    </row>
    <row r="713" spans="2:51" s="11" customFormat="1" ht="13.5">
      <c r="B713" s="206"/>
      <c r="C713" s="207"/>
      <c r="D713" s="208" t="s">
        <v>192</v>
      </c>
      <c r="E713" s="209" t="s">
        <v>22</v>
      </c>
      <c r="F713" s="210" t="s">
        <v>1278</v>
      </c>
      <c r="G713" s="207"/>
      <c r="H713" s="211">
        <v>1396</v>
      </c>
      <c r="I713" s="212"/>
      <c r="J713" s="207"/>
      <c r="K713" s="207"/>
      <c r="L713" s="213"/>
      <c r="M713" s="214"/>
      <c r="N713" s="215"/>
      <c r="O713" s="215"/>
      <c r="P713" s="215"/>
      <c r="Q713" s="215"/>
      <c r="R713" s="215"/>
      <c r="S713" s="215"/>
      <c r="T713" s="216"/>
      <c r="AT713" s="217" t="s">
        <v>192</v>
      </c>
      <c r="AU713" s="217" t="s">
        <v>92</v>
      </c>
      <c r="AV713" s="11" t="s">
        <v>92</v>
      </c>
      <c r="AW713" s="11" t="s">
        <v>194</v>
      </c>
      <c r="AX713" s="11" t="s">
        <v>25</v>
      </c>
      <c r="AY713" s="217" t="s">
        <v>182</v>
      </c>
    </row>
    <row r="714" spans="2:65" s="1" customFormat="1" ht="45.6" customHeight="1">
      <c r="B714" s="42"/>
      <c r="C714" s="194" t="s">
        <v>1279</v>
      </c>
      <c r="D714" s="194" t="s">
        <v>185</v>
      </c>
      <c r="E714" s="195" t="s">
        <v>1280</v>
      </c>
      <c r="F714" s="196" t="s">
        <v>1281</v>
      </c>
      <c r="G714" s="197" t="s">
        <v>249</v>
      </c>
      <c r="H714" s="198">
        <v>21</v>
      </c>
      <c r="I714" s="199">
        <v>368.75</v>
      </c>
      <c r="J714" s="200">
        <f>ROUND(I714*H714,2)</f>
        <v>7743.75</v>
      </c>
      <c r="K714" s="196" t="s">
        <v>235</v>
      </c>
      <c r="L714" s="62"/>
      <c r="M714" s="201" t="s">
        <v>22</v>
      </c>
      <c r="N714" s="202" t="s">
        <v>53</v>
      </c>
      <c r="O714" s="43"/>
      <c r="P714" s="203">
        <f>O714*H714</f>
        <v>0</v>
      </c>
      <c r="Q714" s="203">
        <v>0</v>
      </c>
      <c r="R714" s="203">
        <f>Q714*H714</f>
        <v>0</v>
      </c>
      <c r="S714" s="203">
        <v>0.082</v>
      </c>
      <c r="T714" s="204">
        <f>S714*H714</f>
        <v>1.722</v>
      </c>
      <c r="AR714" s="25" t="s">
        <v>197</v>
      </c>
      <c r="AT714" s="25" t="s">
        <v>185</v>
      </c>
      <c r="AU714" s="25" t="s">
        <v>92</v>
      </c>
      <c r="AY714" s="25" t="s">
        <v>182</v>
      </c>
      <c r="BE714" s="205">
        <f>IF(N714="základní",J714,0)</f>
        <v>7743.75</v>
      </c>
      <c r="BF714" s="205">
        <f>IF(N714="snížená",J714,0)</f>
        <v>0</v>
      </c>
      <c r="BG714" s="205">
        <f>IF(N714="zákl. přenesená",J714,0)</f>
        <v>0</v>
      </c>
      <c r="BH714" s="205">
        <f>IF(N714="sníž. přenesená",J714,0)</f>
        <v>0</v>
      </c>
      <c r="BI714" s="205">
        <f>IF(N714="nulová",J714,0)</f>
        <v>0</v>
      </c>
      <c r="BJ714" s="25" t="s">
        <v>25</v>
      </c>
      <c r="BK714" s="205">
        <f>ROUND(I714*H714,2)</f>
        <v>7743.75</v>
      </c>
      <c r="BL714" s="25" t="s">
        <v>197</v>
      </c>
      <c r="BM714" s="25" t="s">
        <v>1282</v>
      </c>
    </row>
    <row r="715" spans="2:47" s="1" customFormat="1" ht="96">
      <c r="B715" s="42"/>
      <c r="C715" s="64"/>
      <c r="D715" s="208" t="s">
        <v>237</v>
      </c>
      <c r="E715" s="64"/>
      <c r="F715" s="228" t="s">
        <v>1283</v>
      </c>
      <c r="G715" s="64"/>
      <c r="H715" s="64"/>
      <c r="I715" s="165"/>
      <c r="J715" s="64"/>
      <c r="K715" s="64"/>
      <c r="L715" s="62"/>
      <c r="M715" s="229"/>
      <c r="N715" s="43"/>
      <c r="O715" s="43"/>
      <c r="P715" s="43"/>
      <c r="Q715" s="43"/>
      <c r="R715" s="43"/>
      <c r="S715" s="43"/>
      <c r="T715" s="79"/>
      <c r="AT715" s="25" t="s">
        <v>237</v>
      </c>
      <c r="AU715" s="25" t="s">
        <v>92</v>
      </c>
    </row>
    <row r="716" spans="2:51" s="11" customFormat="1" ht="13.5">
      <c r="B716" s="206"/>
      <c r="C716" s="207"/>
      <c r="D716" s="208" t="s">
        <v>192</v>
      </c>
      <c r="E716" s="209" t="s">
        <v>22</v>
      </c>
      <c r="F716" s="210" t="s">
        <v>1284</v>
      </c>
      <c r="G716" s="207"/>
      <c r="H716" s="211">
        <v>21</v>
      </c>
      <c r="I716" s="212"/>
      <c r="J716" s="207"/>
      <c r="K716" s="207"/>
      <c r="L716" s="213"/>
      <c r="M716" s="214"/>
      <c r="N716" s="215"/>
      <c r="O716" s="215"/>
      <c r="P716" s="215"/>
      <c r="Q716" s="215"/>
      <c r="R716" s="215"/>
      <c r="S716" s="215"/>
      <c r="T716" s="216"/>
      <c r="AT716" s="217" t="s">
        <v>192</v>
      </c>
      <c r="AU716" s="217" t="s">
        <v>92</v>
      </c>
      <c r="AV716" s="11" t="s">
        <v>92</v>
      </c>
      <c r="AW716" s="11" t="s">
        <v>194</v>
      </c>
      <c r="AX716" s="11" t="s">
        <v>25</v>
      </c>
      <c r="AY716" s="217" t="s">
        <v>182</v>
      </c>
    </row>
    <row r="717" spans="2:65" s="1" customFormat="1" ht="34.2" customHeight="1">
      <c r="B717" s="42"/>
      <c r="C717" s="194" t="s">
        <v>1285</v>
      </c>
      <c r="D717" s="194" t="s">
        <v>185</v>
      </c>
      <c r="E717" s="195" t="s">
        <v>1286</v>
      </c>
      <c r="F717" s="196" t="s">
        <v>1287</v>
      </c>
      <c r="G717" s="197" t="s">
        <v>430</v>
      </c>
      <c r="H717" s="198">
        <v>9.1</v>
      </c>
      <c r="I717" s="199">
        <v>791.59</v>
      </c>
      <c r="J717" s="200">
        <f>ROUND(I717*H717,2)</f>
        <v>7203.47</v>
      </c>
      <c r="K717" s="196" t="s">
        <v>235</v>
      </c>
      <c r="L717" s="62"/>
      <c r="M717" s="201" t="s">
        <v>22</v>
      </c>
      <c r="N717" s="202" t="s">
        <v>53</v>
      </c>
      <c r="O717" s="43"/>
      <c r="P717" s="203">
        <f>O717*H717</f>
        <v>0</v>
      </c>
      <c r="Q717" s="203">
        <v>0</v>
      </c>
      <c r="R717" s="203">
        <f>Q717*H717</f>
        <v>0</v>
      </c>
      <c r="S717" s="203">
        <v>0.98</v>
      </c>
      <c r="T717" s="204">
        <f>S717*H717</f>
        <v>8.918</v>
      </c>
      <c r="AR717" s="25" t="s">
        <v>197</v>
      </c>
      <c r="AT717" s="25" t="s">
        <v>185</v>
      </c>
      <c r="AU717" s="25" t="s">
        <v>92</v>
      </c>
      <c r="AY717" s="25" t="s">
        <v>182</v>
      </c>
      <c r="BE717" s="205">
        <f>IF(N717="základní",J717,0)</f>
        <v>7203.47</v>
      </c>
      <c r="BF717" s="205">
        <f>IF(N717="snížená",J717,0)</f>
        <v>0</v>
      </c>
      <c r="BG717" s="205">
        <f>IF(N717="zákl. přenesená",J717,0)</f>
        <v>0</v>
      </c>
      <c r="BH717" s="205">
        <f>IF(N717="sníž. přenesená",J717,0)</f>
        <v>0</v>
      </c>
      <c r="BI717" s="205">
        <f>IF(N717="nulová",J717,0)</f>
        <v>0</v>
      </c>
      <c r="BJ717" s="25" t="s">
        <v>25</v>
      </c>
      <c r="BK717" s="205">
        <f>ROUND(I717*H717,2)</f>
        <v>7203.47</v>
      </c>
      <c r="BL717" s="25" t="s">
        <v>197</v>
      </c>
      <c r="BM717" s="25" t="s">
        <v>1288</v>
      </c>
    </row>
    <row r="718" spans="2:47" s="1" customFormat="1" ht="168">
      <c r="B718" s="42"/>
      <c r="C718" s="64"/>
      <c r="D718" s="208" t="s">
        <v>237</v>
      </c>
      <c r="E718" s="64"/>
      <c r="F718" s="228" t="s">
        <v>1289</v>
      </c>
      <c r="G718" s="64"/>
      <c r="H718" s="64"/>
      <c r="I718" s="165"/>
      <c r="J718" s="64"/>
      <c r="K718" s="64"/>
      <c r="L718" s="62"/>
      <c r="M718" s="229"/>
      <c r="N718" s="43"/>
      <c r="O718" s="43"/>
      <c r="P718" s="43"/>
      <c r="Q718" s="43"/>
      <c r="R718" s="43"/>
      <c r="S718" s="43"/>
      <c r="T718" s="79"/>
      <c r="AT718" s="25" t="s">
        <v>237</v>
      </c>
      <c r="AU718" s="25" t="s">
        <v>92</v>
      </c>
    </row>
    <row r="719" spans="2:51" s="11" customFormat="1" ht="13.5">
      <c r="B719" s="206"/>
      <c r="C719" s="207"/>
      <c r="D719" s="208" t="s">
        <v>192</v>
      </c>
      <c r="E719" s="209" t="s">
        <v>22</v>
      </c>
      <c r="F719" s="210" t="s">
        <v>1290</v>
      </c>
      <c r="G719" s="207"/>
      <c r="H719" s="211">
        <v>9.1</v>
      </c>
      <c r="I719" s="212"/>
      <c r="J719" s="207"/>
      <c r="K719" s="207"/>
      <c r="L719" s="213"/>
      <c r="M719" s="214"/>
      <c r="N719" s="215"/>
      <c r="O719" s="215"/>
      <c r="P719" s="215"/>
      <c r="Q719" s="215"/>
      <c r="R719" s="215"/>
      <c r="S719" s="215"/>
      <c r="T719" s="216"/>
      <c r="AT719" s="217" t="s">
        <v>192</v>
      </c>
      <c r="AU719" s="217" t="s">
        <v>92</v>
      </c>
      <c r="AV719" s="11" t="s">
        <v>92</v>
      </c>
      <c r="AW719" s="11" t="s">
        <v>194</v>
      </c>
      <c r="AX719" s="11" t="s">
        <v>25</v>
      </c>
      <c r="AY719" s="217" t="s">
        <v>182</v>
      </c>
    </row>
    <row r="720" spans="2:65" s="1" customFormat="1" ht="34.2" customHeight="1">
      <c r="B720" s="42"/>
      <c r="C720" s="194" t="s">
        <v>1291</v>
      </c>
      <c r="D720" s="194" t="s">
        <v>185</v>
      </c>
      <c r="E720" s="195" t="s">
        <v>1292</v>
      </c>
      <c r="F720" s="196" t="s">
        <v>1293</v>
      </c>
      <c r="G720" s="197" t="s">
        <v>430</v>
      </c>
      <c r="H720" s="198">
        <v>63.7</v>
      </c>
      <c r="I720" s="199">
        <v>1188.62</v>
      </c>
      <c r="J720" s="200">
        <f>ROUND(I720*H720,2)</f>
        <v>75715.09</v>
      </c>
      <c r="K720" s="196" t="s">
        <v>235</v>
      </c>
      <c r="L720" s="62"/>
      <c r="M720" s="201" t="s">
        <v>22</v>
      </c>
      <c r="N720" s="202" t="s">
        <v>53</v>
      </c>
      <c r="O720" s="43"/>
      <c r="P720" s="203">
        <f>O720*H720</f>
        <v>0</v>
      </c>
      <c r="Q720" s="203">
        <v>0</v>
      </c>
      <c r="R720" s="203">
        <f>Q720*H720</f>
        <v>0</v>
      </c>
      <c r="S720" s="203">
        <v>2.055</v>
      </c>
      <c r="T720" s="204">
        <f>S720*H720</f>
        <v>130.9035</v>
      </c>
      <c r="AR720" s="25" t="s">
        <v>197</v>
      </c>
      <c r="AT720" s="25" t="s">
        <v>185</v>
      </c>
      <c r="AU720" s="25" t="s">
        <v>92</v>
      </c>
      <c r="AY720" s="25" t="s">
        <v>182</v>
      </c>
      <c r="BE720" s="205">
        <f>IF(N720="základní",J720,0)</f>
        <v>75715.09</v>
      </c>
      <c r="BF720" s="205">
        <f>IF(N720="snížená",J720,0)</f>
        <v>0</v>
      </c>
      <c r="BG720" s="205">
        <f>IF(N720="zákl. přenesená",J720,0)</f>
        <v>0</v>
      </c>
      <c r="BH720" s="205">
        <f>IF(N720="sníž. přenesená",J720,0)</f>
        <v>0</v>
      </c>
      <c r="BI720" s="205">
        <f>IF(N720="nulová",J720,0)</f>
        <v>0</v>
      </c>
      <c r="BJ720" s="25" t="s">
        <v>25</v>
      </c>
      <c r="BK720" s="205">
        <f>ROUND(I720*H720,2)</f>
        <v>75715.09</v>
      </c>
      <c r="BL720" s="25" t="s">
        <v>197</v>
      </c>
      <c r="BM720" s="25" t="s">
        <v>1294</v>
      </c>
    </row>
    <row r="721" spans="2:47" s="1" customFormat="1" ht="168">
      <c r="B721" s="42"/>
      <c r="C721" s="64"/>
      <c r="D721" s="208" t="s">
        <v>237</v>
      </c>
      <c r="E721" s="64"/>
      <c r="F721" s="228" t="s">
        <v>1289</v>
      </c>
      <c r="G721" s="64"/>
      <c r="H721" s="64"/>
      <c r="I721" s="165"/>
      <c r="J721" s="64"/>
      <c r="K721" s="64"/>
      <c r="L721" s="62"/>
      <c r="M721" s="229"/>
      <c r="N721" s="43"/>
      <c r="O721" s="43"/>
      <c r="P721" s="43"/>
      <c r="Q721" s="43"/>
      <c r="R721" s="43"/>
      <c r="S721" s="43"/>
      <c r="T721" s="79"/>
      <c r="AT721" s="25" t="s">
        <v>237</v>
      </c>
      <c r="AU721" s="25" t="s">
        <v>92</v>
      </c>
    </row>
    <row r="722" spans="2:51" s="11" customFormat="1" ht="13.5">
      <c r="B722" s="206"/>
      <c r="C722" s="207"/>
      <c r="D722" s="208" t="s">
        <v>192</v>
      </c>
      <c r="E722" s="209" t="s">
        <v>22</v>
      </c>
      <c r="F722" s="210" t="s">
        <v>1295</v>
      </c>
      <c r="G722" s="207"/>
      <c r="H722" s="211">
        <v>63.7</v>
      </c>
      <c r="I722" s="212"/>
      <c r="J722" s="207"/>
      <c r="K722" s="207"/>
      <c r="L722" s="213"/>
      <c r="M722" s="214"/>
      <c r="N722" s="215"/>
      <c r="O722" s="215"/>
      <c r="P722" s="215"/>
      <c r="Q722" s="215"/>
      <c r="R722" s="215"/>
      <c r="S722" s="215"/>
      <c r="T722" s="216"/>
      <c r="AT722" s="217" t="s">
        <v>192</v>
      </c>
      <c r="AU722" s="217" t="s">
        <v>92</v>
      </c>
      <c r="AV722" s="11" t="s">
        <v>92</v>
      </c>
      <c r="AW722" s="11" t="s">
        <v>194</v>
      </c>
      <c r="AX722" s="11" t="s">
        <v>25</v>
      </c>
      <c r="AY722" s="217" t="s">
        <v>182</v>
      </c>
    </row>
    <row r="723" spans="2:65" s="1" customFormat="1" ht="22.8" customHeight="1">
      <c r="B723" s="42"/>
      <c r="C723" s="194" t="s">
        <v>1296</v>
      </c>
      <c r="D723" s="194" t="s">
        <v>185</v>
      </c>
      <c r="E723" s="195" t="s">
        <v>1297</v>
      </c>
      <c r="F723" s="196" t="s">
        <v>1298</v>
      </c>
      <c r="G723" s="197" t="s">
        <v>295</v>
      </c>
      <c r="H723" s="198">
        <v>3.24</v>
      </c>
      <c r="I723" s="199">
        <v>8678.02</v>
      </c>
      <c r="J723" s="200">
        <f>ROUND(I723*H723,2)</f>
        <v>28116.78</v>
      </c>
      <c r="K723" s="196" t="s">
        <v>235</v>
      </c>
      <c r="L723" s="62"/>
      <c r="M723" s="201" t="s">
        <v>22</v>
      </c>
      <c r="N723" s="202" t="s">
        <v>53</v>
      </c>
      <c r="O723" s="43"/>
      <c r="P723" s="203">
        <f>O723*H723</f>
        <v>0</v>
      </c>
      <c r="Q723" s="203">
        <v>0</v>
      </c>
      <c r="R723" s="203">
        <f>Q723*H723</f>
        <v>0</v>
      </c>
      <c r="S723" s="203">
        <v>2.4</v>
      </c>
      <c r="T723" s="204">
        <f>S723*H723</f>
        <v>7.776</v>
      </c>
      <c r="AR723" s="25" t="s">
        <v>197</v>
      </c>
      <c r="AT723" s="25" t="s">
        <v>185</v>
      </c>
      <c r="AU723" s="25" t="s">
        <v>92</v>
      </c>
      <c r="AY723" s="25" t="s">
        <v>182</v>
      </c>
      <c r="BE723" s="205">
        <f>IF(N723="základní",J723,0)</f>
        <v>28116.78</v>
      </c>
      <c r="BF723" s="205">
        <f>IF(N723="snížená",J723,0)</f>
        <v>0</v>
      </c>
      <c r="BG723" s="205">
        <f>IF(N723="zákl. přenesená",J723,0)</f>
        <v>0</v>
      </c>
      <c r="BH723" s="205">
        <f>IF(N723="sníž. přenesená",J723,0)</f>
        <v>0</v>
      </c>
      <c r="BI723" s="205">
        <f>IF(N723="nulová",J723,0)</f>
        <v>0</v>
      </c>
      <c r="BJ723" s="25" t="s">
        <v>25</v>
      </c>
      <c r="BK723" s="205">
        <f>ROUND(I723*H723,2)</f>
        <v>28116.78</v>
      </c>
      <c r="BL723" s="25" t="s">
        <v>197</v>
      </c>
      <c r="BM723" s="25" t="s">
        <v>1299</v>
      </c>
    </row>
    <row r="724" spans="2:51" s="12" customFormat="1" ht="13.5">
      <c r="B724" s="218"/>
      <c r="C724" s="219"/>
      <c r="D724" s="208" t="s">
        <v>192</v>
      </c>
      <c r="E724" s="220" t="s">
        <v>22</v>
      </c>
      <c r="F724" s="221" t="s">
        <v>1300</v>
      </c>
      <c r="G724" s="219"/>
      <c r="H724" s="220" t="s">
        <v>22</v>
      </c>
      <c r="I724" s="222"/>
      <c r="J724" s="219"/>
      <c r="K724" s="219"/>
      <c r="L724" s="223"/>
      <c r="M724" s="224"/>
      <c r="N724" s="225"/>
      <c r="O724" s="225"/>
      <c r="P724" s="225"/>
      <c r="Q724" s="225"/>
      <c r="R724" s="225"/>
      <c r="S724" s="225"/>
      <c r="T724" s="226"/>
      <c r="AT724" s="227" t="s">
        <v>192</v>
      </c>
      <c r="AU724" s="227" t="s">
        <v>92</v>
      </c>
      <c r="AV724" s="12" t="s">
        <v>25</v>
      </c>
      <c r="AW724" s="12" t="s">
        <v>194</v>
      </c>
      <c r="AX724" s="12" t="s">
        <v>82</v>
      </c>
      <c r="AY724" s="227" t="s">
        <v>182</v>
      </c>
    </row>
    <row r="725" spans="2:51" s="11" customFormat="1" ht="13.5">
      <c r="B725" s="206"/>
      <c r="C725" s="207"/>
      <c r="D725" s="208" t="s">
        <v>192</v>
      </c>
      <c r="E725" s="209" t="s">
        <v>22</v>
      </c>
      <c r="F725" s="210" t="s">
        <v>1301</v>
      </c>
      <c r="G725" s="207"/>
      <c r="H725" s="211">
        <v>3.24</v>
      </c>
      <c r="I725" s="212"/>
      <c r="J725" s="207"/>
      <c r="K725" s="207"/>
      <c r="L725" s="213"/>
      <c r="M725" s="214"/>
      <c r="N725" s="215"/>
      <c r="O725" s="215"/>
      <c r="P725" s="215"/>
      <c r="Q725" s="215"/>
      <c r="R725" s="215"/>
      <c r="S725" s="215"/>
      <c r="T725" s="216"/>
      <c r="AT725" s="217" t="s">
        <v>192</v>
      </c>
      <c r="AU725" s="217" t="s">
        <v>92</v>
      </c>
      <c r="AV725" s="11" t="s">
        <v>92</v>
      </c>
      <c r="AW725" s="11" t="s">
        <v>194</v>
      </c>
      <c r="AX725" s="11" t="s">
        <v>25</v>
      </c>
      <c r="AY725" s="217" t="s">
        <v>182</v>
      </c>
    </row>
    <row r="726" spans="2:63" s="10" customFormat="1" ht="22.35" customHeight="1">
      <c r="B726" s="178"/>
      <c r="C726" s="179"/>
      <c r="D726" s="180" t="s">
        <v>81</v>
      </c>
      <c r="E726" s="192" t="s">
        <v>1302</v>
      </c>
      <c r="F726" s="192" t="s">
        <v>1303</v>
      </c>
      <c r="G726" s="179"/>
      <c r="H726" s="179"/>
      <c r="I726" s="182"/>
      <c r="J726" s="193">
        <f>BK726</f>
        <v>1346550.41</v>
      </c>
      <c r="K726" s="179"/>
      <c r="L726" s="184"/>
      <c r="M726" s="185"/>
      <c r="N726" s="186"/>
      <c r="O726" s="186"/>
      <c r="P726" s="187">
        <f>SUM(P727:P751)</f>
        <v>0</v>
      </c>
      <c r="Q726" s="186"/>
      <c r="R726" s="187">
        <f>SUM(R727:R751)</f>
        <v>0</v>
      </c>
      <c r="S726" s="186"/>
      <c r="T726" s="188">
        <f>SUM(T727:T751)</f>
        <v>0</v>
      </c>
      <c r="AR726" s="189" t="s">
        <v>25</v>
      </c>
      <c r="AT726" s="190" t="s">
        <v>81</v>
      </c>
      <c r="AU726" s="190" t="s">
        <v>92</v>
      </c>
      <c r="AY726" s="189" t="s">
        <v>182</v>
      </c>
      <c r="BK726" s="191">
        <f>SUM(BK727:BK751)</f>
        <v>1346550.41</v>
      </c>
    </row>
    <row r="727" spans="2:65" s="1" customFormat="1" ht="22.8" customHeight="1">
      <c r="B727" s="42"/>
      <c r="C727" s="194" t="s">
        <v>1304</v>
      </c>
      <c r="D727" s="194" t="s">
        <v>185</v>
      </c>
      <c r="E727" s="195" t="s">
        <v>1305</v>
      </c>
      <c r="F727" s="196" t="s">
        <v>1306</v>
      </c>
      <c r="G727" s="197" t="s">
        <v>561</v>
      </c>
      <c r="H727" s="198">
        <v>8702.107</v>
      </c>
      <c r="I727" s="199">
        <v>108.41</v>
      </c>
      <c r="J727" s="200">
        <f>ROUND(I727*H727,2)</f>
        <v>943395.42</v>
      </c>
      <c r="K727" s="196" t="s">
        <v>235</v>
      </c>
      <c r="L727" s="62"/>
      <c r="M727" s="201" t="s">
        <v>22</v>
      </c>
      <c r="N727" s="202" t="s">
        <v>53</v>
      </c>
      <c r="O727" s="43"/>
      <c r="P727" s="203">
        <f>O727*H727</f>
        <v>0</v>
      </c>
      <c r="Q727" s="203">
        <v>0</v>
      </c>
      <c r="R727" s="203">
        <f>Q727*H727</f>
        <v>0</v>
      </c>
      <c r="S727" s="203">
        <v>0</v>
      </c>
      <c r="T727" s="204">
        <f>S727*H727</f>
        <v>0</v>
      </c>
      <c r="AR727" s="25" t="s">
        <v>197</v>
      </c>
      <c r="AT727" s="25" t="s">
        <v>185</v>
      </c>
      <c r="AU727" s="25" t="s">
        <v>201</v>
      </c>
      <c r="AY727" s="25" t="s">
        <v>182</v>
      </c>
      <c r="BE727" s="205">
        <f>IF(N727="základní",J727,0)</f>
        <v>943395.42</v>
      </c>
      <c r="BF727" s="205">
        <f>IF(N727="snížená",J727,0)</f>
        <v>0</v>
      </c>
      <c r="BG727" s="205">
        <f>IF(N727="zákl. přenesená",J727,0)</f>
        <v>0</v>
      </c>
      <c r="BH727" s="205">
        <f>IF(N727="sníž. přenesená",J727,0)</f>
        <v>0</v>
      </c>
      <c r="BI727" s="205">
        <f>IF(N727="nulová",J727,0)</f>
        <v>0</v>
      </c>
      <c r="BJ727" s="25" t="s">
        <v>25</v>
      </c>
      <c r="BK727" s="205">
        <f>ROUND(I727*H727,2)</f>
        <v>943395.42</v>
      </c>
      <c r="BL727" s="25" t="s">
        <v>197</v>
      </c>
      <c r="BM727" s="25" t="s">
        <v>1307</v>
      </c>
    </row>
    <row r="728" spans="2:47" s="1" customFormat="1" ht="132">
      <c r="B728" s="42"/>
      <c r="C728" s="64"/>
      <c r="D728" s="208" t="s">
        <v>237</v>
      </c>
      <c r="E728" s="64"/>
      <c r="F728" s="228" t="s">
        <v>1308</v>
      </c>
      <c r="G728" s="64"/>
      <c r="H728" s="64"/>
      <c r="I728" s="165"/>
      <c r="J728" s="64"/>
      <c r="K728" s="64"/>
      <c r="L728" s="62"/>
      <c r="M728" s="229"/>
      <c r="N728" s="43"/>
      <c r="O728" s="43"/>
      <c r="P728" s="43"/>
      <c r="Q728" s="43"/>
      <c r="R728" s="43"/>
      <c r="S728" s="43"/>
      <c r="T728" s="79"/>
      <c r="AT728" s="25" t="s">
        <v>237</v>
      </c>
      <c r="AU728" s="25" t="s">
        <v>201</v>
      </c>
    </row>
    <row r="729" spans="2:51" s="11" customFormat="1" ht="24">
      <c r="B729" s="206"/>
      <c r="C729" s="207"/>
      <c r="D729" s="208" t="s">
        <v>192</v>
      </c>
      <c r="E729" s="209" t="s">
        <v>22</v>
      </c>
      <c r="F729" s="210" t="s">
        <v>1309</v>
      </c>
      <c r="G729" s="207"/>
      <c r="H729" s="211">
        <v>6696.474</v>
      </c>
      <c r="I729" s="212"/>
      <c r="J729" s="207"/>
      <c r="K729" s="207"/>
      <c r="L729" s="213"/>
      <c r="M729" s="214"/>
      <c r="N729" s="215"/>
      <c r="O729" s="215"/>
      <c r="P729" s="215"/>
      <c r="Q729" s="215"/>
      <c r="R729" s="215"/>
      <c r="S729" s="215"/>
      <c r="T729" s="216"/>
      <c r="AT729" s="217" t="s">
        <v>192</v>
      </c>
      <c r="AU729" s="217" t="s">
        <v>201</v>
      </c>
      <c r="AV729" s="11" t="s">
        <v>92</v>
      </c>
      <c r="AW729" s="11" t="s">
        <v>194</v>
      </c>
      <c r="AX729" s="11" t="s">
        <v>82</v>
      </c>
      <c r="AY729" s="217" t="s">
        <v>182</v>
      </c>
    </row>
    <row r="730" spans="2:51" s="11" customFormat="1" ht="13.5">
      <c r="B730" s="206"/>
      <c r="C730" s="207"/>
      <c r="D730" s="208" t="s">
        <v>192</v>
      </c>
      <c r="E730" s="209" t="s">
        <v>22</v>
      </c>
      <c r="F730" s="210" t="s">
        <v>1310</v>
      </c>
      <c r="G730" s="207"/>
      <c r="H730" s="211">
        <v>147.598</v>
      </c>
      <c r="I730" s="212"/>
      <c r="J730" s="207"/>
      <c r="K730" s="207"/>
      <c r="L730" s="213"/>
      <c r="M730" s="214"/>
      <c r="N730" s="215"/>
      <c r="O730" s="215"/>
      <c r="P730" s="215"/>
      <c r="Q730" s="215"/>
      <c r="R730" s="215"/>
      <c r="S730" s="215"/>
      <c r="T730" s="216"/>
      <c r="AT730" s="217" t="s">
        <v>192</v>
      </c>
      <c r="AU730" s="217" t="s">
        <v>201</v>
      </c>
      <c r="AV730" s="11" t="s">
        <v>92</v>
      </c>
      <c r="AW730" s="11" t="s">
        <v>194</v>
      </c>
      <c r="AX730" s="11" t="s">
        <v>82</v>
      </c>
      <c r="AY730" s="217" t="s">
        <v>182</v>
      </c>
    </row>
    <row r="731" spans="2:51" s="11" customFormat="1" ht="13.5">
      <c r="B731" s="206"/>
      <c r="C731" s="207"/>
      <c r="D731" s="208" t="s">
        <v>192</v>
      </c>
      <c r="E731" s="209" t="s">
        <v>22</v>
      </c>
      <c r="F731" s="210" t="s">
        <v>1311</v>
      </c>
      <c r="G731" s="207"/>
      <c r="H731" s="211">
        <v>1858.035</v>
      </c>
      <c r="I731" s="212"/>
      <c r="J731" s="207"/>
      <c r="K731" s="207"/>
      <c r="L731" s="213"/>
      <c r="M731" s="214"/>
      <c r="N731" s="215"/>
      <c r="O731" s="215"/>
      <c r="P731" s="215"/>
      <c r="Q731" s="215"/>
      <c r="R731" s="215"/>
      <c r="S731" s="215"/>
      <c r="T731" s="216"/>
      <c r="AT731" s="217" t="s">
        <v>192</v>
      </c>
      <c r="AU731" s="217" t="s">
        <v>201</v>
      </c>
      <c r="AV731" s="11" t="s">
        <v>92</v>
      </c>
      <c r="AW731" s="11" t="s">
        <v>194</v>
      </c>
      <c r="AX731" s="11" t="s">
        <v>82</v>
      </c>
      <c r="AY731" s="217" t="s">
        <v>182</v>
      </c>
    </row>
    <row r="732" spans="2:51" s="13" customFormat="1" ht="13.5">
      <c r="B732" s="233"/>
      <c r="C732" s="234"/>
      <c r="D732" s="208" t="s">
        <v>192</v>
      </c>
      <c r="E732" s="235" t="s">
        <v>22</v>
      </c>
      <c r="F732" s="236" t="s">
        <v>241</v>
      </c>
      <c r="G732" s="234"/>
      <c r="H732" s="237">
        <v>8702.107</v>
      </c>
      <c r="I732" s="238"/>
      <c r="J732" s="234"/>
      <c r="K732" s="234"/>
      <c r="L732" s="239"/>
      <c r="M732" s="240"/>
      <c r="N732" s="241"/>
      <c r="O732" s="241"/>
      <c r="P732" s="241"/>
      <c r="Q732" s="241"/>
      <c r="R732" s="241"/>
      <c r="S732" s="241"/>
      <c r="T732" s="242"/>
      <c r="AT732" s="243" t="s">
        <v>192</v>
      </c>
      <c r="AU732" s="243" t="s">
        <v>201</v>
      </c>
      <c r="AV732" s="13" t="s">
        <v>197</v>
      </c>
      <c r="AW732" s="13" t="s">
        <v>194</v>
      </c>
      <c r="AX732" s="13" t="s">
        <v>25</v>
      </c>
      <c r="AY732" s="243" t="s">
        <v>182</v>
      </c>
    </row>
    <row r="733" spans="2:65" s="1" customFormat="1" ht="34.2" customHeight="1">
      <c r="B733" s="42"/>
      <c r="C733" s="194" t="s">
        <v>1312</v>
      </c>
      <c r="D733" s="194" t="s">
        <v>185</v>
      </c>
      <c r="E733" s="195" t="s">
        <v>1313</v>
      </c>
      <c r="F733" s="196" t="s">
        <v>1314</v>
      </c>
      <c r="G733" s="197" t="s">
        <v>561</v>
      </c>
      <c r="H733" s="198">
        <v>318914.577</v>
      </c>
      <c r="I733" s="199">
        <v>0.45</v>
      </c>
      <c r="J733" s="200">
        <f>ROUND(I733*H733,2)</f>
        <v>143511.56</v>
      </c>
      <c r="K733" s="196" t="s">
        <v>235</v>
      </c>
      <c r="L733" s="62"/>
      <c r="M733" s="201" t="s">
        <v>22</v>
      </c>
      <c r="N733" s="202" t="s">
        <v>53</v>
      </c>
      <c r="O733" s="43"/>
      <c r="P733" s="203">
        <f>O733*H733</f>
        <v>0</v>
      </c>
      <c r="Q733" s="203">
        <v>0</v>
      </c>
      <c r="R733" s="203">
        <f>Q733*H733</f>
        <v>0</v>
      </c>
      <c r="S733" s="203">
        <v>0</v>
      </c>
      <c r="T733" s="204">
        <f>S733*H733</f>
        <v>0</v>
      </c>
      <c r="AR733" s="25" t="s">
        <v>197</v>
      </c>
      <c r="AT733" s="25" t="s">
        <v>185</v>
      </c>
      <c r="AU733" s="25" t="s">
        <v>201</v>
      </c>
      <c r="AY733" s="25" t="s">
        <v>182</v>
      </c>
      <c r="BE733" s="205">
        <f>IF(N733="základní",J733,0)</f>
        <v>143511.56</v>
      </c>
      <c r="BF733" s="205">
        <f>IF(N733="snížená",J733,0)</f>
        <v>0</v>
      </c>
      <c r="BG733" s="205">
        <f>IF(N733="zákl. přenesená",J733,0)</f>
        <v>0</v>
      </c>
      <c r="BH733" s="205">
        <f>IF(N733="sníž. přenesená",J733,0)</f>
        <v>0</v>
      </c>
      <c r="BI733" s="205">
        <f>IF(N733="nulová",J733,0)</f>
        <v>0</v>
      </c>
      <c r="BJ733" s="25" t="s">
        <v>25</v>
      </c>
      <c r="BK733" s="205">
        <f>ROUND(I733*H733,2)</f>
        <v>143511.56</v>
      </c>
      <c r="BL733" s="25" t="s">
        <v>197</v>
      </c>
      <c r="BM733" s="25" t="s">
        <v>1315</v>
      </c>
    </row>
    <row r="734" spans="2:47" s="1" customFormat="1" ht="132">
      <c r="B734" s="42"/>
      <c r="C734" s="64"/>
      <c r="D734" s="208" t="s">
        <v>237</v>
      </c>
      <c r="E734" s="64"/>
      <c r="F734" s="228" t="s">
        <v>1308</v>
      </c>
      <c r="G734" s="64"/>
      <c r="H734" s="64"/>
      <c r="I734" s="165"/>
      <c r="J734" s="64"/>
      <c r="K734" s="64"/>
      <c r="L734" s="62"/>
      <c r="M734" s="229"/>
      <c r="N734" s="43"/>
      <c r="O734" s="43"/>
      <c r="P734" s="43"/>
      <c r="Q734" s="43"/>
      <c r="R734" s="43"/>
      <c r="S734" s="43"/>
      <c r="T734" s="79"/>
      <c r="AT734" s="25" t="s">
        <v>237</v>
      </c>
      <c r="AU734" s="25" t="s">
        <v>201</v>
      </c>
    </row>
    <row r="735" spans="2:51" s="11" customFormat="1" ht="13.5">
      <c r="B735" s="206"/>
      <c r="C735" s="207"/>
      <c r="D735" s="208" t="s">
        <v>192</v>
      </c>
      <c r="E735" s="209" t="s">
        <v>22</v>
      </c>
      <c r="F735" s="210" t="s">
        <v>1316</v>
      </c>
      <c r="G735" s="207"/>
      <c r="H735" s="211">
        <v>3600</v>
      </c>
      <c r="I735" s="212"/>
      <c r="J735" s="207"/>
      <c r="K735" s="207"/>
      <c r="L735" s="213"/>
      <c r="M735" s="214"/>
      <c r="N735" s="215"/>
      <c r="O735" s="215"/>
      <c r="P735" s="215"/>
      <c r="Q735" s="215"/>
      <c r="R735" s="215"/>
      <c r="S735" s="215"/>
      <c r="T735" s="216"/>
      <c r="AT735" s="217" t="s">
        <v>192</v>
      </c>
      <c r="AU735" s="217" t="s">
        <v>201</v>
      </c>
      <c r="AV735" s="11" t="s">
        <v>92</v>
      </c>
      <c r="AW735" s="11" t="s">
        <v>194</v>
      </c>
      <c r="AX735" s="11" t="s">
        <v>82</v>
      </c>
      <c r="AY735" s="217" t="s">
        <v>182</v>
      </c>
    </row>
    <row r="736" spans="2:51" s="11" customFormat="1" ht="13.5">
      <c r="B736" s="206"/>
      <c r="C736" s="207"/>
      <c r="D736" s="208" t="s">
        <v>192</v>
      </c>
      <c r="E736" s="209" t="s">
        <v>22</v>
      </c>
      <c r="F736" s="210" t="s">
        <v>1317</v>
      </c>
      <c r="G736" s="207"/>
      <c r="H736" s="211">
        <v>261162.486</v>
      </c>
      <c r="I736" s="212"/>
      <c r="J736" s="207"/>
      <c r="K736" s="207"/>
      <c r="L736" s="213"/>
      <c r="M736" s="214"/>
      <c r="N736" s="215"/>
      <c r="O736" s="215"/>
      <c r="P736" s="215"/>
      <c r="Q736" s="215"/>
      <c r="R736" s="215"/>
      <c r="S736" s="215"/>
      <c r="T736" s="216"/>
      <c r="AT736" s="217" t="s">
        <v>192</v>
      </c>
      <c r="AU736" s="217" t="s">
        <v>201</v>
      </c>
      <c r="AV736" s="11" t="s">
        <v>92</v>
      </c>
      <c r="AW736" s="11" t="s">
        <v>194</v>
      </c>
      <c r="AX736" s="11" t="s">
        <v>82</v>
      </c>
      <c r="AY736" s="217" t="s">
        <v>182</v>
      </c>
    </row>
    <row r="737" spans="2:51" s="11" customFormat="1" ht="13.5">
      <c r="B737" s="206"/>
      <c r="C737" s="207"/>
      <c r="D737" s="208" t="s">
        <v>192</v>
      </c>
      <c r="E737" s="209" t="s">
        <v>22</v>
      </c>
      <c r="F737" s="210" t="s">
        <v>1318</v>
      </c>
      <c r="G737" s="207"/>
      <c r="H737" s="211">
        <v>3985.146</v>
      </c>
      <c r="I737" s="212"/>
      <c r="J737" s="207"/>
      <c r="K737" s="207"/>
      <c r="L737" s="213"/>
      <c r="M737" s="214"/>
      <c r="N737" s="215"/>
      <c r="O737" s="215"/>
      <c r="P737" s="215"/>
      <c r="Q737" s="215"/>
      <c r="R737" s="215"/>
      <c r="S737" s="215"/>
      <c r="T737" s="216"/>
      <c r="AT737" s="217" t="s">
        <v>192</v>
      </c>
      <c r="AU737" s="217" t="s">
        <v>201</v>
      </c>
      <c r="AV737" s="11" t="s">
        <v>92</v>
      </c>
      <c r="AW737" s="11" t="s">
        <v>194</v>
      </c>
      <c r="AX737" s="11" t="s">
        <v>82</v>
      </c>
      <c r="AY737" s="217" t="s">
        <v>182</v>
      </c>
    </row>
    <row r="738" spans="2:51" s="11" customFormat="1" ht="13.5">
      <c r="B738" s="206"/>
      <c r="C738" s="207"/>
      <c r="D738" s="208" t="s">
        <v>192</v>
      </c>
      <c r="E738" s="209" t="s">
        <v>22</v>
      </c>
      <c r="F738" s="210" t="s">
        <v>1319</v>
      </c>
      <c r="G738" s="207"/>
      <c r="H738" s="211">
        <v>50166.945</v>
      </c>
      <c r="I738" s="212"/>
      <c r="J738" s="207"/>
      <c r="K738" s="207"/>
      <c r="L738" s="213"/>
      <c r="M738" s="214"/>
      <c r="N738" s="215"/>
      <c r="O738" s="215"/>
      <c r="P738" s="215"/>
      <c r="Q738" s="215"/>
      <c r="R738" s="215"/>
      <c r="S738" s="215"/>
      <c r="T738" s="216"/>
      <c r="AT738" s="217" t="s">
        <v>192</v>
      </c>
      <c r="AU738" s="217" t="s">
        <v>201</v>
      </c>
      <c r="AV738" s="11" t="s">
        <v>92</v>
      </c>
      <c r="AW738" s="11" t="s">
        <v>194</v>
      </c>
      <c r="AX738" s="11" t="s">
        <v>82</v>
      </c>
      <c r="AY738" s="217" t="s">
        <v>182</v>
      </c>
    </row>
    <row r="739" spans="2:51" s="13" customFormat="1" ht="13.5">
      <c r="B739" s="233"/>
      <c r="C739" s="234"/>
      <c r="D739" s="208" t="s">
        <v>192</v>
      </c>
      <c r="E739" s="235" t="s">
        <v>22</v>
      </c>
      <c r="F739" s="236" t="s">
        <v>241</v>
      </c>
      <c r="G739" s="234"/>
      <c r="H739" s="237">
        <v>318914.577</v>
      </c>
      <c r="I739" s="238"/>
      <c r="J739" s="234"/>
      <c r="K739" s="234"/>
      <c r="L739" s="239"/>
      <c r="M739" s="240"/>
      <c r="N739" s="241"/>
      <c r="O739" s="241"/>
      <c r="P739" s="241"/>
      <c r="Q739" s="241"/>
      <c r="R739" s="241"/>
      <c r="S739" s="241"/>
      <c r="T739" s="242"/>
      <c r="AT739" s="243" t="s">
        <v>192</v>
      </c>
      <c r="AU739" s="243" t="s">
        <v>201</v>
      </c>
      <c r="AV739" s="13" t="s">
        <v>197</v>
      </c>
      <c r="AW739" s="13" t="s">
        <v>194</v>
      </c>
      <c r="AX739" s="13" t="s">
        <v>25</v>
      </c>
      <c r="AY739" s="243" t="s">
        <v>182</v>
      </c>
    </row>
    <row r="740" spans="2:65" s="1" customFormat="1" ht="22.8" customHeight="1">
      <c r="B740" s="42"/>
      <c r="C740" s="194" t="s">
        <v>1320</v>
      </c>
      <c r="D740" s="194" t="s">
        <v>185</v>
      </c>
      <c r="E740" s="195" t="s">
        <v>1321</v>
      </c>
      <c r="F740" s="196" t="s">
        <v>1322</v>
      </c>
      <c r="G740" s="197" t="s">
        <v>561</v>
      </c>
      <c r="H740" s="198">
        <v>60.354</v>
      </c>
      <c r="I740" s="199">
        <v>131.52</v>
      </c>
      <c r="J740" s="200">
        <f>ROUND(I740*H740,2)</f>
        <v>7937.76</v>
      </c>
      <c r="K740" s="196" t="s">
        <v>235</v>
      </c>
      <c r="L740" s="62"/>
      <c r="M740" s="201" t="s">
        <v>22</v>
      </c>
      <c r="N740" s="202" t="s">
        <v>53</v>
      </c>
      <c r="O740" s="43"/>
      <c r="P740" s="203">
        <f>O740*H740</f>
        <v>0</v>
      </c>
      <c r="Q740" s="203">
        <v>0</v>
      </c>
      <c r="R740" s="203">
        <f>Q740*H740</f>
        <v>0</v>
      </c>
      <c r="S740" s="203">
        <v>0</v>
      </c>
      <c r="T740" s="204">
        <f>S740*H740</f>
        <v>0</v>
      </c>
      <c r="AR740" s="25" t="s">
        <v>197</v>
      </c>
      <c r="AT740" s="25" t="s">
        <v>185</v>
      </c>
      <c r="AU740" s="25" t="s">
        <v>201</v>
      </c>
      <c r="AY740" s="25" t="s">
        <v>182</v>
      </c>
      <c r="BE740" s="205">
        <f>IF(N740="základní",J740,0)</f>
        <v>7937.76</v>
      </c>
      <c r="BF740" s="205">
        <f>IF(N740="snížená",J740,0)</f>
        <v>0</v>
      </c>
      <c r="BG740" s="205">
        <f>IF(N740="zákl. přenesená",J740,0)</f>
        <v>0</v>
      </c>
      <c r="BH740" s="205">
        <f>IF(N740="sníž. přenesená",J740,0)</f>
        <v>0</v>
      </c>
      <c r="BI740" s="205">
        <f>IF(N740="nulová",J740,0)</f>
        <v>0</v>
      </c>
      <c r="BJ740" s="25" t="s">
        <v>25</v>
      </c>
      <c r="BK740" s="205">
        <f>ROUND(I740*H740,2)</f>
        <v>7937.76</v>
      </c>
      <c r="BL740" s="25" t="s">
        <v>197</v>
      </c>
      <c r="BM740" s="25" t="s">
        <v>1323</v>
      </c>
    </row>
    <row r="741" spans="2:47" s="1" customFormat="1" ht="96">
      <c r="B741" s="42"/>
      <c r="C741" s="64"/>
      <c r="D741" s="208" t="s">
        <v>237</v>
      </c>
      <c r="E741" s="64"/>
      <c r="F741" s="228" t="s">
        <v>1324</v>
      </c>
      <c r="G741" s="64"/>
      <c r="H741" s="64"/>
      <c r="I741" s="165"/>
      <c r="J741" s="64"/>
      <c r="K741" s="64"/>
      <c r="L741" s="62"/>
      <c r="M741" s="229"/>
      <c r="N741" s="43"/>
      <c r="O741" s="43"/>
      <c r="P741" s="43"/>
      <c r="Q741" s="43"/>
      <c r="R741" s="43"/>
      <c r="S741" s="43"/>
      <c r="T741" s="79"/>
      <c r="AT741" s="25" t="s">
        <v>237</v>
      </c>
      <c r="AU741" s="25" t="s">
        <v>201</v>
      </c>
    </row>
    <row r="742" spans="2:51" s="11" customFormat="1" ht="13.5">
      <c r="B742" s="206"/>
      <c r="C742" s="207"/>
      <c r="D742" s="208" t="s">
        <v>192</v>
      </c>
      <c r="E742" s="209" t="s">
        <v>22</v>
      </c>
      <c r="F742" s="210" t="s">
        <v>1325</v>
      </c>
      <c r="G742" s="207"/>
      <c r="H742" s="211">
        <v>60.354</v>
      </c>
      <c r="I742" s="212"/>
      <c r="J742" s="207"/>
      <c r="K742" s="207"/>
      <c r="L742" s="213"/>
      <c r="M742" s="214"/>
      <c r="N742" s="215"/>
      <c r="O742" s="215"/>
      <c r="P742" s="215"/>
      <c r="Q742" s="215"/>
      <c r="R742" s="215"/>
      <c r="S742" s="215"/>
      <c r="T742" s="216"/>
      <c r="AT742" s="217" t="s">
        <v>192</v>
      </c>
      <c r="AU742" s="217" t="s">
        <v>201</v>
      </c>
      <c r="AV742" s="11" t="s">
        <v>92</v>
      </c>
      <c r="AW742" s="11" t="s">
        <v>194</v>
      </c>
      <c r="AX742" s="11" t="s">
        <v>25</v>
      </c>
      <c r="AY742" s="217" t="s">
        <v>182</v>
      </c>
    </row>
    <row r="743" spans="2:65" s="1" customFormat="1" ht="34.2" customHeight="1">
      <c r="B743" s="42"/>
      <c r="C743" s="194" t="s">
        <v>1326</v>
      </c>
      <c r="D743" s="194" t="s">
        <v>185</v>
      </c>
      <c r="E743" s="195" t="s">
        <v>1327</v>
      </c>
      <c r="F743" s="196" t="s">
        <v>1328</v>
      </c>
      <c r="G743" s="197" t="s">
        <v>561</v>
      </c>
      <c r="H743" s="198">
        <v>784.602</v>
      </c>
      <c r="I743" s="199">
        <v>1.97</v>
      </c>
      <c r="J743" s="200">
        <f>ROUND(I743*H743,2)</f>
        <v>1545.67</v>
      </c>
      <c r="K743" s="196" t="s">
        <v>235</v>
      </c>
      <c r="L743" s="62"/>
      <c r="M743" s="201" t="s">
        <v>22</v>
      </c>
      <c r="N743" s="202" t="s">
        <v>53</v>
      </c>
      <c r="O743" s="43"/>
      <c r="P743" s="203">
        <f>O743*H743</f>
        <v>0</v>
      </c>
      <c r="Q743" s="203">
        <v>0</v>
      </c>
      <c r="R743" s="203">
        <f>Q743*H743</f>
        <v>0</v>
      </c>
      <c r="S743" s="203">
        <v>0</v>
      </c>
      <c r="T743" s="204">
        <f>S743*H743</f>
        <v>0</v>
      </c>
      <c r="AR743" s="25" t="s">
        <v>197</v>
      </c>
      <c r="AT743" s="25" t="s">
        <v>185</v>
      </c>
      <c r="AU743" s="25" t="s">
        <v>201</v>
      </c>
      <c r="AY743" s="25" t="s">
        <v>182</v>
      </c>
      <c r="BE743" s="205">
        <f>IF(N743="základní",J743,0)</f>
        <v>1545.67</v>
      </c>
      <c r="BF743" s="205">
        <f>IF(N743="snížená",J743,0)</f>
        <v>0</v>
      </c>
      <c r="BG743" s="205">
        <f>IF(N743="zákl. přenesená",J743,0)</f>
        <v>0</v>
      </c>
      <c r="BH743" s="205">
        <f>IF(N743="sníž. přenesená",J743,0)</f>
        <v>0</v>
      </c>
      <c r="BI743" s="205">
        <f>IF(N743="nulová",J743,0)</f>
        <v>0</v>
      </c>
      <c r="BJ743" s="25" t="s">
        <v>25</v>
      </c>
      <c r="BK743" s="205">
        <f>ROUND(I743*H743,2)</f>
        <v>1545.67</v>
      </c>
      <c r="BL743" s="25" t="s">
        <v>197</v>
      </c>
      <c r="BM743" s="25" t="s">
        <v>1329</v>
      </c>
    </row>
    <row r="744" spans="2:47" s="1" customFormat="1" ht="96">
      <c r="B744" s="42"/>
      <c r="C744" s="64"/>
      <c r="D744" s="208" t="s">
        <v>237</v>
      </c>
      <c r="E744" s="64"/>
      <c r="F744" s="228" t="s">
        <v>1324</v>
      </c>
      <c r="G744" s="64"/>
      <c r="H744" s="64"/>
      <c r="I744" s="165"/>
      <c r="J744" s="64"/>
      <c r="K744" s="64"/>
      <c r="L744" s="62"/>
      <c r="M744" s="229"/>
      <c r="N744" s="43"/>
      <c r="O744" s="43"/>
      <c r="P744" s="43"/>
      <c r="Q744" s="43"/>
      <c r="R744" s="43"/>
      <c r="S744" s="43"/>
      <c r="T744" s="79"/>
      <c r="AT744" s="25" t="s">
        <v>237</v>
      </c>
      <c r="AU744" s="25" t="s">
        <v>201</v>
      </c>
    </row>
    <row r="745" spans="2:51" s="11" customFormat="1" ht="13.5">
      <c r="B745" s="206"/>
      <c r="C745" s="207"/>
      <c r="D745" s="208" t="s">
        <v>192</v>
      </c>
      <c r="E745" s="209" t="s">
        <v>22</v>
      </c>
      <c r="F745" s="210" t="s">
        <v>1330</v>
      </c>
      <c r="G745" s="207"/>
      <c r="H745" s="211">
        <v>784.602</v>
      </c>
      <c r="I745" s="212"/>
      <c r="J745" s="207"/>
      <c r="K745" s="207"/>
      <c r="L745" s="213"/>
      <c r="M745" s="214"/>
      <c r="N745" s="215"/>
      <c r="O745" s="215"/>
      <c r="P745" s="215"/>
      <c r="Q745" s="215"/>
      <c r="R745" s="215"/>
      <c r="S745" s="215"/>
      <c r="T745" s="216"/>
      <c r="AT745" s="217" t="s">
        <v>192</v>
      </c>
      <c r="AU745" s="217" t="s">
        <v>201</v>
      </c>
      <c r="AV745" s="11" t="s">
        <v>92</v>
      </c>
      <c r="AW745" s="11" t="s">
        <v>194</v>
      </c>
      <c r="AX745" s="11" t="s">
        <v>25</v>
      </c>
      <c r="AY745" s="217" t="s">
        <v>182</v>
      </c>
    </row>
    <row r="746" spans="2:65" s="1" customFormat="1" ht="34.2" customHeight="1">
      <c r="B746" s="42"/>
      <c r="C746" s="194" t="s">
        <v>1331</v>
      </c>
      <c r="D746" s="194" t="s">
        <v>185</v>
      </c>
      <c r="E746" s="195" t="s">
        <v>1332</v>
      </c>
      <c r="F746" s="196" t="s">
        <v>1333</v>
      </c>
      <c r="G746" s="197" t="s">
        <v>561</v>
      </c>
      <c r="H746" s="198">
        <v>147.598</v>
      </c>
      <c r="I746" s="199">
        <v>147.5</v>
      </c>
      <c r="J746" s="200">
        <f>ROUND(I746*H746,2)</f>
        <v>21770.71</v>
      </c>
      <c r="K746" s="196" t="s">
        <v>235</v>
      </c>
      <c r="L746" s="62"/>
      <c r="M746" s="201" t="s">
        <v>22</v>
      </c>
      <c r="N746" s="202" t="s">
        <v>53</v>
      </c>
      <c r="O746" s="43"/>
      <c r="P746" s="203">
        <f>O746*H746</f>
        <v>0</v>
      </c>
      <c r="Q746" s="203">
        <v>0</v>
      </c>
      <c r="R746" s="203">
        <f>Q746*H746</f>
        <v>0</v>
      </c>
      <c r="S746" s="203">
        <v>0</v>
      </c>
      <c r="T746" s="204">
        <f>S746*H746</f>
        <v>0</v>
      </c>
      <c r="AR746" s="25" t="s">
        <v>197</v>
      </c>
      <c r="AT746" s="25" t="s">
        <v>185</v>
      </c>
      <c r="AU746" s="25" t="s">
        <v>201</v>
      </c>
      <c r="AY746" s="25" t="s">
        <v>182</v>
      </c>
      <c r="BE746" s="205">
        <f>IF(N746="základní",J746,0)</f>
        <v>21770.71</v>
      </c>
      <c r="BF746" s="205">
        <f>IF(N746="snížená",J746,0)</f>
        <v>0</v>
      </c>
      <c r="BG746" s="205">
        <f>IF(N746="zákl. přenesená",J746,0)</f>
        <v>0</v>
      </c>
      <c r="BH746" s="205">
        <f>IF(N746="sníž. přenesená",J746,0)</f>
        <v>0</v>
      </c>
      <c r="BI746" s="205">
        <f>IF(N746="nulová",J746,0)</f>
        <v>0</v>
      </c>
      <c r="BJ746" s="25" t="s">
        <v>25</v>
      </c>
      <c r="BK746" s="205">
        <f>ROUND(I746*H746,2)</f>
        <v>21770.71</v>
      </c>
      <c r="BL746" s="25" t="s">
        <v>197</v>
      </c>
      <c r="BM746" s="25" t="s">
        <v>1334</v>
      </c>
    </row>
    <row r="747" spans="2:47" s="1" customFormat="1" ht="108">
      <c r="B747" s="42"/>
      <c r="C747" s="64"/>
      <c r="D747" s="208" t="s">
        <v>237</v>
      </c>
      <c r="E747" s="64"/>
      <c r="F747" s="228" t="s">
        <v>1335</v>
      </c>
      <c r="G747" s="64"/>
      <c r="H747" s="64"/>
      <c r="I747" s="165"/>
      <c r="J747" s="64"/>
      <c r="K747" s="64"/>
      <c r="L747" s="62"/>
      <c r="M747" s="229"/>
      <c r="N747" s="43"/>
      <c r="O747" s="43"/>
      <c r="P747" s="43"/>
      <c r="Q747" s="43"/>
      <c r="R747" s="43"/>
      <c r="S747" s="43"/>
      <c r="T747" s="79"/>
      <c r="AT747" s="25" t="s">
        <v>237</v>
      </c>
      <c r="AU747" s="25" t="s">
        <v>201</v>
      </c>
    </row>
    <row r="748" spans="2:51" s="11" customFormat="1" ht="13.5">
      <c r="B748" s="206"/>
      <c r="C748" s="207"/>
      <c r="D748" s="208" t="s">
        <v>192</v>
      </c>
      <c r="E748" s="209" t="s">
        <v>22</v>
      </c>
      <c r="F748" s="210" t="s">
        <v>1336</v>
      </c>
      <c r="G748" s="207"/>
      <c r="H748" s="211">
        <v>147.598</v>
      </c>
      <c r="I748" s="212"/>
      <c r="J748" s="207"/>
      <c r="K748" s="207"/>
      <c r="L748" s="213"/>
      <c r="M748" s="214"/>
      <c r="N748" s="215"/>
      <c r="O748" s="215"/>
      <c r="P748" s="215"/>
      <c r="Q748" s="215"/>
      <c r="R748" s="215"/>
      <c r="S748" s="215"/>
      <c r="T748" s="216"/>
      <c r="AT748" s="217" t="s">
        <v>192</v>
      </c>
      <c r="AU748" s="217" t="s">
        <v>201</v>
      </c>
      <c r="AV748" s="11" t="s">
        <v>92</v>
      </c>
      <c r="AW748" s="11" t="s">
        <v>194</v>
      </c>
      <c r="AX748" s="11" t="s">
        <v>25</v>
      </c>
      <c r="AY748" s="217" t="s">
        <v>182</v>
      </c>
    </row>
    <row r="749" spans="2:65" s="1" customFormat="1" ht="34.2" customHeight="1">
      <c r="B749" s="42"/>
      <c r="C749" s="194" t="s">
        <v>1337</v>
      </c>
      <c r="D749" s="194" t="s">
        <v>185</v>
      </c>
      <c r="E749" s="195" t="s">
        <v>1338</v>
      </c>
      <c r="F749" s="196" t="s">
        <v>590</v>
      </c>
      <c r="G749" s="197" t="s">
        <v>561</v>
      </c>
      <c r="H749" s="198">
        <v>1858.032</v>
      </c>
      <c r="I749" s="199">
        <v>122.92</v>
      </c>
      <c r="J749" s="200">
        <f>ROUND(I749*H749,2)</f>
        <v>228389.29</v>
      </c>
      <c r="K749" s="196" t="s">
        <v>235</v>
      </c>
      <c r="L749" s="62"/>
      <c r="M749" s="201" t="s">
        <v>22</v>
      </c>
      <c r="N749" s="202" t="s">
        <v>53</v>
      </c>
      <c r="O749" s="43"/>
      <c r="P749" s="203">
        <f>O749*H749</f>
        <v>0</v>
      </c>
      <c r="Q749" s="203">
        <v>0</v>
      </c>
      <c r="R749" s="203">
        <f>Q749*H749</f>
        <v>0</v>
      </c>
      <c r="S749" s="203">
        <v>0</v>
      </c>
      <c r="T749" s="204">
        <f>S749*H749</f>
        <v>0</v>
      </c>
      <c r="AR749" s="25" t="s">
        <v>197</v>
      </c>
      <c r="AT749" s="25" t="s">
        <v>185</v>
      </c>
      <c r="AU749" s="25" t="s">
        <v>201</v>
      </c>
      <c r="AY749" s="25" t="s">
        <v>182</v>
      </c>
      <c r="BE749" s="205">
        <f>IF(N749="základní",J749,0)</f>
        <v>228389.29</v>
      </c>
      <c r="BF749" s="205">
        <f>IF(N749="snížená",J749,0)</f>
        <v>0</v>
      </c>
      <c r="BG749" s="205">
        <f>IF(N749="zákl. přenesená",J749,0)</f>
        <v>0</v>
      </c>
      <c r="BH749" s="205">
        <f>IF(N749="sníž. přenesená",J749,0)</f>
        <v>0</v>
      </c>
      <c r="BI749" s="205">
        <f>IF(N749="nulová",J749,0)</f>
        <v>0</v>
      </c>
      <c r="BJ749" s="25" t="s">
        <v>25</v>
      </c>
      <c r="BK749" s="205">
        <f>ROUND(I749*H749,2)</f>
        <v>228389.29</v>
      </c>
      <c r="BL749" s="25" t="s">
        <v>197</v>
      </c>
      <c r="BM749" s="25" t="s">
        <v>1339</v>
      </c>
    </row>
    <row r="750" spans="2:47" s="1" customFormat="1" ht="108">
      <c r="B750" s="42"/>
      <c r="C750" s="64"/>
      <c r="D750" s="208" t="s">
        <v>237</v>
      </c>
      <c r="E750" s="64"/>
      <c r="F750" s="228" t="s">
        <v>1335</v>
      </c>
      <c r="G750" s="64"/>
      <c r="H750" s="64"/>
      <c r="I750" s="165"/>
      <c r="J750" s="64"/>
      <c r="K750" s="64"/>
      <c r="L750" s="62"/>
      <c r="M750" s="229"/>
      <c r="N750" s="43"/>
      <c r="O750" s="43"/>
      <c r="P750" s="43"/>
      <c r="Q750" s="43"/>
      <c r="R750" s="43"/>
      <c r="S750" s="43"/>
      <c r="T750" s="79"/>
      <c r="AT750" s="25" t="s">
        <v>237</v>
      </c>
      <c r="AU750" s="25" t="s">
        <v>201</v>
      </c>
    </row>
    <row r="751" spans="2:51" s="11" customFormat="1" ht="13.5">
      <c r="B751" s="206"/>
      <c r="C751" s="207"/>
      <c r="D751" s="208" t="s">
        <v>192</v>
      </c>
      <c r="E751" s="209" t="s">
        <v>22</v>
      </c>
      <c r="F751" s="210" t="s">
        <v>1340</v>
      </c>
      <c r="G751" s="207"/>
      <c r="H751" s="211">
        <v>1858.032</v>
      </c>
      <c r="I751" s="212"/>
      <c r="J751" s="207"/>
      <c r="K751" s="207"/>
      <c r="L751" s="213"/>
      <c r="M751" s="214"/>
      <c r="N751" s="215"/>
      <c r="O751" s="215"/>
      <c r="P751" s="215"/>
      <c r="Q751" s="215"/>
      <c r="R751" s="215"/>
      <c r="S751" s="215"/>
      <c r="T751" s="216"/>
      <c r="AT751" s="217" t="s">
        <v>192</v>
      </c>
      <c r="AU751" s="217" t="s">
        <v>201</v>
      </c>
      <c r="AV751" s="11" t="s">
        <v>92</v>
      </c>
      <c r="AW751" s="11" t="s">
        <v>194</v>
      </c>
      <c r="AX751" s="11" t="s">
        <v>25</v>
      </c>
      <c r="AY751" s="217" t="s">
        <v>182</v>
      </c>
    </row>
    <row r="752" spans="2:63" s="10" customFormat="1" ht="22.35" customHeight="1">
      <c r="B752" s="178"/>
      <c r="C752" s="179"/>
      <c r="D752" s="180" t="s">
        <v>81</v>
      </c>
      <c r="E752" s="192" t="s">
        <v>797</v>
      </c>
      <c r="F752" s="192" t="s">
        <v>1341</v>
      </c>
      <c r="G752" s="179"/>
      <c r="H752" s="179"/>
      <c r="I752" s="182"/>
      <c r="J752" s="193">
        <f>BK752</f>
        <v>201163.81</v>
      </c>
      <c r="K752" s="179"/>
      <c r="L752" s="184"/>
      <c r="M752" s="185"/>
      <c r="N752" s="186"/>
      <c r="O752" s="186"/>
      <c r="P752" s="187">
        <f>SUM(P753:P754)</f>
        <v>0</v>
      </c>
      <c r="Q752" s="186"/>
      <c r="R752" s="187">
        <f>SUM(R753:R754)</f>
        <v>0</v>
      </c>
      <c r="S752" s="186"/>
      <c r="T752" s="188">
        <f>SUM(T753:T754)</f>
        <v>0</v>
      </c>
      <c r="AR752" s="189" t="s">
        <v>25</v>
      </c>
      <c r="AT752" s="190" t="s">
        <v>81</v>
      </c>
      <c r="AU752" s="190" t="s">
        <v>92</v>
      </c>
      <c r="AY752" s="189" t="s">
        <v>182</v>
      </c>
      <c r="BK752" s="191">
        <f>SUM(BK753:BK754)</f>
        <v>201163.81</v>
      </c>
    </row>
    <row r="753" spans="2:65" s="1" customFormat="1" ht="34.2" customHeight="1">
      <c r="B753" s="42"/>
      <c r="C753" s="194" t="s">
        <v>1342</v>
      </c>
      <c r="D753" s="194" t="s">
        <v>185</v>
      </c>
      <c r="E753" s="195" t="s">
        <v>1343</v>
      </c>
      <c r="F753" s="196" t="s">
        <v>1344</v>
      </c>
      <c r="G753" s="197" t="s">
        <v>561</v>
      </c>
      <c r="H753" s="198">
        <v>22351.534</v>
      </c>
      <c r="I753" s="199">
        <v>9</v>
      </c>
      <c r="J753" s="200">
        <f>ROUND(I753*H753,2)</f>
        <v>201163.81</v>
      </c>
      <c r="K753" s="196" t="s">
        <v>235</v>
      </c>
      <c r="L753" s="62"/>
      <c r="M753" s="201" t="s">
        <v>22</v>
      </c>
      <c r="N753" s="202" t="s">
        <v>53</v>
      </c>
      <c r="O753" s="43"/>
      <c r="P753" s="203">
        <f>O753*H753</f>
        <v>0</v>
      </c>
      <c r="Q753" s="203">
        <v>0</v>
      </c>
      <c r="R753" s="203">
        <f>Q753*H753</f>
        <v>0</v>
      </c>
      <c r="S753" s="203">
        <v>0</v>
      </c>
      <c r="T753" s="204">
        <f>S753*H753</f>
        <v>0</v>
      </c>
      <c r="AR753" s="25" t="s">
        <v>197</v>
      </c>
      <c r="AT753" s="25" t="s">
        <v>185</v>
      </c>
      <c r="AU753" s="25" t="s">
        <v>201</v>
      </c>
      <c r="AY753" s="25" t="s">
        <v>182</v>
      </c>
      <c r="BE753" s="205">
        <f>IF(N753="základní",J753,0)</f>
        <v>201163.81</v>
      </c>
      <c r="BF753" s="205">
        <f>IF(N753="snížená",J753,0)</f>
        <v>0</v>
      </c>
      <c r="BG753" s="205">
        <f>IF(N753="zákl. přenesená",J753,0)</f>
        <v>0</v>
      </c>
      <c r="BH753" s="205">
        <f>IF(N753="sníž. přenesená",J753,0)</f>
        <v>0</v>
      </c>
      <c r="BI753" s="205">
        <f>IF(N753="nulová",J753,0)</f>
        <v>0</v>
      </c>
      <c r="BJ753" s="25" t="s">
        <v>25</v>
      </c>
      <c r="BK753" s="205">
        <f>ROUND(I753*H753,2)</f>
        <v>201163.81</v>
      </c>
      <c r="BL753" s="25" t="s">
        <v>197</v>
      </c>
      <c r="BM753" s="25" t="s">
        <v>1345</v>
      </c>
    </row>
    <row r="754" spans="2:47" s="1" customFormat="1" ht="48">
      <c r="B754" s="42"/>
      <c r="C754" s="64"/>
      <c r="D754" s="208" t="s">
        <v>237</v>
      </c>
      <c r="E754" s="64"/>
      <c r="F754" s="228" t="s">
        <v>1346</v>
      </c>
      <c r="G754" s="64"/>
      <c r="H754" s="64"/>
      <c r="I754" s="165"/>
      <c r="J754" s="64"/>
      <c r="K754" s="64"/>
      <c r="L754" s="62"/>
      <c r="M754" s="229"/>
      <c r="N754" s="43"/>
      <c r="O754" s="43"/>
      <c r="P754" s="43"/>
      <c r="Q754" s="43"/>
      <c r="R754" s="43"/>
      <c r="S754" s="43"/>
      <c r="T754" s="79"/>
      <c r="AT754" s="25" t="s">
        <v>237</v>
      </c>
      <c r="AU754" s="25" t="s">
        <v>201</v>
      </c>
    </row>
    <row r="755" spans="2:63" s="10" customFormat="1" ht="37.35" customHeight="1">
      <c r="B755" s="178"/>
      <c r="C755" s="179"/>
      <c r="D755" s="180" t="s">
        <v>81</v>
      </c>
      <c r="E755" s="181" t="s">
        <v>179</v>
      </c>
      <c r="F755" s="181" t="s">
        <v>180</v>
      </c>
      <c r="G755" s="179"/>
      <c r="H755" s="179"/>
      <c r="I755" s="182"/>
      <c r="J755" s="183">
        <f>BK755</f>
        <v>2218671.71</v>
      </c>
      <c r="K755" s="179"/>
      <c r="L755" s="184"/>
      <c r="M755" s="185"/>
      <c r="N755" s="186"/>
      <c r="O755" s="186"/>
      <c r="P755" s="187">
        <f>P756</f>
        <v>0</v>
      </c>
      <c r="Q755" s="186"/>
      <c r="R755" s="187">
        <f>R756</f>
        <v>0</v>
      </c>
      <c r="S755" s="186"/>
      <c r="T755" s="188">
        <f>T756</f>
        <v>0</v>
      </c>
      <c r="AR755" s="189" t="s">
        <v>181</v>
      </c>
      <c r="AT755" s="190" t="s">
        <v>81</v>
      </c>
      <c r="AU755" s="190" t="s">
        <v>82</v>
      </c>
      <c r="AY755" s="189" t="s">
        <v>182</v>
      </c>
      <c r="BK755" s="191">
        <f>BK756</f>
        <v>2218671.71</v>
      </c>
    </row>
    <row r="756" spans="2:63" s="10" customFormat="1" ht="19.95" customHeight="1">
      <c r="B756" s="178"/>
      <c r="C756" s="179"/>
      <c r="D756" s="180" t="s">
        <v>81</v>
      </c>
      <c r="E756" s="192" t="s">
        <v>183</v>
      </c>
      <c r="F756" s="192" t="s">
        <v>184</v>
      </c>
      <c r="G756" s="179"/>
      <c r="H756" s="179"/>
      <c r="I756" s="182"/>
      <c r="J756" s="193">
        <f>BK756</f>
        <v>2218671.71</v>
      </c>
      <c r="K756" s="179"/>
      <c r="L756" s="184"/>
      <c r="M756" s="185"/>
      <c r="N756" s="186"/>
      <c r="O756" s="186"/>
      <c r="P756" s="187">
        <f>SUM(P757:P760)</f>
        <v>0</v>
      </c>
      <c r="Q756" s="186"/>
      <c r="R756" s="187">
        <f>SUM(R757:R760)</f>
        <v>0</v>
      </c>
      <c r="S756" s="186"/>
      <c r="T756" s="188">
        <f>SUM(T757:T760)</f>
        <v>0</v>
      </c>
      <c r="AR756" s="189" t="s">
        <v>181</v>
      </c>
      <c r="AT756" s="190" t="s">
        <v>81</v>
      </c>
      <c r="AU756" s="190" t="s">
        <v>25</v>
      </c>
      <c r="AY756" s="189" t="s">
        <v>182</v>
      </c>
      <c r="BK756" s="191">
        <f>SUM(BK757:BK760)</f>
        <v>2218671.71</v>
      </c>
    </row>
    <row r="757" spans="2:65" s="1" customFormat="1" ht="22.8" customHeight="1">
      <c r="B757" s="42"/>
      <c r="C757" s="194" t="s">
        <v>1347</v>
      </c>
      <c r="D757" s="194" t="s">
        <v>185</v>
      </c>
      <c r="E757" s="195" t="s">
        <v>1348</v>
      </c>
      <c r="F757" s="196" t="s">
        <v>1349</v>
      </c>
      <c r="G757" s="197" t="s">
        <v>188</v>
      </c>
      <c r="H757" s="198">
        <v>1</v>
      </c>
      <c r="I757" s="199">
        <v>2163358.56</v>
      </c>
      <c r="J757" s="200">
        <f>ROUND(I757*H757,2)</f>
        <v>2163358.56</v>
      </c>
      <c r="K757" s="196" t="s">
        <v>22</v>
      </c>
      <c r="L757" s="62"/>
      <c r="M757" s="201" t="s">
        <v>22</v>
      </c>
      <c r="N757" s="202" t="s">
        <v>53</v>
      </c>
      <c r="O757" s="43"/>
      <c r="P757" s="203">
        <f>O757*H757</f>
        <v>0</v>
      </c>
      <c r="Q757" s="203">
        <v>0</v>
      </c>
      <c r="R757" s="203">
        <f>Q757*H757</f>
        <v>0</v>
      </c>
      <c r="S757" s="203">
        <v>0</v>
      </c>
      <c r="T757" s="204">
        <f>S757*H757</f>
        <v>0</v>
      </c>
      <c r="AR757" s="25" t="s">
        <v>190</v>
      </c>
      <c r="AT757" s="25" t="s">
        <v>185</v>
      </c>
      <c r="AU757" s="25" t="s">
        <v>92</v>
      </c>
      <c r="AY757" s="25" t="s">
        <v>182</v>
      </c>
      <c r="BE757" s="205">
        <f>IF(N757="základní",J757,0)</f>
        <v>2163358.56</v>
      </c>
      <c r="BF757" s="205">
        <f>IF(N757="snížená",J757,0)</f>
        <v>0</v>
      </c>
      <c r="BG757" s="205">
        <f>IF(N757="zákl. přenesená",J757,0)</f>
        <v>0</v>
      </c>
      <c r="BH757" s="205">
        <f>IF(N757="sníž. přenesená",J757,0)</f>
        <v>0</v>
      </c>
      <c r="BI757" s="205">
        <f>IF(N757="nulová",J757,0)</f>
        <v>0</v>
      </c>
      <c r="BJ757" s="25" t="s">
        <v>25</v>
      </c>
      <c r="BK757" s="205">
        <f>ROUND(I757*H757,2)</f>
        <v>2163358.56</v>
      </c>
      <c r="BL757" s="25" t="s">
        <v>190</v>
      </c>
      <c r="BM757" s="25" t="s">
        <v>1350</v>
      </c>
    </row>
    <row r="758" spans="2:51" s="11" customFormat="1" ht="13.5">
      <c r="B758" s="206"/>
      <c r="C758" s="207"/>
      <c r="D758" s="208" t="s">
        <v>192</v>
      </c>
      <c r="E758" s="209" t="s">
        <v>22</v>
      </c>
      <c r="F758" s="210" t="s">
        <v>25</v>
      </c>
      <c r="G758" s="207"/>
      <c r="H758" s="211">
        <v>1</v>
      </c>
      <c r="I758" s="212"/>
      <c r="J758" s="207"/>
      <c r="K758" s="207"/>
      <c r="L758" s="213"/>
      <c r="M758" s="214"/>
      <c r="N758" s="215"/>
      <c r="O758" s="215"/>
      <c r="P758" s="215"/>
      <c r="Q758" s="215"/>
      <c r="R758" s="215"/>
      <c r="S758" s="215"/>
      <c r="T758" s="216"/>
      <c r="AT758" s="217" t="s">
        <v>192</v>
      </c>
      <c r="AU758" s="217" t="s">
        <v>92</v>
      </c>
      <c r="AV758" s="11" t="s">
        <v>92</v>
      </c>
      <c r="AW758" s="11" t="s">
        <v>194</v>
      </c>
      <c r="AX758" s="11" t="s">
        <v>25</v>
      </c>
      <c r="AY758" s="217" t="s">
        <v>182</v>
      </c>
    </row>
    <row r="759" spans="2:65" s="1" customFormat="1" ht="34.2" customHeight="1">
      <c r="B759" s="42"/>
      <c r="C759" s="194" t="s">
        <v>1351</v>
      </c>
      <c r="D759" s="194" t="s">
        <v>185</v>
      </c>
      <c r="E759" s="195" t="s">
        <v>1352</v>
      </c>
      <c r="F759" s="196" t="s">
        <v>1353</v>
      </c>
      <c r="G759" s="197" t="s">
        <v>188</v>
      </c>
      <c r="H759" s="198">
        <v>1</v>
      </c>
      <c r="I759" s="199">
        <v>55313.15</v>
      </c>
      <c r="J759" s="200">
        <f>ROUND(I759*H759,2)</f>
        <v>55313.15</v>
      </c>
      <c r="K759" s="196" t="s">
        <v>22</v>
      </c>
      <c r="L759" s="62"/>
      <c r="M759" s="201" t="s">
        <v>22</v>
      </c>
      <c r="N759" s="202" t="s">
        <v>53</v>
      </c>
      <c r="O759" s="43"/>
      <c r="P759" s="203">
        <f>O759*H759</f>
        <v>0</v>
      </c>
      <c r="Q759" s="203">
        <v>0</v>
      </c>
      <c r="R759" s="203">
        <f>Q759*H759</f>
        <v>0</v>
      </c>
      <c r="S759" s="203">
        <v>0</v>
      </c>
      <c r="T759" s="204">
        <f>S759*H759</f>
        <v>0</v>
      </c>
      <c r="AR759" s="25" t="s">
        <v>190</v>
      </c>
      <c r="AT759" s="25" t="s">
        <v>185</v>
      </c>
      <c r="AU759" s="25" t="s">
        <v>92</v>
      </c>
      <c r="AY759" s="25" t="s">
        <v>182</v>
      </c>
      <c r="BE759" s="205">
        <f>IF(N759="základní",J759,0)</f>
        <v>55313.15</v>
      </c>
      <c r="BF759" s="205">
        <f>IF(N759="snížená",J759,0)</f>
        <v>0</v>
      </c>
      <c r="BG759" s="205">
        <f>IF(N759="zákl. přenesená",J759,0)</f>
        <v>0</v>
      </c>
      <c r="BH759" s="205">
        <f>IF(N759="sníž. přenesená",J759,0)</f>
        <v>0</v>
      </c>
      <c r="BI759" s="205">
        <f>IF(N759="nulová",J759,0)</f>
        <v>0</v>
      </c>
      <c r="BJ759" s="25" t="s">
        <v>25</v>
      </c>
      <c r="BK759" s="205">
        <f>ROUND(I759*H759,2)</f>
        <v>55313.15</v>
      </c>
      <c r="BL759" s="25" t="s">
        <v>190</v>
      </c>
      <c r="BM759" s="25" t="s">
        <v>1354</v>
      </c>
    </row>
    <row r="760" spans="2:51" s="11" customFormat="1" ht="13.5">
      <c r="B760" s="206"/>
      <c r="C760" s="207"/>
      <c r="D760" s="208" t="s">
        <v>192</v>
      </c>
      <c r="E760" s="209" t="s">
        <v>22</v>
      </c>
      <c r="F760" s="210" t="s">
        <v>25</v>
      </c>
      <c r="G760" s="207"/>
      <c r="H760" s="211">
        <v>1</v>
      </c>
      <c r="I760" s="212"/>
      <c r="J760" s="207"/>
      <c r="K760" s="207"/>
      <c r="L760" s="213"/>
      <c r="M760" s="230"/>
      <c r="N760" s="231"/>
      <c r="O760" s="231"/>
      <c r="P760" s="231"/>
      <c r="Q760" s="231"/>
      <c r="R760" s="231"/>
      <c r="S760" s="231"/>
      <c r="T760" s="232"/>
      <c r="AT760" s="217" t="s">
        <v>192</v>
      </c>
      <c r="AU760" s="217" t="s">
        <v>92</v>
      </c>
      <c r="AV760" s="11" t="s">
        <v>92</v>
      </c>
      <c r="AW760" s="11" t="s">
        <v>194</v>
      </c>
      <c r="AX760" s="11" t="s">
        <v>25</v>
      </c>
      <c r="AY760" s="217" t="s">
        <v>182</v>
      </c>
    </row>
    <row r="761" spans="2:12" s="1" customFormat="1" ht="6.9" customHeight="1">
      <c r="B761" s="57"/>
      <c r="C761" s="58"/>
      <c r="D761" s="58"/>
      <c r="E761" s="58"/>
      <c r="F761" s="58"/>
      <c r="G761" s="58"/>
      <c r="H761" s="58"/>
      <c r="I761" s="141"/>
      <c r="J761" s="58"/>
      <c r="K761" s="58"/>
      <c r="L761" s="62"/>
    </row>
  </sheetData>
  <sheetProtection algorithmName="SHA-512" hashValue="Fs9ealM01gU2P9jGXiHVE7UFDomkyqZIUb1h3kXMHA1YXYdni1nuDP/IsZU8eG54QThYV+oyhnBVwD6uOtMnwQ==" saltValue="g/om2xWDZD8rWyZes2z952bztaQGXYHKFuYa8jdyiZ6Vf5SF4BtI6ui3CWiRXAw+qfbQbJp7N7At2pVUrmiD+g==" spinCount="100000" sheet="1" objects="1" scenarios="1" formatColumns="0" formatRows="0" autoFilter="0"/>
  <autoFilter ref="C87:K760"/>
  <mergeCells count="10">
    <mergeCell ref="J51:J52"/>
    <mergeCell ref="E78:H78"/>
    <mergeCell ref="E80:H8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45"/>
  <sheetViews>
    <sheetView showGridLines="0" workbookViewId="0" topLeftCell="A1">
      <pane ySplit="1" topLeftCell="A17"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2"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2"/>
      <c r="B1" s="113"/>
      <c r="C1" s="113"/>
      <c r="D1" s="114" t="s">
        <v>1</v>
      </c>
      <c r="E1" s="113"/>
      <c r="F1" s="115" t="s">
        <v>146</v>
      </c>
      <c r="G1" s="405" t="s">
        <v>147</v>
      </c>
      <c r="H1" s="405"/>
      <c r="I1" s="116"/>
      <c r="J1" s="115" t="s">
        <v>148</v>
      </c>
      <c r="K1" s="114" t="s">
        <v>149</v>
      </c>
      <c r="L1" s="115" t="s">
        <v>150</v>
      </c>
      <c r="M1" s="115"/>
      <c r="N1" s="115"/>
      <c r="O1" s="115"/>
      <c r="P1" s="115"/>
      <c r="Q1" s="115"/>
      <c r="R1" s="115"/>
      <c r="S1" s="115"/>
      <c r="T1" s="11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 customHeight="1">
      <c r="L2" s="392"/>
      <c r="M2" s="392"/>
      <c r="N2" s="392"/>
      <c r="O2" s="392"/>
      <c r="P2" s="392"/>
      <c r="Q2" s="392"/>
      <c r="R2" s="392"/>
      <c r="S2" s="392"/>
      <c r="T2" s="392"/>
      <c r="U2" s="392"/>
      <c r="V2" s="392"/>
      <c r="AT2" s="25" t="s">
        <v>100</v>
      </c>
    </row>
    <row r="3" spans="2:46" ht="6.9" customHeight="1">
      <c r="B3" s="26"/>
      <c r="C3" s="27"/>
      <c r="D3" s="27"/>
      <c r="E3" s="27"/>
      <c r="F3" s="27"/>
      <c r="G3" s="27"/>
      <c r="H3" s="27"/>
      <c r="I3" s="117"/>
      <c r="J3" s="27"/>
      <c r="K3" s="28"/>
      <c r="AT3" s="25" t="s">
        <v>92</v>
      </c>
    </row>
    <row r="4" spans="2:46" ht="36.9" customHeight="1">
      <c r="B4" s="29"/>
      <c r="C4" s="30"/>
      <c r="D4" s="31" t="s">
        <v>151</v>
      </c>
      <c r="E4" s="30"/>
      <c r="F4" s="30"/>
      <c r="G4" s="30"/>
      <c r="H4" s="30"/>
      <c r="I4" s="118"/>
      <c r="J4" s="30"/>
      <c r="K4" s="32"/>
      <c r="M4" s="33" t="s">
        <v>12</v>
      </c>
      <c r="AT4" s="25" t="s">
        <v>6</v>
      </c>
    </row>
    <row r="5" spans="2:11" ht="6.9" customHeight="1">
      <c r="B5" s="29"/>
      <c r="C5" s="30"/>
      <c r="D5" s="30"/>
      <c r="E5" s="30"/>
      <c r="F5" s="30"/>
      <c r="G5" s="30"/>
      <c r="H5" s="30"/>
      <c r="I5" s="118"/>
      <c r="J5" s="30"/>
      <c r="K5" s="32"/>
    </row>
    <row r="6" spans="2:11" ht="13.2">
      <c r="B6" s="29"/>
      <c r="C6" s="30"/>
      <c r="D6" s="38" t="s">
        <v>18</v>
      </c>
      <c r="E6" s="30"/>
      <c r="F6" s="30"/>
      <c r="G6" s="30"/>
      <c r="H6" s="30"/>
      <c r="I6" s="118"/>
      <c r="J6" s="30"/>
      <c r="K6" s="32"/>
    </row>
    <row r="7" spans="2:11" ht="14.4" customHeight="1">
      <c r="B7" s="29"/>
      <c r="C7" s="30"/>
      <c r="D7" s="30"/>
      <c r="E7" s="406" t="str">
        <f>'Rekapitulace stavby'!K6</f>
        <v>II/169 a II/145 Dlouhá ves-Radešov, úsek C</v>
      </c>
      <c r="F7" s="407"/>
      <c r="G7" s="407"/>
      <c r="H7" s="407"/>
      <c r="I7" s="118"/>
      <c r="J7" s="30"/>
      <c r="K7" s="32"/>
    </row>
    <row r="8" spans="2:11" s="1" customFormat="1" ht="13.2">
      <c r="B8" s="42"/>
      <c r="C8" s="43"/>
      <c r="D8" s="38" t="s">
        <v>152</v>
      </c>
      <c r="E8" s="43"/>
      <c r="F8" s="43"/>
      <c r="G8" s="43"/>
      <c r="H8" s="43"/>
      <c r="I8" s="119"/>
      <c r="J8" s="43"/>
      <c r="K8" s="46"/>
    </row>
    <row r="9" spans="2:11" s="1" customFormat="1" ht="36.9" customHeight="1">
      <c r="B9" s="42"/>
      <c r="C9" s="43"/>
      <c r="D9" s="43"/>
      <c r="E9" s="408" t="s">
        <v>1355</v>
      </c>
      <c r="F9" s="409"/>
      <c r="G9" s="409"/>
      <c r="H9" s="409"/>
      <c r="I9" s="119"/>
      <c r="J9" s="43"/>
      <c r="K9" s="46"/>
    </row>
    <row r="10" spans="2:11" s="1" customFormat="1" ht="13.5">
      <c r="B10" s="42"/>
      <c r="C10" s="43"/>
      <c r="D10" s="43"/>
      <c r="E10" s="43"/>
      <c r="F10" s="43"/>
      <c r="G10" s="43"/>
      <c r="H10" s="43"/>
      <c r="I10" s="119"/>
      <c r="J10" s="43"/>
      <c r="K10" s="46"/>
    </row>
    <row r="11" spans="2:11" s="1" customFormat="1" ht="14.4" customHeight="1">
      <c r="B11" s="42"/>
      <c r="C11" s="43"/>
      <c r="D11" s="38" t="s">
        <v>21</v>
      </c>
      <c r="E11" s="43"/>
      <c r="F11" s="36" t="s">
        <v>91</v>
      </c>
      <c r="G11" s="43"/>
      <c r="H11" s="43"/>
      <c r="I11" s="120" t="s">
        <v>23</v>
      </c>
      <c r="J11" s="36" t="s">
        <v>154</v>
      </c>
      <c r="K11" s="46"/>
    </row>
    <row r="12" spans="2:11" s="1" customFormat="1" ht="14.4" customHeight="1">
      <c r="B12" s="42"/>
      <c r="C12" s="43"/>
      <c r="D12" s="38" t="s">
        <v>26</v>
      </c>
      <c r="E12" s="43"/>
      <c r="F12" s="36" t="s">
        <v>27</v>
      </c>
      <c r="G12" s="43"/>
      <c r="H12" s="43"/>
      <c r="I12" s="120" t="s">
        <v>28</v>
      </c>
      <c r="J12" s="121">
        <f>'Rekapitulace stavby'!AN8</f>
        <v>43424</v>
      </c>
      <c r="K12" s="46"/>
    </row>
    <row r="13" spans="2:11" s="1" customFormat="1" ht="21.75" customHeight="1">
      <c r="B13" s="42"/>
      <c r="C13" s="43"/>
      <c r="D13" s="35" t="s">
        <v>30</v>
      </c>
      <c r="E13" s="43"/>
      <c r="F13" s="39" t="s">
        <v>31</v>
      </c>
      <c r="G13" s="43"/>
      <c r="H13" s="43"/>
      <c r="I13" s="122" t="s">
        <v>32</v>
      </c>
      <c r="J13" s="39" t="s">
        <v>155</v>
      </c>
      <c r="K13" s="46"/>
    </row>
    <row r="14" spans="2:11" s="1" customFormat="1" ht="14.4" customHeight="1">
      <c r="B14" s="42"/>
      <c r="C14" s="43"/>
      <c r="D14" s="38" t="s">
        <v>35</v>
      </c>
      <c r="E14" s="43"/>
      <c r="F14" s="43"/>
      <c r="G14" s="43"/>
      <c r="H14" s="43"/>
      <c r="I14" s="120" t="s">
        <v>36</v>
      </c>
      <c r="J14" s="36" t="s">
        <v>37</v>
      </c>
      <c r="K14" s="46"/>
    </row>
    <row r="15" spans="2:11" s="1" customFormat="1" ht="18" customHeight="1">
      <c r="B15" s="42"/>
      <c r="C15" s="43"/>
      <c r="D15" s="43"/>
      <c r="E15" s="36" t="s">
        <v>156</v>
      </c>
      <c r="F15" s="43"/>
      <c r="G15" s="43"/>
      <c r="H15" s="43"/>
      <c r="I15" s="120" t="s">
        <v>39</v>
      </c>
      <c r="J15" s="36" t="s">
        <v>40</v>
      </c>
      <c r="K15" s="46"/>
    </row>
    <row r="16" spans="2:11" s="1" customFormat="1" ht="6.9" customHeight="1">
      <c r="B16" s="42"/>
      <c r="C16" s="43"/>
      <c r="D16" s="43"/>
      <c r="E16" s="43"/>
      <c r="F16" s="43"/>
      <c r="G16" s="43"/>
      <c r="H16" s="43"/>
      <c r="I16" s="119"/>
      <c r="J16" s="43"/>
      <c r="K16" s="46"/>
    </row>
    <row r="17" spans="2:11" s="1" customFormat="1" ht="14.4" customHeight="1">
      <c r="B17" s="42"/>
      <c r="C17" s="43"/>
      <c r="D17" s="38" t="s">
        <v>41</v>
      </c>
      <c r="E17" s="43"/>
      <c r="F17" s="43"/>
      <c r="G17" s="43"/>
      <c r="H17" s="43"/>
      <c r="I17" s="120" t="s">
        <v>36</v>
      </c>
      <c r="J17" s="36" t="str">
        <f>IF('Rekapitulace stavby'!AN13="Vyplň údaj","",IF('Rekapitulace stavby'!AN13="","",'Rekapitulace stavby'!AN13))</f>
        <v>48035599</v>
      </c>
      <c r="K17" s="46"/>
    </row>
    <row r="18" spans="2:11" s="1" customFormat="1" ht="18" customHeight="1">
      <c r="B18" s="42"/>
      <c r="C18" s="43"/>
      <c r="D18" s="43"/>
      <c r="E18" s="36" t="str">
        <f>IF('Rekapitulace stavby'!E14="Vyplň údaj","",IF('Rekapitulace stavby'!E14="","",'Rekapitulace stavby'!E14))</f>
        <v>Společnost Dlouhá Ves - Radešov</v>
      </c>
      <c r="F18" s="43"/>
      <c r="G18" s="43"/>
      <c r="H18" s="43"/>
      <c r="I18" s="120" t="s">
        <v>39</v>
      </c>
      <c r="J18" s="36" t="str">
        <f>IF('Rekapitulace stavby'!AN14="Vyplň údaj","",IF('Rekapitulace stavby'!AN14="","",'Rekapitulace stavby'!AN14))</f>
        <v>CZ48035599</v>
      </c>
      <c r="K18" s="46"/>
    </row>
    <row r="19" spans="2:11" s="1" customFormat="1" ht="6.9" customHeight="1">
      <c r="B19" s="42"/>
      <c r="C19" s="43"/>
      <c r="D19" s="43"/>
      <c r="E19" s="43"/>
      <c r="F19" s="43"/>
      <c r="G19" s="43"/>
      <c r="H19" s="43"/>
      <c r="I19" s="119"/>
      <c r="J19" s="43"/>
      <c r="K19" s="46"/>
    </row>
    <row r="20" spans="2:11" s="1" customFormat="1" ht="14.4" customHeight="1">
      <c r="B20" s="42"/>
      <c r="C20" s="43"/>
      <c r="D20" s="38" t="s">
        <v>42</v>
      </c>
      <c r="E20" s="43"/>
      <c r="F20" s="43"/>
      <c r="G20" s="43"/>
      <c r="H20" s="43"/>
      <c r="I20" s="120" t="s">
        <v>36</v>
      </c>
      <c r="J20" s="36" t="s">
        <v>43</v>
      </c>
      <c r="K20" s="46"/>
    </row>
    <row r="21" spans="2:11" s="1" customFormat="1" ht="18" customHeight="1">
      <c r="B21" s="42"/>
      <c r="C21" s="43"/>
      <c r="D21" s="43"/>
      <c r="E21" s="36" t="s">
        <v>44</v>
      </c>
      <c r="F21" s="43"/>
      <c r="G21" s="43"/>
      <c r="H21" s="43"/>
      <c r="I21" s="120" t="s">
        <v>39</v>
      </c>
      <c r="J21" s="36" t="s">
        <v>45</v>
      </c>
      <c r="K21" s="46"/>
    </row>
    <row r="22" spans="2:11" s="1" customFormat="1" ht="6.9" customHeight="1">
      <c r="B22" s="42"/>
      <c r="C22" s="43"/>
      <c r="D22" s="43"/>
      <c r="E22" s="43"/>
      <c r="F22" s="43"/>
      <c r="G22" s="43"/>
      <c r="H22" s="43"/>
      <c r="I22" s="119"/>
      <c r="J22" s="43"/>
      <c r="K22" s="46"/>
    </row>
    <row r="23" spans="2:11" s="1" customFormat="1" ht="14.4" customHeight="1">
      <c r="B23" s="42"/>
      <c r="C23" s="43"/>
      <c r="D23" s="38" t="s">
        <v>46</v>
      </c>
      <c r="E23" s="43"/>
      <c r="F23" s="43"/>
      <c r="G23" s="43"/>
      <c r="H23" s="43"/>
      <c r="I23" s="119"/>
      <c r="J23" s="43"/>
      <c r="K23" s="46"/>
    </row>
    <row r="24" spans="2:11" s="6" customFormat="1" ht="14.4" customHeight="1">
      <c r="B24" s="123"/>
      <c r="C24" s="124"/>
      <c r="D24" s="124"/>
      <c r="E24" s="397" t="s">
        <v>22</v>
      </c>
      <c r="F24" s="397"/>
      <c r="G24" s="397"/>
      <c r="H24" s="397"/>
      <c r="I24" s="125"/>
      <c r="J24" s="124"/>
      <c r="K24" s="126"/>
    </row>
    <row r="25" spans="2:11" s="1" customFormat="1" ht="6.9" customHeight="1">
      <c r="B25" s="42"/>
      <c r="C25" s="43"/>
      <c r="D25" s="43"/>
      <c r="E25" s="43"/>
      <c r="F25" s="43"/>
      <c r="G25" s="43"/>
      <c r="H25" s="43"/>
      <c r="I25" s="119"/>
      <c r="J25" s="43"/>
      <c r="K25" s="46"/>
    </row>
    <row r="26" spans="2:11" s="1" customFormat="1" ht="6.9" customHeight="1">
      <c r="B26" s="42"/>
      <c r="C26" s="43"/>
      <c r="D26" s="86"/>
      <c r="E26" s="86"/>
      <c r="F26" s="86"/>
      <c r="G26" s="86"/>
      <c r="H26" s="86"/>
      <c r="I26" s="127"/>
      <c r="J26" s="86"/>
      <c r="K26" s="128"/>
    </row>
    <row r="27" spans="2:11" s="1" customFormat="1" ht="25.35" customHeight="1">
      <c r="B27" s="42"/>
      <c r="C27" s="43"/>
      <c r="D27" s="129" t="s">
        <v>48</v>
      </c>
      <c r="E27" s="43"/>
      <c r="F27" s="43"/>
      <c r="G27" s="43"/>
      <c r="H27" s="43"/>
      <c r="I27" s="119"/>
      <c r="J27" s="130">
        <f>ROUND(J88,2)</f>
        <v>867148.96</v>
      </c>
      <c r="K27" s="46"/>
    </row>
    <row r="28" spans="2:11" s="1" customFormat="1" ht="6.9" customHeight="1">
      <c r="B28" s="42"/>
      <c r="C28" s="43"/>
      <c r="D28" s="86"/>
      <c r="E28" s="86"/>
      <c r="F28" s="86"/>
      <c r="G28" s="86"/>
      <c r="H28" s="86"/>
      <c r="I28" s="127"/>
      <c r="J28" s="86"/>
      <c r="K28" s="128"/>
    </row>
    <row r="29" spans="2:11" s="1" customFormat="1" ht="14.4" customHeight="1">
      <c r="B29" s="42"/>
      <c r="C29" s="43"/>
      <c r="D29" s="43"/>
      <c r="E29" s="43"/>
      <c r="F29" s="47" t="s">
        <v>50</v>
      </c>
      <c r="G29" s="43"/>
      <c r="H29" s="43"/>
      <c r="I29" s="131" t="s">
        <v>49</v>
      </c>
      <c r="J29" s="47" t="s">
        <v>51</v>
      </c>
      <c r="K29" s="46"/>
    </row>
    <row r="30" spans="2:11" s="1" customFormat="1" ht="14.4" customHeight="1">
      <c r="B30" s="42"/>
      <c r="C30" s="43"/>
      <c r="D30" s="50" t="s">
        <v>52</v>
      </c>
      <c r="E30" s="50" t="s">
        <v>53</v>
      </c>
      <c r="F30" s="132">
        <f>ROUND(SUM(BE88:BE244),2)</f>
        <v>867148.96</v>
      </c>
      <c r="G30" s="43"/>
      <c r="H30" s="43"/>
      <c r="I30" s="133">
        <v>0.21</v>
      </c>
      <c r="J30" s="132">
        <f>ROUND(ROUND((SUM(BE88:BE244)),2)*I30,2)</f>
        <v>182101.28</v>
      </c>
      <c r="K30" s="46"/>
    </row>
    <row r="31" spans="2:11" s="1" customFormat="1" ht="14.4" customHeight="1">
      <c r="B31" s="42"/>
      <c r="C31" s="43"/>
      <c r="D31" s="43"/>
      <c r="E31" s="50" t="s">
        <v>54</v>
      </c>
      <c r="F31" s="132">
        <f>ROUND(SUM(BF88:BF244),2)</f>
        <v>0</v>
      </c>
      <c r="G31" s="43"/>
      <c r="H31" s="43"/>
      <c r="I31" s="133">
        <v>0.15</v>
      </c>
      <c r="J31" s="132">
        <f>ROUND(ROUND((SUM(BF88:BF244)),2)*I31,2)</f>
        <v>0</v>
      </c>
      <c r="K31" s="46"/>
    </row>
    <row r="32" spans="2:11" s="1" customFormat="1" ht="14.4" customHeight="1" hidden="1">
      <c r="B32" s="42"/>
      <c r="C32" s="43"/>
      <c r="D32" s="43"/>
      <c r="E32" s="50" t="s">
        <v>55</v>
      </c>
      <c r="F32" s="132">
        <f>ROUND(SUM(BG88:BG244),2)</f>
        <v>0</v>
      </c>
      <c r="G32" s="43"/>
      <c r="H32" s="43"/>
      <c r="I32" s="133">
        <v>0.21</v>
      </c>
      <c r="J32" s="132">
        <v>0</v>
      </c>
      <c r="K32" s="46"/>
    </row>
    <row r="33" spans="2:11" s="1" customFormat="1" ht="14.4" customHeight="1" hidden="1">
      <c r="B33" s="42"/>
      <c r="C33" s="43"/>
      <c r="D33" s="43"/>
      <c r="E33" s="50" t="s">
        <v>56</v>
      </c>
      <c r="F33" s="132">
        <f>ROUND(SUM(BH88:BH244),2)</f>
        <v>0</v>
      </c>
      <c r="G33" s="43"/>
      <c r="H33" s="43"/>
      <c r="I33" s="133">
        <v>0.15</v>
      </c>
      <c r="J33" s="132">
        <v>0</v>
      </c>
      <c r="K33" s="46"/>
    </row>
    <row r="34" spans="2:11" s="1" customFormat="1" ht="14.4" customHeight="1" hidden="1">
      <c r="B34" s="42"/>
      <c r="C34" s="43"/>
      <c r="D34" s="43"/>
      <c r="E34" s="50" t="s">
        <v>57</v>
      </c>
      <c r="F34" s="132">
        <f>ROUND(SUM(BI88:BI244),2)</f>
        <v>0</v>
      </c>
      <c r="G34" s="43"/>
      <c r="H34" s="43"/>
      <c r="I34" s="133">
        <v>0</v>
      </c>
      <c r="J34" s="132">
        <v>0</v>
      </c>
      <c r="K34" s="46"/>
    </row>
    <row r="35" spans="2:11" s="1" customFormat="1" ht="6.9" customHeight="1">
      <c r="B35" s="42"/>
      <c r="C35" s="43"/>
      <c r="D35" s="43"/>
      <c r="E35" s="43"/>
      <c r="F35" s="43"/>
      <c r="G35" s="43"/>
      <c r="H35" s="43"/>
      <c r="I35" s="119"/>
      <c r="J35" s="43"/>
      <c r="K35" s="46"/>
    </row>
    <row r="36" spans="2:11" s="1" customFormat="1" ht="25.35" customHeight="1">
      <c r="B36" s="42"/>
      <c r="C36" s="134"/>
      <c r="D36" s="135" t="s">
        <v>58</v>
      </c>
      <c r="E36" s="80"/>
      <c r="F36" s="80"/>
      <c r="G36" s="136" t="s">
        <v>59</v>
      </c>
      <c r="H36" s="137" t="s">
        <v>60</v>
      </c>
      <c r="I36" s="138"/>
      <c r="J36" s="139">
        <f>SUM(J27:J34)</f>
        <v>1049250.24</v>
      </c>
      <c r="K36" s="140"/>
    </row>
    <row r="37" spans="2:11" s="1" customFormat="1" ht="14.4" customHeight="1">
      <c r="B37" s="57"/>
      <c r="C37" s="58"/>
      <c r="D37" s="58"/>
      <c r="E37" s="58"/>
      <c r="F37" s="58"/>
      <c r="G37" s="58"/>
      <c r="H37" s="58"/>
      <c r="I37" s="141"/>
      <c r="J37" s="58"/>
      <c r="K37" s="59"/>
    </row>
    <row r="41" spans="2:11" s="1" customFormat="1" ht="6.9" customHeight="1">
      <c r="B41" s="142"/>
      <c r="C41" s="143"/>
      <c r="D41" s="143"/>
      <c r="E41" s="143"/>
      <c r="F41" s="143"/>
      <c r="G41" s="143"/>
      <c r="H41" s="143"/>
      <c r="I41" s="144"/>
      <c r="J41" s="143"/>
      <c r="K41" s="145"/>
    </row>
    <row r="42" spans="2:11" s="1" customFormat="1" ht="36.9" customHeight="1">
      <c r="B42" s="42"/>
      <c r="C42" s="31" t="s">
        <v>157</v>
      </c>
      <c r="D42" s="43"/>
      <c r="E42" s="43"/>
      <c r="F42" s="43"/>
      <c r="G42" s="43"/>
      <c r="H42" s="43"/>
      <c r="I42" s="119"/>
      <c r="J42" s="43"/>
      <c r="K42" s="46"/>
    </row>
    <row r="43" spans="2:11" s="1" customFormat="1" ht="6.9" customHeight="1">
      <c r="B43" s="42"/>
      <c r="C43" s="43"/>
      <c r="D43" s="43"/>
      <c r="E43" s="43"/>
      <c r="F43" s="43"/>
      <c r="G43" s="43"/>
      <c r="H43" s="43"/>
      <c r="I43" s="119"/>
      <c r="J43" s="43"/>
      <c r="K43" s="46"/>
    </row>
    <row r="44" spans="2:11" s="1" customFormat="1" ht="14.4" customHeight="1">
      <c r="B44" s="42"/>
      <c r="C44" s="38" t="s">
        <v>18</v>
      </c>
      <c r="D44" s="43"/>
      <c r="E44" s="43"/>
      <c r="F44" s="43"/>
      <c r="G44" s="43"/>
      <c r="H44" s="43"/>
      <c r="I44" s="119"/>
      <c r="J44" s="43"/>
      <c r="K44" s="46"/>
    </row>
    <row r="45" spans="2:11" s="1" customFormat="1" ht="14.4" customHeight="1">
      <c r="B45" s="42"/>
      <c r="C45" s="43"/>
      <c r="D45" s="43"/>
      <c r="E45" s="406" t="str">
        <f>E7</f>
        <v>II/169 a II/145 Dlouhá ves-Radešov, úsek C</v>
      </c>
      <c r="F45" s="407"/>
      <c r="G45" s="407"/>
      <c r="H45" s="407"/>
      <c r="I45" s="119"/>
      <c r="J45" s="43"/>
      <c r="K45" s="46"/>
    </row>
    <row r="46" spans="2:11" s="1" customFormat="1" ht="14.4" customHeight="1">
      <c r="B46" s="42"/>
      <c r="C46" s="38" t="s">
        <v>152</v>
      </c>
      <c r="D46" s="43"/>
      <c r="E46" s="43"/>
      <c r="F46" s="43"/>
      <c r="G46" s="43"/>
      <c r="H46" s="43"/>
      <c r="I46" s="119"/>
      <c r="J46" s="43"/>
      <c r="K46" s="46"/>
    </row>
    <row r="47" spans="2:11" s="1" customFormat="1" ht="16.2" customHeight="1">
      <c r="B47" s="42"/>
      <c r="C47" s="43"/>
      <c r="D47" s="43"/>
      <c r="E47" s="408" t="str">
        <f>E9</f>
        <v>102 - Chodníky a zastávky BUS</v>
      </c>
      <c r="F47" s="409"/>
      <c r="G47" s="409"/>
      <c r="H47" s="409"/>
      <c r="I47" s="119"/>
      <c r="J47" s="43"/>
      <c r="K47" s="46"/>
    </row>
    <row r="48" spans="2:11" s="1" customFormat="1" ht="6.9" customHeight="1">
      <c r="B48" s="42"/>
      <c r="C48" s="43"/>
      <c r="D48" s="43"/>
      <c r="E48" s="43"/>
      <c r="F48" s="43"/>
      <c r="G48" s="43"/>
      <c r="H48" s="43"/>
      <c r="I48" s="119"/>
      <c r="J48" s="43"/>
      <c r="K48" s="46"/>
    </row>
    <row r="49" spans="2:11" s="1" customFormat="1" ht="18" customHeight="1">
      <c r="B49" s="42"/>
      <c r="C49" s="38" t="s">
        <v>26</v>
      </c>
      <c r="D49" s="43"/>
      <c r="E49" s="43"/>
      <c r="F49" s="36" t="str">
        <f>F12</f>
        <v>Kraj Plzeňský, k.ú. Opolenec</v>
      </c>
      <c r="G49" s="43"/>
      <c r="H49" s="43"/>
      <c r="I49" s="120" t="s">
        <v>28</v>
      </c>
      <c r="J49" s="121">
        <f>IF(J12="","",J12)</f>
        <v>43424</v>
      </c>
      <c r="K49" s="46"/>
    </row>
    <row r="50" spans="2:11" s="1" customFormat="1" ht="6.9" customHeight="1">
      <c r="B50" s="42"/>
      <c r="C50" s="43"/>
      <c r="D50" s="43"/>
      <c r="E50" s="43"/>
      <c r="F50" s="43"/>
      <c r="G50" s="43"/>
      <c r="H50" s="43"/>
      <c r="I50" s="119"/>
      <c r="J50" s="43"/>
      <c r="K50" s="46"/>
    </row>
    <row r="51" spans="2:11" s="1" customFormat="1" ht="13.2">
      <c r="B51" s="42"/>
      <c r="C51" s="38" t="s">
        <v>35</v>
      </c>
      <c r="D51" s="43"/>
      <c r="E51" s="43"/>
      <c r="F51" s="36" t="str">
        <f>E15</f>
        <v>Správa a údržba silnic Lzeňského kraje, p.o.</v>
      </c>
      <c r="G51" s="43"/>
      <c r="H51" s="43"/>
      <c r="I51" s="120" t="s">
        <v>42</v>
      </c>
      <c r="J51" s="397" t="str">
        <f>E21</f>
        <v>Pontex spol. s r.o.</v>
      </c>
      <c r="K51" s="46"/>
    </row>
    <row r="52" spans="2:11" s="1" customFormat="1" ht="14.4" customHeight="1">
      <c r="B52" s="42"/>
      <c r="C52" s="38" t="s">
        <v>41</v>
      </c>
      <c r="D52" s="43"/>
      <c r="E52" s="43"/>
      <c r="F52" s="36" t="str">
        <f>IF(E18="","",E18)</f>
        <v>Společnost Dlouhá Ves - Radešov</v>
      </c>
      <c r="G52" s="43"/>
      <c r="H52" s="43"/>
      <c r="I52" s="119"/>
      <c r="J52" s="401"/>
      <c r="K52" s="46"/>
    </row>
    <row r="53" spans="2:11" s="1" customFormat="1" ht="10.35" customHeight="1">
      <c r="B53" s="42"/>
      <c r="C53" s="43"/>
      <c r="D53" s="43"/>
      <c r="E53" s="43"/>
      <c r="F53" s="43"/>
      <c r="G53" s="43"/>
      <c r="H53" s="43"/>
      <c r="I53" s="119"/>
      <c r="J53" s="43"/>
      <c r="K53" s="46"/>
    </row>
    <row r="54" spans="2:11" s="1" customFormat="1" ht="29.25" customHeight="1">
      <c r="B54" s="42"/>
      <c r="C54" s="146" t="s">
        <v>158</v>
      </c>
      <c r="D54" s="134"/>
      <c r="E54" s="134"/>
      <c r="F54" s="134"/>
      <c r="G54" s="134"/>
      <c r="H54" s="134"/>
      <c r="I54" s="147"/>
      <c r="J54" s="148" t="s">
        <v>159</v>
      </c>
      <c r="K54" s="149"/>
    </row>
    <row r="55" spans="2:11" s="1" customFormat="1" ht="10.35" customHeight="1">
      <c r="B55" s="42"/>
      <c r="C55" s="43"/>
      <c r="D55" s="43"/>
      <c r="E55" s="43"/>
      <c r="F55" s="43"/>
      <c r="G55" s="43"/>
      <c r="H55" s="43"/>
      <c r="I55" s="119"/>
      <c r="J55" s="43"/>
      <c r="K55" s="46"/>
    </row>
    <row r="56" spans="2:47" s="1" customFormat="1" ht="29.25" customHeight="1">
      <c r="B56" s="42"/>
      <c r="C56" s="150" t="s">
        <v>160</v>
      </c>
      <c r="D56" s="43"/>
      <c r="E56" s="43"/>
      <c r="F56" s="43"/>
      <c r="G56" s="43"/>
      <c r="H56" s="43"/>
      <c r="I56" s="119"/>
      <c r="J56" s="130">
        <f>J88</f>
        <v>867148.9599999997</v>
      </c>
      <c r="K56" s="46"/>
      <c r="AU56" s="25" t="s">
        <v>161</v>
      </c>
    </row>
    <row r="57" spans="2:11" s="7" customFormat="1" ht="24.9" customHeight="1">
      <c r="B57" s="151"/>
      <c r="C57" s="152"/>
      <c r="D57" s="153" t="s">
        <v>219</v>
      </c>
      <c r="E57" s="154"/>
      <c r="F57" s="154"/>
      <c r="G57" s="154"/>
      <c r="H57" s="154"/>
      <c r="I57" s="155"/>
      <c r="J57" s="156">
        <f>J89</f>
        <v>841401.4899999998</v>
      </c>
      <c r="K57" s="157"/>
    </row>
    <row r="58" spans="2:11" s="8" customFormat="1" ht="19.95" customHeight="1">
      <c r="B58" s="158"/>
      <c r="C58" s="159"/>
      <c r="D58" s="160" t="s">
        <v>220</v>
      </c>
      <c r="E58" s="161"/>
      <c r="F58" s="161"/>
      <c r="G58" s="161"/>
      <c r="H58" s="161"/>
      <c r="I58" s="162"/>
      <c r="J58" s="163">
        <f>J90</f>
        <v>95084.47</v>
      </c>
      <c r="K58" s="164"/>
    </row>
    <row r="59" spans="2:11" s="8" customFormat="1" ht="19.95" customHeight="1">
      <c r="B59" s="158"/>
      <c r="C59" s="159"/>
      <c r="D59" s="160" t="s">
        <v>221</v>
      </c>
      <c r="E59" s="161"/>
      <c r="F59" s="161"/>
      <c r="G59" s="161"/>
      <c r="H59" s="161"/>
      <c r="I59" s="162"/>
      <c r="J59" s="163">
        <f>J123</f>
        <v>158805.42</v>
      </c>
      <c r="K59" s="164"/>
    </row>
    <row r="60" spans="2:11" s="8" customFormat="1" ht="19.95" customHeight="1">
      <c r="B60" s="158"/>
      <c r="C60" s="159"/>
      <c r="D60" s="160" t="s">
        <v>222</v>
      </c>
      <c r="E60" s="161"/>
      <c r="F60" s="161"/>
      <c r="G60" s="161"/>
      <c r="H60" s="161"/>
      <c r="I60" s="162"/>
      <c r="J60" s="163">
        <f>J133</f>
        <v>478465.27999999997</v>
      </c>
      <c r="K60" s="164"/>
    </row>
    <row r="61" spans="2:11" s="8" customFormat="1" ht="19.95" customHeight="1">
      <c r="B61" s="158"/>
      <c r="C61" s="159"/>
      <c r="D61" s="160" t="s">
        <v>224</v>
      </c>
      <c r="E61" s="161"/>
      <c r="F61" s="161"/>
      <c r="G61" s="161"/>
      <c r="H61" s="161"/>
      <c r="I61" s="162"/>
      <c r="J61" s="163">
        <f>J169</f>
        <v>46683.35999999999</v>
      </c>
      <c r="K61" s="164"/>
    </row>
    <row r="62" spans="2:11" s="8" customFormat="1" ht="19.95" customHeight="1">
      <c r="B62" s="158"/>
      <c r="C62" s="159"/>
      <c r="D62" s="160" t="s">
        <v>225</v>
      </c>
      <c r="E62" s="161"/>
      <c r="F62" s="161"/>
      <c r="G62" s="161"/>
      <c r="H62" s="161"/>
      <c r="I62" s="162"/>
      <c r="J62" s="163">
        <f>J185</f>
        <v>0</v>
      </c>
      <c r="K62" s="164"/>
    </row>
    <row r="63" spans="2:11" s="8" customFormat="1" ht="19.95" customHeight="1">
      <c r="B63" s="158"/>
      <c r="C63" s="159"/>
      <c r="D63" s="160" t="s">
        <v>1356</v>
      </c>
      <c r="E63" s="161"/>
      <c r="F63" s="161"/>
      <c r="G63" s="161"/>
      <c r="H63" s="161"/>
      <c r="I63" s="162"/>
      <c r="J63" s="163">
        <f>J186</f>
        <v>58083.56</v>
      </c>
      <c r="K63" s="164"/>
    </row>
    <row r="64" spans="2:11" s="8" customFormat="1" ht="19.95" customHeight="1">
      <c r="B64" s="158"/>
      <c r="C64" s="159"/>
      <c r="D64" s="160" t="s">
        <v>1357</v>
      </c>
      <c r="E64" s="161"/>
      <c r="F64" s="161"/>
      <c r="G64" s="161"/>
      <c r="H64" s="161"/>
      <c r="I64" s="162"/>
      <c r="J64" s="163">
        <f>J214</f>
        <v>2675.95</v>
      </c>
      <c r="K64" s="164"/>
    </row>
    <row r="65" spans="2:11" s="8" customFormat="1" ht="19.95" customHeight="1">
      <c r="B65" s="158"/>
      <c r="C65" s="159"/>
      <c r="D65" s="160" t="s">
        <v>1358</v>
      </c>
      <c r="E65" s="161"/>
      <c r="F65" s="161"/>
      <c r="G65" s="161"/>
      <c r="H65" s="161"/>
      <c r="I65" s="162"/>
      <c r="J65" s="163">
        <f>J221</f>
        <v>1603.45</v>
      </c>
      <c r="K65" s="164"/>
    </row>
    <row r="66" spans="2:11" s="7" customFormat="1" ht="24.9" customHeight="1">
      <c r="B66" s="151"/>
      <c r="C66" s="152"/>
      <c r="D66" s="153" t="s">
        <v>1359</v>
      </c>
      <c r="E66" s="154"/>
      <c r="F66" s="154"/>
      <c r="G66" s="154"/>
      <c r="H66" s="154"/>
      <c r="I66" s="155"/>
      <c r="J66" s="156">
        <f>J224</f>
        <v>25747.47</v>
      </c>
      <c r="K66" s="157"/>
    </row>
    <row r="67" spans="2:11" s="8" customFormat="1" ht="19.95" customHeight="1">
      <c r="B67" s="158"/>
      <c r="C67" s="159"/>
      <c r="D67" s="160" t="s">
        <v>1360</v>
      </c>
      <c r="E67" s="161"/>
      <c r="F67" s="161"/>
      <c r="G67" s="161"/>
      <c r="H67" s="161"/>
      <c r="I67" s="162"/>
      <c r="J67" s="163">
        <f>J225</f>
        <v>16013.93</v>
      </c>
      <c r="K67" s="164"/>
    </row>
    <row r="68" spans="2:11" s="8" customFormat="1" ht="19.95" customHeight="1">
      <c r="B68" s="158"/>
      <c r="C68" s="159"/>
      <c r="D68" s="160" t="s">
        <v>1361</v>
      </c>
      <c r="E68" s="161"/>
      <c r="F68" s="161"/>
      <c r="G68" s="161"/>
      <c r="H68" s="161"/>
      <c r="I68" s="162"/>
      <c r="J68" s="163">
        <f>J238</f>
        <v>9733.54</v>
      </c>
      <c r="K68" s="164"/>
    </row>
    <row r="69" spans="2:11" s="1" customFormat="1" ht="21.75" customHeight="1">
      <c r="B69" s="42"/>
      <c r="C69" s="43"/>
      <c r="D69" s="43"/>
      <c r="E69" s="43"/>
      <c r="F69" s="43"/>
      <c r="G69" s="43"/>
      <c r="H69" s="43"/>
      <c r="I69" s="119"/>
      <c r="J69" s="43"/>
      <c r="K69" s="46"/>
    </row>
    <row r="70" spans="2:11" s="1" customFormat="1" ht="6.9" customHeight="1">
      <c r="B70" s="57"/>
      <c r="C70" s="58"/>
      <c r="D70" s="58"/>
      <c r="E70" s="58"/>
      <c r="F70" s="58"/>
      <c r="G70" s="58"/>
      <c r="H70" s="58"/>
      <c r="I70" s="141"/>
      <c r="J70" s="58"/>
      <c r="K70" s="59"/>
    </row>
    <row r="74" spans="2:12" s="1" customFormat="1" ht="6.9" customHeight="1">
      <c r="B74" s="60"/>
      <c r="C74" s="61"/>
      <c r="D74" s="61"/>
      <c r="E74" s="61"/>
      <c r="F74" s="61"/>
      <c r="G74" s="61"/>
      <c r="H74" s="61"/>
      <c r="I74" s="144"/>
      <c r="J74" s="61"/>
      <c r="K74" s="61"/>
      <c r="L74" s="62"/>
    </row>
    <row r="75" spans="2:12" s="1" customFormat="1" ht="36.9" customHeight="1">
      <c r="B75" s="42"/>
      <c r="C75" s="63" t="s">
        <v>165</v>
      </c>
      <c r="D75" s="64"/>
      <c r="E75" s="64"/>
      <c r="F75" s="64"/>
      <c r="G75" s="64"/>
      <c r="H75" s="64"/>
      <c r="I75" s="165"/>
      <c r="J75" s="64"/>
      <c r="K75" s="64"/>
      <c r="L75" s="62"/>
    </row>
    <row r="76" spans="2:12" s="1" customFormat="1" ht="6.9" customHeight="1">
      <c r="B76" s="42"/>
      <c r="C76" s="64"/>
      <c r="D76" s="64"/>
      <c r="E76" s="64"/>
      <c r="F76" s="64"/>
      <c r="G76" s="64"/>
      <c r="H76" s="64"/>
      <c r="I76" s="165"/>
      <c r="J76" s="64"/>
      <c r="K76" s="64"/>
      <c r="L76" s="62"/>
    </row>
    <row r="77" spans="2:12" s="1" customFormat="1" ht="14.4" customHeight="1">
      <c r="B77" s="42"/>
      <c r="C77" s="66" t="s">
        <v>18</v>
      </c>
      <c r="D77" s="64"/>
      <c r="E77" s="64"/>
      <c r="F77" s="64"/>
      <c r="G77" s="64"/>
      <c r="H77" s="64"/>
      <c r="I77" s="165"/>
      <c r="J77" s="64"/>
      <c r="K77" s="64"/>
      <c r="L77" s="62"/>
    </row>
    <row r="78" spans="2:12" s="1" customFormat="1" ht="14.4" customHeight="1">
      <c r="B78" s="42"/>
      <c r="C78" s="64"/>
      <c r="D78" s="64"/>
      <c r="E78" s="402" t="str">
        <f>E7</f>
        <v>II/169 a II/145 Dlouhá ves-Radešov, úsek C</v>
      </c>
      <c r="F78" s="403"/>
      <c r="G78" s="403"/>
      <c r="H78" s="403"/>
      <c r="I78" s="165"/>
      <c r="J78" s="64"/>
      <c r="K78" s="64"/>
      <c r="L78" s="62"/>
    </row>
    <row r="79" spans="2:12" s="1" customFormat="1" ht="14.4" customHeight="1">
      <c r="B79" s="42"/>
      <c r="C79" s="66" t="s">
        <v>152</v>
      </c>
      <c r="D79" s="64"/>
      <c r="E79" s="64"/>
      <c r="F79" s="64"/>
      <c r="G79" s="64"/>
      <c r="H79" s="64"/>
      <c r="I79" s="165"/>
      <c r="J79" s="64"/>
      <c r="K79" s="64"/>
      <c r="L79" s="62"/>
    </row>
    <row r="80" spans="2:12" s="1" customFormat="1" ht="16.2" customHeight="1">
      <c r="B80" s="42"/>
      <c r="C80" s="64"/>
      <c r="D80" s="64"/>
      <c r="E80" s="382" t="str">
        <f>E9</f>
        <v>102 - Chodníky a zastávky BUS</v>
      </c>
      <c r="F80" s="404"/>
      <c r="G80" s="404"/>
      <c r="H80" s="404"/>
      <c r="I80" s="165"/>
      <c r="J80" s="64"/>
      <c r="K80" s="64"/>
      <c r="L80" s="62"/>
    </row>
    <row r="81" spans="2:12" s="1" customFormat="1" ht="6.9" customHeight="1">
      <c r="B81" s="42"/>
      <c r="C81" s="64"/>
      <c r="D81" s="64"/>
      <c r="E81" s="64"/>
      <c r="F81" s="64"/>
      <c r="G81" s="64"/>
      <c r="H81" s="64"/>
      <c r="I81" s="165"/>
      <c r="J81" s="64"/>
      <c r="K81" s="64"/>
      <c r="L81" s="62"/>
    </row>
    <row r="82" spans="2:12" s="1" customFormat="1" ht="18" customHeight="1">
      <c r="B82" s="42"/>
      <c r="C82" s="66" t="s">
        <v>26</v>
      </c>
      <c r="D82" s="64"/>
      <c r="E82" s="64"/>
      <c r="F82" s="166" t="str">
        <f>F12</f>
        <v>Kraj Plzeňský, k.ú. Opolenec</v>
      </c>
      <c r="G82" s="64"/>
      <c r="H82" s="64"/>
      <c r="I82" s="167" t="s">
        <v>28</v>
      </c>
      <c r="J82" s="74">
        <f>IF(J12="","",J12)</f>
        <v>43424</v>
      </c>
      <c r="K82" s="64"/>
      <c r="L82" s="62"/>
    </row>
    <row r="83" spans="2:12" s="1" customFormat="1" ht="6.9" customHeight="1">
      <c r="B83" s="42"/>
      <c r="C83" s="64"/>
      <c r="D83" s="64"/>
      <c r="E83" s="64"/>
      <c r="F83" s="64"/>
      <c r="G83" s="64"/>
      <c r="H83" s="64"/>
      <c r="I83" s="165"/>
      <c r="J83" s="64"/>
      <c r="K83" s="64"/>
      <c r="L83" s="62"/>
    </row>
    <row r="84" spans="2:12" s="1" customFormat="1" ht="13.2">
      <c r="B84" s="42"/>
      <c r="C84" s="66" t="s">
        <v>35</v>
      </c>
      <c r="D84" s="64"/>
      <c r="E84" s="64"/>
      <c r="F84" s="166" t="str">
        <f>E15</f>
        <v>Správa a údržba silnic Lzeňského kraje, p.o.</v>
      </c>
      <c r="G84" s="64"/>
      <c r="H84" s="64"/>
      <c r="I84" s="167" t="s">
        <v>42</v>
      </c>
      <c r="J84" s="166" t="str">
        <f>E21</f>
        <v>Pontex spol. s r.o.</v>
      </c>
      <c r="K84" s="64"/>
      <c r="L84" s="62"/>
    </row>
    <row r="85" spans="2:12" s="1" customFormat="1" ht="14.4" customHeight="1">
      <c r="B85" s="42"/>
      <c r="C85" s="66" t="s">
        <v>41</v>
      </c>
      <c r="D85" s="64"/>
      <c r="E85" s="64"/>
      <c r="F85" s="166" t="str">
        <f>IF(E18="","",E18)</f>
        <v>Společnost Dlouhá Ves - Radešov</v>
      </c>
      <c r="G85" s="64"/>
      <c r="H85" s="64"/>
      <c r="I85" s="165"/>
      <c r="J85" s="64"/>
      <c r="K85" s="64"/>
      <c r="L85" s="62"/>
    </row>
    <row r="86" spans="2:12" s="1" customFormat="1" ht="10.35" customHeight="1">
      <c r="B86" s="42"/>
      <c r="C86" s="64"/>
      <c r="D86" s="64"/>
      <c r="E86" s="64"/>
      <c r="F86" s="64"/>
      <c r="G86" s="64"/>
      <c r="H86" s="64"/>
      <c r="I86" s="165"/>
      <c r="J86" s="64"/>
      <c r="K86" s="64"/>
      <c r="L86" s="62"/>
    </row>
    <row r="87" spans="2:20" s="9" customFormat="1" ht="29.25" customHeight="1">
      <c r="B87" s="168"/>
      <c r="C87" s="169" t="s">
        <v>166</v>
      </c>
      <c r="D87" s="170" t="s">
        <v>67</v>
      </c>
      <c r="E87" s="170" t="s">
        <v>63</v>
      </c>
      <c r="F87" s="170" t="s">
        <v>167</v>
      </c>
      <c r="G87" s="170" t="s">
        <v>168</v>
      </c>
      <c r="H87" s="170" t="s">
        <v>169</v>
      </c>
      <c r="I87" s="171" t="s">
        <v>170</v>
      </c>
      <c r="J87" s="170" t="s">
        <v>159</v>
      </c>
      <c r="K87" s="172" t="s">
        <v>171</v>
      </c>
      <c r="L87" s="173"/>
      <c r="M87" s="82" t="s">
        <v>172</v>
      </c>
      <c r="N87" s="83" t="s">
        <v>52</v>
      </c>
      <c r="O87" s="83" t="s">
        <v>173</v>
      </c>
      <c r="P87" s="83" t="s">
        <v>174</v>
      </c>
      <c r="Q87" s="83" t="s">
        <v>175</v>
      </c>
      <c r="R87" s="83" t="s">
        <v>176</v>
      </c>
      <c r="S87" s="83" t="s">
        <v>177</v>
      </c>
      <c r="T87" s="84" t="s">
        <v>178</v>
      </c>
    </row>
    <row r="88" spans="2:63" s="1" customFormat="1" ht="29.25" customHeight="1">
      <c r="B88" s="42"/>
      <c r="C88" s="88" t="s">
        <v>160</v>
      </c>
      <c r="D88" s="64"/>
      <c r="E88" s="64"/>
      <c r="F88" s="64"/>
      <c r="G88" s="64"/>
      <c r="H88" s="64"/>
      <c r="I88" s="165"/>
      <c r="J88" s="174">
        <f>BK88</f>
        <v>867148.9599999997</v>
      </c>
      <c r="K88" s="64"/>
      <c r="L88" s="62"/>
      <c r="M88" s="85"/>
      <c r="N88" s="86"/>
      <c r="O88" s="86"/>
      <c r="P88" s="175">
        <f>P89+P224</f>
        <v>0</v>
      </c>
      <c r="Q88" s="86"/>
      <c r="R88" s="175">
        <f>R89+R224</f>
        <v>178.27853198</v>
      </c>
      <c r="S88" s="86"/>
      <c r="T88" s="176">
        <f>T89+T224</f>
        <v>8.8782</v>
      </c>
      <c r="AT88" s="25" t="s">
        <v>81</v>
      </c>
      <c r="AU88" s="25" t="s">
        <v>161</v>
      </c>
      <c r="BK88" s="177">
        <f>BK89+BK224</f>
        <v>867148.9599999997</v>
      </c>
    </row>
    <row r="89" spans="2:63" s="10" customFormat="1" ht="37.35" customHeight="1">
      <c r="B89" s="178"/>
      <c r="C89" s="179"/>
      <c r="D89" s="180" t="s">
        <v>81</v>
      </c>
      <c r="E89" s="181" t="s">
        <v>229</v>
      </c>
      <c r="F89" s="181" t="s">
        <v>230</v>
      </c>
      <c r="G89" s="179"/>
      <c r="H89" s="179"/>
      <c r="I89" s="182"/>
      <c r="J89" s="183">
        <f>BK89</f>
        <v>841401.4899999998</v>
      </c>
      <c r="K89" s="179"/>
      <c r="L89" s="184"/>
      <c r="M89" s="185"/>
      <c r="N89" s="186"/>
      <c r="O89" s="186"/>
      <c r="P89" s="187">
        <f>P90+P123+P133+P169+P185+P186+P214+P221</f>
        <v>0</v>
      </c>
      <c r="Q89" s="186"/>
      <c r="R89" s="187">
        <f>R90+R123+R133+R169+R185+R186+R214+R221</f>
        <v>178.16051198</v>
      </c>
      <c r="S89" s="186"/>
      <c r="T89" s="188">
        <f>T90+T123+T133+T169+T185+T186+T214+T221</f>
        <v>8.4375</v>
      </c>
      <c r="AR89" s="189" t="s">
        <v>25</v>
      </c>
      <c r="AT89" s="190" t="s">
        <v>81</v>
      </c>
      <c r="AU89" s="190" t="s">
        <v>82</v>
      </c>
      <c r="AY89" s="189" t="s">
        <v>182</v>
      </c>
      <c r="BK89" s="191">
        <f>BK90+BK123+BK133+BK169+BK185+BK186+BK214+BK221</f>
        <v>841401.4899999998</v>
      </c>
    </row>
    <row r="90" spans="2:63" s="10" customFormat="1" ht="19.95" customHeight="1">
      <c r="B90" s="178"/>
      <c r="C90" s="179"/>
      <c r="D90" s="180" t="s">
        <v>81</v>
      </c>
      <c r="E90" s="192" t="s">
        <v>25</v>
      </c>
      <c r="F90" s="192" t="s">
        <v>231</v>
      </c>
      <c r="G90" s="179"/>
      <c r="H90" s="179"/>
      <c r="I90" s="182"/>
      <c r="J90" s="193">
        <f>BK90</f>
        <v>95084.47</v>
      </c>
      <c r="K90" s="179"/>
      <c r="L90" s="184"/>
      <c r="M90" s="185"/>
      <c r="N90" s="186"/>
      <c r="O90" s="186"/>
      <c r="P90" s="187">
        <f>SUM(P91:P122)</f>
        <v>0</v>
      </c>
      <c r="Q90" s="186"/>
      <c r="R90" s="187">
        <f>SUM(R91:R122)</f>
        <v>57.6</v>
      </c>
      <c r="S90" s="186"/>
      <c r="T90" s="188">
        <f>SUM(T91:T122)</f>
        <v>8.4375</v>
      </c>
      <c r="AR90" s="189" t="s">
        <v>25</v>
      </c>
      <c r="AT90" s="190" t="s">
        <v>81</v>
      </c>
      <c r="AU90" s="190" t="s">
        <v>25</v>
      </c>
      <c r="AY90" s="189" t="s">
        <v>182</v>
      </c>
      <c r="BK90" s="191">
        <f>SUM(BK91:BK122)</f>
        <v>95084.47</v>
      </c>
    </row>
    <row r="91" spans="2:65" s="1" customFormat="1" ht="45.6" customHeight="1">
      <c r="B91" s="42"/>
      <c r="C91" s="194" t="s">
        <v>25</v>
      </c>
      <c r="D91" s="194" t="s">
        <v>185</v>
      </c>
      <c r="E91" s="195" t="s">
        <v>1362</v>
      </c>
      <c r="F91" s="196" t="s">
        <v>1363</v>
      </c>
      <c r="G91" s="197" t="s">
        <v>234</v>
      </c>
      <c r="H91" s="198">
        <v>13.5</v>
      </c>
      <c r="I91" s="199">
        <v>410.55</v>
      </c>
      <c r="J91" s="200">
        <f>ROUND(I91*H91,2)</f>
        <v>5542.43</v>
      </c>
      <c r="K91" s="196" t="s">
        <v>235</v>
      </c>
      <c r="L91" s="62"/>
      <c r="M91" s="201" t="s">
        <v>22</v>
      </c>
      <c r="N91" s="202" t="s">
        <v>53</v>
      </c>
      <c r="O91" s="43"/>
      <c r="P91" s="203">
        <f>O91*H91</f>
        <v>0</v>
      </c>
      <c r="Q91" s="203">
        <v>0</v>
      </c>
      <c r="R91" s="203">
        <f>Q91*H91</f>
        <v>0</v>
      </c>
      <c r="S91" s="203">
        <v>0.625</v>
      </c>
      <c r="T91" s="204">
        <f>S91*H91</f>
        <v>8.4375</v>
      </c>
      <c r="AR91" s="25" t="s">
        <v>197</v>
      </c>
      <c r="AT91" s="25" t="s">
        <v>185</v>
      </c>
      <c r="AU91" s="25" t="s">
        <v>92</v>
      </c>
      <c r="AY91" s="25" t="s">
        <v>182</v>
      </c>
      <c r="BE91" s="205">
        <f>IF(N91="základní",J91,0)</f>
        <v>5542.43</v>
      </c>
      <c r="BF91" s="205">
        <f>IF(N91="snížená",J91,0)</f>
        <v>0</v>
      </c>
      <c r="BG91" s="205">
        <f>IF(N91="zákl. přenesená",J91,0)</f>
        <v>0</v>
      </c>
      <c r="BH91" s="205">
        <f>IF(N91="sníž. přenesená",J91,0)</f>
        <v>0</v>
      </c>
      <c r="BI91" s="205">
        <f>IF(N91="nulová",J91,0)</f>
        <v>0</v>
      </c>
      <c r="BJ91" s="25" t="s">
        <v>25</v>
      </c>
      <c r="BK91" s="205">
        <f>ROUND(I91*H91,2)</f>
        <v>5542.43</v>
      </c>
      <c r="BL91" s="25" t="s">
        <v>197</v>
      </c>
      <c r="BM91" s="25" t="s">
        <v>1364</v>
      </c>
    </row>
    <row r="92" spans="2:47" s="1" customFormat="1" ht="348">
      <c r="B92" s="42"/>
      <c r="C92" s="64"/>
      <c r="D92" s="208" t="s">
        <v>237</v>
      </c>
      <c r="E92" s="64"/>
      <c r="F92" s="228" t="s">
        <v>269</v>
      </c>
      <c r="G92" s="64"/>
      <c r="H92" s="64"/>
      <c r="I92" s="165"/>
      <c r="J92" s="64"/>
      <c r="K92" s="64"/>
      <c r="L92" s="62"/>
      <c r="M92" s="229"/>
      <c r="N92" s="43"/>
      <c r="O92" s="43"/>
      <c r="P92" s="43"/>
      <c r="Q92" s="43"/>
      <c r="R92" s="43"/>
      <c r="S92" s="43"/>
      <c r="T92" s="79"/>
      <c r="AT92" s="25" t="s">
        <v>237</v>
      </c>
      <c r="AU92" s="25" t="s">
        <v>92</v>
      </c>
    </row>
    <row r="93" spans="2:51" s="11" customFormat="1" ht="13.5">
      <c r="B93" s="206"/>
      <c r="C93" s="207"/>
      <c r="D93" s="208" t="s">
        <v>192</v>
      </c>
      <c r="E93" s="209" t="s">
        <v>22</v>
      </c>
      <c r="F93" s="210" t="s">
        <v>1365</v>
      </c>
      <c r="G93" s="207"/>
      <c r="H93" s="211">
        <v>13.5</v>
      </c>
      <c r="I93" s="212"/>
      <c r="J93" s="207"/>
      <c r="K93" s="207"/>
      <c r="L93" s="213"/>
      <c r="M93" s="214"/>
      <c r="N93" s="215"/>
      <c r="O93" s="215"/>
      <c r="P93" s="215"/>
      <c r="Q93" s="215"/>
      <c r="R93" s="215"/>
      <c r="S93" s="215"/>
      <c r="T93" s="216"/>
      <c r="AT93" s="217" t="s">
        <v>192</v>
      </c>
      <c r="AU93" s="217" t="s">
        <v>92</v>
      </c>
      <c r="AV93" s="11" t="s">
        <v>92</v>
      </c>
      <c r="AW93" s="11" t="s">
        <v>194</v>
      </c>
      <c r="AX93" s="11" t="s">
        <v>25</v>
      </c>
      <c r="AY93" s="217" t="s">
        <v>182</v>
      </c>
    </row>
    <row r="94" spans="2:65" s="1" customFormat="1" ht="34.2" customHeight="1">
      <c r="B94" s="42"/>
      <c r="C94" s="194" t="s">
        <v>92</v>
      </c>
      <c r="D94" s="194" t="s">
        <v>185</v>
      </c>
      <c r="E94" s="195" t="s">
        <v>365</v>
      </c>
      <c r="F94" s="196" t="s">
        <v>366</v>
      </c>
      <c r="G94" s="197" t="s">
        <v>295</v>
      </c>
      <c r="H94" s="198">
        <v>120</v>
      </c>
      <c r="I94" s="199">
        <v>240.92</v>
      </c>
      <c r="J94" s="200">
        <f>ROUND(I94*H94,2)</f>
        <v>28910.4</v>
      </c>
      <c r="K94" s="196" t="s">
        <v>235</v>
      </c>
      <c r="L94" s="62"/>
      <c r="M94" s="201" t="s">
        <v>22</v>
      </c>
      <c r="N94" s="202" t="s">
        <v>53</v>
      </c>
      <c r="O94" s="43"/>
      <c r="P94" s="203">
        <f>O94*H94</f>
        <v>0</v>
      </c>
      <c r="Q94" s="203">
        <v>0</v>
      </c>
      <c r="R94" s="203">
        <f>Q94*H94</f>
        <v>0</v>
      </c>
      <c r="S94" s="203">
        <v>0</v>
      </c>
      <c r="T94" s="204">
        <f>S94*H94</f>
        <v>0</v>
      </c>
      <c r="AR94" s="25" t="s">
        <v>197</v>
      </c>
      <c r="AT94" s="25" t="s">
        <v>185</v>
      </c>
      <c r="AU94" s="25" t="s">
        <v>92</v>
      </c>
      <c r="AY94" s="25" t="s">
        <v>182</v>
      </c>
      <c r="BE94" s="205">
        <f>IF(N94="základní",J94,0)</f>
        <v>28910.4</v>
      </c>
      <c r="BF94" s="205">
        <f>IF(N94="snížená",J94,0)</f>
        <v>0</v>
      </c>
      <c r="BG94" s="205">
        <f>IF(N94="zákl. přenesená",J94,0)</f>
        <v>0</v>
      </c>
      <c r="BH94" s="205">
        <f>IF(N94="sníž. přenesená",J94,0)</f>
        <v>0</v>
      </c>
      <c r="BI94" s="205">
        <f>IF(N94="nulová",J94,0)</f>
        <v>0</v>
      </c>
      <c r="BJ94" s="25" t="s">
        <v>25</v>
      </c>
      <c r="BK94" s="205">
        <f>ROUND(I94*H94,2)</f>
        <v>28910.4</v>
      </c>
      <c r="BL94" s="25" t="s">
        <v>197</v>
      </c>
      <c r="BM94" s="25" t="s">
        <v>1366</v>
      </c>
    </row>
    <row r="95" spans="2:47" s="1" customFormat="1" ht="288">
      <c r="B95" s="42"/>
      <c r="C95" s="64"/>
      <c r="D95" s="208" t="s">
        <v>237</v>
      </c>
      <c r="E95" s="64"/>
      <c r="F95" s="228" t="s">
        <v>368</v>
      </c>
      <c r="G95" s="64"/>
      <c r="H95" s="64"/>
      <c r="I95" s="165"/>
      <c r="J95" s="64"/>
      <c r="K95" s="64"/>
      <c r="L95" s="62"/>
      <c r="M95" s="229"/>
      <c r="N95" s="43"/>
      <c r="O95" s="43"/>
      <c r="P95" s="43"/>
      <c r="Q95" s="43"/>
      <c r="R95" s="43"/>
      <c r="S95" s="43"/>
      <c r="T95" s="79"/>
      <c r="AT95" s="25" t="s">
        <v>237</v>
      </c>
      <c r="AU95" s="25" t="s">
        <v>92</v>
      </c>
    </row>
    <row r="96" spans="2:51" s="11" customFormat="1" ht="13.5">
      <c r="B96" s="206"/>
      <c r="C96" s="207"/>
      <c r="D96" s="208" t="s">
        <v>192</v>
      </c>
      <c r="E96" s="209" t="s">
        <v>22</v>
      </c>
      <c r="F96" s="210" t="s">
        <v>1367</v>
      </c>
      <c r="G96" s="207"/>
      <c r="H96" s="211">
        <v>120</v>
      </c>
      <c r="I96" s="212"/>
      <c r="J96" s="207"/>
      <c r="K96" s="207"/>
      <c r="L96" s="213"/>
      <c r="M96" s="214"/>
      <c r="N96" s="215"/>
      <c r="O96" s="215"/>
      <c r="P96" s="215"/>
      <c r="Q96" s="215"/>
      <c r="R96" s="215"/>
      <c r="S96" s="215"/>
      <c r="T96" s="216"/>
      <c r="AT96" s="217" t="s">
        <v>192</v>
      </c>
      <c r="AU96" s="217" t="s">
        <v>92</v>
      </c>
      <c r="AV96" s="11" t="s">
        <v>92</v>
      </c>
      <c r="AW96" s="11" t="s">
        <v>194</v>
      </c>
      <c r="AX96" s="11" t="s">
        <v>25</v>
      </c>
      <c r="AY96" s="217" t="s">
        <v>182</v>
      </c>
    </row>
    <row r="97" spans="2:65" s="1" customFormat="1" ht="34.2" customHeight="1">
      <c r="B97" s="42"/>
      <c r="C97" s="194" t="s">
        <v>201</v>
      </c>
      <c r="D97" s="194" t="s">
        <v>185</v>
      </c>
      <c r="E97" s="195" t="s">
        <v>373</v>
      </c>
      <c r="F97" s="196" t="s">
        <v>374</v>
      </c>
      <c r="G97" s="197" t="s">
        <v>295</v>
      </c>
      <c r="H97" s="198">
        <v>120</v>
      </c>
      <c r="I97" s="199">
        <v>24.09</v>
      </c>
      <c r="J97" s="200">
        <f>ROUND(I97*H97,2)</f>
        <v>2890.8</v>
      </c>
      <c r="K97" s="196" t="s">
        <v>235</v>
      </c>
      <c r="L97" s="62"/>
      <c r="M97" s="201" t="s">
        <v>22</v>
      </c>
      <c r="N97" s="202" t="s">
        <v>53</v>
      </c>
      <c r="O97" s="43"/>
      <c r="P97" s="203">
        <f>O97*H97</f>
        <v>0</v>
      </c>
      <c r="Q97" s="203">
        <v>0</v>
      </c>
      <c r="R97" s="203">
        <f>Q97*H97</f>
        <v>0</v>
      </c>
      <c r="S97" s="203">
        <v>0</v>
      </c>
      <c r="T97" s="204">
        <f>S97*H97</f>
        <v>0</v>
      </c>
      <c r="AR97" s="25" t="s">
        <v>197</v>
      </c>
      <c r="AT97" s="25" t="s">
        <v>185</v>
      </c>
      <c r="AU97" s="25" t="s">
        <v>92</v>
      </c>
      <c r="AY97" s="25" t="s">
        <v>182</v>
      </c>
      <c r="BE97" s="205">
        <f>IF(N97="základní",J97,0)</f>
        <v>2890.8</v>
      </c>
      <c r="BF97" s="205">
        <f>IF(N97="snížená",J97,0)</f>
        <v>0</v>
      </c>
      <c r="BG97" s="205">
        <f>IF(N97="zákl. přenesená",J97,0)</f>
        <v>0</v>
      </c>
      <c r="BH97" s="205">
        <f>IF(N97="sníž. přenesená",J97,0)</f>
        <v>0</v>
      </c>
      <c r="BI97" s="205">
        <f>IF(N97="nulová",J97,0)</f>
        <v>0</v>
      </c>
      <c r="BJ97" s="25" t="s">
        <v>25</v>
      </c>
      <c r="BK97" s="205">
        <f>ROUND(I97*H97,2)</f>
        <v>2890.8</v>
      </c>
      <c r="BL97" s="25" t="s">
        <v>197</v>
      </c>
      <c r="BM97" s="25" t="s">
        <v>1368</v>
      </c>
    </row>
    <row r="98" spans="2:47" s="1" customFormat="1" ht="288">
      <c r="B98" s="42"/>
      <c r="C98" s="64"/>
      <c r="D98" s="208" t="s">
        <v>237</v>
      </c>
      <c r="E98" s="64"/>
      <c r="F98" s="228" t="s">
        <v>368</v>
      </c>
      <c r="G98" s="64"/>
      <c r="H98" s="64"/>
      <c r="I98" s="165"/>
      <c r="J98" s="64"/>
      <c r="K98" s="64"/>
      <c r="L98" s="62"/>
      <c r="M98" s="229"/>
      <c r="N98" s="43"/>
      <c r="O98" s="43"/>
      <c r="P98" s="43"/>
      <c r="Q98" s="43"/>
      <c r="R98" s="43"/>
      <c r="S98" s="43"/>
      <c r="T98" s="79"/>
      <c r="AT98" s="25" t="s">
        <v>237</v>
      </c>
      <c r="AU98" s="25" t="s">
        <v>92</v>
      </c>
    </row>
    <row r="99" spans="2:51" s="11" customFormat="1" ht="13.5">
      <c r="B99" s="206"/>
      <c r="C99" s="207"/>
      <c r="D99" s="208" t="s">
        <v>192</v>
      </c>
      <c r="E99" s="209" t="s">
        <v>22</v>
      </c>
      <c r="F99" s="210" t="s">
        <v>1369</v>
      </c>
      <c r="G99" s="207"/>
      <c r="H99" s="211">
        <v>120</v>
      </c>
      <c r="I99" s="212"/>
      <c r="J99" s="207"/>
      <c r="K99" s="207"/>
      <c r="L99" s="213"/>
      <c r="M99" s="214"/>
      <c r="N99" s="215"/>
      <c r="O99" s="215"/>
      <c r="P99" s="215"/>
      <c r="Q99" s="215"/>
      <c r="R99" s="215"/>
      <c r="S99" s="215"/>
      <c r="T99" s="216"/>
      <c r="AT99" s="217" t="s">
        <v>192</v>
      </c>
      <c r="AU99" s="217" t="s">
        <v>92</v>
      </c>
      <c r="AV99" s="11" t="s">
        <v>92</v>
      </c>
      <c r="AW99" s="11" t="s">
        <v>194</v>
      </c>
      <c r="AX99" s="11" t="s">
        <v>25</v>
      </c>
      <c r="AY99" s="217" t="s">
        <v>182</v>
      </c>
    </row>
    <row r="100" spans="2:65" s="1" customFormat="1" ht="45.6" customHeight="1">
      <c r="B100" s="42"/>
      <c r="C100" s="194" t="s">
        <v>197</v>
      </c>
      <c r="D100" s="194" t="s">
        <v>185</v>
      </c>
      <c r="E100" s="195" t="s">
        <v>1370</v>
      </c>
      <c r="F100" s="196" t="s">
        <v>1371</v>
      </c>
      <c r="G100" s="197" t="s">
        <v>295</v>
      </c>
      <c r="H100" s="198">
        <v>137.7</v>
      </c>
      <c r="I100" s="199">
        <v>57.77</v>
      </c>
      <c r="J100" s="200">
        <f>ROUND(I100*H100,2)</f>
        <v>7954.93</v>
      </c>
      <c r="K100" s="196" t="s">
        <v>235</v>
      </c>
      <c r="L100" s="62"/>
      <c r="M100" s="201" t="s">
        <v>22</v>
      </c>
      <c r="N100" s="202" t="s">
        <v>53</v>
      </c>
      <c r="O100" s="43"/>
      <c r="P100" s="203">
        <f>O100*H100</f>
        <v>0</v>
      </c>
      <c r="Q100" s="203">
        <v>0</v>
      </c>
      <c r="R100" s="203">
        <f>Q100*H100</f>
        <v>0</v>
      </c>
      <c r="S100" s="203">
        <v>0</v>
      </c>
      <c r="T100" s="204">
        <f>S100*H100</f>
        <v>0</v>
      </c>
      <c r="AR100" s="25" t="s">
        <v>197</v>
      </c>
      <c r="AT100" s="25" t="s">
        <v>185</v>
      </c>
      <c r="AU100" s="25" t="s">
        <v>92</v>
      </c>
      <c r="AY100" s="25" t="s">
        <v>182</v>
      </c>
      <c r="BE100" s="205">
        <f>IF(N100="základní",J100,0)</f>
        <v>7954.93</v>
      </c>
      <c r="BF100" s="205">
        <f>IF(N100="snížená",J100,0)</f>
        <v>0</v>
      </c>
      <c r="BG100" s="205">
        <f>IF(N100="zákl. přenesená",J100,0)</f>
        <v>0</v>
      </c>
      <c r="BH100" s="205">
        <f>IF(N100="sníž. přenesená",J100,0)</f>
        <v>0</v>
      </c>
      <c r="BI100" s="205">
        <f>IF(N100="nulová",J100,0)</f>
        <v>0</v>
      </c>
      <c r="BJ100" s="25" t="s">
        <v>25</v>
      </c>
      <c r="BK100" s="205">
        <f>ROUND(I100*H100,2)</f>
        <v>7954.93</v>
      </c>
      <c r="BL100" s="25" t="s">
        <v>197</v>
      </c>
      <c r="BM100" s="25" t="s">
        <v>1372</v>
      </c>
    </row>
    <row r="101" spans="2:47" s="1" customFormat="1" ht="264">
      <c r="B101" s="42"/>
      <c r="C101" s="64"/>
      <c r="D101" s="208" t="s">
        <v>237</v>
      </c>
      <c r="E101" s="64"/>
      <c r="F101" s="228" t="s">
        <v>501</v>
      </c>
      <c r="G101" s="64"/>
      <c r="H101" s="64"/>
      <c r="I101" s="165"/>
      <c r="J101" s="64"/>
      <c r="K101" s="64"/>
      <c r="L101" s="62"/>
      <c r="M101" s="229"/>
      <c r="N101" s="43"/>
      <c r="O101" s="43"/>
      <c r="P101" s="43"/>
      <c r="Q101" s="43"/>
      <c r="R101" s="43"/>
      <c r="S101" s="43"/>
      <c r="T101" s="79"/>
      <c r="AT101" s="25" t="s">
        <v>237</v>
      </c>
      <c r="AU101" s="25" t="s">
        <v>92</v>
      </c>
    </row>
    <row r="102" spans="2:51" s="11" customFormat="1" ht="13.5">
      <c r="B102" s="206"/>
      <c r="C102" s="207"/>
      <c r="D102" s="208" t="s">
        <v>192</v>
      </c>
      <c r="E102" s="209" t="s">
        <v>22</v>
      </c>
      <c r="F102" s="210" t="s">
        <v>1373</v>
      </c>
      <c r="G102" s="207"/>
      <c r="H102" s="211">
        <v>17.7</v>
      </c>
      <c r="I102" s="212"/>
      <c r="J102" s="207"/>
      <c r="K102" s="207"/>
      <c r="L102" s="213"/>
      <c r="M102" s="214"/>
      <c r="N102" s="215"/>
      <c r="O102" s="215"/>
      <c r="P102" s="215"/>
      <c r="Q102" s="215"/>
      <c r="R102" s="215"/>
      <c r="S102" s="215"/>
      <c r="T102" s="216"/>
      <c r="AT102" s="217" t="s">
        <v>192</v>
      </c>
      <c r="AU102" s="217" t="s">
        <v>92</v>
      </c>
      <c r="AV102" s="11" t="s">
        <v>92</v>
      </c>
      <c r="AW102" s="11" t="s">
        <v>194</v>
      </c>
      <c r="AX102" s="11" t="s">
        <v>82</v>
      </c>
      <c r="AY102" s="217" t="s">
        <v>182</v>
      </c>
    </row>
    <row r="103" spans="2:51" s="11" customFormat="1" ht="13.5">
      <c r="B103" s="206"/>
      <c r="C103" s="207"/>
      <c r="D103" s="208" t="s">
        <v>192</v>
      </c>
      <c r="E103" s="209" t="s">
        <v>22</v>
      </c>
      <c r="F103" s="210" t="s">
        <v>1374</v>
      </c>
      <c r="G103" s="207"/>
      <c r="H103" s="211">
        <v>120</v>
      </c>
      <c r="I103" s="212"/>
      <c r="J103" s="207"/>
      <c r="K103" s="207"/>
      <c r="L103" s="213"/>
      <c r="M103" s="214"/>
      <c r="N103" s="215"/>
      <c r="O103" s="215"/>
      <c r="P103" s="215"/>
      <c r="Q103" s="215"/>
      <c r="R103" s="215"/>
      <c r="S103" s="215"/>
      <c r="T103" s="216"/>
      <c r="AT103" s="217" t="s">
        <v>192</v>
      </c>
      <c r="AU103" s="217" t="s">
        <v>92</v>
      </c>
      <c r="AV103" s="11" t="s">
        <v>92</v>
      </c>
      <c r="AW103" s="11" t="s">
        <v>194</v>
      </c>
      <c r="AX103" s="11" t="s">
        <v>82</v>
      </c>
      <c r="AY103" s="217" t="s">
        <v>182</v>
      </c>
    </row>
    <row r="104" spans="2:51" s="13" customFormat="1" ht="13.5">
      <c r="B104" s="233"/>
      <c r="C104" s="234"/>
      <c r="D104" s="208" t="s">
        <v>192</v>
      </c>
      <c r="E104" s="235" t="s">
        <v>22</v>
      </c>
      <c r="F104" s="236" t="s">
        <v>241</v>
      </c>
      <c r="G104" s="234"/>
      <c r="H104" s="237">
        <v>137.7</v>
      </c>
      <c r="I104" s="238"/>
      <c r="J104" s="234"/>
      <c r="K104" s="234"/>
      <c r="L104" s="239"/>
      <c r="M104" s="240"/>
      <c r="N104" s="241"/>
      <c r="O104" s="241"/>
      <c r="P104" s="241"/>
      <c r="Q104" s="241"/>
      <c r="R104" s="241"/>
      <c r="S104" s="241"/>
      <c r="T104" s="242"/>
      <c r="AT104" s="243" t="s">
        <v>192</v>
      </c>
      <c r="AU104" s="243" t="s">
        <v>92</v>
      </c>
      <c r="AV104" s="13" t="s">
        <v>197</v>
      </c>
      <c r="AW104" s="13" t="s">
        <v>194</v>
      </c>
      <c r="AX104" s="13" t="s">
        <v>25</v>
      </c>
      <c r="AY104" s="243" t="s">
        <v>182</v>
      </c>
    </row>
    <row r="105" spans="2:65" s="1" customFormat="1" ht="22.8" customHeight="1">
      <c r="B105" s="42"/>
      <c r="C105" s="194" t="s">
        <v>181</v>
      </c>
      <c r="D105" s="194" t="s">
        <v>185</v>
      </c>
      <c r="E105" s="195" t="s">
        <v>1375</v>
      </c>
      <c r="F105" s="196" t="s">
        <v>1376</v>
      </c>
      <c r="G105" s="197" t="s">
        <v>295</v>
      </c>
      <c r="H105" s="198">
        <v>104.1</v>
      </c>
      <c r="I105" s="199">
        <v>53.96</v>
      </c>
      <c r="J105" s="200">
        <f>ROUND(I105*H105,2)</f>
        <v>5617.24</v>
      </c>
      <c r="K105" s="196" t="s">
        <v>235</v>
      </c>
      <c r="L105" s="62"/>
      <c r="M105" s="201" t="s">
        <v>22</v>
      </c>
      <c r="N105" s="202" t="s">
        <v>53</v>
      </c>
      <c r="O105" s="43"/>
      <c r="P105" s="203">
        <f>O105*H105</f>
        <v>0</v>
      </c>
      <c r="Q105" s="203">
        <v>0</v>
      </c>
      <c r="R105" s="203">
        <f>Q105*H105</f>
        <v>0</v>
      </c>
      <c r="S105" s="203">
        <v>0</v>
      </c>
      <c r="T105" s="204">
        <f>S105*H105</f>
        <v>0</v>
      </c>
      <c r="AR105" s="25" t="s">
        <v>197</v>
      </c>
      <c r="AT105" s="25" t="s">
        <v>185</v>
      </c>
      <c r="AU105" s="25" t="s">
        <v>92</v>
      </c>
      <c r="AY105" s="25" t="s">
        <v>182</v>
      </c>
      <c r="BE105" s="205">
        <f>IF(N105="základní",J105,0)</f>
        <v>5617.24</v>
      </c>
      <c r="BF105" s="205">
        <f>IF(N105="snížená",J105,0)</f>
        <v>0</v>
      </c>
      <c r="BG105" s="205">
        <f>IF(N105="zákl. přenesená",J105,0)</f>
        <v>0</v>
      </c>
      <c r="BH105" s="205">
        <f>IF(N105="sníž. přenesená",J105,0)</f>
        <v>0</v>
      </c>
      <c r="BI105" s="205">
        <f>IF(N105="nulová",J105,0)</f>
        <v>0</v>
      </c>
      <c r="BJ105" s="25" t="s">
        <v>25</v>
      </c>
      <c r="BK105" s="205">
        <f>ROUND(I105*H105,2)</f>
        <v>5617.24</v>
      </c>
      <c r="BL105" s="25" t="s">
        <v>197</v>
      </c>
      <c r="BM105" s="25" t="s">
        <v>1377</v>
      </c>
    </row>
    <row r="106" spans="2:47" s="1" customFormat="1" ht="192">
      <c r="B106" s="42"/>
      <c r="C106" s="64"/>
      <c r="D106" s="208" t="s">
        <v>237</v>
      </c>
      <c r="E106" s="64"/>
      <c r="F106" s="228" t="s">
        <v>539</v>
      </c>
      <c r="G106" s="64"/>
      <c r="H106" s="64"/>
      <c r="I106" s="165"/>
      <c r="J106" s="64"/>
      <c r="K106" s="64"/>
      <c r="L106" s="62"/>
      <c r="M106" s="229"/>
      <c r="N106" s="43"/>
      <c r="O106" s="43"/>
      <c r="P106" s="43"/>
      <c r="Q106" s="43"/>
      <c r="R106" s="43"/>
      <c r="S106" s="43"/>
      <c r="T106" s="79"/>
      <c r="AT106" s="25" t="s">
        <v>237</v>
      </c>
      <c r="AU106" s="25" t="s">
        <v>92</v>
      </c>
    </row>
    <row r="107" spans="2:51" s="11" customFormat="1" ht="13.5">
      <c r="B107" s="206"/>
      <c r="C107" s="207"/>
      <c r="D107" s="208" t="s">
        <v>192</v>
      </c>
      <c r="E107" s="209" t="s">
        <v>22</v>
      </c>
      <c r="F107" s="210" t="s">
        <v>1378</v>
      </c>
      <c r="G107" s="207"/>
      <c r="H107" s="211">
        <v>104.1</v>
      </c>
      <c r="I107" s="212"/>
      <c r="J107" s="207"/>
      <c r="K107" s="207"/>
      <c r="L107" s="213"/>
      <c r="M107" s="214"/>
      <c r="N107" s="215"/>
      <c r="O107" s="215"/>
      <c r="P107" s="215"/>
      <c r="Q107" s="215"/>
      <c r="R107" s="215"/>
      <c r="S107" s="215"/>
      <c r="T107" s="216"/>
      <c r="AT107" s="217" t="s">
        <v>192</v>
      </c>
      <c r="AU107" s="217" t="s">
        <v>92</v>
      </c>
      <c r="AV107" s="11" t="s">
        <v>92</v>
      </c>
      <c r="AW107" s="11" t="s">
        <v>194</v>
      </c>
      <c r="AX107" s="11" t="s">
        <v>25</v>
      </c>
      <c r="AY107" s="217" t="s">
        <v>182</v>
      </c>
    </row>
    <row r="108" spans="2:65" s="1" customFormat="1" ht="14.4" customHeight="1">
      <c r="B108" s="42"/>
      <c r="C108" s="194" t="s">
        <v>261</v>
      </c>
      <c r="D108" s="194" t="s">
        <v>185</v>
      </c>
      <c r="E108" s="195" t="s">
        <v>583</v>
      </c>
      <c r="F108" s="196" t="s">
        <v>584</v>
      </c>
      <c r="G108" s="197" t="s">
        <v>295</v>
      </c>
      <c r="H108" s="198">
        <v>137.7</v>
      </c>
      <c r="I108" s="199">
        <v>27.04</v>
      </c>
      <c r="J108" s="200">
        <f>ROUND(I108*H108,2)</f>
        <v>3723.41</v>
      </c>
      <c r="K108" s="196" t="s">
        <v>235</v>
      </c>
      <c r="L108" s="62"/>
      <c r="M108" s="201" t="s">
        <v>22</v>
      </c>
      <c r="N108" s="202" t="s">
        <v>53</v>
      </c>
      <c r="O108" s="43"/>
      <c r="P108" s="203">
        <f>O108*H108</f>
        <v>0</v>
      </c>
      <c r="Q108" s="203">
        <v>0</v>
      </c>
      <c r="R108" s="203">
        <f>Q108*H108</f>
        <v>0</v>
      </c>
      <c r="S108" s="203">
        <v>0</v>
      </c>
      <c r="T108" s="204">
        <f>S108*H108</f>
        <v>0</v>
      </c>
      <c r="AR108" s="25" t="s">
        <v>197</v>
      </c>
      <c r="AT108" s="25" t="s">
        <v>185</v>
      </c>
      <c r="AU108" s="25" t="s">
        <v>92</v>
      </c>
      <c r="AY108" s="25" t="s">
        <v>182</v>
      </c>
      <c r="BE108" s="205">
        <f>IF(N108="základní",J108,0)</f>
        <v>3723.41</v>
      </c>
      <c r="BF108" s="205">
        <f>IF(N108="snížená",J108,0)</f>
        <v>0</v>
      </c>
      <c r="BG108" s="205">
        <f>IF(N108="zákl. přenesená",J108,0)</f>
        <v>0</v>
      </c>
      <c r="BH108" s="205">
        <f>IF(N108="sníž. přenesená",J108,0)</f>
        <v>0</v>
      </c>
      <c r="BI108" s="205">
        <f>IF(N108="nulová",J108,0)</f>
        <v>0</v>
      </c>
      <c r="BJ108" s="25" t="s">
        <v>25</v>
      </c>
      <c r="BK108" s="205">
        <f>ROUND(I108*H108,2)</f>
        <v>3723.41</v>
      </c>
      <c r="BL108" s="25" t="s">
        <v>197</v>
      </c>
      <c r="BM108" s="25" t="s">
        <v>1379</v>
      </c>
    </row>
    <row r="109" spans="2:47" s="1" customFormat="1" ht="396">
      <c r="B109" s="42"/>
      <c r="C109" s="64"/>
      <c r="D109" s="208" t="s">
        <v>237</v>
      </c>
      <c r="E109" s="64"/>
      <c r="F109" s="228" t="s">
        <v>586</v>
      </c>
      <c r="G109" s="64"/>
      <c r="H109" s="64"/>
      <c r="I109" s="165"/>
      <c r="J109" s="64"/>
      <c r="K109" s="64"/>
      <c r="L109" s="62"/>
      <c r="M109" s="229"/>
      <c r="N109" s="43"/>
      <c r="O109" s="43"/>
      <c r="P109" s="43"/>
      <c r="Q109" s="43"/>
      <c r="R109" s="43"/>
      <c r="S109" s="43"/>
      <c r="T109" s="79"/>
      <c r="AT109" s="25" t="s">
        <v>237</v>
      </c>
      <c r="AU109" s="25" t="s">
        <v>92</v>
      </c>
    </row>
    <row r="110" spans="2:51" s="11" customFormat="1" ht="13.5">
      <c r="B110" s="206"/>
      <c r="C110" s="207"/>
      <c r="D110" s="208" t="s">
        <v>192</v>
      </c>
      <c r="E110" s="209" t="s">
        <v>22</v>
      </c>
      <c r="F110" s="210" t="s">
        <v>1380</v>
      </c>
      <c r="G110" s="207"/>
      <c r="H110" s="211">
        <v>137.7</v>
      </c>
      <c r="I110" s="212"/>
      <c r="J110" s="207"/>
      <c r="K110" s="207"/>
      <c r="L110" s="213"/>
      <c r="M110" s="214"/>
      <c r="N110" s="215"/>
      <c r="O110" s="215"/>
      <c r="P110" s="215"/>
      <c r="Q110" s="215"/>
      <c r="R110" s="215"/>
      <c r="S110" s="215"/>
      <c r="T110" s="216"/>
      <c r="AT110" s="217" t="s">
        <v>192</v>
      </c>
      <c r="AU110" s="217" t="s">
        <v>92</v>
      </c>
      <c r="AV110" s="11" t="s">
        <v>92</v>
      </c>
      <c r="AW110" s="11" t="s">
        <v>194</v>
      </c>
      <c r="AX110" s="11" t="s">
        <v>25</v>
      </c>
      <c r="AY110" s="217" t="s">
        <v>182</v>
      </c>
    </row>
    <row r="111" spans="2:65" s="1" customFormat="1" ht="34.2" customHeight="1">
      <c r="B111" s="42"/>
      <c r="C111" s="194" t="s">
        <v>265</v>
      </c>
      <c r="D111" s="194" t="s">
        <v>185</v>
      </c>
      <c r="E111" s="195" t="s">
        <v>596</v>
      </c>
      <c r="F111" s="196" t="s">
        <v>597</v>
      </c>
      <c r="G111" s="197" t="s">
        <v>295</v>
      </c>
      <c r="H111" s="198">
        <v>86.4</v>
      </c>
      <c r="I111" s="199">
        <v>190.52</v>
      </c>
      <c r="J111" s="200">
        <f>ROUND(I111*H111,2)</f>
        <v>16460.93</v>
      </c>
      <c r="K111" s="196" t="s">
        <v>235</v>
      </c>
      <c r="L111" s="62"/>
      <c r="M111" s="201" t="s">
        <v>22</v>
      </c>
      <c r="N111" s="202" t="s">
        <v>53</v>
      </c>
      <c r="O111" s="43"/>
      <c r="P111" s="203">
        <f>O111*H111</f>
        <v>0</v>
      </c>
      <c r="Q111" s="203">
        <v>0</v>
      </c>
      <c r="R111" s="203">
        <f>Q111*H111</f>
        <v>0</v>
      </c>
      <c r="S111" s="203">
        <v>0</v>
      </c>
      <c r="T111" s="204">
        <f>S111*H111</f>
        <v>0</v>
      </c>
      <c r="AR111" s="25" t="s">
        <v>197</v>
      </c>
      <c r="AT111" s="25" t="s">
        <v>185</v>
      </c>
      <c r="AU111" s="25" t="s">
        <v>92</v>
      </c>
      <c r="AY111" s="25" t="s">
        <v>182</v>
      </c>
      <c r="BE111" s="205">
        <f>IF(N111="základní",J111,0)</f>
        <v>16460.93</v>
      </c>
      <c r="BF111" s="205">
        <f>IF(N111="snížená",J111,0)</f>
        <v>0</v>
      </c>
      <c r="BG111" s="205">
        <f>IF(N111="zákl. přenesená",J111,0)</f>
        <v>0</v>
      </c>
      <c r="BH111" s="205">
        <f>IF(N111="sníž. přenesená",J111,0)</f>
        <v>0</v>
      </c>
      <c r="BI111" s="205">
        <f>IF(N111="nulová",J111,0)</f>
        <v>0</v>
      </c>
      <c r="BJ111" s="25" t="s">
        <v>25</v>
      </c>
      <c r="BK111" s="205">
        <f>ROUND(I111*H111,2)</f>
        <v>16460.93</v>
      </c>
      <c r="BL111" s="25" t="s">
        <v>197</v>
      </c>
      <c r="BM111" s="25" t="s">
        <v>1381</v>
      </c>
    </row>
    <row r="112" spans="2:47" s="1" customFormat="1" ht="409.6">
      <c r="B112" s="42"/>
      <c r="C112" s="64"/>
      <c r="D112" s="208" t="s">
        <v>237</v>
      </c>
      <c r="E112" s="64"/>
      <c r="F112" s="254" t="s">
        <v>599</v>
      </c>
      <c r="G112" s="64"/>
      <c r="H112" s="64"/>
      <c r="I112" s="165"/>
      <c r="J112" s="64"/>
      <c r="K112" s="64"/>
      <c r="L112" s="62"/>
      <c r="M112" s="229"/>
      <c r="N112" s="43"/>
      <c r="O112" s="43"/>
      <c r="P112" s="43"/>
      <c r="Q112" s="43"/>
      <c r="R112" s="43"/>
      <c r="S112" s="43"/>
      <c r="T112" s="79"/>
      <c r="AT112" s="25" t="s">
        <v>237</v>
      </c>
      <c r="AU112" s="25" t="s">
        <v>92</v>
      </c>
    </row>
    <row r="113" spans="2:51" s="11" customFormat="1" ht="13.5">
      <c r="B113" s="206"/>
      <c r="C113" s="207"/>
      <c r="D113" s="208" t="s">
        <v>192</v>
      </c>
      <c r="E113" s="209" t="s">
        <v>22</v>
      </c>
      <c r="F113" s="210" t="s">
        <v>1382</v>
      </c>
      <c r="G113" s="207"/>
      <c r="H113" s="211">
        <v>86.4</v>
      </c>
      <c r="I113" s="212"/>
      <c r="J113" s="207"/>
      <c r="K113" s="207"/>
      <c r="L113" s="213"/>
      <c r="M113" s="214"/>
      <c r="N113" s="215"/>
      <c r="O113" s="215"/>
      <c r="P113" s="215"/>
      <c r="Q113" s="215"/>
      <c r="R113" s="215"/>
      <c r="S113" s="215"/>
      <c r="T113" s="216"/>
      <c r="AT113" s="217" t="s">
        <v>192</v>
      </c>
      <c r="AU113" s="217" t="s">
        <v>92</v>
      </c>
      <c r="AV113" s="11" t="s">
        <v>92</v>
      </c>
      <c r="AW113" s="11" t="s">
        <v>194</v>
      </c>
      <c r="AX113" s="11" t="s">
        <v>25</v>
      </c>
      <c r="AY113" s="217" t="s">
        <v>182</v>
      </c>
    </row>
    <row r="114" spans="2:65" s="1" customFormat="1" ht="45.6" customHeight="1">
      <c r="B114" s="42"/>
      <c r="C114" s="194" t="s">
        <v>271</v>
      </c>
      <c r="D114" s="194" t="s">
        <v>185</v>
      </c>
      <c r="E114" s="195" t="s">
        <v>611</v>
      </c>
      <c r="F114" s="196" t="s">
        <v>612</v>
      </c>
      <c r="G114" s="197" t="s">
        <v>295</v>
      </c>
      <c r="H114" s="198">
        <v>28.8</v>
      </c>
      <c r="I114" s="199">
        <v>174.54</v>
      </c>
      <c r="J114" s="200">
        <f>ROUND(I114*H114,2)</f>
        <v>5026.75</v>
      </c>
      <c r="K114" s="196" t="s">
        <v>235</v>
      </c>
      <c r="L114" s="62"/>
      <c r="M114" s="201" t="s">
        <v>22</v>
      </c>
      <c r="N114" s="202" t="s">
        <v>53</v>
      </c>
      <c r="O114" s="43"/>
      <c r="P114" s="203">
        <f>O114*H114</f>
        <v>0</v>
      </c>
      <c r="Q114" s="203">
        <v>0</v>
      </c>
      <c r="R114" s="203">
        <f>Q114*H114</f>
        <v>0</v>
      </c>
      <c r="S114" s="203">
        <v>0</v>
      </c>
      <c r="T114" s="204">
        <f>S114*H114</f>
        <v>0</v>
      </c>
      <c r="AR114" s="25" t="s">
        <v>197</v>
      </c>
      <c r="AT114" s="25" t="s">
        <v>185</v>
      </c>
      <c r="AU114" s="25" t="s">
        <v>92</v>
      </c>
      <c r="AY114" s="25" t="s">
        <v>182</v>
      </c>
      <c r="BE114" s="205">
        <f>IF(N114="základní",J114,0)</f>
        <v>5026.75</v>
      </c>
      <c r="BF114" s="205">
        <f>IF(N114="snížená",J114,0)</f>
        <v>0</v>
      </c>
      <c r="BG114" s="205">
        <f>IF(N114="zákl. přenesená",J114,0)</f>
        <v>0</v>
      </c>
      <c r="BH114" s="205">
        <f>IF(N114="sníž. přenesená",J114,0)</f>
        <v>0</v>
      </c>
      <c r="BI114" s="205">
        <f>IF(N114="nulová",J114,0)</f>
        <v>0</v>
      </c>
      <c r="BJ114" s="25" t="s">
        <v>25</v>
      </c>
      <c r="BK114" s="205">
        <f>ROUND(I114*H114,2)</f>
        <v>5026.75</v>
      </c>
      <c r="BL114" s="25" t="s">
        <v>197</v>
      </c>
      <c r="BM114" s="25" t="s">
        <v>1383</v>
      </c>
    </row>
    <row r="115" spans="2:51" s="11" customFormat="1" ht="13.5">
      <c r="B115" s="206"/>
      <c r="C115" s="207"/>
      <c r="D115" s="208" t="s">
        <v>192</v>
      </c>
      <c r="E115" s="209" t="s">
        <v>22</v>
      </c>
      <c r="F115" s="210" t="s">
        <v>1384</v>
      </c>
      <c r="G115" s="207"/>
      <c r="H115" s="211">
        <v>28.8</v>
      </c>
      <c r="I115" s="212"/>
      <c r="J115" s="207"/>
      <c r="K115" s="207"/>
      <c r="L115" s="213"/>
      <c r="M115" s="214"/>
      <c r="N115" s="215"/>
      <c r="O115" s="215"/>
      <c r="P115" s="215"/>
      <c r="Q115" s="215"/>
      <c r="R115" s="215"/>
      <c r="S115" s="215"/>
      <c r="T115" s="216"/>
      <c r="AT115" s="217" t="s">
        <v>192</v>
      </c>
      <c r="AU115" s="217" t="s">
        <v>92</v>
      </c>
      <c r="AV115" s="11" t="s">
        <v>92</v>
      </c>
      <c r="AW115" s="11" t="s">
        <v>194</v>
      </c>
      <c r="AX115" s="11" t="s">
        <v>25</v>
      </c>
      <c r="AY115" s="217" t="s">
        <v>182</v>
      </c>
    </row>
    <row r="116" spans="2:65" s="1" customFormat="1" ht="14.4" customHeight="1">
      <c r="B116" s="42"/>
      <c r="C116" s="244" t="s">
        <v>277</v>
      </c>
      <c r="D116" s="244" t="s">
        <v>435</v>
      </c>
      <c r="E116" s="245" t="s">
        <v>566</v>
      </c>
      <c r="F116" s="246" t="s">
        <v>567</v>
      </c>
      <c r="G116" s="247" t="s">
        <v>561</v>
      </c>
      <c r="H116" s="248">
        <v>57.6</v>
      </c>
      <c r="I116" s="249">
        <v>276.57</v>
      </c>
      <c r="J116" s="250">
        <f>ROUND(I116*H116,2)</f>
        <v>15930.43</v>
      </c>
      <c r="K116" s="246" t="s">
        <v>235</v>
      </c>
      <c r="L116" s="251"/>
      <c r="M116" s="252" t="s">
        <v>22</v>
      </c>
      <c r="N116" s="253" t="s">
        <v>53</v>
      </c>
      <c r="O116" s="43"/>
      <c r="P116" s="203">
        <f>O116*H116</f>
        <v>0</v>
      </c>
      <c r="Q116" s="203">
        <v>1</v>
      </c>
      <c r="R116" s="203">
        <f>Q116*H116</f>
        <v>57.6</v>
      </c>
      <c r="S116" s="203">
        <v>0</v>
      </c>
      <c r="T116" s="204">
        <f>S116*H116</f>
        <v>0</v>
      </c>
      <c r="AR116" s="25" t="s">
        <v>271</v>
      </c>
      <c r="AT116" s="25" t="s">
        <v>435</v>
      </c>
      <c r="AU116" s="25" t="s">
        <v>92</v>
      </c>
      <c r="AY116" s="25" t="s">
        <v>182</v>
      </c>
      <c r="BE116" s="205">
        <f>IF(N116="základní",J116,0)</f>
        <v>15930.43</v>
      </c>
      <c r="BF116" s="205">
        <f>IF(N116="snížená",J116,0)</f>
        <v>0</v>
      </c>
      <c r="BG116" s="205">
        <f>IF(N116="zákl. přenesená",J116,0)</f>
        <v>0</v>
      </c>
      <c r="BH116" s="205">
        <f>IF(N116="sníž. přenesená",J116,0)</f>
        <v>0</v>
      </c>
      <c r="BI116" s="205">
        <f>IF(N116="nulová",J116,0)</f>
        <v>0</v>
      </c>
      <c r="BJ116" s="25" t="s">
        <v>25</v>
      </c>
      <c r="BK116" s="205">
        <f>ROUND(I116*H116,2)</f>
        <v>15930.43</v>
      </c>
      <c r="BL116" s="25" t="s">
        <v>197</v>
      </c>
      <c r="BM116" s="25" t="s">
        <v>1385</v>
      </c>
    </row>
    <row r="117" spans="2:51" s="11" customFormat="1" ht="13.5">
      <c r="B117" s="206"/>
      <c r="C117" s="207"/>
      <c r="D117" s="208" t="s">
        <v>192</v>
      </c>
      <c r="E117" s="209" t="s">
        <v>22</v>
      </c>
      <c r="F117" s="210" t="s">
        <v>1386</v>
      </c>
      <c r="G117" s="207"/>
      <c r="H117" s="211">
        <v>57.6</v>
      </c>
      <c r="I117" s="212"/>
      <c r="J117" s="207"/>
      <c r="K117" s="207"/>
      <c r="L117" s="213"/>
      <c r="M117" s="214"/>
      <c r="N117" s="215"/>
      <c r="O117" s="215"/>
      <c r="P117" s="215"/>
      <c r="Q117" s="215"/>
      <c r="R117" s="215"/>
      <c r="S117" s="215"/>
      <c r="T117" s="216"/>
      <c r="AT117" s="217" t="s">
        <v>192</v>
      </c>
      <c r="AU117" s="217" t="s">
        <v>92</v>
      </c>
      <c r="AV117" s="11" t="s">
        <v>92</v>
      </c>
      <c r="AW117" s="11" t="s">
        <v>194</v>
      </c>
      <c r="AX117" s="11" t="s">
        <v>25</v>
      </c>
      <c r="AY117" s="217" t="s">
        <v>182</v>
      </c>
    </row>
    <row r="118" spans="2:65" s="1" customFormat="1" ht="22.8" customHeight="1">
      <c r="B118" s="42"/>
      <c r="C118" s="194" t="s">
        <v>29</v>
      </c>
      <c r="D118" s="194" t="s">
        <v>185</v>
      </c>
      <c r="E118" s="195" t="s">
        <v>617</v>
      </c>
      <c r="F118" s="196" t="s">
        <v>618</v>
      </c>
      <c r="G118" s="197" t="s">
        <v>234</v>
      </c>
      <c r="H118" s="198">
        <v>134.6</v>
      </c>
      <c r="I118" s="199">
        <v>22.49</v>
      </c>
      <c r="J118" s="200">
        <f>ROUND(I118*H118,2)</f>
        <v>3027.15</v>
      </c>
      <c r="K118" s="196" t="s">
        <v>235</v>
      </c>
      <c r="L118" s="62"/>
      <c r="M118" s="201" t="s">
        <v>22</v>
      </c>
      <c r="N118" s="202" t="s">
        <v>53</v>
      </c>
      <c r="O118" s="43"/>
      <c r="P118" s="203">
        <f>O118*H118</f>
        <v>0</v>
      </c>
      <c r="Q118" s="203">
        <v>0</v>
      </c>
      <c r="R118" s="203">
        <f>Q118*H118</f>
        <v>0</v>
      </c>
      <c r="S118" s="203">
        <v>0</v>
      </c>
      <c r="T118" s="204">
        <f>S118*H118</f>
        <v>0</v>
      </c>
      <c r="AR118" s="25" t="s">
        <v>197</v>
      </c>
      <c r="AT118" s="25" t="s">
        <v>185</v>
      </c>
      <c r="AU118" s="25" t="s">
        <v>92</v>
      </c>
      <c r="AY118" s="25" t="s">
        <v>182</v>
      </c>
      <c r="BE118" s="205">
        <f>IF(N118="základní",J118,0)</f>
        <v>3027.15</v>
      </c>
      <c r="BF118" s="205">
        <f>IF(N118="snížená",J118,0)</f>
        <v>0</v>
      </c>
      <c r="BG118" s="205">
        <f>IF(N118="zákl. přenesená",J118,0)</f>
        <v>0</v>
      </c>
      <c r="BH118" s="205">
        <f>IF(N118="sníž. přenesená",J118,0)</f>
        <v>0</v>
      </c>
      <c r="BI118" s="205">
        <f>IF(N118="nulová",J118,0)</f>
        <v>0</v>
      </c>
      <c r="BJ118" s="25" t="s">
        <v>25</v>
      </c>
      <c r="BK118" s="205">
        <f>ROUND(I118*H118,2)</f>
        <v>3027.15</v>
      </c>
      <c r="BL118" s="25" t="s">
        <v>197</v>
      </c>
      <c r="BM118" s="25" t="s">
        <v>1387</v>
      </c>
    </row>
    <row r="119" spans="2:47" s="1" customFormat="1" ht="204">
      <c r="B119" s="42"/>
      <c r="C119" s="64"/>
      <c r="D119" s="208" t="s">
        <v>237</v>
      </c>
      <c r="E119" s="64"/>
      <c r="F119" s="228" t="s">
        <v>620</v>
      </c>
      <c r="G119" s="64"/>
      <c r="H119" s="64"/>
      <c r="I119" s="165"/>
      <c r="J119" s="64"/>
      <c r="K119" s="64"/>
      <c r="L119" s="62"/>
      <c r="M119" s="229"/>
      <c r="N119" s="43"/>
      <c r="O119" s="43"/>
      <c r="P119" s="43"/>
      <c r="Q119" s="43"/>
      <c r="R119" s="43"/>
      <c r="S119" s="43"/>
      <c r="T119" s="79"/>
      <c r="AT119" s="25" t="s">
        <v>237</v>
      </c>
      <c r="AU119" s="25" t="s">
        <v>92</v>
      </c>
    </row>
    <row r="120" spans="2:51" s="11" customFormat="1" ht="13.5">
      <c r="B120" s="206"/>
      <c r="C120" s="207"/>
      <c r="D120" s="208" t="s">
        <v>192</v>
      </c>
      <c r="E120" s="209" t="s">
        <v>22</v>
      </c>
      <c r="F120" s="210" t="s">
        <v>1388</v>
      </c>
      <c r="G120" s="207"/>
      <c r="H120" s="211">
        <v>89.6</v>
      </c>
      <c r="I120" s="212"/>
      <c r="J120" s="207"/>
      <c r="K120" s="207"/>
      <c r="L120" s="213"/>
      <c r="M120" s="214"/>
      <c r="N120" s="215"/>
      <c r="O120" s="215"/>
      <c r="P120" s="215"/>
      <c r="Q120" s="215"/>
      <c r="R120" s="215"/>
      <c r="S120" s="215"/>
      <c r="T120" s="216"/>
      <c r="AT120" s="217" t="s">
        <v>192</v>
      </c>
      <c r="AU120" s="217" t="s">
        <v>92</v>
      </c>
      <c r="AV120" s="11" t="s">
        <v>92</v>
      </c>
      <c r="AW120" s="11" t="s">
        <v>194</v>
      </c>
      <c r="AX120" s="11" t="s">
        <v>82</v>
      </c>
      <c r="AY120" s="217" t="s">
        <v>182</v>
      </c>
    </row>
    <row r="121" spans="2:51" s="11" customFormat="1" ht="13.5">
      <c r="B121" s="206"/>
      <c r="C121" s="207"/>
      <c r="D121" s="208" t="s">
        <v>192</v>
      </c>
      <c r="E121" s="209" t="s">
        <v>22</v>
      </c>
      <c r="F121" s="210" t="s">
        <v>1389</v>
      </c>
      <c r="G121" s="207"/>
      <c r="H121" s="211">
        <v>45</v>
      </c>
      <c r="I121" s="212"/>
      <c r="J121" s="207"/>
      <c r="K121" s="207"/>
      <c r="L121" s="213"/>
      <c r="M121" s="214"/>
      <c r="N121" s="215"/>
      <c r="O121" s="215"/>
      <c r="P121" s="215"/>
      <c r="Q121" s="215"/>
      <c r="R121" s="215"/>
      <c r="S121" s="215"/>
      <c r="T121" s="216"/>
      <c r="AT121" s="217" t="s">
        <v>192</v>
      </c>
      <c r="AU121" s="217" t="s">
        <v>92</v>
      </c>
      <c r="AV121" s="11" t="s">
        <v>92</v>
      </c>
      <c r="AW121" s="11" t="s">
        <v>194</v>
      </c>
      <c r="AX121" s="11" t="s">
        <v>82</v>
      </c>
      <c r="AY121" s="217" t="s">
        <v>182</v>
      </c>
    </row>
    <row r="122" spans="2:51" s="13" customFormat="1" ht="13.5">
      <c r="B122" s="233"/>
      <c r="C122" s="234"/>
      <c r="D122" s="208" t="s">
        <v>192</v>
      </c>
      <c r="E122" s="235" t="s">
        <v>22</v>
      </c>
      <c r="F122" s="236" t="s">
        <v>241</v>
      </c>
      <c r="G122" s="234"/>
      <c r="H122" s="237">
        <v>134.6</v>
      </c>
      <c r="I122" s="238"/>
      <c r="J122" s="234"/>
      <c r="K122" s="234"/>
      <c r="L122" s="239"/>
      <c r="M122" s="240"/>
      <c r="N122" s="241"/>
      <c r="O122" s="241"/>
      <c r="P122" s="241"/>
      <c r="Q122" s="241"/>
      <c r="R122" s="241"/>
      <c r="S122" s="241"/>
      <c r="T122" s="242"/>
      <c r="AT122" s="243" t="s">
        <v>192</v>
      </c>
      <c r="AU122" s="243" t="s">
        <v>92</v>
      </c>
      <c r="AV122" s="13" t="s">
        <v>197</v>
      </c>
      <c r="AW122" s="13" t="s">
        <v>194</v>
      </c>
      <c r="AX122" s="13" t="s">
        <v>25</v>
      </c>
      <c r="AY122" s="243" t="s">
        <v>182</v>
      </c>
    </row>
    <row r="123" spans="2:63" s="10" customFormat="1" ht="29.85" customHeight="1">
      <c r="B123" s="178"/>
      <c r="C123" s="179"/>
      <c r="D123" s="180" t="s">
        <v>81</v>
      </c>
      <c r="E123" s="192" t="s">
        <v>92</v>
      </c>
      <c r="F123" s="192" t="s">
        <v>657</v>
      </c>
      <c r="G123" s="179"/>
      <c r="H123" s="179"/>
      <c r="I123" s="182"/>
      <c r="J123" s="193">
        <f>BK123</f>
        <v>158805.42</v>
      </c>
      <c r="K123" s="179"/>
      <c r="L123" s="184"/>
      <c r="M123" s="185"/>
      <c r="N123" s="186"/>
      <c r="O123" s="186"/>
      <c r="P123" s="187">
        <f>SUM(P124:P132)</f>
        <v>0</v>
      </c>
      <c r="Q123" s="186"/>
      <c r="R123" s="187">
        <f>SUM(R124:R132)</f>
        <v>0.0507936</v>
      </c>
      <c r="S123" s="186"/>
      <c r="T123" s="188">
        <f>SUM(T124:T132)</f>
        <v>0</v>
      </c>
      <c r="AR123" s="189" t="s">
        <v>25</v>
      </c>
      <c r="AT123" s="190" t="s">
        <v>81</v>
      </c>
      <c r="AU123" s="190" t="s">
        <v>25</v>
      </c>
      <c r="AY123" s="189" t="s">
        <v>182</v>
      </c>
      <c r="BK123" s="191">
        <f>SUM(BK124:BK132)</f>
        <v>158805.42</v>
      </c>
    </row>
    <row r="124" spans="2:65" s="1" customFormat="1" ht="22.8" customHeight="1">
      <c r="B124" s="42"/>
      <c r="C124" s="194" t="s">
        <v>287</v>
      </c>
      <c r="D124" s="194" t="s">
        <v>185</v>
      </c>
      <c r="E124" s="195" t="s">
        <v>1390</v>
      </c>
      <c r="F124" s="196" t="s">
        <v>1391</v>
      </c>
      <c r="G124" s="197" t="s">
        <v>295</v>
      </c>
      <c r="H124" s="198">
        <v>31.68</v>
      </c>
      <c r="I124" s="199">
        <v>3699.83</v>
      </c>
      <c r="J124" s="200">
        <f>ROUND(I124*H124,2)</f>
        <v>117210.61</v>
      </c>
      <c r="K124" s="196" t="s">
        <v>235</v>
      </c>
      <c r="L124" s="62"/>
      <c r="M124" s="201" t="s">
        <v>22</v>
      </c>
      <c r="N124" s="202" t="s">
        <v>53</v>
      </c>
      <c r="O124" s="43"/>
      <c r="P124" s="203">
        <f>O124*H124</f>
        <v>0</v>
      </c>
      <c r="Q124" s="203">
        <v>0</v>
      </c>
      <c r="R124" s="203">
        <f>Q124*H124</f>
        <v>0</v>
      </c>
      <c r="S124" s="203">
        <v>0</v>
      </c>
      <c r="T124" s="204">
        <f>S124*H124</f>
        <v>0</v>
      </c>
      <c r="AR124" s="25" t="s">
        <v>197</v>
      </c>
      <c r="AT124" s="25" t="s">
        <v>185</v>
      </c>
      <c r="AU124" s="25" t="s">
        <v>92</v>
      </c>
      <c r="AY124" s="25" t="s">
        <v>182</v>
      </c>
      <c r="BE124" s="205">
        <f>IF(N124="základní",J124,0)</f>
        <v>117210.61</v>
      </c>
      <c r="BF124" s="205">
        <f>IF(N124="snížená",J124,0)</f>
        <v>0</v>
      </c>
      <c r="BG124" s="205">
        <f>IF(N124="zákl. přenesená",J124,0)</f>
        <v>0</v>
      </c>
      <c r="BH124" s="205">
        <f>IF(N124="sníž. přenesená",J124,0)</f>
        <v>0</v>
      </c>
      <c r="BI124" s="205">
        <f>IF(N124="nulová",J124,0)</f>
        <v>0</v>
      </c>
      <c r="BJ124" s="25" t="s">
        <v>25</v>
      </c>
      <c r="BK124" s="205">
        <f>ROUND(I124*H124,2)</f>
        <v>117210.61</v>
      </c>
      <c r="BL124" s="25" t="s">
        <v>197</v>
      </c>
      <c r="BM124" s="25" t="s">
        <v>1392</v>
      </c>
    </row>
    <row r="125" spans="2:47" s="1" customFormat="1" ht="156">
      <c r="B125" s="42"/>
      <c r="C125" s="64"/>
      <c r="D125" s="208" t="s">
        <v>237</v>
      </c>
      <c r="E125" s="64"/>
      <c r="F125" s="228" t="s">
        <v>733</v>
      </c>
      <c r="G125" s="64"/>
      <c r="H125" s="64"/>
      <c r="I125" s="165"/>
      <c r="J125" s="64"/>
      <c r="K125" s="64"/>
      <c r="L125" s="62"/>
      <c r="M125" s="229"/>
      <c r="N125" s="43"/>
      <c r="O125" s="43"/>
      <c r="P125" s="43"/>
      <c r="Q125" s="43"/>
      <c r="R125" s="43"/>
      <c r="S125" s="43"/>
      <c r="T125" s="79"/>
      <c r="AT125" s="25" t="s">
        <v>237</v>
      </c>
      <c r="AU125" s="25" t="s">
        <v>92</v>
      </c>
    </row>
    <row r="126" spans="2:51" s="11" customFormat="1" ht="13.5">
      <c r="B126" s="206"/>
      <c r="C126" s="207"/>
      <c r="D126" s="208" t="s">
        <v>192</v>
      </c>
      <c r="E126" s="209" t="s">
        <v>22</v>
      </c>
      <c r="F126" s="210" t="s">
        <v>1393</v>
      </c>
      <c r="G126" s="207"/>
      <c r="H126" s="211">
        <v>31.68</v>
      </c>
      <c r="I126" s="212"/>
      <c r="J126" s="207"/>
      <c r="K126" s="207"/>
      <c r="L126" s="213"/>
      <c r="M126" s="214"/>
      <c r="N126" s="215"/>
      <c r="O126" s="215"/>
      <c r="P126" s="215"/>
      <c r="Q126" s="215"/>
      <c r="R126" s="215"/>
      <c r="S126" s="215"/>
      <c r="T126" s="216"/>
      <c r="AT126" s="217" t="s">
        <v>192</v>
      </c>
      <c r="AU126" s="217" t="s">
        <v>92</v>
      </c>
      <c r="AV126" s="11" t="s">
        <v>92</v>
      </c>
      <c r="AW126" s="11" t="s">
        <v>194</v>
      </c>
      <c r="AX126" s="11" t="s">
        <v>25</v>
      </c>
      <c r="AY126" s="217" t="s">
        <v>182</v>
      </c>
    </row>
    <row r="127" spans="2:65" s="1" customFormat="1" ht="22.8" customHeight="1">
      <c r="B127" s="42"/>
      <c r="C127" s="194" t="s">
        <v>292</v>
      </c>
      <c r="D127" s="194" t="s">
        <v>185</v>
      </c>
      <c r="E127" s="195" t="s">
        <v>1394</v>
      </c>
      <c r="F127" s="196" t="s">
        <v>1395</v>
      </c>
      <c r="G127" s="197" t="s">
        <v>234</v>
      </c>
      <c r="H127" s="198">
        <v>34.32</v>
      </c>
      <c r="I127" s="199">
        <v>1017.76</v>
      </c>
      <c r="J127" s="200">
        <f>ROUND(I127*H127,2)</f>
        <v>34929.52</v>
      </c>
      <c r="K127" s="196" t="s">
        <v>235</v>
      </c>
      <c r="L127" s="62"/>
      <c r="M127" s="201" t="s">
        <v>22</v>
      </c>
      <c r="N127" s="202" t="s">
        <v>53</v>
      </c>
      <c r="O127" s="43"/>
      <c r="P127" s="203">
        <f>O127*H127</f>
        <v>0</v>
      </c>
      <c r="Q127" s="203">
        <v>0.00144</v>
      </c>
      <c r="R127" s="203">
        <f>Q127*H127</f>
        <v>0.0494208</v>
      </c>
      <c r="S127" s="203">
        <v>0</v>
      </c>
      <c r="T127" s="204">
        <f>S127*H127</f>
        <v>0</v>
      </c>
      <c r="AR127" s="25" t="s">
        <v>197</v>
      </c>
      <c r="AT127" s="25" t="s">
        <v>185</v>
      </c>
      <c r="AU127" s="25" t="s">
        <v>92</v>
      </c>
      <c r="AY127" s="25" t="s">
        <v>182</v>
      </c>
      <c r="BE127" s="205">
        <f>IF(N127="základní",J127,0)</f>
        <v>34929.52</v>
      </c>
      <c r="BF127" s="205">
        <f>IF(N127="snížená",J127,0)</f>
        <v>0</v>
      </c>
      <c r="BG127" s="205">
        <f>IF(N127="zákl. přenesená",J127,0)</f>
        <v>0</v>
      </c>
      <c r="BH127" s="205">
        <f>IF(N127="sníž. přenesená",J127,0)</f>
        <v>0</v>
      </c>
      <c r="BI127" s="205">
        <f>IF(N127="nulová",J127,0)</f>
        <v>0</v>
      </c>
      <c r="BJ127" s="25" t="s">
        <v>25</v>
      </c>
      <c r="BK127" s="205">
        <f>ROUND(I127*H127,2)</f>
        <v>34929.52</v>
      </c>
      <c r="BL127" s="25" t="s">
        <v>197</v>
      </c>
      <c r="BM127" s="25" t="s">
        <v>1396</v>
      </c>
    </row>
    <row r="128" spans="2:47" s="1" customFormat="1" ht="156">
      <c r="B128" s="42"/>
      <c r="C128" s="64"/>
      <c r="D128" s="208" t="s">
        <v>237</v>
      </c>
      <c r="E128" s="64"/>
      <c r="F128" s="228" t="s">
        <v>746</v>
      </c>
      <c r="G128" s="64"/>
      <c r="H128" s="64"/>
      <c r="I128" s="165"/>
      <c r="J128" s="64"/>
      <c r="K128" s="64"/>
      <c r="L128" s="62"/>
      <c r="M128" s="229"/>
      <c r="N128" s="43"/>
      <c r="O128" s="43"/>
      <c r="P128" s="43"/>
      <c r="Q128" s="43"/>
      <c r="R128" s="43"/>
      <c r="S128" s="43"/>
      <c r="T128" s="79"/>
      <c r="AT128" s="25" t="s">
        <v>237</v>
      </c>
      <c r="AU128" s="25" t="s">
        <v>92</v>
      </c>
    </row>
    <row r="129" spans="2:51" s="11" customFormat="1" ht="13.5">
      <c r="B129" s="206"/>
      <c r="C129" s="207"/>
      <c r="D129" s="208" t="s">
        <v>192</v>
      </c>
      <c r="E129" s="209" t="s">
        <v>22</v>
      </c>
      <c r="F129" s="210" t="s">
        <v>1397</v>
      </c>
      <c r="G129" s="207"/>
      <c r="H129" s="211">
        <v>34.32</v>
      </c>
      <c r="I129" s="212"/>
      <c r="J129" s="207"/>
      <c r="K129" s="207"/>
      <c r="L129" s="213"/>
      <c r="M129" s="214"/>
      <c r="N129" s="215"/>
      <c r="O129" s="215"/>
      <c r="P129" s="215"/>
      <c r="Q129" s="215"/>
      <c r="R129" s="215"/>
      <c r="S129" s="215"/>
      <c r="T129" s="216"/>
      <c r="AT129" s="217" t="s">
        <v>192</v>
      </c>
      <c r="AU129" s="217" t="s">
        <v>92</v>
      </c>
      <c r="AV129" s="11" t="s">
        <v>92</v>
      </c>
      <c r="AW129" s="11" t="s">
        <v>194</v>
      </c>
      <c r="AX129" s="11" t="s">
        <v>25</v>
      </c>
      <c r="AY129" s="217" t="s">
        <v>182</v>
      </c>
    </row>
    <row r="130" spans="2:65" s="1" customFormat="1" ht="22.8" customHeight="1">
      <c r="B130" s="42"/>
      <c r="C130" s="194" t="s">
        <v>299</v>
      </c>
      <c r="D130" s="194" t="s">
        <v>185</v>
      </c>
      <c r="E130" s="195" t="s">
        <v>1398</v>
      </c>
      <c r="F130" s="196" t="s">
        <v>1399</v>
      </c>
      <c r="G130" s="197" t="s">
        <v>234</v>
      </c>
      <c r="H130" s="198">
        <v>34.32</v>
      </c>
      <c r="I130" s="199">
        <v>194.21</v>
      </c>
      <c r="J130" s="200">
        <f>ROUND(I130*H130,2)</f>
        <v>6665.29</v>
      </c>
      <c r="K130" s="196" t="s">
        <v>235</v>
      </c>
      <c r="L130" s="62"/>
      <c r="M130" s="201" t="s">
        <v>22</v>
      </c>
      <c r="N130" s="202" t="s">
        <v>53</v>
      </c>
      <c r="O130" s="43"/>
      <c r="P130" s="203">
        <f>O130*H130</f>
        <v>0</v>
      </c>
      <c r="Q130" s="203">
        <v>4E-05</v>
      </c>
      <c r="R130" s="203">
        <f>Q130*H130</f>
        <v>0.0013728000000000002</v>
      </c>
      <c r="S130" s="203">
        <v>0</v>
      </c>
      <c r="T130" s="204">
        <f>S130*H130</f>
        <v>0</v>
      </c>
      <c r="AR130" s="25" t="s">
        <v>197</v>
      </c>
      <c r="AT130" s="25" t="s">
        <v>185</v>
      </c>
      <c r="AU130" s="25" t="s">
        <v>92</v>
      </c>
      <c r="AY130" s="25" t="s">
        <v>182</v>
      </c>
      <c r="BE130" s="205">
        <f>IF(N130="základní",J130,0)</f>
        <v>6665.29</v>
      </c>
      <c r="BF130" s="205">
        <f>IF(N130="snížená",J130,0)</f>
        <v>0</v>
      </c>
      <c r="BG130" s="205">
        <f>IF(N130="zákl. přenesená",J130,0)</f>
        <v>0</v>
      </c>
      <c r="BH130" s="205">
        <f>IF(N130="sníž. přenesená",J130,0)</f>
        <v>0</v>
      </c>
      <c r="BI130" s="205">
        <f>IF(N130="nulová",J130,0)</f>
        <v>0</v>
      </c>
      <c r="BJ130" s="25" t="s">
        <v>25</v>
      </c>
      <c r="BK130" s="205">
        <f>ROUND(I130*H130,2)</f>
        <v>6665.29</v>
      </c>
      <c r="BL130" s="25" t="s">
        <v>197</v>
      </c>
      <c r="BM130" s="25" t="s">
        <v>1400</v>
      </c>
    </row>
    <row r="131" spans="2:47" s="1" customFormat="1" ht="156">
      <c r="B131" s="42"/>
      <c r="C131" s="64"/>
      <c r="D131" s="208" t="s">
        <v>237</v>
      </c>
      <c r="E131" s="64"/>
      <c r="F131" s="228" t="s">
        <v>746</v>
      </c>
      <c r="G131" s="64"/>
      <c r="H131" s="64"/>
      <c r="I131" s="165"/>
      <c r="J131" s="64"/>
      <c r="K131" s="64"/>
      <c r="L131" s="62"/>
      <c r="M131" s="229"/>
      <c r="N131" s="43"/>
      <c r="O131" s="43"/>
      <c r="P131" s="43"/>
      <c r="Q131" s="43"/>
      <c r="R131" s="43"/>
      <c r="S131" s="43"/>
      <c r="T131" s="79"/>
      <c r="AT131" s="25" t="s">
        <v>237</v>
      </c>
      <c r="AU131" s="25" t="s">
        <v>92</v>
      </c>
    </row>
    <row r="132" spans="2:51" s="11" customFormat="1" ht="13.5">
      <c r="B132" s="206"/>
      <c r="C132" s="207"/>
      <c r="D132" s="208" t="s">
        <v>192</v>
      </c>
      <c r="E132" s="209" t="s">
        <v>22</v>
      </c>
      <c r="F132" s="210" t="s">
        <v>1401</v>
      </c>
      <c r="G132" s="207"/>
      <c r="H132" s="211">
        <v>34.32</v>
      </c>
      <c r="I132" s="212"/>
      <c r="J132" s="207"/>
      <c r="K132" s="207"/>
      <c r="L132" s="213"/>
      <c r="M132" s="214"/>
      <c r="N132" s="215"/>
      <c r="O132" s="215"/>
      <c r="P132" s="215"/>
      <c r="Q132" s="215"/>
      <c r="R132" s="215"/>
      <c r="S132" s="215"/>
      <c r="T132" s="216"/>
      <c r="AT132" s="217" t="s">
        <v>192</v>
      </c>
      <c r="AU132" s="217" t="s">
        <v>92</v>
      </c>
      <c r="AV132" s="11" t="s">
        <v>92</v>
      </c>
      <c r="AW132" s="11" t="s">
        <v>194</v>
      </c>
      <c r="AX132" s="11" t="s">
        <v>25</v>
      </c>
      <c r="AY132" s="217" t="s">
        <v>182</v>
      </c>
    </row>
    <row r="133" spans="2:63" s="10" customFormat="1" ht="29.85" customHeight="1">
      <c r="B133" s="178"/>
      <c r="C133" s="179"/>
      <c r="D133" s="180" t="s">
        <v>81</v>
      </c>
      <c r="E133" s="192" t="s">
        <v>201</v>
      </c>
      <c r="F133" s="192" t="s">
        <v>790</v>
      </c>
      <c r="G133" s="179"/>
      <c r="H133" s="179"/>
      <c r="I133" s="182"/>
      <c r="J133" s="193">
        <f>BK133</f>
        <v>478465.27999999997</v>
      </c>
      <c r="K133" s="179"/>
      <c r="L133" s="184"/>
      <c r="M133" s="185"/>
      <c r="N133" s="186"/>
      <c r="O133" s="186"/>
      <c r="P133" s="187">
        <f>SUM(P134:P168)</f>
        <v>0</v>
      </c>
      <c r="Q133" s="186"/>
      <c r="R133" s="187">
        <f>SUM(R134:R168)</f>
        <v>112.96359487999999</v>
      </c>
      <c r="S133" s="186"/>
      <c r="T133" s="188">
        <f>SUM(T134:T168)</f>
        <v>0</v>
      </c>
      <c r="AR133" s="189" t="s">
        <v>25</v>
      </c>
      <c r="AT133" s="190" t="s">
        <v>81</v>
      </c>
      <c r="AU133" s="190" t="s">
        <v>25</v>
      </c>
      <c r="AY133" s="189" t="s">
        <v>182</v>
      </c>
      <c r="BK133" s="191">
        <f>SUM(BK134:BK168)</f>
        <v>478465.27999999997</v>
      </c>
    </row>
    <row r="134" spans="2:65" s="1" customFormat="1" ht="14.4" customHeight="1">
      <c r="B134" s="42"/>
      <c r="C134" s="194" t="s">
        <v>307</v>
      </c>
      <c r="D134" s="194" t="s">
        <v>185</v>
      </c>
      <c r="E134" s="195" t="s">
        <v>1402</v>
      </c>
      <c r="F134" s="196" t="s">
        <v>1403</v>
      </c>
      <c r="G134" s="197" t="s">
        <v>295</v>
      </c>
      <c r="H134" s="198">
        <v>3.6</v>
      </c>
      <c r="I134" s="199">
        <v>5506.73</v>
      </c>
      <c r="J134" s="200">
        <f>ROUND(I134*H134,2)</f>
        <v>19824.23</v>
      </c>
      <c r="K134" s="196" t="s">
        <v>235</v>
      </c>
      <c r="L134" s="62"/>
      <c r="M134" s="201" t="s">
        <v>22</v>
      </c>
      <c r="N134" s="202" t="s">
        <v>53</v>
      </c>
      <c r="O134" s="43"/>
      <c r="P134" s="203">
        <f>O134*H134</f>
        <v>0</v>
      </c>
      <c r="Q134" s="203">
        <v>2.47057</v>
      </c>
      <c r="R134" s="203">
        <f>Q134*H134</f>
        <v>8.894052</v>
      </c>
      <c r="S134" s="203">
        <v>0</v>
      </c>
      <c r="T134" s="204">
        <f>S134*H134</f>
        <v>0</v>
      </c>
      <c r="AR134" s="25" t="s">
        <v>197</v>
      </c>
      <c r="AT134" s="25" t="s">
        <v>185</v>
      </c>
      <c r="AU134" s="25" t="s">
        <v>92</v>
      </c>
      <c r="AY134" s="25" t="s">
        <v>182</v>
      </c>
      <c r="BE134" s="205">
        <f>IF(N134="základní",J134,0)</f>
        <v>19824.23</v>
      </c>
      <c r="BF134" s="205">
        <f>IF(N134="snížená",J134,0)</f>
        <v>0</v>
      </c>
      <c r="BG134" s="205">
        <f>IF(N134="zákl. přenesená",J134,0)</f>
        <v>0</v>
      </c>
      <c r="BH134" s="205">
        <f>IF(N134="sníž. přenesená",J134,0)</f>
        <v>0</v>
      </c>
      <c r="BI134" s="205">
        <f>IF(N134="nulová",J134,0)</f>
        <v>0</v>
      </c>
      <c r="BJ134" s="25" t="s">
        <v>25</v>
      </c>
      <c r="BK134" s="205">
        <f>ROUND(I134*H134,2)</f>
        <v>19824.23</v>
      </c>
      <c r="BL134" s="25" t="s">
        <v>197</v>
      </c>
      <c r="BM134" s="25" t="s">
        <v>1404</v>
      </c>
    </row>
    <row r="135" spans="2:47" s="1" customFormat="1" ht="72">
      <c r="B135" s="42"/>
      <c r="C135" s="64"/>
      <c r="D135" s="208" t="s">
        <v>237</v>
      </c>
      <c r="E135" s="64"/>
      <c r="F135" s="228" t="s">
        <v>1405</v>
      </c>
      <c r="G135" s="64"/>
      <c r="H135" s="64"/>
      <c r="I135" s="165"/>
      <c r="J135" s="64"/>
      <c r="K135" s="64"/>
      <c r="L135" s="62"/>
      <c r="M135" s="229"/>
      <c r="N135" s="43"/>
      <c r="O135" s="43"/>
      <c r="P135" s="43"/>
      <c r="Q135" s="43"/>
      <c r="R135" s="43"/>
      <c r="S135" s="43"/>
      <c r="T135" s="79"/>
      <c r="AT135" s="25" t="s">
        <v>237</v>
      </c>
      <c r="AU135" s="25" t="s">
        <v>92</v>
      </c>
    </row>
    <row r="136" spans="2:51" s="11" customFormat="1" ht="13.5">
      <c r="B136" s="206"/>
      <c r="C136" s="207"/>
      <c r="D136" s="208" t="s">
        <v>192</v>
      </c>
      <c r="E136" s="209" t="s">
        <v>22</v>
      </c>
      <c r="F136" s="210" t="s">
        <v>1406</v>
      </c>
      <c r="G136" s="207"/>
      <c r="H136" s="211">
        <v>3.6</v>
      </c>
      <c r="I136" s="212"/>
      <c r="J136" s="207"/>
      <c r="K136" s="207"/>
      <c r="L136" s="213"/>
      <c r="M136" s="214"/>
      <c r="N136" s="215"/>
      <c r="O136" s="215"/>
      <c r="P136" s="215"/>
      <c r="Q136" s="215"/>
      <c r="R136" s="215"/>
      <c r="S136" s="215"/>
      <c r="T136" s="216"/>
      <c r="AT136" s="217" t="s">
        <v>192</v>
      </c>
      <c r="AU136" s="217" t="s">
        <v>92</v>
      </c>
      <c r="AV136" s="11" t="s">
        <v>92</v>
      </c>
      <c r="AW136" s="11" t="s">
        <v>194</v>
      </c>
      <c r="AX136" s="11" t="s">
        <v>25</v>
      </c>
      <c r="AY136" s="217" t="s">
        <v>182</v>
      </c>
    </row>
    <row r="137" spans="2:65" s="1" customFormat="1" ht="22.8" customHeight="1">
      <c r="B137" s="42"/>
      <c r="C137" s="194" t="s">
        <v>10</v>
      </c>
      <c r="D137" s="194" t="s">
        <v>185</v>
      </c>
      <c r="E137" s="195" t="s">
        <v>1407</v>
      </c>
      <c r="F137" s="196" t="s">
        <v>1408</v>
      </c>
      <c r="G137" s="197" t="s">
        <v>234</v>
      </c>
      <c r="H137" s="198">
        <v>12.3</v>
      </c>
      <c r="I137" s="199">
        <v>1144.37</v>
      </c>
      <c r="J137" s="200">
        <f>ROUND(I137*H137,2)</f>
        <v>14075.75</v>
      </c>
      <c r="K137" s="196" t="s">
        <v>235</v>
      </c>
      <c r="L137" s="62"/>
      <c r="M137" s="201" t="s">
        <v>22</v>
      </c>
      <c r="N137" s="202" t="s">
        <v>53</v>
      </c>
      <c r="O137" s="43"/>
      <c r="P137" s="203">
        <f>O137*H137</f>
        <v>0</v>
      </c>
      <c r="Q137" s="203">
        <v>0.02519</v>
      </c>
      <c r="R137" s="203">
        <f>Q137*H137</f>
        <v>0.30983700000000003</v>
      </c>
      <c r="S137" s="203">
        <v>0</v>
      </c>
      <c r="T137" s="204">
        <f>S137*H137</f>
        <v>0</v>
      </c>
      <c r="AR137" s="25" t="s">
        <v>197</v>
      </c>
      <c r="AT137" s="25" t="s">
        <v>185</v>
      </c>
      <c r="AU137" s="25" t="s">
        <v>92</v>
      </c>
      <c r="AY137" s="25" t="s">
        <v>182</v>
      </c>
      <c r="BE137" s="205">
        <f>IF(N137="základní",J137,0)</f>
        <v>14075.75</v>
      </c>
      <c r="BF137" s="205">
        <f>IF(N137="snížená",J137,0)</f>
        <v>0</v>
      </c>
      <c r="BG137" s="205">
        <f>IF(N137="zákl. přenesená",J137,0)</f>
        <v>0</v>
      </c>
      <c r="BH137" s="205">
        <f>IF(N137="sníž. přenesená",J137,0)</f>
        <v>0</v>
      </c>
      <c r="BI137" s="205">
        <f>IF(N137="nulová",J137,0)</f>
        <v>0</v>
      </c>
      <c r="BJ137" s="25" t="s">
        <v>25</v>
      </c>
      <c r="BK137" s="205">
        <f>ROUND(I137*H137,2)</f>
        <v>14075.75</v>
      </c>
      <c r="BL137" s="25" t="s">
        <v>197</v>
      </c>
      <c r="BM137" s="25" t="s">
        <v>1409</v>
      </c>
    </row>
    <row r="138" spans="2:47" s="1" customFormat="1" ht="48">
      <c r="B138" s="42"/>
      <c r="C138" s="64"/>
      <c r="D138" s="208" t="s">
        <v>237</v>
      </c>
      <c r="E138" s="64"/>
      <c r="F138" s="228" t="s">
        <v>1410</v>
      </c>
      <c r="G138" s="64"/>
      <c r="H138" s="64"/>
      <c r="I138" s="165"/>
      <c r="J138" s="64"/>
      <c r="K138" s="64"/>
      <c r="L138" s="62"/>
      <c r="M138" s="229"/>
      <c r="N138" s="43"/>
      <c r="O138" s="43"/>
      <c r="P138" s="43"/>
      <c r="Q138" s="43"/>
      <c r="R138" s="43"/>
      <c r="S138" s="43"/>
      <c r="T138" s="79"/>
      <c r="AT138" s="25" t="s">
        <v>237</v>
      </c>
      <c r="AU138" s="25" t="s">
        <v>92</v>
      </c>
    </row>
    <row r="139" spans="2:51" s="11" customFormat="1" ht="13.5">
      <c r="B139" s="206"/>
      <c r="C139" s="207"/>
      <c r="D139" s="208" t="s">
        <v>192</v>
      </c>
      <c r="E139" s="209" t="s">
        <v>22</v>
      </c>
      <c r="F139" s="210" t="s">
        <v>1411</v>
      </c>
      <c r="G139" s="207"/>
      <c r="H139" s="211">
        <v>12.3</v>
      </c>
      <c r="I139" s="212"/>
      <c r="J139" s="207"/>
      <c r="K139" s="207"/>
      <c r="L139" s="213"/>
      <c r="M139" s="214"/>
      <c r="N139" s="215"/>
      <c r="O139" s="215"/>
      <c r="P139" s="215"/>
      <c r="Q139" s="215"/>
      <c r="R139" s="215"/>
      <c r="S139" s="215"/>
      <c r="T139" s="216"/>
      <c r="AT139" s="217" t="s">
        <v>192</v>
      </c>
      <c r="AU139" s="217" t="s">
        <v>92</v>
      </c>
      <c r="AV139" s="11" t="s">
        <v>92</v>
      </c>
      <c r="AW139" s="11" t="s">
        <v>194</v>
      </c>
      <c r="AX139" s="11" t="s">
        <v>25</v>
      </c>
      <c r="AY139" s="217" t="s">
        <v>182</v>
      </c>
    </row>
    <row r="140" spans="2:65" s="1" customFormat="1" ht="22.8" customHeight="1">
      <c r="B140" s="42"/>
      <c r="C140" s="194" t="s">
        <v>317</v>
      </c>
      <c r="D140" s="194" t="s">
        <v>185</v>
      </c>
      <c r="E140" s="195" t="s">
        <v>1412</v>
      </c>
      <c r="F140" s="196" t="s">
        <v>1413</v>
      </c>
      <c r="G140" s="197" t="s">
        <v>234</v>
      </c>
      <c r="H140" s="198">
        <v>12.3</v>
      </c>
      <c r="I140" s="199">
        <v>173.31</v>
      </c>
      <c r="J140" s="200">
        <f>ROUND(I140*H140,2)</f>
        <v>2131.71</v>
      </c>
      <c r="K140" s="196" t="s">
        <v>235</v>
      </c>
      <c r="L140" s="62"/>
      <c r="M140" s="201" t="s">
        <v>22</v>
      </c>
      <c r="N140" s="202" t="s">
        <v>53</v>
      </c>
      <c r="O140" s="43"/>
      <c r="P140" s="203">
        <f>O140*H140</f>
        <v>0</v>
      </c>
      <c r="Q140" s="203">
        <v>0</v>
      </c>
      <c r="R140" s="203">
        <f>Q140*H140</f>
        <v>0</v>
      </c>
      <c r="S140" s="203">
        <v>0</v>
      </c>
      <c r="T140" s="204">
        <f>S140*H140</f>
        <v>0</v>
      </c>
      <c r="AR140" s="25" t="s">
        <v>197</v>
      </c>
      <c r="AT140" s="25" t="s">
        <v>185</v>
      </c>
      <c r="AU140" s="25" t="s">
        <v>92</v>
      </c>
      <c r="AY140" s="25" t="s">
        <v>182</v>
      </c>
      <c r="BE140" s="205">
        <f>IF(N140="základní",J140,0)</f>
        <v>2131.71</v>
      </c>
      <c r="BF140" s="205">
        <f>IF(N140="snížená",J140,0)</f>
        <v>0</v>
      </c>
      <c r="BG140" s="205">
        <f>IF(N140="zákl. přenesená",J140,0)</f>
        <v>0</v>
      </c>
      <c r="BH140" s="205">
        <f>IF(N140="sníž. přenesená",J140,0)</f>
        <v>0</v>
      </c>
      <c r="BI140" s="205">
        <f>IF(N140="nulová",J140,0)</f>
        <v>0</v>
      </c>
      <c r="BJ140" s="25" t="s">
        <v>25</v>
      </c>
      <c r="BK140" s="205">
        <f>ROUND(I140*H140,2)</f>
        <v>2131.71</v>
      </c>
      <c r="BL140" s="25" t="s">
        <v>197</v>
      </c>
      <c r="BM140" s="25" t="s">
        <v>1414</v>
      </c>
    </row>
    <row r="141" spans="2:47" s="1" customFormat="1" ht="48">
      <c r="B141" s="42"/>
      <c r="C141" s="64"/>
      <c r="D141" s="208" t="s">
        <v>237</v>
      </c>
      <c r="E141" s="64"/>
      <c r="F141" s="228" t="s">
        <v>1410</v>
      </c>
      <c r="G141" s="64"/>
      <c r="H141" s="64"/>
      <c r="I141" s="165"/>
      <c r="J141" s="64"/>
      <c r="K141" s="64"/>
      <c r="L141" s="62"/>
      <c r="M141" s="229"/>
      <c r="N141" s="43"/>
      <c r="O141" s="43"/>
      <c r="P141" s="43"/>
      <c r="Q141" s="43"/>
      <c r="R141" s="43"/>
      <c r="S141" s="43"/>
      <c r="T141" s="79"/>
      <c r="AT141" s="25" t="s">
        <v>237</v>
      </c>
      <c r="AU141" s="25" t="s">
        <v>92</v>
      </c>
    </row>
    <row r="142" spans="2:51" s="11" customFormat="1" ht="13.5">
      <c r="B142" s="206"/>
      <c r="C142" s="207"/>
      <c r="D142" s="208" t="s">
        <v>192</v>
      </c>
      <c r="E142" s="209" t="s">
        <v>22</v>
      </c>
      <c r="F142" s="210" t="s">
        <v>1415</v>
      </c>
      <c r="G142" s="207"/>
      <c r="H142" s="211">
        <v>12.3</v>
      </c>
      <c r="I142" s="212"/>
      <c r="J142" s="207"/>
      <c r="K142" s="207"/>
      <c r="L142" s="213"/>
      <c r="M142" s="214"/>
      <c r="N142" s="215"/>
      <c r="O142" s="215"/>
      <c r="P142" s="215"/>
      <c r="Q142" s="215"/>
      <c r="R142" s="215"/>
      <c r="S142" s="215"/>
      <c r="T142" s="216"/>
      <c r="AT142" s="217" t="s">
        <v>192</v>
      </c>
      <c r="AU142" s="217" t="s">
        <v>92</v>
      </c>
      <c r="AV142" s="11" t="s">
        <v>92</v>
      </c>
      <c r="AW142" s="11" t="s">
        <v>194</v>
      </c>
      <c r="AX142" s="11" t="s">
        <v>25</v>
      </c>
      <c r="AY142" s="217" t="s">
        <v>182</v>
      </c>
    </row>
    <row r="143" spans="2:65" s="1" customFormat="1" ht="22.8" customHeight="1">
      <c r="B143" s="42"/>
      <c r="C143" s="194" t="s">
        <v>322</v>
      </c>
      <c r="D143" s="194" t="s">
        <v>185</v>
      </c>
      <c r="E143" s="195" t="s">
        <v>1416</v>
      </c>
      <c r="F143" s="196" t="s">
        <v>1417</v>
      </c>
      <c r="G143" s="197" t="s">
        <v>561</v>
      </c>
      <c r="H143" s="198">
        <v>0.228</v>
      </c>
      <c r="I143" s="199">
        <v>28271.18</v>
      </c>
      <c r="J143" s="200">
        <f>ROUND(I143*H143,2)</f>
        <v>6445.83</v>
      </c>
      <c r="K143" s="196" t="s">
        <v>235</v>
      </c>
      <c r="L143" s="62"/>
      <c r="M143" s="201" t="s">
        <v>22</v>
      </c>
      <c r="N143" s="202" t="s">
        <v>53</v>
      </c>
      <c r="O143" s="43"/>
      <c r="P143" s="203">
        <f>O143*H143</f>
        <v>0</v>
      </c>
      <c r="Q143" s="203">
        <v>1.04711</v>
      </c>
      <c r="R143" s="203">
        <f>Q143*H143</f>
        <v>0.23874108</v>
      </c>
      <c r="S143" s="203">
        <v>0</v>
      </c>
      <c r="T143" s="204">
        <f>S143*H143</f>
        <v>0</v>
      </c>
      <c r="AR143" s="25" t="s">
        <v>197</v>
      </c>
      <c r="AT143" s="25" t="s">
        <v>185</v>
      </c>
      <c r="AU143" s="25" t="s">
        <v>92</v>
      </c>
      <c r="AY143" s="25" t="s">
        <v>182</v>
      </c>
      <c r="BE143" s="205">
        <f>IF(N143="základní",J143,0)</f>
        <v>6445.83</v>
      </c>
      <c r="BF143" s="205">
        <f>IF(N143="snížená",J143,0)</f>
        <v>0</v>
      </c>
      <c r="BG143" s="205">
        <f>IF(N143="zákl. přenesená",J143,0)</f>
        <v>0</v>
      </c>
      <c r="BH143" s="205">
        <f>IF(N143="sníž. přenesená",J143,0)</f>
        <v>0</v>
      </c>
      <c r="BI143" s="205">
        <f>IF(N143="nulová",J143,0)</f>
        <v>0</v>
      </c>
      <c r="BJ143" s="25" t="s">
        <v>25</v>
      </c>
      <c r="BK143" s="205">
        <f>ROUND(I143*H143,2)</f>
        <v>6445.83</v>
      </c>
      <c r="BL143" s="25" t="s">
        <v>197</v>
      </c>
      <c r="BM143" s="25" t="s">
        <v>1418</v>
      </c>
    </row>
    <row r="144" spans="2:51" s="11" customFormat="1" ht="13.5">
      <c r="B144" s="206"/>
      <c r="C144" s="207"/>
      <c r="D144" s="208" t="s">
        <v>192</v>
      </c>
      <c r="E144" s="209" t="s">
        <v>22</v>
      </c>
      <c r="F144" s="210" t="s">
        <v>1419</v>
      </c>
      <c r="G144" s="207"/>
      <c r="H144" s="211">
        <v>0.22752</v>
      </c>
      <c r="I144" s="212"/>
      <c r="J144" s="207"/>
      <c r="K144" s="207"/>
      <c r="L144" s="213"/>
      <c r="M144" s="214"/>
      <c r="N144" s="215"/>
      <c r="O144" s="215"/>
      <c r="P144" s="215"/>
      <c r="Q144" s="215"/>
      <c r="R144" s="215"/>
      <c r="S144" s="215"/>
      <c r="T144" s="216"/>
      <c r="AT144" s="217" t="s">
        <v>192</v>
      </c>
      <c r="AU144" s="217" t="s">
        <v>92</v>
      </c>
      <c r="AV144" s="11" t="s">
        <v>92</v>
      </c>
      <c r="AW144" s="11" t="s">
        <v>194</v>
      </c>
      <c r="AX144" s="11" t="s">
        <v>25</v>
      </c>
      <c r="AY144" s="217" t="s">
        <v>182</v>
      </c>
    </row>
    <row r="145" spans="2:65" s="1" customFormat="1" ht="22.8" customHeight="1">
      <c r="B145" s="42"/>
      <c r="C145" s="194" t="s">
        <v>327</v>
      </c>
      <c r="D145" s="194" t="s">
        <v>185</v>
      </c>
      <c r="E145" s="195" t="s">
        <v>1420</v>
      </c>
      <c r="F145" s="196" t="s">
        <v>1421</v>
      </c>
      <c r="G145" s="197" t="s">
        <v>295</v>
      </c>
      <c r="H145" s="198">
        <v>30.72</v>
      </c>
      <c r="I145" s="199">
        <v>4228.38</v>
      </c>
      <c r="J145" s="200">
        <f>ROUND(I145*H145,2)</f>
        <v>129895.83</v>
      </c>
      <c r="K145" s="196" t="s">
        <v>235</v>
      </c>
      <c r="L145" s="62"/>
      <c r="M145" s="201" t="s">
        <v>22</v>
      </c>
      <c r="N145" s="202" t="s">
        <v>53</v>
      </c>
      <c r="O145" s="43"/>
      <c r="P145" s="203">
        <f>O145*H145</f>
        <v>0</v>
      </c>
      <c r="Q145" s="203">
        <v>2.45329</v>
      </c>
      <c r="R145" s="203">
        <f>Q145*H145</f>
        <v>75.3650688</v>
      </c>
      <c r="S145" s="203">
        <v>0</v>
      </c>
      <c r="T145" s="204">
        <f>S145*H145</f>
        <v>0</v>
      </c>
      <c r="AR145" s="25" t="s">
        <v>197</v>
      </c>
      <c r="AT145" s="25" t="s">
        <v>185</v>
      </c>
      <c r="AU145" s="25" t="s">
        <v>92</v>
      </c>
      <c r="AY145" s="25" t="s">
        <v>182</v>
      </c>
      <c r="BE145" s="205">
        <f>IF(N145="základní",J145,0)</f>
        <v>129895.83</v>
      </c>
      <c r="BF145" s="205">
        <f>IF(N145="snížená",J145,0)</f>
        <v>0</v>
      </c>
      <c r="BG145" s="205">
        <f>IF(N145="zákl. přenesená",J145,0)</f>
        <v>0</v>
      </c>
      <c r="BH145" s="205">
        <f>IF(N145="sníž. přenesená",J145,0)</f>
        <v>0</v>
      </c>
      <c r="BI145" s="205">
        <f>IF(N145="nulová",J145,0)</f>
        <v>0</v>
      </c>
      <c r="BJ145" s="25" t="s">
        <v>25</v>
      </c>
      <c r="BK145" s="205">
        <f>ROUND(I145*H145,2)</f>
        <v>129895.83</v>
      </c>
      <c r="BL145" s="25" t="s">
        <v>197</v>
      </c>
      <c r="BM145" s="25" t="s">
        <v>1422</v>
      </c>
    </row>
    <row r="146" spans="2:47" s="1" customFormat="1" ht="36">
      <c r="B146" s="42"/>
      <c r="C146" s="64"/>
      <c r="D146" s="208" t="s">
        <v>237</v>
      </c>
      <c r="E146" s="64"/>
      <c r="F146" s="228" t="s">
        <v>1423</v>
      </c>
      <c r="G146" s="64"/>
      <c r="H146" s="64"/>
      <c r="I146" s="165"/>
      <c r="J146" s="64"/>
      <c r="K146" s="64"/>
      <c r="L146" s="62"/>
      <c r="M146" s="229"/>
      <c r="N146" s="43"/>
      <c r="O146" s="43"/>
      <c r="P146" s="43"/>
      <c r="Q146" s="43"/>
      <c r="R146" s="43"/>
      <c r="S146" s="43"/>
      <c r="T146" s="79"/>
      <c r="AT146" s="25" t="s">
        <v>237</v>
      </c>
      <c r="AU146" s="25" t="s">
        <v>92</v>
      </c>
    </row>
    <row r="147" spans="2:51" s="11" customFormat="1" ht="13.5">
      <c r="B147" s="206"/>
      <c r="C147" s="207"/>
      <c r="D147" s="208" t="s">
        <v>192</v>
      </c>
      <c r="E147" s="209" t="s">
        <v>22</v>
      </c>
      <c r="F147" s="210" t="s">
        <v>1424</v>
      </c>
      <c r="G147" s="207"/>
      <c r="H147" s="211">
        <v>30.72</v>
      </c>
      <c r="I147" s="212"/>
      <c r="J147" s="207"/>
      <c r="K147" s="207"/>
      <c r="L147" s="213"/>
      <c r="M147" s="214"/>
      <c r="N147" s="215"/>
      <c r="O147" s="215"/>
      <c r="P147" s="215"/>
      <c r="Q147" s="215"/>
      <c r="R147" s="215"/>
      <c r="S147" s="215"/>
      <c r="T147" s="216"/>
      <c r="AT147" s="217" t="s">
        <v>192</v>
      </c>
      <c r="AU147" s="217" t="s">
        <v>92</v>
      </c>
      <c r="AV147" s="11" t="s">
        <v>92</v>
      </c>
      <c r="AW147" s="11" t="s">
        <v>194</v>
      </c>
      <c r="AX147" s="11" t="s">
        <v>25</v>
      </c>
      <c r="AY147" s="217" t="s">
        <v>182</v>
      </c>
    </row>
    <row r="148" spans="2:65" s="1" customFormat="1" ht="22.8" customHeight="1">
      <c r="B148" s="42"/>
      <c r="C148" s="194" t="s">
        <v>332</v>
      </c>
      <c r="D148" s="194" t="s">
        <v>185</v>
      </c>
      <c r="E148" s="195" t="s">
        <v>1425</v>
      </c>
      <c r="F148" s="196" t="s">
        <v>1426</v>
      </c>
      <c r="G148" s="197" t="s">
        <v>234</v>
      </c>
      <c r="H148" s="198">
        <v>79.36</v>
      </c>
      <c r="I148" s="199">
        <v>1084.14</v>
      </c>
      <c r="J148" s="200">
        <f>ROUND(I148*H148,2)</f>
        <v>86037.35</v>
      </c>
      <c r="K148" s="196" t="s">
        <v>235</v>
      </c>
      <c r="L148" s="62"/>
      <c r="M148" s="201" t="s">
        <v>22</v>
      </c>
      <c r="N148" s="202" t="s">
        <v>53</v>
      </c>
      <c r="O148" s="43"/>
      <c r="P148" s="203">
        <f>O148*H148</f>
        <v>0</v>
      </c>
      <c r="Q148" s="203">
        <v>0.00251</v>
      </c>
      <c r="R148" s="203">
        <f>Q148*H148</f>
        <v>0.1991936</v>
      </c>
      <c r="S148" s="203">
        <v>0</v>
      </c>
      <c r="T148" s="204">
        <f>S148*H148</f>
        <v>0</v>
      </c>
      <c r="AR148" s="25" t="s">
        <v>197</v>
      </c>
      <c r="AT148" s="25" t="s">
        <v>185</v>
      </c>
      <c r="AU148" s="25" t="s">
        <v>92</v>
      </c>
      <c r="AY148" s="25" t="s">
        <v>182</v>
      </c>
      <c r="BE148" s="205">
        <f>IF(N148="základní",J148,0)</f>
        <v>86037.35</v>
      </c>
      <c r="BF148" s="205">
        <f>IF(N148="snížená",J148,0)</f>
        <v>0</v>
      </c>
      <c r="BG148" s="205">
        <f>IF(N148="zákl. přenesená",J148,0)</f>
        <v>0</v>
      </c>
      <c r="BH148" s="205">
        <f>IF(N148="sníž. přenesená",J148,0)</f>
        <v>0</v>
      </c>
      <c r="BI148" s="205">
        <f>IF(N148="nulová",J148,0)</f>
        <v>0</v>
      </c>
      <c r="BJ148" s="25" t="s">
        <v>25</v>
      </c>
      <c r="BK148" s="205">
        <f>ROUND(I148*H148,2)</f>
        <v>86037.35</v>
      </c>
      <c r="BL148" s="25" t="s">
        <v>197</v>
      </c>
      <c r="BM148" s="25" t="s">
        <v>1427</v>
      </c>
    </row>
    <row r="149" spans="2:47" s="1" customFormat="1" ht="60">
      <c r="B149" s="42"/>
      <c r="C149" s="64"/>
      <c r="D149" s="208" t="s">
        <v>237</v>
      </c>
      <c r="E149" s="64"/>
      <c r="F149" s="228" t="s">
        <v>1428</v>
      </c>
      <c r="G149" s="64"/>
      <c r="H149" s="64"/>
      <c r="I149" s="165"/>
      <c r="J149" s="64"/>
      <c r="K149" s="64"/>
      <c r="L149" s="62"/>
      <c r="M149" s="229"/>
      <c r="N149" s="43"/>
      <c r="O149" s="43"/>
      <c r="P149" s="43"/>
      <c r="Q149" s="43"/>
      <c r="R149" s="43"/>
      <c r="S149" s="43"/>
      <c r="T149" s="79"/>
      <c r="AT149" s="25" t="s">
        <v>237</v>
      </c>
      <c r="AU149" s="25" t="s">
        <v>92</v>
      </c>
    </row>
    <row r="150" spans="2:51" s="11" customFormat="1" ht="13.5">
      <c r="B150" s="206"/>
      <c r="C150" s="207"/>
      <c r="D150" s="208" t="s">
        <v>192</v>
      </c>
      <c r="E150" s="209" t="s">
        <v>22</v>
      </c>
      <c r="F150" s="210" t="s">
        <v>1429</v>
      </c>
      <c r="G150" s="207"/>
      <c r="H150" s="211">
        <v>79.36</v>
      </c>
      <c r="I150" s="212"/>
      <c r="J150" s="207"/>
      <c r="K150" s="207"/>
      <c r="L150" s="213"/>
      <c r="M150" s="214"/>
      <c r="N150" s="215"/>
      <c r="O150" s="215"/>
      <c r="P150" s="215"/>
      <c r="Q150" s="215"/>
      <c r="R150" s="215"/>
      <c r="S150" s="215"/>
      <c r="T150" s="216"/>
      <c r="AT150" s="217" t="s">
        <v>192</v>
      </c>
      <c r="AU150" s="217" t="s">
        <v>92</v>
      </c>
      <c r="AV150" s="11" t="s">
        <v>92</v>
      </c>
      <c r="AW150" s="11" t="s">
        <v>194</v>
      </c>
      <c r="AX150" s="11" t="s">
        <v>25</v>
      </c>
      <c r="AY150" s="217" t="s">
        <v>182</v>
      </c>
    </row>
    <row r="151" spans="2:65" s="1" customFormat="1" ht="22.8" customHeight="1">
      <c r="B151" s="42"/>
      <c r="C151" s="194" t="s">
        <v>338</v>
      </c>
      <c r="D151" s="194" t="s">
        <v>185</v>
      </c>
      <c r="E151" s="195" t="s">
        <v>1430</v>
      </c>
      <c r="F151" s="196" t="s">
        <v>1431</v>
      </c>
      <c r="G151" s="197" t="s">
        <v>234</v>
      </c>
      <c r="H151" s="198">
        <v>79.36</v>
      </c>
      <c r="I151" s="199">
        <v>179.46</v>
      </c>
      <c r="J151" s="200">
        <f>ROUND(I151*H151,2)</f>
        <v>14241.95</v>
      </c>
      <c r="K151" s="196" t="s">
        <v>235</v>
      </c>
      <c r="L151" s="62"/>
      <c r="M151" s="201" t="s">
        <v>22</v>
      </c>
      <c r="N151" s="202" t="s">
        <v>53</v>
      </c>
      <c r="O151" s="43"/>
      <c r="P151" s="203">
        <f>O151*H151</f>
        <v>0</v>
      </c>
      <c r="Q151" s="203">
        <v>0</v>
      </c>
      <c r="R151" s="203">
        <f>Q151*H151</f>
        <v>0</v>
      </c>
      <c r="S151" s="203">
        <v>0</v>
      </c>
      <c r="T151" s="204">
        <f>S151*H151</f>
        <v>0</v>
      </c>
      <c r="AR151" s="25" t="s">
        <v>197</v>
      </c>
      <c r="AT151" s="25" t="s">
        <v>185</v>
      </c>
      <c r="AU151" s="25" t="s">
        <v>92</v>
      </c>
      <c r="AY151" s="25" t="s">
        <v>182</v>
      </c>
      <c r="BE151" s="205">
        <f>IF(N151="základní",J151,0)</f>
        <v>14241.95</v>
      </c>
      <c r="BF151" s="205">
        <f>IF(N151="snížená",J151,0)</f>
        <v>0</v>
      </c>
      <c r="BG151" s="205">
        <f>IF(N151="zákl. přenesená",J151,0)</f>
        <v>0</v>
      </c>
      <c r="BH151" s="205">
        <f>IF(N151="sníž. přenesená",J151,0)</f>
        <v>0</v>
      </c>
      <c r="BI151" s="205">
        <f>IF(N151="nulová",J151,0)</f>
        <v>0</v>
      </c>
      <c r="BJ151" s="25" t="s">
        <v>25</v>
      </c>
      <c r="BK151" s="205">
        <f>ROUND(I151*H151,2)</f>
        <v>14241.95</v>
      </c>
      <c r="BL151" s="25" t="s">
        <v>197</v>
      </c>
      <c r="BM151" s="25" t="s">
        <v>1432</v>
      </c>
    </row>
    <row r="152" spans="2:47" s="1" customFormat="1" ht="60">
      <c r="B152" s="42"/>
      <c r="C152" s="64"/>
      <c r="D152" s="208" t="s">
        <v>237</v>
      </c>
      <c r="E152" s="64"/>
      <c r="F152" s="228" t="s">
        <v>1428</v>
      </c>
      <c r="G152" s="64"/>
      <c r="H152" s="64"/>
      <c r="I152" s="165"/>
      <c r="J152" s="64"/>
      <c r="K152" s="64"/>
      <c r="L152" s="62"/>
      <c r="M152" s="229"/>
      <c r="N152" s="43"/>
      <c r="O152" s="43"/>
      <c r="P152" s="43"/>
      <c r="Q152" s="43"/>
      <c r="R152" s="43"/>
      <c r="S152" s="43"/>
      <c r="T152" s="79"/>
      <c r="AT152" s="25" t="s">
        <v>237</v>
      </c>
      <c r="AU152" s="25" t="s">
        <v>92</v>
      </c>
    </row>
    <row r="153" spans="2:51" s="11" customFormat="1" ht="13.5">
      <c r="B153" s="206"/>
      <c r="C153" s="207"/>
      <c r="D153" s="208" t="s">
        <v>192</v>
      </c>
      <c r="E153" s="209" t="s">
        <v>22</v>
      </c>
      <c r="F153" s="210" t="s">
        <v>1433</v>
      </c>
      <c r="G153" s="207"/>
      <c r="H153" s="211">
        <v>79.36</v>
      </c>
      <c r="I153" s="212"/>
      <c r="J153" s="207"/>
      <c r="K153" s="207"/>
      <c r="L153" s="213"/>
      <c r="M153" s="214"/>
      <c r="N153" s="215"/>
      <c r="O153" s="215"/>
      <c r="P153" s="215"/>
      <c r="Q153" s="215"/>
      <c r="R153" s="215"/>
      <c r="S153" s="215"/>
      <c r="T153" s="216"/>
      <c r="AT153" s="217" t="s">
        <v>192</v>
      </c>
      <c r="AU153" s="217" t="s">
        <v>92</v>
      </c>
      <c r="AV153" s="11" t="s">
        <v>92</v>
      </c>
      <c r="AW153" s="11" t="s">
        <v>194</v>
      </c>
      <c r="AX153" s="11" t="s">
        <v>25</v>
      </c>
      <c r="AY153" s="217" t="s">
        <v>182</v>
      </c>
    </row>
    <row r="154" spans="2:65" s="1" customFormat="1" ht="22.8" customHeight="1">
      <c r="B154" s="42"/>
      <c r="C154" s="194" t="s">
        <v>9</v>
      </c>
      <c r="D154" s="194" t="s">
        <v>185</v>
      </c>
      <c r="E154" s="195" t="s">
        <v>1434</v>
      </c>
      <c r="F154" s="196" t="s">
        <v>1435</v>
      </c>
      <c r="G154" s="197" t="s">
        <v>561</v>
      </c>
      <c r="H154" s="198">
        <v>1.228</v>
      </c>
      <c r="I154" s="199">
        <v>28271.16</v>
      </c>
      <c r="J154" s="200">
        <f>ROUND(I154*H154,2)</f>
        <v>34716.98</v>
      </c>
      <c r="K154" s="196" t="s">
        <v>235</v>
      </c>
      <c r="L154" s="62"/>
      <c r="M154" s="201" t="s">
        <v>22</v>
      </c>
      <c r="N154" s="202" t="s">
        <v>53</v>
      </c>
      <c r="O154" s="43"/>
      <c r="P154" s="203">
        <f>O154*H154</f>
        <v>0</v>
      </c>
      <c r="Q154" s="203">
        <v>1.04331</v>
      </c>
      <c r="R154" s="203">
        <f>Q154*H154</f>
        <v>1.28118468</v>
      </c>
      <c r="S154" s="203">
        <v>0</v>
      </c>
      <c r="T154" s="204">
        <f>S154*H154</f>
        <v>0</v>
      </c>
      <c r="AR154" s="25" t="s">
        <v>197</v>
      </c>
      <c r="AT154" s="25" t="s">
        <v>185</v>
      </c>
      <c r="AU154" s="25" t="s">
        <v>92</v>
      </c>
      <c r="AY154" s="25" t="s">
        <v>182</v>
      </c>
      <c r="BE154" s="205">
        <f>IF(N154="základní",J154,0)</f>
        <v>34716.98</v>
      </c>
      <c r="BF154" s="205">
        <f>IF(N154="snížená",J154,0)</f>
        <v>0</v>
      </c>
      <c r="BG154" s="205">
        <f>IF(N154="zákl. přenesená",J154,0)</f>
        <v>0</v>
      </c>
      <c r="BH154" s="205">
        <f>IF(N154="sníž. přenesená",J154,0)</f>
        <v>0</v>
      </c>
      <c r="BI154" s="205">
        <f>IF(N154="nulová",J154,0)</f>
        <v>0</v>
      </c>
      <c r="BJ154" s="25" t="s">
        <v>25</v>
      </c>
      <c r="BK154" s="205">
        <f>ROUND(I154*H154,2)</f>
        <v>34716.98</v>
      </c>
      <c r="BL154" s="25" t="s">
        <v>197</v>
      </c>
      <c r="BM154" s="25" t="s">
        <v>1436</v>
      </c>
    </row>
    <row r="155" spans="2:47" s="1" customFormat="1" ht="36">
      <c r="B155" s="42"/>
      <c r="C155" s="64"/>
      <c r="D155" s="208" t="s">
        <v>237</v>
      </c>
      <c r="E155" s="64"/>
      <c r="F155" s="228" t="s">
        <v>1437</v>
      </c>
      <c r="G155" s="64"/>
      <c r="H155" s="64"/>
      <c r="I155" s="165"/>
      <c r="J155" s="64"/>
      <c r="K155" s="64"/>
      <c r="L155" s="62"/>
      <c r="M155" s="229"/>
      <c r="N155" s="43"/>
      <c r="O155" s="43"/>
      <c r="P155" s="43"/>
      <c r="Q155" s="43"/>
      <c r="R155" s="43"/>
      <c r="S155" s="43"/>
      <c r="T155" s="79"/>
      <c r="AT155" s="25" t="s">
        <v>237</v>
      </c>
      <c r="AU155" s="25" t="s">
        <v>92</v>
      </c>
    </row>
    <row r="156" spans="2:51" s="11" customFormat="1" ht="13.5">
      <c r="B156" s="206"/>
      <c r="C156" s="207"/>
      <c r="D156" s="208" t="s">
        <v>192</v>
      </c>
      <c r="E156" s="209" t="s">
        <v>22</v>
      </c>
      <c r="F156" s="210" t="s">
        <v>1438</v>
      </c>
      <c r="G156" s="207"/>
      <c r="H156" s="211">
        <v>1.228</v>
      </c>
      <c r="I156" s="212"/>
      <c r="J156" s="207"/>
      <c r="K156" s="207"/>
      <c r="L156" s="213"/>
      <c r="M156" s="214"/>
      <c r="N156" s="215"/>
      <c r="O156" s="215"/>
      <c r="P156" s="215"/>
      <c r="Q156" s="215"/>
      <c r="R156" s="215"/>
      <c r="S156" s="215"/>
      <c r="T156" s="216"/>
      <c r="AT156" s="217" t="s">
        <v>192</v>
      </c>
      <c r="AU156" s="217" t="s">
        <v>92</v>
      </c>
      <c r="AV156" s="11" t="s">
        <v>92</v>
      </c>
      <c r="AW156" s="11" t="s">
        <v>194</v>
      </c>
      <c r="AX156" s="11" t="s">
        <v>25</v>
      </c>
      <c r="AY156" s="217" t="s">
        <v>182</v>
      </c>
    </row>
    <row r="157" spans="2:65" s="1" customFormat="1" ht="14.4" customHeight="1">
      <c r="B157" s="42"/>
      <c r="C157" s="194" t="s">
        <v>347</v>
      </c>
      <c r="D157" s="194" t="s">
        <v>185</v>
      </c>
      <c r="E157" s="195" t="s">
        <v>1439</v>
      </c>
      <c r="F157" s="196" t="s">
        <v>1440</v>
      </c>
      <c r="G157" s="197" t="s">
        <v>561</v>
      </c>
      <c r="H157" s="198">
        <v>0.627</v>
      </c>
      <c r="I157" s="199">
        <v>30729.52</v>
      </c>
      <c r="J157" s="200">
        <f>ROUND(I157*H157,2)</f>
        <v>19267.41</v>
      </c>
      <c r="K157" s="196" t="s">
        <v>235</v>
      </c>
      <c r="L157" s="62"/>
      <c r="M157" s="201" t="s">
        <v>22</v>
      </c>
      <c r="N157" s="202" t="s">
        <v>53</v>
      </c>
      <c r="O157" s="43"/>
      <c r="P157" s="203">
        <f>O157*H157</f>
        <v>0</v>
      </c>
      <c r="Q157" s="203">
        <v>1.07636</v>
      </c>
      <c r="R157" s="203">
        <f>Q157*H157</f>
        <v>0.67487772</v>
      </c>
      <c r="S157" s="203">
        <v>0</v>
      </c>
      <c r="T157" s="204">
        <f>S157*H157</f>
        <v>0</v>
      </c>
      <c r="AR157" s="25" t="s">
        <v>197</v>
      </c>
      <c r="AT157" s="25" t="s">
        <v>185</v>
      </c>
      <c r="AU157" s="25" t="s">
        <v>92</v>
      </c>
      <c r="AY157" s="25" t="s">
        <v>182</v>
      </c>
      <c r="BE157" s="205">
        <f>IF(N157="základní",J157,0)</f>
        <v>19267.41</v>
      </c>
      <c r="BF157" s="205">
        <f>IF(N157="snížená",J157,0)</f>
        <v>0</v>
      </c>
      <c r="BG157" s="205">
        <f>IF(N157="zákl. přenesená",J157,0)</f>
        <v>0</v>
      </c>
      <c r="BH157" s="205">
        <f>IF(N157="sníž. přenesená",J157,0)</f>
        <v>0</v>
      </c>
      <c r="BI157" s="205">
        <f>IF(N157="nulová",J157,0)</f>
        <v>0</v>
      </c>
      <c r="BJ157" s="25" t="s">
        <v>25</v>
      </c>
      <c r="BK157" s="205">
        <f>ROUND(I157*H157,2)</f>
        <v>19267.41</v>
      </c>
      <c r="BL157" s="25" t="s">
        <v>197</v>
      </c>
      <c r="BM157" s="25" t="s">
        <v>1441</v>
      </c>
    </row>
    <row r="158" spans="2:47" s="1" customFormat="1" ht="36">
      <c r="B158" s="42"/>
      <c r="C158" s="64"/>
      <c r="D158" s="208" t="s">
        <v>237</v>
      </c>
      <c r="E158" s="64"/>
      <c r="F158" s="228" t="s">
        <v>1437</v>
      </c>
      <c r="G158" s="64"/>
      <c r="H158" s="64"/>
      <c r="I158" s="165"/>
      <c r="J158" s="64"/>
      <c r="K158" s="64"/>
      <c r="L158" s="62"/>
      <c r="M158" s="229"/>
      <c r="N158" s="43"/>
      <c r="O158" s="43"/>
      <c r="P158" s="43"/>
      <c r="Q158" s="43"/>
      <c r="R158" s="43"/>
      <c r="S158" s="43"/>
      <c r="T158" s="79"/>
      <c r="AT158" s="25" t="s">
        <v>237</v>
      </c>
      <c r="AU158" s="25" t="s">
        <v>92</v>
      </c>
    </row>
    <row r="159" spans="2:51" s="11" customFormat="1" ht="13.5">
      <c r="B159" s="206"/>
      <c r="C159" s="207"/>
      <c r="D159" s="208" t="s">
        <v>192</v>
      </c>
      <c r="E159" s="209" t="s">
        <v>22</v>
      </c>
      <c r="F159" s="210" t="s">
        <v>1442</v>
      </c>
      <c r="G159" s="207"/>
      <c r="H159" s="211">
        <v>0.626944</v>
      </c>
      <c r="I159" s="212"/>
      <c r="J159" s="207"/>
      <c r="K159" s="207"/>
      <c r="L159" s="213"/>
      <c r="M159" s="214"/>
      <c r="N159" s="215"/>
      <c r="O159" s="215"/>
      <c r="P159" s="215"/>
      <c r="Q159" s="215"/>
      <c r="R159" s="215"/>
      <c r="S159" s="215"/>
      <c r="T159" s="216"/>
      <c r="AT159" s="217" t="s">
        <v>192</v>
      </c>
      <c r="AU159" s="217" t="s">
        <v>92</v>
      </c>
      <c r="AV159" s="11" t="s">
        <v>92</v>
      </c>
      <c r="AW159" s="11" t="s">
        <v>194</v>
      </c>
      <c r="AX159" s="11" t="s">
        <v>25</v>
      </c>
      <c r="AY159" s="217" t="s">
        <v>182</v>
      </c>
    </row>
    <row r="160" spans="2:65" s="1" customFormat="1" ht="34.2" customHeight="1">
      <c r="B160" s="42"/>
      <c r="C160" s="194" t="s">
        <v>354</v>
      </c>
      <c r="D160" s="194" t="s">
        <v>185</v>
      </c>
      <c r="E160" s="195" t="s">
        <v>1443</v>
      </c>
      <c r="F160" s="196" t="s">
        <v>1444</v>
      </c>
      <c r="G160" s="197" t="s">
        <v>295</v>
      </c>
      <c r="H160" s="198">
        <v>9.6</v>
      </c>
      <c r="I160" s="199">
        <v>12660.56</v>
      </c>
      <c r="J160" s="200">
        <f>ROUND(I160*H160,2)</f>
        <v>121541.38</v>
      </c>
      <c r="K160" s="196" t="s">
        <v>235</v>
      </c>
      <c r="L160" s="62"/>
      <c r="M160" s="201" t="s">
        <v>22</v>
      </c>
      <c r="N160" s="202" t="s">
        <v>53</v>
      </c>
      <c r="O160" s="43"/>
      <c r="P160" s="203">
        <f>O160*H160</f>
        <v>0</v>
      </c>
      <c r="Q160" s="203">
        <v>2.68436</v>
      </c>
      <c r="R160" s="203">
        <f>Q160*H160</f>
        <v>25.769855999999997</v>
      </c>
      <c r="S160" s="203">
        <v>0</v>
      </c>
      <c r="T160" s="204">
        <f>S160*H160</f>
        <v>0</v>
      </c>
      <c r="AR160" s="25" t="s">
        <v>197</v>
      </c>
      <c r="AT160" s="25" t="s">
        <v>185</v>
      </c>
      <c r="AU160" s="25" t="s">
        <v>92</v>
      </c>
      <c r="AY160" s="25" t="s">
        <v>182</v>
      </c>
      <c r="BE160" s="205">
        <f>IF(N160="základní",J160,0)</f>
        <v>121541.38</v>
      </c>
      <c r="BF160" s="205">
        <f>IF(N160="snížená",J160,0)</f>
        <v>0</v>
      </c>
      <c r="BG160" s="205">
        <f>IF(N160="zákl. přenesená",J160,0)</f>
        <v>0</v>
      </c>
      <c r="BH160" s="205">
        <f>IF(N160="sníž. přenesená",J160,0)</f>
        <v>0</v>
      </c>
      <c r="BI160" s="205">
        <f>IF(N160="nulová",J160,0)</f>
        <v>0</v>
      </c>
      <c r="BJ160" s="25" t="s">
        <v>25</v>
      </c>
      <c r="BK160" s="205">
        <f>ROUND(I160*H160,2)</f>
        <v>121541.38</v>
      </c>
      <c r="BL160" s="25" t="s">
        <v>197</v>
      </c>
      <c r="BM160" s="25" t="s">
        <v>1445</v>
      </c>
    </row>
    <row r="161" spans="2:47" s="1" customFormat="1" ht="120">
      <c r="B161" s="42"/>
      <c r="C161" s="64"/>
      <c r="D161" s="208" t="s">
        <v>237</v>
      </c>
      <c r="E161" s="64"/>
      <c r="F161" s="228" t="s">
        <v>1446</v>
      </c>
      <c r="G161" s="64"/>
      <c r="H161" s="64"/>
      <c r="I161" s="165"/>
      <c r="J161" s="64"/>
      <c r="K161" s="64"/>
      <c r="L161" s="62"/>
      <c r="M161" s="229"/>
      <c r="N161" s="43"/>
      <c r="O161" s="43"/>
      <c r="P161" s="43"/>
      <c r="Q161" s="43"/>
      <c r="R161" s="43"/>
      <c r="S161" s="43"/>
      <c r="T161" s="79"/>
      <c r="AT161" s="25" t="s">
        <v>237</v>
      </c>
      <c r="AU161" s="25" t="s">
        <v>92</v>
      </c>
    </row>
    <row r="162" spans="2:51" s="11" customFormat="1" ht="13.5">
      <c r="B162" s="206"/>
      <c r="C162" s="207"/>
      <c r="D162" s="208" t="s">
        <v>192</v>
      </c>
      <c r="E162" s="209" t="s">
        <v>22</v>
      </c>
      <c r="F162" s="210" t="s">
        <v>1447</v>
      </c>
      <c r="G162" s="207"/>
      <c r="H162" s="211">
        <v>9.6</v>
      </c>
      <c r="I162" s="212"/>
      <c r="J162" s="207"/>
      <c r="K162" s="207"/>
      <c r="L162" s="213"/>
      <c r="M162" s="214"/>
      <c r="N162" s="215"/>
      <c r="O162" s="215"/>
      <c r="P162" s="215"/>
      <c r="Q162" s="215"/>
      <c r="R162" s="215"/>
      <c r="S162" s="215"/>
      <c r="T162" s="216"/>
      <c r="AT162" s="217" t="s">
        <v>192</v>
      </c>
      <c r="AU162" s="217" t="s">
        <v>92</v>
      </c>
      <c r="AV162" s="11" t="s">
        <v>92</v>
      </c>
      <c r="AW162" s="11" t="s">
        <v>194</v>
      </c>
      <c r="AX162" s="11" t="s">
        <v>25</v>
      </c>
      <c r="AY162" s="217" t="s">
        <v>182</v>
      </c>
    </row>
    <row r="163" spans="2:65" s="1" customFormat="1" ht="22.8" customHeight="1">
      <c r="B163" s="42"/>
      <c r="C163" s="194" t="s">
        <v>359</v>
      </c>
      <c r="D163" s="194" t="s">
        <v>185</v>
      </c>
      <c r="E163" s="195" t="s">
        <v>1448</v>
      </c>
      <c r="F163" s="196" t="s">
        <v>1449</v>
      </c>
      <c r="G163" s="197" t="s">
        <v>234</v>
      </c>
      <c r="H163" s="198">
        <v>38.4</v>
      </c>
      <c r="I163" s="199">
        <v>368.75</v>
      </c>
      <c r="J163" s="200">
        <f>ROUND(I163*H163,2)</f>
        <v>14160</v>
      </c>
      <c r="K163" s="196" t="s">
        <v>235</v>
      </c>
      <c r="L163" s="62"/>
      <c r="M163" s="201" t="s">
        <v>22</v>
      </c>
      <c r="N163" s="202" t="s">
        <v>53</v>
      </c>
      <c r="O163" s="43"/>
      <c r="P163" s="203">
        <f>O163*H163</f>
        <v>0</v>
      </c>
      <c r="Q163" s="203">
        <v>0.00601</v>
      </c>
      <c r="R163" s="203">
        <f>Q163*H163</f>
        <v>0.230784</v>
      </c>
      <c r="S163" s="203">
        <v>0</v>
      </c>
      <c r="T163" s="204">
        <f>S163*H163</f>
        <v>0</v>
      </c>
      <c r="AR163" s="25" t="s">
        <v>197</v>
      </c>
      <c r="AT163" s="25" t="s">
        <v>185</v>
      </c>
      <c r="AU163" s="25" t="s">
        <v>92</v>
      </c>
      <c r="AY163" s="25" t="s">
        <v>182</v>
      </c>
      <c r="BE163" s="205">
        <f>IF(N163="základní",J163,0)</f>
        <v>14160</v>
      </c>
      <c r="BF163" s="205">
        <f>IF(N163="snížená",J163,0)</f>
        <v>0</v>
      </c>
      <c r="BG163" s="205">
        <f>IF(N163="zákl. přenesená",J163,0)</f>
        <v>0</v>
      </c>
      <c r="BH163" s="205">
        <f>IF(N163="sníž. přenesená",J163,0)</f>
        <v>0</v>
      </c>
      <c r="BI163" s="205">
        <f>IF(N163="nulová",J163,0)</f>
        <v>0</v>
      </c>
      <c r="BJ163" s="25" t="s">
        <v>25</v>
      </c>
      <c r="BK163" s="205">
        <f>ROUND(I163*H163,2)</f>
        <v>14160</v>
      </c>
      <c r="BL163" s="25" t="s">
        <v>197</v>
      </c>
      <c r="BM163" s="25" t="s">
        <v>1450</v>
      </c>
    </row>
    <row r="164" spans="2:47" s="1" customFormat="1" ht="48">
      <c r="B164" s="42"/>
      <c r="C164" s="64"/>
      <c r="D164" s="208" t="s">
        <v>237</v>
      </c>
      <c r="E164" s="64"/>
      <c r="F164" s="228" t="s">
        <v>1451</v>
      </c>
      <c r="G164" s="64"/>
      <c r="H164" s="64"/>
      <c r="I164" s="165"/>
      <c r="J164" s="64"/>
      <c r="K164" s="64"/>
      <c r="L164" s="62"/>
      <c r="M164" s="229"/>
      <c r="N164" s="43"/>
      <c r="O164" s="43"/>
      <c r="P164" s="43"/>
      <c r="Q164" s="43"/>
      <c r="R164" s="43"/>
      <c r="S164" s="43"/>
      <c r="T164" s="79"/>
      <c r="AT164" s="25" t="s">
        <v>237</v>
      </c>
      <c r="AU164" s="25" t="s">
        <v>92</v>
      </c>
    </row>
    <row r="165" spans="2:51" s="11" customFormat="1" ht="13.5">
      <c r="B165" s="206"/>
      <c r="C165" s="207"/>
      <c r="D165" s="208" t="s">
        <v>192</v>
      </c>
      <c r="E165" s="209" t="s">
        <v>22</v>
      </c>
      <c r="F165" s="210" t="s">
        <v>1452</v>
      </c>
      <c r="G165" s="207"/>
      <c r="H165" s="211">
        <v>38.4</v>
      </c>
      <c r="I165" s="212"/>
      <c r="J165" s="207"/>
      <c r="K165" s="207"/>
      <c r="L165" s="213"/>
      <c r="M165" s="214"/>
      <c r="N165" s="215"/>
      <c r="O165" s="215"/>
      <c r="P165" s="215"/>
      <c r="Q165" s="215"/>
      <c r="R165" s="215"/>
      <c r="S165" s="215"/>
      <c r="T165" s="216"/>
      <c r="AT165" s="217" t="s">
        <v>192</v>
      </c>
      <c r="AU165" s="217" t="s">
        <v>92</v>
      </c>
      <c r="AV165" s="11" t="s">
        <v>92</v>
      </c>
      <c r="AW165" s="11" t="s">
        <v>194</v>
      </c>
      <c r="AX165" s="11" t="s">
        <v>25</v>
      </c>
      <c r="AY165" s="217" t="s">
        <v>182</v>
      </c>
    </row>
    <row r="166" spans="2:65" s="1" customFormat="1" ht="14.4" customHeight="1">
      <c r="B166" s="42"/>
      <c r="C166" s="194" t="s">
        <v>364</v>
      </c>
      <c r="D166" s="194" t="s">
        <v>185</v>
      </c>
      <c r="E166" s="195" t="s">
        <v>1453</v>
      </c>
      <c r="F166" s="196" t="s">
        <v>1454</v>
      </c>
      <c r="G166" s="197" t="s">
        <v>249</v>
      </c>
      <c r="H166" s="198">
        <v>2</v>
      </c>
      <c r="I166" s="199">
        <v>8063.43</v>
      </c>
      <c r="J166" s="200">
        <f>ROUND(I166*H166,2)</f>
        <v>16126.86</v>
      </c>
      <c r="K166" s="196" t="s">
        <v>235</v>
      </c>
      <c r="L166" s="62"/>
      <c r="M166" s="201" t="s">
        <v>22</v>
      </c>
      <c r="N166" s="202" t="s">
        <v>53</v>
      </c>
      <c r="O166" s="43"/>
      <c r="P166" s="203">
        <f>O166*H166</f>
        <v>0</v>
      </c>
      <c r="Q166" s="203">
        <v>0</v>
      </c>
      <c r="R166" s="203">
        <f>Q166*H166</f>
        <v>0</v>
      </c>
      <c r="S166" s="203">
        <v>0</v>
      </c>
      <c r="T166" s="204">
        <f>S166*H166</f>
        <v>0</v>
      </c>
      <c r="AR166" s="25" t="s">
        <v>197</v>
      </c>
      <c r="AT166" s="25" t="s">
        <v>185</v>
      </c>
      <c r="AU166" s="25" t="s">
        <v>92</v>
      </c>
      <c r="AY166" s="25" t="s">
        <v>182</v>
      </c>
      <c r="BE166" s="205">
        <f>IF(N166="základní",J166,0)</f>
        <v>16126.86</v>
      </c>
      <c r="BF166" s="205">
        <f>IF(N166="snížená",J166,0)</f>
        <v>0</v>
      </c>
      <c r="BG166" s="205">
        <f>IF(N166="zákl. přenesená",J166,0)</f>
        <v>0</v>
      </c>
      <c r="BH166" s="205">
        <f>IF(N166="sníž. přenesená",J166,0)</f>
        <v>0</v>
      </c>
      <c r="BI166" s="205">
        <f>IF(N166="nulová",J166,0)</f>
        <v>0</v>
      </c>
      <c r="BJ166" s="25" t="s">
        <v>25</v>
      </c>
      <c r="BK166" s="205">
        <f>ROUND(I166*H166,2)</f>
        <v>16126.86</v>
      </c>
      <c r="BL166" s="25" t="s">
        <v>197</v>
      </c>
      <c r="BM166" s="25" t="s">
        <v>1455</v>
      </c>
    </row>
    <row r="167" spans="2:47" s="1" customFormat="1" ht="96">
      <c r="B167" s="42"/>
      <c r="C167" s="64"/>
      <c r="D167" s="208" t="s">
        <v>237</v>
      </c>
      <c r="E167" s="64"/>
      <c r="F167" s="228" t="s">
        <v>1456</v>
      </c>
      <c r="G167" s="64"/>
      <c r="H167" s="64"/>
      <c r="I167" s="165"/>
      <c r="J167" s="64"/>
      <c r="K167" s="64"/>
      <c r="L167" s="62"/>
      <c r="M167" s="229"/>
      <c r="N167" s="43"/>
      <c r="O167" s="43"/>
      <c r="P167" s="43"/>
      <c r="Q167" s="43"/>
      <c r="R167" s="43"/>
      <c r="S167" s="43"/>
      <c r="T167" s="79"/>
      <c r="AT167" s="25" t="s">
        <v>237</v>
      </c>
      <c r="AU167" s="25" t="s">
        <v>92</v>
      </c>
    </row>
    <row r="168" spans="2:51" s="11" customFormat="1" ht="13.5">
      <c r="B168" s="206"/>
      <c r="C168" s="207"/>
      <c r="D168" s="208" t="s">
        <v>192</v>
      </c>
      <c r="E168" s="209" t="s">
        <v>22</v>
      </c>
      <c r="F168" s="210" t="s">
        <v>1457</v>
      </c>
      <c r="G168" s="207"/>
      <c r="H168" s="211">
        <v>2</v>
      </c>
      <c r="I168" s="212"/>
      <c r="J168" s="207"/>
      <c r="K168" s="207"/>
      <c r="L168" s="213"/>
      <c r="M168" s="214"/>
      <c r="N168" s="215"/>
      <c r="O168" s="215"/>
      <c r="P168" s="215"/>
      <c r="Q168" s="215"/>
      <c r="R168" s="215"/>
      <c r="S168" s="215"/>
      <c r="T168" s="216"/>
      <c r="AT168" s="217" t="s">
        <v>192</v>
      </c>
      <c r="AU168" s="217" t="s">
        <v>92</v>
      </c>
      <c r="AV168" s="11" t="s">
        <v>92</v>
      </c>
      <c r="AW168" s="11" t="s">
        <v>194</v>
      </c>
      <c r="AX168" s="11" t="s">
        <v>25</v>
      </c>
      <c r="AY168" s="217" t="s">
        <v>182</v>
      </c>
    </row>
    <row r="169" spans="2:63" s="10" customFormat="1" ht="29.85" customHeight="1">
      <c r="B169" s="178"/>
      <c r="C169" s="179"/>
      <c r="D169" s="180" t="s">
        <v>81</v>
      </c>
      <c r="E169" s="192" t="s">
        <v>181</v>
      </c>
      <c r="F169" s="192" t="s">
        <v>842</v>
      </c>
      <c r="G169" s="179"/>
      <c r="H169" s="179"/>
      <c r="I169" s="182"/>
      <c r="J169" s="193">
        <f>BK169</f>
        <v>46683.35999999999</v>
      </c>
      <c r="K169" s="179"/>
      <c r="L169" s="184"/>
      <c r="M169" s="185"/>
      <c r="N169" s="186"/>
      <c r="O169" s="186"/>
      <c r="P169" s="187">
        <f>SUM(P170:P184)</f>
        <v>0</v>
      </c>
      <c r="Q169" s="186"/>
      <c r="R169" s="187">
        <f>SUM(R170:R184)</f>
        <v>0</v>
      </c>
      <c r="S169" s="186"/>
      <c r="T169" s="188">
        <f>SUM(T170:T184)</f>
        <v>0</v>
      </c>
      <c r="AR169" s="189" t="s">
        <v>25</v>
      </c>
      <c r="AT169" s="190" t="s">
        <v>81</v>
      </c>
      <c r="AU169" s="190" t="s">
        <v>25</v>
      </c>
      <c r="AY169" s="189" t="s">
        <v>182</v>
      </c>
      <c r="BK169" s="191">
        <f>SUM(BK170:BK184)</f>
        <v>46683.35999999999</v>
      </c>
    </row>
    <row r="170" spans="2:65" s="1" customFormat="1" ht="22.8" customHeight="1">
      <c r="B170" s="42"/>
      <c r="C170" s="194" t="s">
        <v>372</v>
      </c>
      <c r="D170" s="194" t="s">
        <v>185</v>
      </c>
      <c r="E170" s="195" t="s">
        <v>844</v>
      </c>
      <c r="F170" s="196" t="s">
        <v>845</v>
      </c>
      <c r="G170" s="197" t="s">
        <v>234</v>
      </c>
      <c r="H170" s="198">
        <v>103.6</v>
      </c>
      <c r="I170" s="199">
        <v>213.88</v>
      </c>
      <c r="J170" s="200">
        <f>ROUND(I170*H170,2)</f>
        <v>22157.97</v>
      </c>
      <c r="K170" s="196" t="s">
        <v>235</v>
      </c>
      <c r="L170" s="62"/>
      <c r="M170" s="201" t="s">
        <v>22</v>
      </c>
      <c r="N170" s="202" t="s">
        <v>53</v>
      </c>
      <c r="O170" s="43"/>
      <c r="P170" s="203">
        <f>O170*H170</f>
        <v>0</v>
      </c>
      <c r="Q170" s="203">
        <v>0</v>
      </c>
      <c r="R170" s="203">
        <f>Q170*H170</f>
        <v>0</v>
      </c>
      <c r="S170" s="203">
        <v>0</v>
      </c>
      <c r="T170" s="204">
        <f>S170*H170</f>
        <v>0</v>
      </c>
      <c r="AR170" s="25" t="s">
        <v>197</v>
      </c>
      <c r="AT170" s="25" t="s">
        <v>185</v>
      </c>
      <c r="AU170" s="25" t="s">
        <v>92</v>
      </c>
      <c r="AY170" s="25" t="s">
        <v>182</v>
      </c>
      <c r="BE170" s="205">
        <f>IF(N170="základní",J170,0)</f>
        <v>22157.97</v>
      </c>
      <c r="BF170" s="205">
        <f>IF(N170="snížená",J170,0)</f>
        <v>0</v>
      </c>
      <c r="BG170" s="205">
        <f>IF(N170="zákl. přenesená",J170,0)</f>
        <v>0</v>
      </c>
      <c r="BH170" s="205">
        <f>IF(N170="sníž. přenesená",J170,0)</f>
        <v>0</v>
      </c>
      <c r="BI170" s="205">
        <f>IF(N170="nulová",J170,0)</f>
        <v>0</v>
      </c>
      <c r="BJ170" s="25" t="s">
        <v>25</v>
      </c>
      <c r="BK170" s="205">
        <f>ROUND(I170*H170,2)</f>
        <v>22157.97</v>
      </c>
      <c r="BL170" s="25" t="s">
        <v>197</v>
      </c>
      <c r="BM170" s="25" t="s">
        <v>1458</v>
      </c>
    </row>
    <row r="171" spans="2:51" s="11" customFormat="1" ht="13.5">
      <c r="B171" s="206"/>
      <c r="C171" s="207"/>
      <c r="D171" s="208" t="s">
        <v>192</v>
      </c>
      <c r="E171" s="209" t="s">
        <v>22</v>
      </c>
      <c r="F171" s="210" t="s">
        <v>1459</v>
      </c>
      <c r="G171" s="207"/>
      <c r="H171" s="211">
        <v>89.6</v>
      </c>
      <c r="I171" s="212"/>
      <c r="J171" s="207"/>
      <c r="K171" s="207"/>
      <c r="L171" s="213"/>
      <c r="M171" s="214"/>
      <c r="N171" s="215"/>
      <c r="O171" s="215"/>
      <c r="P171" s="215"/>
      <c r="Q171" s="215"/>
      <c r="R171" s="215"/>
      <c r="S171" s="215"/>
      <c r="T171" s="216"/>
      <c r="AT171" s="217" t="s">
        <v>192</v>
      </c>
      <c r="AU171" s="217" t="s">
        <v>92</v>
      </c>
      <c r="AV171" s="11" t="s">
        <v>92</v>
      </c>
      <c r="AW171" s="11" t="s">
        <v>194</v>
      </c>
      <c r="AX171" s="11" t="s">
        <v>82</v>
      </c>
      <c r="AY171" s="217" t="s">
        <v>182</v>
      </c>
    </row>
    <row r="172" spans="2:51" s="11" customFormat="1" ht="13.5">
      <c r="B172" s="206"/>
      <c r="C172" s="207"/>
      <c r="D172" s="208" t="s">
        <v>192</v>
      </c>
      <c r="E172" s="209" t="s">
        <v>22</v>
      </c>
      <c r="F172" s="210" t="s">
        <v>1460</v>
      </c>
      <c r="G172" s="207"/>
      <c r="H172" s="211">
        <v>14</v>
      </c>
      <c r="I172" s="212"/>
      <c r="J172" s="207"/>
      <c r="K172" s="207"/>
      <c r="L172" s="213"/>
      <c r="M172" s="214"/>
      <c r="N172" s="215"/>
      <c r="O172" s="215"/>
      <c r="P172" s="215"/>
      <c r="Q172" s="215"/>
      <c r="R172" s="215"/>
      <c r="S172" s="215"/>
      <c r="T172" s="216"/>
      <c r="AT172" s="217" t="s">
        <v>192</v>
      </c>
      <c r="AU172" s="217" t="s">
        <v>92</v>
      </c>
      <c r="AV172" s="11" t="s">
        <v>92</v>
      </c>
      <c r="AW172" s="11" t="s">
        <v>194</v>
      </c>
      <c r="AX172" s="11" t="s">
        <v>82</v>
      </c>
      <c r="AY172" s="217" t="s">
        <v>182</v>
      </c>
    </row>
    <row r="173" spans="2:51" s="13" customFormat="1" ht="13.5">
      <c r="B173" s="233"/>
      <c r="C173" s="234"/>
      <c r="D173" s="208" t="s">
        <v>192</v>
      </c>
      <c r="E173" s="235" t="s">
        <v>22</v>
      </c>
      <c r="F173" s="236" t="s">
        <v>241</v>
      </c>
      <c r="G173" s="234"/>
      <c r="H173" s="237">
        <v>103.6</v>
      </c>
      <c r="I173" s="238"/>
      <c r="J173" s="234"/>
      <c r="K173" s="234"/>
      <c r="L173" s="239"/>
      <c r="M173" s="240"/>
      <c r="N173" s="241"/>
      <c r="O173" s="241"/>
      <c r="P173" s="241"/>
      <c r="Q173" s="241"/>
      <c r="R173" s="241"/>
      <c r="S173" s="241"/>
      <c r="T173" s="242"/>
      <c r="AT173" s="243" t="s">
        <v>192</v>
      </c>
      <c r="AU173" s="243" t="s">
        <v>92</v>
      </c>
      <c r="AV173" s="13" t="s">
        <v>197</v>
      </c>
      <c r="AW173" s="13" t="s">
        <v>194</v>
      </c>
      <c r="AX173" s="13" t="s">
        <v>25</v>
      </c>
      <c r="AY173" s="243" t="s">
        <v>182</v>
      </c>
    </row>
    <row r="174" spans="2:65" s="1" customFormat="1" ht="22.8" customHeight="1">
      <c r="B174" s="42"/>
      <c r="C174" s="194" t="s">
        <v>377</v>
      </c>
      <c r="D174" s="194" t="s">
        <v>185</v>
      </c>
      <c r="E174" s="195" t="s">
        <v>1461</v>
      </c>
      <c r="F174" s="196" t="s">
        <v>1462</v>
      </c>
      <c r="G174" s="197" t="s">
        <v>234</v>
      </c>
      <c r="H174" s="198">
        <v>89.6</v>
      </c>
      <c r="I174" s="199">
        <v>108.41</v>
      </c>
      <c r="J174" s="200">
        <f>ROUND(I174*H174,2)</f>
        <v>9713.54</v>
      </c>
      <c r="K174" s="196" t="s">
        <v>235</v>
      </c>
      <c r="L174" s="62"/>
      <c r="M174" s="201" t="s">
        <v>22</v>
      </c>
      <c r="N174" s="202" t="s">
        <v>53</v>
      </c>
      <c r="O174" s="43"/>
      <c r="P174" s="203">
        <f>O174*H174</f>
        <v>0</v>
      </c>
      <c r="Q174" s="203">
        <v>0</v>
      </c>
      <c r="R174" s="203">
        <f>Q174*H174</f>
        <v>0</v>
      </c>
      <c r="S174" s="203">
        <v>0</v>
      </c>
      <c r="T174" s="204">
        <f>S174*H174</f>
        <v>0</v>
      </c>
      <c r="AR174" s="25" t="s">
        <v>197</v>
      </c>
      <c r="AT174" s="25" t="s">
        <v>185</v>
      </c>
      <c r="AU174" s="25" t="s">
        <v>92</v>
      </c>
      <c r="AY174" s="25" t="s">
        <v>182</v>
      </c>
      <c r="BE174" s="205">
        <f>IF(N174="základní",J174,0)</f>
        <v>9713.54</v>
      </c>
      <c r="BF174" s="205">
        <f>IF(N174="snížená",J174,0)</f>
        <v>0</v>
      </c>
      <c r="BG174" s="205">
        <f>IF(N174="zákl. přenesená",J174,0)</f>
        <v>0</v>
      </c>
      <c r="BH174" s="205">
        <f>IF(N174="sníž. přenesená",J174,0)</f>
        <v>0</v>
      </c>
      <c r="BI174" s="205">
        <f>IF(N174="nulová",J174,0)</f>
        <v>0</v>
      </c>
      <c r="BJ174" s="25" t="s">
        <v>25</v>
      </c>
      <c r="BK174" s="205">
        <f>ROUND(I174*H174,2)</f>
        <v>9713.54</v>
      </c>
      <c r="BL174" s="25" t="s">
        <v>197</v>
      </c>
      <c r="BM174" s="25" t="s">
        <v>1463</v>
      </c>
    </row>
    <row r="175" spans="2:51" s="11" customFormat="1" ht="13.5">
      <c r="B175" s="206"/>
      <c r="C175" s="207"/>
      <c r="D175" s="208" t="s">
        <v>192</v>
      </c>
      <c r="E175" s="209" t="s">
        <v>22</v>
      </c>
      <c r="F175" s="210" t="s">
        <v>1464</v>
      </c>
      <c r="G175" s="207"/>
      <c r="H175" s="211">
        <v>89.6</v>
      </c>
      <c r="I175" s="212"/>
      <c r="J175" s="207"/>
      <c r="K175" s="207"/>
      <c r="L175" s="213"/>
      <c r="M175" s="214"/>
      <c r="N175" s="215"/>
      <c r="O175" s="215"/>
      <c r="P175" s="215"/>
      <c r="Q175" s="215"/>
      <c r="R175" s="215"/>
      <c r="S175" s="215"/>
      <c r="T175" s="216"/>
      <c r="AT175" s="217" t="s">
        <v>192</v>
      </c>
      <c r="AU175" s="217" t="s">
        <v>92</v>
      </c>
      <c r="AV175" s="11" t="s">
        <v>92</v>
      </c>
      <c r="AW175" s="11" t="s">
        <v>194</v>
      </c>
      <c r="AX175" s="11" t="s">
        <v>25</v>
      </c>
      <c r="AY175" s="217" t="s">
        <v>182</v>
      </c>
    </row>
    <row r="176" spans="2:65" s="1" customFormat="1" ht="14.4" customHeight="1">
      <c r="B176" s="42"/>
      <c r="C176" s="194" t="s">
        <v>382</v>
      </c>
      <c r="D176" s="194" t="s">
        <v>185</v>
      </c>
      <c r="E176" s="195" t="s">
        <v>881</v>
      </c>
      <c r="F176" s="196" t="s">
        <v>882</v>
      </c>
      <c r="G176" s="197" t="s">
        <v>295</v>
      </c>
      <c r="H176" s="198">
        <v>17.7</v>
      </c>
      <c r="I176" s="199">
        <v>167.17</v>
      </c>
      <c r="J176" s="200">
        <f>ROUND(I176*H176,2)</f>
        <v>2958.91</v>
      </c>
      <c r="K176" s="196" t="s">
        <v>235</v>
      </c>
      <c r="L176" s="62"/>
      <c r="M176" s="201" t="s">
        <v>22</v>
      </c>
      <c r="N176" s="202" t="s">
        <v>53</v>
      </c>
      <c r="O176" s="43"/>
      <c r="P176" s="203">
        <f>O176*H176</f>
        <v>0</v>
      </c>
      <c r="Q176" s="203">
        <v>0</v>
      </c>
      <c r="R176" s="203">
        <f>Q176*H176</f>
        <v>0</v>
      </c>
      <c r="S176" s="203">
        <v>0</v>
      </c>
      <c r="T176" s="204">
        <f>S176*H176</f>
        <v>0</v>
      </c>
      <c r="AR176" s="25" t="s">
        <v>197</v>
      </c>
      <c r="AT176" s="25" t="s">
        <v>185</v>
      </c>
      <c r="AU176" s="25" t="s">
        <v>92</v>
      </c>
      <c r="AY176" s="25" t="s">
        <v>182</v>
      </c>
      <c r="BE176" s="205">
        <f>IF(N176="základní",J176,0)</f>
        <v>2958.91</v>
      </c>
      <c r="BF176" s="205">
        <f>IF(N176="snížená",J176,0)</f>
        <v>0</v>
      </c>
      <c r="BG176" s="205">
        <f>IF(N176="zákl. přenesená",J176,0)</f>
        <v>0</v>
      </c>
      <c r="BH176" s="205">
        <f>IF(N176="sníž. přenesená",J176,0)</f>
        <v>0</v>
      </c>
      <c r="BI176" s="205">
        <f>IF(N176="nulová",J176,0)</f>
        <v>0</v>
      </c>
      <c r="BJ176" s="25" t="s">
        <v>25</v>
      </c>
      <c r="BK176" s="205">
        <f>ROUND(I176*H176,2)</f>
        <v>2958.91</v>
      </c>
      <c r="BL176" s="25" t="s">
        <v>197</v>
      </c>
      <c r="BM176" s="25" t="s">
        <v>883</v>
      </c>
    </row>
    <row r="177" spans="2:47" s="1" customFormat="1" ht="72">
      <c r="B177" s="42"/>
      <c r="C177" s="64"/>
      <c r="D177" s="208" t="s">
        <v>237</v>
      </c>
      <c r="E177" s="64"/>
      <c r="F177" s="228" t="s">
        <v>884</v>
      </c>
      <c r="G177" s="64"/>
      <c r="H177" s="64"/>
      <c r="I177" s="165"/>
      <c r="J177" s="64"/>
      <c r="K177" s="64"/>
      <c r="L177" s="62"/>
      <c r="M177" s="229"/>
      <c r="N177" s="43"/>
      <c r="O177" s="43"/>
      <c r="P177" s="43"/>
      <c r="Q177" s="43"/>
      <c r="R177" s="43"/>
      <c r="S177" s="43"/>
      <c r="T177" s="79"/>
      <c r="AT177" s="25" t="s">
        <v>237</v>
      </c>
      <c r="AU177" s="25" t="s">
        <v>92</v>
      </c>
    </row>
    <row r="178" spans="2:51" s="11" customFormat="1" ht="13.5">
      <c r="B178" s="206"/>
      <c r="C178" s="207"/>
      <c r="D178" s="208" t="s">
        <v>192</v>
      </c>
      <c r="E178" s="209" t="s">
        <v>22</v>
      </c>
      <c r="F178" s="210" t="s">
        <v>1465</v>
      </c>
      <c r="G178" s="207"/>
      <c r="H178" s="211">
        <v>17.7</v>
      </c>
      <c r="I178" s="212"/>
      <c r="J178" s="207"/>
      <c r="K178" s="207"/>
      <c r="L178" s="213"/>
      <c r="M178" s="214"/>
      <c r="N178" s="215"/>
      <c r="O178" s="215"/>
      <c r="P178" s="215"/>
      <c r="Q178" s="215"/>
      <c r="R178" s="215"/>
      <c r="S178" s="215"/>
      <c r="T178" s="216"/>
      <c r="AT178" s="217" t="s">
        <v>192</v>
      </c>
      <c r="AU178" s="217" t="s">
        <v>92</v>
      </c>
      <c r="AV178" s="11" t="s">
        <v>92</v>
      </c>
      <c r="AW178" s="11" t="s">
        <v>194</v>
      </c>
      <c r="AX178" s="11" t="s">
        <v>25</v>
      </c>
      <c r="AY178" s="217" t="s">
        <v>182</v>
      </c>
    </row>
    <row r="179" spans="2:65" s="1" customFormat="1" ht="22.8" customHeight="1">
      <c r="B179" s="42"/>
      <c r="C179" s="194" t="s">
        <v>387</v>
      </c>
      <c r="D179" s="194" t="s">
        <v>185</v>
      </c>
      <c r="E179" s="195" t="s">
        <v>1466</v>
      </c>
      <c r="F179" s="196" t="s">
        <v>1467</v>
      </c>
      <c r="G179" s="197" t="s">
        <v>234</v>
      </c>
      <c r="H179" s="198">
        <v>89.6</v>
      </c>
      <c r="I179" s="199">
        <v>43.02</v>
      </c>
      <c r="J179" s="200">
        <f>ROUND(I179*H179,2)</f>
        <v>3854.59</v>
      </c>
      <c r="K179" s="196" t="s">
        <v>235</v>
      </c>
      <c r="L179" s="62"/>
      <c r="M179" s="201" t="s">
        <v>22</v>
      </c>
      <c r="N179" s="202" t="s">
        <v>53</v>
      </c>
      <c r="O179" s="43"/>
      <c r="P179" s="203">
        <f>O179*H179</f>
        <v>0</v>
      </c>
      <c r="Q179" s="203">
        <v>0</v>
      </c>
      <c r="R179" s="203">
        <f>Q179*H179</f>
        <v>0</v>
      </c>
      <c r="S179" s="203">
        <v>0</v>
      </c>
      <c r="T179" s="204">
        <f>S179*H179</f>
        <v>0</v>
      </c>
      <c r="AR179" s="25" t="s">
        <v>197</v>
      </c>
      <c r="AT179" s="25" t="s">
        <v>185</v>
      </c>
      <c r="AU179" s="25" t="s">
        <v>92</v>
      </c>
      <c r="AY179" s="25" t="s">
        <v>182</v>
      </c>
      <c r="BE179" s="205">
        <f>IF(N179="základní",J179,0)</f>
        <v>3854.59</v>
      </c>
      <c r="BF179" s="205">
        <f>IF(N179="snížená",J179,0)</f>
        <v>0</v>
      </c>
      <c r="BG179" s="205">
        <f>IF(N179="zákl. přenesená",J179,0)</f>
        <v>0</v>
      </c>
      <c r="BH179" s="205">
        <f>IF(N179="sníž. přenesená",J179,0)</f>
        <v>0</v>
      </c>
      <c r="BI179" s="205">
        <f>IF(N179="nulová",J179,0)</f>
        <v>0</v>
      </c>
      <c r="BJ179" s="25" t="s">
        <v>25</v>
      </c>
      <c r="BK179" s="205">
        <f>ROUND(I179*H179,2)</f>
        <v>3854.59</v>
      </c>
      <c r="BL179" s="25" t="s">
        <v>197</v>
      </c>
      <c r="BM179" s="25" t="s">
        <v>1468</v>
      </c>
    </row>
    <row r="180" spans="2:47" s="1" customFormat="1" ht="48">
      <c r="B180" s="42"/>
      <c r="C180" s="64"/>
      <c r="D180" s="208" t="s">
        <v>237</v>
      </c>
      <c r="E180" s="64"/>
      <c r="F180" s="228" t="s">
        <v>1469</v>
      </c>
      <c r="G180" s="64"/>
      <c r="H180" s="64"/>
      <c r="I180" s="165"/>
      <c r="J180" s="64"/>
      <c r="K180" s="64"/>
      <c r="L180" s="62"/>
      <c r="M180" s="229"/>
      <c r="N180" s="43"/>
      <c r="O180" s="43"/>
      <c r="P180" s="43"/>
      <c r="Q180" s="43"/>
      <c r="R180" s="43"/>
      <c r="S180" s="43"/>
      <c r="T180" s="79"/>
      <c r="AT180" s="25" t="s">
        <v>237</v>
      </c>
      <c r="AU180" s="25" t="s">
        <v>92</v>
      </c>
    </row>
    <row r="181" spans="2:51" s="11" customFormat="1" ht="13.5">
      <c r="B181" s="206"/>
      <c r="C181" s="207"/>
      <c r="D181" s="208" t="s">
        <v>192</v>
      </c>
      <c r="E181" s="209" t="s">
        <v>22</v>
      </c>
      <c r="F181" s="210" t="s">
        <v>1464</v>
      </c>
      <c r="G181" s="207"/>
      <c r="H181" s="211">
        <v>89.6</v>
      </c>
      <c r="I181" s="212"/>
      <c r="J181" s="207"/>
      <c r="K181" s="207"/>
      <c r="L181" s="213"/>
      <c r="M181" s="214"/>
      <c r="N181" s="215"/>
      <c r="O181" s="215"/>
      <c r="P181" s="215"/>
      <c r="Q181" s="215"/>
      <c r="R181" s="215"/>
      <c r="S181" s="215"/>
      <c r="T181" s="216"/>
      <c r="AT181" s="217" t="s">
        <v>192</v>
      </c>
      <c r="AU181" s="217" t="s">
        <v>92</v>
      </c>
      <c r="AV181" s="11" t="s">
        <v>92</v>
      </c>
      <c r="AW181" s="11" t="s">
        <v>194</v>
      </c>
      <c r="AX181" s="11" t="s">
        <v>25</v>
      </c>
      <c r="AY181" s="217" t="s">
        <v>182</v>
      </c>
    </row>
    <row r="182" spans="2:65" s="1" customFormat="1" ht="14.4" customHeight="1">
      <c r="B182" s="42"/>
      <c r="C182" s="194" t="s">
        <v>394</v>
      </c>
      <c r="D182" s="194" t="s">
        <v>185</v>
      </c>
      <c r="E182" s="195" t="s">
        <v>1470</v>
      </c>
      <c r="F182" s="196" t="s">
        <v>1471</v>
      </c>
      <c r="G182" s="197" t="s">
        <v>234</v>
      </c>
      <c r="H182" s="198">
        <v>13.5</v>
      </c>
      <c r="I182" s="199">
        <v>592.47</v>
      </c>
      <c r="J182" s="200">
        <f>ROUND(I182*H182,2)</f>
        <v>7998.35</v>
      </c>
      <c r="K182" s="196" t="s">
        <v>235</v>
      </c>
      <c r="L182" s="62"/>
      <c r="M182" s="201" t="s">
        <v>22</v>
      </c>
      <c r="N182" s="202" t="s">
        <v>53</v>
      </c>
      <c r="O182" s="43"/>
      <c r="P182" s="203">
        <f>O182*H182</f>
        <v>0</v>
      </c>
      <c r="Q182" s="203">
        <v>0</v>
      </c>
      <c r="R182" s="203">
        <f>Q182*H182</f>
        <v>0</v>
      </c>
      <c r="S182" s="203">
        <v>0</v>
      </c>
      <c r="T182" s="204">
        <f>S182*H182</f>
        <v>0</v>
      </c>
      <c r="AR182" s="25" t="s">
        <v>197</v>
      </c>
      <c r="AT182" s="25" t="s">
        <v>185</v>
      </c>
      <c r="AU182" s="25" t="s">
        <v>92</v>
      </c>
      <c r="AY182" s="25" t="s">
        <v>182</v>
      </c>
      <c r="BE182" s="205">
        <f>IF(N182="základní",J182,0)</f>
        <v>7998.35</v>
      </c>
      <c r="BF182" s="205">
        <f>IF(N182="snížená",J182,0)</f>
        <v>0</v>
      </c>
      <c r="BG182" s="205">
        <f>IF(N182="zákl. přenesená",J182,0)</f>
        <v>0</v>
      </c>
      <c r="BH182" s="205">
        <f>IF(N182="sníž. přenesená",J182,0)</f>
        <v>0</v>
      </c>
      <c r="BI182" s="205">
        <f>IF(N182="nulová",J182,0)</f>
        <v>0</v>
      </c>
      <c r="BJ182" s="25" t="s">
        <v>25</v>
      </c>
      <c r="BK182" s="205">
        <f>ROUND(I182*H182,2)</f>
        <v>7998.35</v>
      </c>
      <c r="BL182" s="25" t="s">
        <v>197</v>
      </c>
      <c r="BM182" s="25" t="s">
        <v>1472</v>
      </c>
    </row>
    <row r="183" spans="2:47" s="1" customFormat="1" ht="156">
      <c r="B183" s="42"/>
      <c r="C183" s="64"/>
      <c r="D183" s="208" t="s">
        <v>237</v>
      </c>
      <c r="E183" s="64"/>
      <c r="F183" s="228" t="s">
        <v>1473</v>
      </c>
      <c r="G183" s="64"/>
      <c r="H183" s="64"/>
      <c r="I183" s="165"/>
      <c r="J183" s="64"/>
      <c r="K183" s="64"/>
      <c r="L183" s="62"/>
      <c r="M183" s="229"/>
      <c r="N183" s="43"/>
      <c r="O183" s="43"/>
      <c r="P183" s="43"/>
      <c r="Q183" s="43"/>
      <c r="R183" s="43"/>
      <c r="S183" s="43"/>
      <c r="T183" s="79"/>
      <c r="AT183" s="25" t="s">
        <v>237</v>
      </c>
      <c r="AU183" s="25" t="s">
        <v>92</v>
      </c>
    </row>
    <row r="184" spans="2:51" s="11" customFormat="1" ht="13.5">
      <c r="B184" s="206"/>
      <c r="C184" s="207"/>
      <c r="D184" s="208" t="s">
        <v>192</v>
      </c>
      <c r="E184" s="209" t="s">
        <v>22</v>
      </c>
      <c r="F184" s="210" t="s">
        <v>1474</v>
      </c>
      <c r="G184" s="207"/>
      <c r="H184" s="211">
        <v>13.5</v>
      </c>
      <c r="I184" s="212"/>
      <c r="J184" s="207"/>
      <c r="K184" s="207"/>
      <c r="L184" s="213"/>
      <c r="M184" s="214"/>
      <c r="N184" s="215"/>
      <c r="O184" s="215"/>
      <c r="P184" s="215"/>
      <c r="Q184" s="215"/>
      <c r="R184" s="215"/>
      <c r="S184" s="215"/>
      <c r="T184" s="216"/>
      <c r="AT184" s="217" t="s">
        <v>192</v>
      </c>
      <c r="AU184" s="217" t="s">
        <v>92</v>
      </c>
      <c r="AV184" s="11" t="s">
        <v>92</v>
      </c>
      <c r="AW184" s="11" t="s">
        <v>194</v>
      </c>
      <c r="AX184" s="11" t="s">
        <v>25</v>
      </c>
      <c r="AY184" s="217" t="s">
        <v>182</v>
      </c>
    </row>
    <row r="185" spans="2:63" s="10" customFormat="1" ht="29.85" customHeight="1">
      <c r="B185" s="178"/>
      <c r="C185" s="179"/>
      <c r="D185" s="180" t="s">
        <v>81</v>
      </c>
      <c r="E185" s="192" t="s">
        <v>271</v>
      </c>
      <c r="F185" s="192" t="s">
        <v>930</v>
      </c>
      <c r="G185" s="179"/>
      <c r="H185" s="179"/>
      <c r="I185" s="182"/>
      <c r="J185" s="193">
        <f>BK185</f>
        <v>0</v>
      </c>
      <c r="K185" s="179"/>
      <c r="L185" s="184"/>
      <c r="M185" s="185"/>
      <c r="N185" s="186"/>
      <c r="O185" s="186"/>
      <c r="P185" s="187">
        <v>0</v>
      </c>
      <c r="Q185" s="186"/>
      <c r="R185" s="187">
        <v>0</v>
      </c>
      <c r="S185" s="186"/>
      <c r="T185" s="188">
        <v>0</v>
      </c>
      <c r="AR185" s="189" t="s">
        <v>25</v>
      </c>
      <c r="AT185" s="190" t="s">
        <v>81</v>
      </c>
      <c r="AU185" s="190" t="s">
        <v>25</v>
      </c>
      <c r="AY185" s="189" t="s">
        <v>182</v>
      </c>
      <c r="BK185" s="191">
        <v>0</v>
      </c>
    </row>
    <row r="186" spans="2:63" s="10" customFormat="1" ht="19.95" customHeight="1">
      <c r="B186" s="178"/>
      <c r="C186" s="179"/>
      <c r="D186" s="180" t="s">
        <v>81</v>
      </c>
      <c r="E186" s="192" t="s">
        <v>277</v>
      </c>
      <c r="F186" s="192" t="s">
        <v>1475</v>
      </c>
      <c r="G186" s="179"/>
      <c r="H186" s="179"/>
      <c r="I186" s="182"/>
      <c r="J186" s="193">
        <f>BK186</f>
        <v>58083.56</v>
      </c>
      <c r="K186" s="179"/>
      <c r="L186" s="184"/>
      <c r="M186" s="185"/>
      <c r="N186" s="186"/>
      <c r="O186" s="186"/>
      <c r="P186" s="187">
        <f>SUM(P187:P213)</f>
        <v>0</v>
      </c>
      <c r="Q186" s="186"/>
      <c r="R186" s="187">
        <f>SUM(R187:R213)</f>
        <v>7.546123500000001</v>
      </c>
      <c r="S186" s="186"/>
      <c r="T186" s="188">
        <f>SUM(T187:T213)</f>
        <v>0</v>
      </c>
      <c r="AR186" s="189" t="s">
        <v>25</v>
      </c>
      <c r="AT186" s="190" t="s">
        <v>81</v>
      </c>
      <c r="AU186" s="190" t="s">
        <v>25</v>
      </c>
      <c r="AY186" s="189" t="s">
        <v>182</v>
      </c>
      <c r="BK186" s="191">
        <f>SUM(BK187:BK213)</f>
        <v>58083.56</v>
      </c>
    </row>
    <row r="187" spans="2:65" s="1" customFormat="1" ht="22.8" customHeight="1">
      <c r="B187" s="42"/>
      <c r="C187" s="194" t="s">
        <v>399</v>
      </c>
      <c r="D187" s="194" t="s">
        <v>185</v>
      </c>
      <c r="E187" s="195" t="s">
        <v>1476</v>
      </c>
      <c r="F187" s="196" t="s">
        <v>1477</v>
      </c>
      <c r="G187" s="197" t="s">
        <v>430</v>
      </c>
      <c r="H187" s="198">
        <v>47</v>
      </c>
      <c r="I187" s="199">
        <v>798.97</v>
      </c>
      <c r="J187" s="200">
        <f>ROUND(I187*H187,2)</f>
        <v>37551.59</v>
      </c>
      <c r="K187" s="196" t="s">
        <v>235</v>
      </c>
      <c r="L187" s="62"/>
      <c r="M187" s="201" t="s">
        <v>22</v>
      </c>
      <c r="N187" s="202" t="s">
        <v>53</v>
      </c>
      <c r="O187" s="43"/>
      <c r="P187" s="203">
        <f>O187*H187</f>
        <v>0</v>
      </c>
      <c r="Q187" s="203">
        <v>0.00084</v>
      </c>
      <c r="R187" s="203">
        <f>Q187*H187</f>
        <v>0.03948</v>
      </c>
      <c r="S187" s="203">
        <v>0</v>
      </c>
      <c r="T187" s="204">
        <f>S187*H187</f>
        <v>0</v>
      </c>
      <c r="AR187" s="25" t="s">
        <v>197</v>
      </c>
      <c r="AT187" s="25" t="s">
        <v>185</v>
      </c>
      <c r="AU187" s="25" t="s">
        <v>92</v>
      </c>
      <c r="AY187" s="25" t="s">
        <v>182</v>
      </c>
      <c r="BE187" s="205">
        <f>IF(N187="základní",J187,0)</f>
        <v>37551.59</v>
      </c>
      <c r="BF187" s="205">
        <f>IF(N187="snížená",J187,0)</f>
        <v>0</v>
      </c>
      <c r="BG187" s="205">
        <f>IF(N187="zákl. přenesená",J187,0)</f>
        <v>0</v>
      </c>
      <c r="BH187" s="205">
        <f>IF(N187="sníž. přenesená",J187,0)</f>
        <v>0</v>
      </c>
      <c r="BI187" s="205">
        <f>IF(N187="nulová",J187,0)</f>
        <v>0</v>
      </c>
      <c r="BJ187" s="25" t="s">
        <v>25</v>
      </c>
      <c r="BK187" s="205">
        <f>ROUND(I187*H187,2)</f>
        <v>37551.59</v>
      </c>
      <c r="BL187" s="25" t="s">
        <v>197</v>
      </c>
      <c r="BM187" s="25" t="s">
        <v>1478</v>
      </c>
    </row>
    <row r="188" spans="2:47" s="1" customFormat="1" ht="156">
      <c r="B188" s="42"/>
      <c r="C188" s="64"/>
      <c r="D188" s="208" t="s">
        <v>237</v>
      </c>
      <c r="E188" s="64"/>
      <c r="F188" s="228" t="s">
        <v>1036</v>
      </c>
      <c r="G188" s="64"/>
      <c r="H188" s="64"/>
      <c r="I188" s="165"/>
      <c r="J188" s="64"/>
      <c r="K188" s="64"/>
      <c r="L188" s="62"/>
      <c r="M188" s="229"/>
      <c r="N188" s="43"/>
      <c r="O188" s="43"/>
      <c r="P188" s="43"/>
      <c r="Q188" s="43"/>
      <c r="R188" s="43"/>
      <c r="S188" s="43"/>
      <c r="T188" s="79"/>
      <c r="AT188" s="25" t="s">
        <v>237</v>
      </c>
      <c r="AU188" s="25" t="s">
        <v>92</v>
      </c>
    </row>
    <row r="189" spans="2:51" s="11" customFormat="1" ht="13.5">
      <c r="B189" s="206"/>
      <c r="C189" s="207"/>
      <c r="D189" s="208" t="s">
        <v>192</v>
      </c>
      <c r="E189" s="209" t="s">
        <v>22</v>
      </c>
      <c r="F189" s="210" t="s">
        <v>1479</v>
      </c>
      <c r="G189" s="207"/>
      <c r="H189" s="211">
        <v>47</v>
      </c>
      <c r="I189" s="212"/>
      <c r="J189" s="207"/>
      <c r="K189" s="207"/>
      <c r="L189" s="213"/>
      <c r="M189" s="214"/>
      <c r="N189" s="215"/>
      <c r="O189" s="215"/>
      <c r="P189" s="215"/>
      <c r="Q189" s="215"/>
      <c r="R189" s="215"/>
      <c r="S189" s="215"/>
      <c r="T189" s="216"/>
      <c r="AT189" s="217" t="s">
        <v>192</v>
      </c>
      <c r="AU189" s="217" t="s">
        <v>92</v>
      </c>
      <c r="AV189" s="11" t="s">
        <v>92</v>
      </c>
      <c r="AW189" s="11" t="s">
        <v>194</v>
      </c>
      <c r="AX189" s="11" t="s">
        <v>25</v>
      </c>
      <c r="AY189" s="217" t="s">
        <v>182</v>
      </c>
    </row>
    <row r="190" spans="2:65" s="1" customFormat="1" ht="22.8" customHeight="1">
      <c r="B190" s="42"/>
      <c r="C190" s="194" t="s">
        <v>405</v>
      </c>
      <c r="D190" s="194" t="s">
        <v>185</v>
      </c>
      <c r="E190" s="195" t="s">
        <v>1123</v>
      </c>
      <c r="F190" s="196" t="s">
        <v>1124</v>
      </c>
      <c r="G190" s="197" t="s">
        <v>249</v>
      </c>
      <c r="H190" s="198">
        <v>2</v>
      </c>
      <c r="I190" s="199">
        <v>694.49</v>
      </c>
      <c r="J190" s="200">
        <f>ROUND(I190*H190,2)</f>
        <v>1388.98</v>
      </c>
      <c r="K190" s="196" t="s">
        <v>235</v>
      </c>
      <c r="L190" s="62"/>
      <c r="M190" s="201" t="s">
        <v>22</v>
      </c>
      <c r="N190" s="202" t="s">
        <v>53</v>
      </c>
      <c r="O190" s="43"/>
      <c r="P190" s="203">
        <f>O190*H190</f>
        <v>0</v>
      </c>
      <c r="Q190" s="203">
        <v>0.0007</v>
      </c>
      <c r="R190" s="203">
        <f>Q190*H190</f>
        <v>0.0014</v>
      </c>
      <c r="S190" s="203">
        <v>0</v>
      </c>
      <c r="T190" s="204">
        <f>S190*H190</f>
        <v>0</v>
      </c>
      <c r="AR190" s="25" t="s">
        <v>197</v>
      </c>
      <c r="AT190" s="25" t="s">
        <v>185</v>
      </c>
      <c r="AU190" s="25" t="s">
        <v>92</v>
      </c>
      <c r="AY190" s="25" t="s">
        <v>182</v>
      </c>
      <c r="BE190" s="205">
        <f>IF(N190="základní",J190,0)</f>
        <v>1388.98</v>
      </c>
      <c r="BF190" s="205">
        <f>IF(N190="snížená",J190,0)</f>
        <v>0</v>
      </c>
      <c r="BG190" s="205">
        <f>IF(N190="zákl. přenesená",J190,0)</f>
        <v>0</v>
      </c>
      <c r="BH190" s="205">
        <f>IF(N190="sníž. přenesená",J190,0)</f>
        <v>0</v>
      </c>
      <c r="BI190" s="205">
        <f>IF(N190="nulová",J190,0)</f>
        <v>0</v>
      </c>
      <c r="BJ190" s="25" t="s">
        <v>25</v>
      </c>
      <c r="BK190" s="205">
        <f>ROUND(I190*H190,2)</f>
        <v>1388.98</v>
      </c>
      <c r="BL190" s="25" t="s">
        <v>197</v>
      </c>
      <c r="BM190" s="25" t="s">
        <v>1480</v>
      </c>
    </row>
    <row r="191" spans="2:47" s="1" customFormat="1" ht="228">
      <c r="B191" s="42"/>
      <c r="C191" s="64"/>
      <c r="D191" s="208" t="s">
        <v>237</v>
      </c>
      <c r="E191" s="64"/>
      <c r="F191" s="228" t="s">
        <v>1126</v>
      </c>
      <c r="G191" s="64"/>
      <c r="H191" s="64"/>
      <c r="I191" s="165"/>
      <c r="J191" s="64"/>
      <c r="K191" s="64"/>
      <c r="L191" s="62"/>
      <c r="M191" s="229"/>
      <c r="N191" s="43"/>
      <c r="O191" s="43"/>
      <c r="P191" s="43"/>
      <c r="Q191" s="43"/>
      <c r="R191" s="43"/>
      <c r="S191" s="43"/>
      <c r="T191" s="79"/>
      <c r="AT191" s="25" t="s">
        <v>237</v>
      </c>
      <c r="AU191" s="25" t="s">
        <v>92</v>
      </c>
    </row>
    <row r="192" spans="2:51" s="11" customFormat="1" ht="13.5">
      <c r="B192" s="206"/>
      <c r="C192" s="207"/>
      <c r="D192" s="208" t="s">
        <v>192</v>
      </c>
      <c r="E192" s="209" t="s">
        <v>22</v>
      </c>
      <c r="F192" s="210" t="s">
        <v>1481</v>
      </c>
      <c r="G192" s="207"/>
      <c r="H192" s="211">
        <v>2</v>
      </c>
      <c r="I192" s="212"/>
      <c r="J192" s="207"/>
      <c r="K192" s="207"/>
      <c r="L192" s="213"/>
      <c r="M192" s="214"/>
      <c r="N192" s="215"/>
      <c r="O192" s="215"/>
      <c r="P192" s="215"/>
      <c r="Q192" s="215"/>
      <c r="R192" s="215"/>
      <c r="S192" s="215"/>
      <c r="T192" s="216"/>
      <c r="AT192" s="217" t="s">
        <v>192</v>
      </c>
      <c r="AU192" s="217" t="s">
        <v>92</v>
      </c>
      <c r="AV192" s="11" t="s">
        <v>92</v>
      </c>
      <c r="AW192" s="11" t="s">
        <v>194</v>
      </c>
      <c r="AX192" s="11" t="s">
        <v>25</v>
      </c>
      <c r="AY192" s="217" t="s">
        <v>182</v>
      </c>
    </row>
    <row r="193" spans="2:65" s="1" customFormat="1" ht="14.4" customHeight="1">
      <c r="B193" s="42"/>
      <c r="C193" s="244" t="s">
        <v>411</v>
      </c>
      <c r="D193" s="244" t="s">
        <v>435</v>
      </c>
      <c r="E193" s="245" t="s">
        <v>1482</v>
      </c>
      <c r="F193" s="246" t="s">
        <v>1483</v>
      </c>
      <c r="G193" s="247" t="s">
        <v>249</v>
      </c>
      <c r="H193" s="248">
        <v>2</v>
      </c>
      <c r="I193" s="249">
        <v>415.47</v>
      </c>
      <c r="J193" s="250">
        <f>ROUND(I193*H193,2)</f>
        <v>830.94</v>
      </c>
      <c r="K193" s="246" t="s">
        <v>235</v>
      </c>
      <c r="L193" s="251"/>
      <c r="M193" s="252" t="s">
        <v>22</v>
      </c>
      <c r="N193" s="253" t="s">
        <v>53</v>
      </c>
      <c r="O193" s="43"/>
      <c r="P193" s="203">
        <f>O193*H193</f>
        <v>0</v>
      </c>
      <c r="Q193" s="203">
        <v>0.003</v>
      </c>
      <c r="R193" s="203">
        <f>Q193*H193</f>
        <v>0.006</v>
      </c>
      <c r="S193" s="203">
        <v>0</v>
      </c>
      <c r="T193" s="204">
        <f>S193*H193</f>
        <v>0</v>
      </c>
      <c r="AR193" s="25" t="s">
        <v>271</v>
      </c>
      <c r="AT193" s="25" t="s">
        <v>435</v>
      </c>
      <c r="AU193" s="25" t="s">
        <v>92</v>
      </c>
      <c r="AY193" s="25" t="s">
        <v>182</v>
      </c>
      <c r="BE193" s="205">
        <f>IF(N193="základní",J193,0)</f>
        <v>830.94</v>
      </c>
      <c r="BF193" s="205">
        <f>IF(N193="snížená",J193,0)</f>
        <v>0</v>
      </c>
      <c r="BG193" s="205">
        <f>IF(N193="zákl. přenesená",J193,0)</f>
        <v>0</v>
      </c>
      <c r="BH193" s="205">
        <f>IF(N193="sníž. přenesená",J193,0)</f>
        <v>0</v>
      </c>
      <c r="BI193" s="205">
        <f>IF(N193="nulová",J193,0)</f>
        <v>0</v>
      </c>
      <c r="BJ193" s="25" t="s">
        <v>25</v>
      </c>
      <c r="BK193" s="205">
        <f>ROUND(I193*H193,2)</f>
        <v>830.94</v>
      </c>
      <c r="BL193" s="25" t="s">
        <v>197</v>
      </c>
      <c r="BM193" s="25" t="s">
        <v>1484</v>
      </c>
    </row>
    <row r="194" spans="2:51" s="11" customFormat="1" ht="13.5">
      <c r="B194" s="206"/>
      <c r="C194" s="207"/>
      <c r="D194" s="208" t="s">
        <v>192</v>
      </c>
      <c r="E194" s="209" t="s">
        <v>22</v>
      </c>
      <c r="F194" s="210" t="s">
        <v>92</v>
      </c>
      <c r="G194" s="207"/>
      <c r="H194" s="211">
        <v>2</v>
      </c>
      <c r="I194" s="212"/>
      <c r="J194" s="207"/>
      <c r="K194" s="207"/>
      <c r="L194" s="213"/>
      <c r="M194" s="214"/>
      <c r="N194" s="215"/>
      <c r="O194" s="215"/>
      <c r="P194" s="215"/>
      <c r="Q194" s="215"/>
      <c r="R194" s="215"/>
      <c r="S194" s="215"/>
      <c r="T194" s="216"/>
      <c r="AT194" s="217" t="s">
        <v>192</v>
      </c>
      <c r="AU194" s="217" t="s">
        <v>92</v>
      </c>
      <c r="AV194" s="11" t="s">
        <v>92</v>
      </c>
      <c r="AW194" s="11" t="s">
        <v>194</v>
      </c>
      <c r="AX194" s="11" t="s">
        <v>25</v>
      </c>
      <c r="AY194" s="217" t="s">
        <v>182</v>
      </c>
    </row>
    <row r="195" spans="2:65" s="1" customFormat="1" ht="22.8" customHeight="1">
      <c r="B195" s="42"/>
      <c r="C195" s="194" t="s">
        <v>416</v>
      </c>
      <c r="D195" s="194" t="s">
        <v>185</v>
      </c>
      <c r="E195" s="195" t="s">
        <v>1139</v>
      </c>
      <c r="F195" s="196" t="s">
        <v>1140</v>
      </c>
      <c r="G195" s="197" t="s">
        <v>249</v>
      </c>
      <c r="H195" s="198">
        <v>2</v>
      </c>
      <c r="I195" s="199">
        <v>565.43</v>
      </c>
      <c r="J195" s="200">
        <f>ROUND(I195*H195,2)</f>
        <v>1130.86</v>
      </c>
      <c r="K195" s="196" t="s">
        <v>235</v>
      </c>
      <c r="L195" s="62"/>
      <c r="M195" s="201" t="s">
        <v>22</v>
      </c>
      <c r="N195" s="202" t="s">
        <v>53</v>
      </c>
      <c r="O195" s="43"/>
      <c r="P195" s="203">
        <f>O195*H195</f>
        <v>0</v>
      </c>
      <c r="Q195" s="203">
        <v>0.11241</v>
      </c>
      <c r="R195" s="203">
        <f>Q195*H195</f>
        <v>0.22482</v>
      </c>
      <c r="S195" s="203">
        <v>0</v>
      </c>
      <c r="T195" s="204">
        <f>S195*H195</f>
        <v>0</v>
      </c>
      <c r="AR195" s="25" t="s">
        <v>197</v>
      </c>
      <c r="AT195" s="25" t="s">
        <v>185</v>
      </c>
      <c r="AU195" s="25" t="s">
        <v>92</v>
      </c>
      <c r="AY195" s="25" t="s">
        <v>182</v>
      </c>
      <c r="BE195" s="205">
        <f>IF(N195="základní",J195,0)</f>
        <v>1130.86</v>
      </c>
      <c r="BF195" s="205">
        <f>IF(N195="snížená",J195,0)</f>
        <v>0</v>
      </c>
      <c r="BG195" s="205">
        <f>IF(N195="zákl. přenesená",J195,0)</f>
        <v>0</v>
      </c>
      <c r="BH195" s="205">
        <f>IF(N195="sníž. přenesená",J195,0)</f>
        <v>0</v>
      </c>
      <c r="BI195" s="205">
        <f>IF(N195="nulová",J195,0)</f>
        <v>0</v>
      </c>
      <c r="BJ195" s="25" t="s">
        <v>25</v>
      </c>
      <c r="BK195" s="205">
        <f>ROUND(I195*H195,2)</f>
        <v>1130.86</v>
      </c>
      <c r="BL195" s="25" t="s">
        <v>197</v>
      </c>
      <c r="BM195" s="25" t="s">
        <v>1485</v>
      </c>
    </row>
    <row r="196" spans="2:47" s="1" customFormat="1" ht="144">
      <c r="B196" s="42"/>
      <c r="C196" s="64"/>
      <c r="D196" s="208" t="s">
        <v>237</v>
      </c>
      <c r="E196" s="64"/>
      <c r="F196" s="228" t="s">
        <v>1142</v>
      </c>
      <c r="G196" s="64"/>
      <c r="H196" s="64"/>
      <c r="I196" s="165"/>
      <c r="J196" s="64"/>
      <c r="K196" s="64"/>
      <c r="L196" s="62"/>
      <c r="M196" s="229"/>
      <c r="N196" s="43"/>
      <c r="O196" s="43"/>
      <c r="P196" s="43"/>
      <c r="Q196" s="43"/>
      <c r="R196" s="43"/>
      <c r="S196" s="43"/>
      <c r="T196" s="79"/>
      <c r="AT196" s="25" t="s">
        <v>237</v>
      </c>
      <c r="AU196" s="25" t="s">
        <v>92</v>
      </c>
    </row>
    <row r="197" spans="2:51" s="11" customFormat="1" ht="13.5">
      <c r="B197" s="206"/>
      <c r="C197" s="207"/>
      <c r="D197" s="208" t="s">
        <v>192</v>
      </c>
      <c r="E197" s="209" t="s">
        <v>22</v>
      </c>
      <c r="F197" s="210" t="s">
        <v>1486</v>
      </c>
      <c r="G197" s="207"/>
      <c r="H197" s="211">
        <v>2</v>
      </c>
      <c r="I197" s="212"/>
      <c r="J197" s="207"/>
      <c r="K197" s="207"/>
      <c r="L197" s="213"/>
      <c r="M197" s="214"/>
      <c r="N197" s="215"/>
      <c r="O197" s="215"/>
      <c r="P197" s="215"/>
      <c r="Q197" s="215"/>
      <c r="R197" s="215"/>
      <c r="S197" s="215"/>
      <c r="T197" s="216"/>
      <c r="AT197" s="217" t="s">
        <v>192</v>
      </c>
      <c r="AU197" s="217" t="s">
        <v>92</v>
      </c>
      <c r="AV197" s="11" t="s">
        <v>92</v>
      </c>
      <c r="AW197" s="11" t="s">
        <v>194</v>
      </c>
      <c r="AX197" s="11" t="s">
        <v>25</v>
      </c>
      <c r="AY197" s="217" t="s">
        <v>182</v>
      </c>
    </row>
    <row r="198" spans="2:65" s="1" customFormat="1" ht="14.4" customHeight="1">
      <c r="B198" s="42"/>
      <c r="C198" s="244" t="s">
        <v>422</v>
      </c>
      <c r="D198" s="244" t="s">
        <v>435</v>
      </c>
      <c r="E198" s="245" t="s">
        <v>1487</v>
      </c>
      <c r="F198" s="246" t="s">
        <v>1488</v>
      </c>
      <c r="G198" s="247" t="s">
        <v>249</v>
      </c>
      <c r="H198" s="248">
        <v>2</v>
      </c>
      <c r="I198" s="249">
        <v>550.06</v>
      </c>
      <c r="J198" s="250">
        <f>ROUND(I198*H198,2)</f>
        <v>1100.12</v>
      </c>
      <c r="K198" s="246" t="s">
        <v>235</v>
      </c>
      <c r="L198" s="251"/>
      <c r="M198" s="252" t="s">
        <v>22</v>
      </c>
      <c r="N198" s="253" t="s">
        <v>53</v>
      </c>
      <c r="O198" s="43"/>
      <c r="P198" s="203">
        <f>O198*H198</f>
        <v>0</v>
      </c>
      <c r="Q198" s="203">
        <v>0.0061</v>
      </c>
      <c r="R198" s="203">
        <f>Q198*H198</f>
        <v>0.0122</v>
      </c>
      <c r="S198" s="203">
        <v>0</v>
      </c>
      <c r="T198" s="204">
        <f>S198*H198</f>
        <v>0</v>
      </c>
      <c r="AR198" s="25" t="s">
        <v>271</v>
      </c>
      <c r="AT198" s="25" t="s">
        <v>435</v>
      </c>
      <c r="AU198" s="25" t="s">
        <v>92</v>
      </c>
      <c r="AY198" s="25" t="s">
        <v>182</v>
      </c>
      <c r="BE198" s="205">
        <f>IF(N198="základní",J198,0)</f>
        <v>1100.12</v>
      </c>
      <c r="BF198" s="205">
        <f>IF(N198="snížená",J198,0)</f>
        <v>0</v>
      </c>
      <c r="BG198" s="205">
        <f>IF(N198="zákl. přenesená",J198,0)</f>
        <v>0</v>
      </c>
      <c r="BH198" s="205">
        <f>IF(N198="sníž. přenesená",J198,0)</f>
        <v>0</v>
      </c>
      <c r="BI198" s="205">
        <f>IF(N198="nulová",J198,0)</f>
        <v>0</v>
      </c>
      <c r="BJ198" s="25" t="s">
        <v>25</v>
      </c>
      <c r="BK198" s="205">
        <f>ROUND(I198*H198,2)</f>
        <v>1100.12</v>
      </c>
      <c r="BL198" s="25" t="s">
        <v>197</v>
      </c>
      <c r="BM198" s="25" t="s">
        <v>1489</v>
      </c>
    </row>
    <row r="199" spans="2:51" s="11" customFormat="1" ht="13.5">
      <c r="B199" s="206"/>
      <c r="C199" s="207"/>
      <c r="D199" s="208" t="s">
        <v>192</v>
      </c>
      <c r="E199" s="209" t="s">
        <v>22</v>
      </c>
      <c r="F199" s="210" t="s">
        <v>1490</v>
      </c>
      <c r="G199" s="207"/>
      <c r="H199" s="211">
        <v>2</v>
      </c>
      <c r="I199" s="212"/>
      <c r="J199" s="207"/>
      <c r="K199" s="207"/>
      <c r="L199" s="213"/>
      <c r="M199" s="214"/>
      <c r="N199" s="215"/>
      <c r="O199" s="215"/>
      <c r="P199" s="215"/>
      <c r="Q199" s="215"/>
      <c r="R199" s="215"/>
      <c r="S199" s="215"/>
      <c r="T199" s="216"/>
      <c r="AT199" s="217" t="s">
        <v>192</v>
      </c>
      <c r="AU199" s="217" t="s">
        <v>92</v>
      </c>
      <c r="AV199" s="11" t="s">
        <v>92</v>
      </c>
      <c r="AW199" s="11" t="s">
        <v>194</v>
      </c>
      <c r="AX199" s="11" t="s">
        <v>25</v>
      </c>
      <c r="AY199" s="217" t="s">
        <v>182</v>
      </c>
    </row>
    <row r="200" spans="2:65" s="1" customFormat="1" ht="14.4" customHeight="1">
      <c r="B200" s="42"/>
      <c r="C200" s="244" t="s">
        <v>427</v>
      </c>
      <c r="D200" s="244" t="s">
        <v>435</v>
      </c>
      <c r="E200" s="245" t="s">
        <v>1491</v>
      </c>
      <c r="F200" s="246" t="s">
        <v>1492</v>
      </c>
      <c r="G200" s="247" t="s">
        <v>249</v>
      </c>
      <c r="H200" s="248">
        <v>2</v>
      </c>
      <c r="I200" s="249">
        <v>342.94</v>
      </c>
      <c r="J200" s="250">
        <f>ROUND(I200*H200,2)</f>
        <v>685.88</v>
      </c>
      <c r="K200" s="246" t="s">
        <v>235</v>
      </c>
      <c r="L200" s="251"/>
      <c r="M200" s="252" t="s">
        <v>22</v>
      </c>
      <c r="N200" s="253" t="s">
        <v>53</v>
      </c>
      <c r="O200" s="43"/>
      <c r="P200" s="203">
        <f>O200*H200</f>
        <v>0</v>
      </c>
      <c r="Q200" s="203">
        <v>0.003</v>
      </c>
      <c r="R200" s="203">
        <f>Q200*H200</f>
        <v>0.006</v>
      </c>
      <c r="S200" s="203">
        <v>0</v>
      </c>
      <c r="T200" s="204">
        <f>S200*H200</f>
        <v>0</v>
      </c>
      <c r="AR200" s="25" t="s">
        <v>271</v>
      </c>
      <c r="AT200" s="25" t="s">
        <v>435</v>
      </c>
      <c r="AU200" s="25" t="s">
        <v>92</v>
      </c>
      <c r="AY200" s="25" t="s">
        <v>182</v>
      </c>
      <c r="BE200" s="205">
        <f>IF(N200="základní",J200,0)</f>
        <v>685.88</v>
      </c>
      <c r="BF200" s="205">
        <f>IF(N200="snížená",J200,0)</f>
        <v>0</v>
      </c>
      <c r="BG200" s="205">
        <f>IF(N200="zákl. přenesená",J200,0)</f>
        <v>0</v>
      </c>
      <c r="BH200" s="205">
        <f>IF(N200="sníž. přenesená",J200,0)</f>
        <v>0</v>
      </c>
      <c r="BI200" s="205">
        <f>IF(N200="nulová",J200,0)</f>
        <v>0</v>
      </c>
      <c r="BJ200" s="25" t="s">
        <v>25</v>
      </c>
      <c r="BK200" s="205">
        <f>ROUND(I200*H200,2)</f>
        <v>685.88</v>
      </c>
      <c r="BL200" s="25" t="s">
        <v>197</v>
      </c>
      <c r="BM200" s="25" t="s">
        <v>1493</v>
      </c>
    </row>
    <row r="201" spans="2:51" s="11" customFormat="1" ht="13.5">
      <c r="B201" s="206"/>
      <c r="C201" s="207"/>
      <c r="D201" s="208" t="s">
        <v>192</v>
      </c>
      <c r="E201" s="209" t="s">
        <v>22</v>
      </c>
      <c r="F201" s="210" t="s">
        <v>92</v>
      </c>
      <c r="G201" s="207"/>
      <c r="H201" s="211">
        <v>2</v>
      </c>
      <c r="I201" s="212"/>
      <c r="J201" s="207"/>
      <c r="K201" s="207"/>
      <c r="L201" s="213"/>
      <c r="M201" s="214"/>
      <c r="N201" s="215"/>
      <c r="O201" s="215"/>
      <c r="P201" s="215"/>
      <c r="Q201" s="215"/>
      <c r="R201" s="215"/>
      <c r="S201" s="215"/>
      <c r="T201" s="216"/>
      <c r="AT201" s="217" t="s">
        <v>192</v>
      </c>
      <c r="AU201" s="217" t="s">
        <v>92</v>
      </c>
      <c r="AV201" s="11" t="s">
        <v>92</v>
      </c>
      <c r="AW201" s="11" t="s">
        <v>194</v>
      </c>
      <c r="AX201" s="11" t="s">
        <v>25</v>
      </c>
      <c r="AY201" s="217" t="s">
        <v>182</v>
      </c>
    </row>
    <row r="202" spans="2:65" s="1" customFormat="1" ht="34.2" customHeight="1">
      <c r="B202" s="42"/>
      <c r="C202" s="194" t="s">
        <v>434</v>
      </c>
      <c r="D202" s="194" t="s">
        <v>185</v>
      </c>
      <c r="E202" s="195" t="s">
        <v>1494</v>
      </c>
      <c r="F202" s="196" t="s">
        <v>1495</v>
      </c>
      <c r="G202" s="197" t="s">
        <v>430</v>
      </c>
      <c r="H202" s="198">
        <v>59</v>
      </c>
      <c r="I202" s="199">
        <v>216.34</v>
      </c>
      <c r="J202" s="200">
        <f>ROUND(I202*H202,2)</f>
        <v>12764.06</v>
      </c>
      <c r="K202" s="196" t="s">
        <v>235</v>
      </c>
      <c r="L202" s="62"/>
      <c r="M202" s="201" t="s">
        <v>22</v>
      </c>
      <c r="N202" s="202" t="s">
        <v>53</v>
      </c>
      <c r="O202" s="43"/>
      <c r="P202" s="203">
        <f>O202*H202</f>
        <v>0</v>
      </c>
      <c r="Q202" s="203">
        <v>0.10095</v>
      </c>
      <c r="R202" s="203">
        <f>Q202*H202</f>
        <v>5.95605</v>
      </c>
      <c r="S202" s="203">
        <v>0</v>
      </c>
      <c r="T202" s="204">
        <f>S202*H202</f>
        <v>0</v>
      </c>
      <c r="AR202" s="25" t="s">
        <v>197</v>
      </c>
      <c r="AT202" s="25" t="s">
        <v>185</v>
      </c>
      <c r="AU202" s="25" t="s">
        <v>92</v>
      </c>
      <c r="AY202" s="25" t="s">
        <v>182</v>
      </c>
      <c r="BE202" s="205">
        <f>IF(N202="základní",J202,0)</f>
        <v>12764.06</v>
      </c>
      <c r="BF202" s="205">
        <f>IF(N202="snížená",J202,0)</f>
        <v>0</v>
      </c>
      <c r="BG202" s="205">
        <f>IF(N202="zákl. přenesená",J202,0)</f>
        <v>0</v>
      </c>
      <c r="BH202" s="205">
        <f>IF(N202="sníž. přenesená",J202,0)</f>
        <v>0</v>
      </c>
      <c r="BI202" s="205">
        <f>IF(N202="nulová",J202,0)</f>
        <v>0</v>
      </c>
      <c r="BJ202" s="25" t="s">
        <v>25</v>
      </c>
      <c r="BK202" s="205">
        <f>ROUND(I202*H202,2)</f>
        <v>12764.06</v>
      </c>
      <c r="BL202" s="25" t="s">
        <v>197</v>
      </c>
      <c r="BM202" s="25" t="s">
        <v>1496</v>
      </c>
    </row>
    <row r="203" spans="2:47" s="1" customFormat="1" ht="96">
      <c r="B203" s="42"/>
      <c r="C203" s="64"/>
      <c r="D203" s="208" t="s">
        <v>237</v>
      </c>
      <c r="E203" s="64"/>
      <c r="F203" s="228" t="s">
        <v>1497</v>
      </c>
      <c r="G203" s="64"/>
      <c r="H203" s="64"/>
      <c r="I203" s="165"/>
      <c r="J203" s="64"/>
      <c r="K203" s="64"/>
      <c r="L203" s="62"/>
      <c r="M203" s="229"/>
      <c r="N203" s="43"/>
      <c r="O203" s="43"/>
      <c r="P203" s="43"/>
      <c r="Q203" s="43"/>
      <c r="R203" s="43"/>
      <c r="S203" s="43"/>
      <c r="T203" s="79"/>
      <c r="AT203" s="25" t="s">
        <v>237</v>
      </c>
      <c r="AU203" s="25" t="s">
        <v>92</v>
      </c>
    </row>
    <row r="204" spans="2:51" s="11" customFormat="1" ht="13.5">
      <c r="B204" s="206"/>
      <c r="C204" s="207"/>
      <c r="D204" s="208" t="s">
        <v>192</v>
      </c>
      <c r="E204" s="209" t="s">
        <v>22</v>
      </c>
      <c r="F204" s="210" t="s">
        <v>1498</v>
      </c>
      <c r="G204" s="207"/>
      <c r="H204" s="211">
        <v>59</v>
      </c>
      <c r="I204" s="212"/>
      <c r="J204" s="207"/>
      <c r="K204" s="207"/>
      <c r="L204" s="213"/>
      <c r="M204" s="214"/>
      <c r="N204" s="215"/>
      <c r="O204" s="215"/>
      <c r="P204" s="215"/>
      <c r="Q204" s="215"/>
      <c r="R204" s="215"/>
      <c r="S204" s="215"/>
      <c r="T204" s="216"/>
      <c r="AT204" s="217" t="s">
        <v>192</v>
      </c>
      <c r="AU204" s="217" t="s">
        <v>92</v>
      </c>
      <c r="AV204" s="11" t="s">
        <v>92</v>
      </c>
      <c r="AW204" s="11" t="s">
        <v>194</v>
      </c>
      <c r="AX204" s="11" t="s">
        <v>25</v>
      </c>
      <c r="AY204" s="217" t="s">
        <v>182</v>
      </c>
    </row>
    <row r="205" spans="2:65" s="1" customFormat="1" ht="14.4" customHeight="1">
      <c r="B205" s="42"/>
      <c r="C205" s="244" t="s">
        <v>440</v>
      </c>
      <c r="D205" s="244" t="s">
        <v>435</v>
      </c>
      <c r="E205" s="245" t="s">
        <v>1499</v>
      </c>
      <c r="F205" s="246" t="s">
        <v>1500</v>
      </c>
      <c r="G205" s="247" t="s">
        <v>430</v>
      </c>
      <c r="H205" s="248">
        <v>59</v>
      </c>
      <c r="I205" s="249">
        <v>24.09</v>
      </c>
      <c r="J205" s="250">
        <f>ROUND(I205*H205,2)</f>
        <v>1421.31</v>
      </c>
      <c r="K205" s="246" t="s">
        <v>235</v>
      </c>
      <c r="L205" s="251"/>
      <c r="M205" s="252" t="s">
        <v>22</v>
      </c>
      <c r="N205" s="253" t="s">
        <v>53</v>
      </c>
      <c r="O205" s="43"/>
      <c r="P205" s="203">
        <f>O205*H205</f>
        <v>0</v>
      </c>
      <c r="Q205" s="203">
        <v>0.022</v>
      </c>
      <c r="R205" s="203">
        <f>Q205*H205</f>
        <v>1.2979999999999998</v>
      </c>
      <c r="S205" s="203">
        <v>0</v>
      </c>
      <c r="T205" s="204">
        <f>S205*H205</f>
        <v>0</v>
      </c>
      <c r="AR205" s="25" t="s">
        <v>271</v>
      </c>
      <c r="AT205" s="25" t="s">
        <v>435</v>
      </c>
      <c r="AU205" s="25" t="s">
        <v>92</v>
      </c>
      <c r="AY205" s="25" t="s">
        <v>182</v>
      </c>
      <c r="BE205" s="205">
        <f>IF(N205="základní",J205,0)</f>
        <v>1421.31</v>
      </c>
      <c r="BF205" s="205">
        <f>IF(N205="snížená",J205,0)</f>
        <v>0</v>
      </c>
      <c r="BG205" s="205">
        <f>IF(N205="zákl. přenesená",J205,0)</f>
        <v>0</v>
      </c>
      <c r="BH205" s="205">
        <f>IF(N205="sníž. přenesená",J205,0)</f>
        <v>0</v>
      </c>
      <c r="BI205" s="205">
        <f>IF(N205="nulová",J205,0)</f>
        <v>0</v>
      </c>
      <c r="BJ205" s="25" t="s">
        <v>25</v>
      </c>
      <c r="BK205" s="205">
        <f>ROUND(I205*H205,2)</f>
        <v>1421.31</v>
      </c>
      <c r="BL205" s="25" t="s">
        <v>197</v>
      </c>
      <c r="BM205" s="25" t="s">
        <v>1501</v>
      </c>
    </row>
    <row r="206" spans="2:51" s="11" customFormat="1" ht="13.5">
      <c r="B206" s="206"/>
      <c r="C206" s="207"/>
      <c r="D206" s="208" t="s">
        <v>192</v>
      </c>
      <c r="E206" s="209" t="s">
        <v>22</v>
      </c>
      <c r="F206" s="210" t="s">
        <v>552</v>
      </c>
      <c r="G206" s="207"/>
      <c r="H206" s="211">
        <v>59</v>
      </c>
      <c r="I206" s="212"/>
      <c r="J206" s="207"/>
      <c r="K206" s="207"/>
      <c r="L206" s="213"/>
      <c r="M206" s="214"/>
      <c r="N206" s="215"/>
      <c r="O206" s="215"/>
      <c r="P206" s="215"/>
      <c r="Q206" s="215"/>
      <c r="R206" s="215"/>
      <c r="S206" s="215"/>
      <c r="T206" s="216"/>
      <c r="AT206" s="217" t="s">
        <v>192</v>
      </c>
      <c r="AU206" s="217" t="s">
        <v>92</v>
      </c>
      <c r="AV206" s="11" t="s">
        <v>92</v>
      </c>
      <c r="AW206" s="11" t="s">
        <v>194</v>
      </c>
      <c r="AX206" s="11" t="s">
        <v>25</v>
      </c>
      <c r="AY206" s="217" t="s">
        <v>182</v>
      </c>
    </row>
    <row r="207" spans="2:65" s="1" customFormat="1" ht="22.8" customHeight="1">
      <c r="B207" s="42"/>
      <c r="C207" s="194" t="s">
        <v>446</v>
      </c>
      <c r="D207" s="194" t="s">
        <v>185</v>
      </c>
      <c r="E207" s="195" t="s">
        <v>1502</v>
      </c>
      <c r="F207" s="196" t="s">
        <v>1503</v>
      </c>
      <c r="G207" s="197" t="s">
        <v>234</v>
      </c>
      <c r="H207" s="198">
        <v>2.75</v>
      </c>
      <c r="I207" s="199">
        <v>248.29</v>
      </c>
      <c r="J207" s="200">
        <f>ROUND(I207*H207,2)</f>
        <v>682.8</v>
      </c>
      <c r="K207" s="196" t="s">
        <v>235</v>
      </c>
      <c r="L207" s="62"/>
      <c r="M207" s="201" t="s">
        <v>22</v>
      </c>
      <c r="N207" s="202" t="s">
        <v>53</v>
      </c>
      <c r="O207" s="43"/>
      <c r="P207" s="203">
        <f>O207*H207</f>
        <v>0</v>
      </c>
      <c r="Q207" s="203">
        <v>0.00063</v>
      </c>
      <c r="R207" s="203">
        <f>Q207*H207</f>
        <v>0.0017325</v>
      </c>
      <c r="S207" s="203">
        <v>0</v>
      </c>
      <c r="T207" s="204">
        <f>S207*H207</f>
        <v>0</v>
      </c>
      <c r="AR207" s="25" t="s">
        <v>197</v>
      </c>
      <c r="AT207" s="25" t="s">
        <v>185</v>
      </c>
      <c r="AU207" s="25" t="s">
        <v>92</v>
      </c>
      <c r="AY207" s="25" t="s">
        <v>182</v>
      </c>
      <c r="BE207" s="205">
        <f>IF(N207="základní",J207,0)</f>
        <v>682.8</v>
      </c>
      <c r="BF207" s="205">
        <f>IF(N207="snížená",J207,0)</f>
        <v>0</v>
      </c>
      <c r="BG207" s="205">
        <f>IF(N207="zákl. přenesená",J207,0)</f>
        <v>0</v>
      </c>
      <c r="BH207" s="205">
        <f>IF(N207="sníž. přenesená",J207,0)</f>
        <v>0</v>
      </c>
      <c r="BI207" s="205">
        <f>IF(N207="nulová",J207,0)</f>
        <v>0</v>
      </c>
      <c r="BJ207" s="25" t="s">
        <v>25</v>
      </c>
      <c r="BK207" s="205">
        <f>ROUND(I207*H207,2)</f>
        <v>682.8</v>
      </c>
      <c r="BL207" s="25" t="s">
        <v>197</v>
      </c>
      <c r="BM207" s="25" t="s">
        <v>1504</v>
      </c>
    </row>
    <row r="208" spans="2:47" s="1" customFormat="1" ht="108">
      <c r="B208" s="42"/>
      <c r="C208" s="64"/>
      <c r="D208" s="208" t="s">
        <v>237</v>
      </c>
      <c r="E208" s="64"/>
      <c r="F208" s="228" t="s">
        <v>1505</v>
      </c>
      <c r="G208" s="64"/>
      <c r="H208" s="64"/>
      <c r="I208" s="165"/>
      <c r="J208" s="64"/>
      <c r="K208" s="64"/>
      <c r="L208" s="62"/>
      <c r="M208" s="229"/>
      <c r="N208" s="43"/>
      <c r="O208" s="43"/>
      <c r="P208" s="43"/>
      <c r="Q208" s="43"/>
      <c r="R208" s="43"/>
      <c r="S208" s="43"/>
      <c r="T208" s="79"/>
      <c r="AT208" s="25" t="s">
        <v>237</v>
      </c>
      <c r="AU208" s="25" t="s">
        <v>92</v>
      </c>
    </row>
    <row r="209" spans="2:51" s="11" customFormat="1" ht="13.5">
      <c r="B209" s="206"/>
      <c r="C209" s="207"/>
      <c r="D209" s="208" t="s">
        <v>192</v>
      </c>
      <c r="E209" s="209" t="s">
        <v>22</v>
      </c>
      <c r="F209" s="210" t="s">
        <v>1506</v>
      </c>
      <c r="G209" s="207"/>
      <c r="H209" s="211">
        <v>2.75</v>
      </c>
      <c r="I209" s="212"/>
      <c r="J209" s="207"/>
      <c r="K209" s="207"/>
      <c r="L209" s="213"/>
      <c r="M209" s="214"/>
      <c r="N209" s="215"/>
      <c r="O209" s="215"/>
      <c r="P209" s="215"/>
      <c r="Q209" s="215"/>
      <c r="R209" s="215"/>
      <c r="S209" s="215"/>
      <c r="T209" s="216"/>
      <c r="AT209" s="217" t="s">
        <v>192</v>
      </c>
      <c r="AU209" s="217" t="s">
        <v>92</v>
      </c>
      <c r="AV209" s="11" t="s">
        <v>92</v>
      </c>
      <c r="AW209" s="11" t="s">
        <v>194</v>
      </c>
      <c r="AX209" s="11" t="s">
        <v>82</v>
      </c>
      <c r="AY209" s="217" t="s">
        <v>182</v>
      </c>
    </row>
    <row r="210" spans="2:51" s="13" customFormat="1" ht="13.5">
      <c r="B210" s="233"/>
      <c r="C210" s="234"/>
      <c r="D210" s="208" t="s">
        <v>192</v>
      </c>
      <c r="E210" s="235" t="s">
        <v>22</v>
      </c>
      <c r="F210" s="236" t="s">
        <v>241</v>
      </c>
      <c r="G210" s="234"/>
      <c r="H210" s="237">
        <v>2.75</v>
      </c>
      <c r="I210" s="238"/>
      <c r="J210" s="234"/>
      <c r="K210" s="234"/>
      <c r="L210" s="239"/>
      <c r="M210" s="240"/>
      <c r="N210" s="241"/>
      <c r="O210" s="241"/>
      <c r="P210" s="241"/>
      <c r="Q210" s="241"/>
      <c r="R210" s="241"/>
      <c r="S210" s="241"/>
      <c r="T210" s="242"/>
      <c r="AT210" s="243" t="s">
        <v>192</v>
      </c>
      <c r="AU210" s="243" t="s">
        <v>92</v>
      </c>
      <c r="AV210" s="13" t="s">
        <v>197</v>
      </c>
      <c r="AW210" s="13" t="s">
        <v>194</v>
      </c>
      <c r="AX210" s="13" t="s">
        <v>25</v>
      </c>
      <c r="AY210" s="243" t="s">
        <v>182</v>
      </c>
    </row>
    <row r="211" spans="2:65" s="1" customFormat="1" ht="22.8" customHeight="1">
      <c r="B211" s="42"/>
      <c r="C211" s="194" t="s">
        <v>451</v>
      </c>
      <c r="D211" s="194" t="s">
        <v>185</v>
      </c>
      <c r="E211" s="195" t="s">
        <v>1507</v>
      </c>
      <c r="F211" s="196" t="s">
        <v>1508</v>
      </c>
      <c r="G211" s="197" t="s">
        <v>430</v>
      </c>
      <c r="H211" s="198">
        <v>2.45</v>
      </c>
      <c r="I211" s="199">
        <v>215.11</v>
      </c>
      <c r="J211" s="200">
        <f>ROUND(I211*H211,2)</f>
        <v>527.02</v>
      </c>
      <c r="K211" s="196" t="s">
        <v>235</v>
      </c>
      <c r="L211" s="62"/>
      <c r="M211" s="201" t="s">
        <v>22</v>
      </c>
      <c r="N211" s="202" t="s">
        <v>53</v>
      </c>
      <c r="O211" s="43"/>
      <c r="P211" s="203">
        <f>O211*H211</f>
        <v>0</v>
      </c>
      <c r="Q211" s="203">
        <v>0.00018</v>
      </c>
      <c r="R211" s="203">
        <f>Q211*H211</f>
        <v>0.00044100000000000004</v>
      </c>
      <c r="S211" s="203">
        <v>0</v>
      </c>
      <c r="T211" s="204">
        <f>S211*H211</f>
        <v>0</v>
      </c>
      <c r="AR211" s="25" t="s">
        <v>197</v>
      </c>
      <c r="AT211" s="25" t="s">
        <v>185</v>
      </c>
      <c r="AU211" s="25" t="s">
        <v>92</v>
      </c>
      <c r="AY211" s="25" t="s">
        <v>182</v>
      </c>
      <c r="BE211" s="205">
        <f>IF(N211="základní",J211,0)</f>
        <v>527.02</v>
      </c>
      <c r="BF211" s="205">
        <f>IF(N211="snížená",J211,0)</f>
        <v>0</v>
      </c>
      <c r="BG211" s="205">
        <f>IF(N211="zákl. přenesená",J211,0)</f>
        <v>0</v>
      </c>
      <c r="BH211" s="205">
        <f>IF(N211="sníž. přenesená",J211,0)</f>
        <v>0</v>
      </c>
      <c r="BI211" s="205">
        <f>IF(N211="nulová",J211,0)</f>
        <v>0</v>
      </c>
      <c r="BJ211" s="25" t="s">
        <v>25</v>
      </c>
      <c r="BK211" s="205">
        <f>ROUND(I211*H211,2)</f>
        <v>527.02</v>
      </c>
      <c r="BL211" s="25" t="s">
        <v>197</v>
      </c>
      <c r="BM211" s="25" t="s">
        <v>1509</v>
      </c>
    </row>
    <row r="212" spans="2:47" s="1" customFormat="1" ht="409.6">
      <c r="B212" s="42"/>
      <c r="C212" s="64"/>
      <c r="D212" s="208" t="s">
        <v>237</v>
      </c>
      <c r="E212" s="64"/>
      <c r="F212" s="228" t="s">
        <v>1510</v>
      </c>
      <c r="G212" s="64"/>
      <c r="H212" s="64"/>
      <c r="I212" s="165"/>
      <c r="J212" s="64"/>
      <c r="K212" s="64"/>
      <c r="L212" s="62"/>
      <c r="M212" s="229"/>
      <c r="N212" s="43"/>
      <c r="O212" s="43"/>
      <c r="P212" s="43"/>
      <c r="Q212" s="43"/>
      <c r="R212" s="43"/>
      <c r="S212" s="43"/>
      <c r="T212" s="79"/>
      <c r="AT212" s="25" t="s">
        <v>237</v>
      </c>
      <c r="AU212" s="25" t="s">
        <v>92</v>
      </c>
    </row>
    <row r="213" spans="2:51" s="11" customFormat="1" ht="13.5">
      <c r="B213" s="206"/>
      <c r="C213" s="207"/>
      <c r="D213" s="208" t="s">
        <v>192</v>
      </c>
      <c r="E213" s="209" t="s">
        <v>22</v>
      </c>
      <c r="F213" s="210" t="s">
        <v>1511</v>
      </c>
      <c r="G213" s="207"/>
      <c r="H213" s="211">
        <v>2.45</v>
      </c>
      <c r="I213" s="212"/>
      <c r="J213" s="207"/>
      <c r="K213" s="207"/>
      <c r="L213" s="213"/>
      <c r="M213" s="214"/>
      <c r="N213" s="215"/>
      <c r="O213" s="215"/>
      <c r="P213" s="215"/>
      <c r="Q213" s="215"/>
      <c r="R213" s="215"/>
      <c r="S213" s="215"/>
      <c r="T213" s="216"/>
      <c r="AT213" s="217" t="s">
        <v>192</v>
      </c>
      <c r="AU213" s="217" t="s">
        <v>92</v>
      </c>
      <c r="AV213" s="11" t="s">
        <v>92</v>
      </c>
      <c r="AW213" s="11" t="s">
        <v>194</v>
      </c>
      <c r="AX213" s="11" t="s">
        <v>25</v>
      </c>
      <c r="AY213" s="217" t="s">
        <v>182</v>
      </c>
    </row>
    <row r="214" spans="2:63" s="10" customFormat="1" ht="29.85" customHeight="1">
      <c r="B214" s="178"/>
      <c r="C214" s="179"/>
      <c r="D214" s="180" t="s">
        <v>81</v>
      </c>
      <c r="E214" s="192" t="s">
        <v>1302</v>
      </c>
      <c r="F214" s="192" t="s">
        <v>1303</v>
      </c>
      <c r="G214" s="179"/>
      <c r="H214" s="179"/>
      <c r="I214" s="182"/>
      <c r="J214" s="193">
        <f>BK214</f>
        <v>2675.95</v>
      </c>
      <c r="K214" s="179"/>
      <c r="L214" s="184"/>
      <c r="M214" s="185"/>
      <c r="N214" s="186"/>
      <c r="O214" s="186"/>
      <c r="P214" s="187">
        <f>SUM(P215:P220)</f>
        <v>0</v>
      </c>
      <c r="Q214" s="186"/>
      <c r="R214" s="187">
        <f>SUM(R215:R220)</f>
        <v>0</v>
      </c>
      <c r="S214" s="186"/>
      <c r="T214" s="188">
        <f>SUM(T215:T220)</f>
        <v>0</v>
      </c>
      <c r="AR214" s="189" t="s">
        <v>25</v>
      </c>
      <c r="AT214" s="190" t="s">
        <v>81</v>
      </c>
      <c r="AU214" s="190" t="s">
        <v>25</v>
      </c>
      <c r="AY214" s="189" t="s">
        <v>182</v>
      </c>
      <c r="BK214" s="191">
        <f>SUM(BK215:BK220)</f>
        <v>2675.95</v>
      </c>
    </row>
    <row r="215" spans="2:65" s="1" customFormat="1" ht="22.8" customHeight="1">
      <c r="B215" s="42"/>
      <c r="C215" s="194" t="s">
        <v>457</v>
      </c>
      <c r="D215" s="194" t="s">
        <v>185</v>
      </c>
      <c r="E215" s="195" t="s">
        <v>1305</v>
      </c>
      <c r="F215" s="196" t="s">
        <v>1306</v>
      </c>
      <c r="G215" s="197" t="s">
        <v>561</v>
      </c>
      <c r="H215" s="198">
        <v>8.438</v>
      </c>
      <c r="I215" s="199">
        <v>169.63</v>
      </c>
      <c r="J215" s="200">
        <f>ROUND(I215*H215,2)</f>
        <v>1431.34</v>
      </c>
      <c r="K215" s="196" t="s">
        <v>235</v>
      </c>
      <c r="L215" s="62"/>
      <c r="M215" s="201" t="s">
        <v>22</v>
      </c>
      <c r="N215" s="202" t="s">
        <v>53</v>
      </c>
      <c r="O215" s="43"/>
      <c r="P215" s="203">
        <f>O215*H215</f>
        <v>0</v>
      </c>
      <c r="Q215" s="203">
        <v>0</v>
      </c>
      <c r="R215" s="203">
        <f>Q215*H215</f>
        <v>0</v>
      </c>
      <c r="S215" s="203">
        <v>0</v>
      </c>
      <c r="T215" s="204">
        <f>S215*H215</f>
        <v>0</v>
      </c>
      <c r="AR215" s="25" t="s">
        <v>197</v>
      </c>
      <c r="AT215" s="25" t="s">
        <v>185</v>
      </c>
      <c r="AU215" s="25" t="s">
        <v>92</v>
      </c>
      <c r="AY215" s="25" t="s">
        <v>182</v>
      </c>
      <c r="BE215" s="205">
        <f>IF(N215="základní",J215,0)</f>
        <v>1431.34</v>
      </c>
      <c r="BF215" s="205">
        <f>IF(N215="snížená",J215,0)</f>
        <v>0</v>
      </c>
      <c r="BG215" s="205">
        <f>IF(N215="zákl. přenesená",J215,0)</f>
        <v>0</v>
      </c>
      <c r="BH215" s="205">
        <f>IF(N215="sníž. přenesená",J215,0)</f>
        <v>0</v>
      </c>
      <c r="BI215" s="205">
        <f>IF(N215="nulová",J215,0)</f>
        <v>0</v>
      </c>
      <c r="BJ215" s="25" t="s">
        <v>25</v>
      </c>
      <c r="BK215" s="205">
        <f>ROUND(I215*H215,2)</f>
        <v>1431.34</v>
      </c>
      <c r="BL215" s="25" t="s">
        <v>197</v>
      </c>
      <c r="BM215" s="25" t="s">
        <v>1512</v>
      </c>
    </row>
    <row r="216" spans="2:47" s="1" customFormat="1" ht="132">
      <c r="B216" s="42"/>
      <c r="C216" s="64"/>
      <c r="D216" s="208" t="s">
        <v>237</v>
      </c>
      <c r="E216" s="64"/>
      <c r="F216" s="228" t="s">
        <v>1308</v>
      </c>
      <c r="G216" s="64"/>
      <c r="H216" s="64"/>
      <c r="I216" s="165"/>
      <c r="J216" s="64"/>
      <c r="K216" s="64"/>
      <c r="L216" s="62"/>
      <c r="M216" s="229"/>
      <c r="N216" s="43"/>
      <c r="O216" s="43"/>
      <c r="P216" s="43"/>
      <c r="Q216" s="43"/>
      <c r="R216" s="43"/>
      <c r="S216" s="43"/>
      <c r="T216" s="79"/>
      <c r="AT216" s="25" t="s">
        <v>237</v>
      </c>
      <c r="AU216" s="25" t="s">
        <v>92</v>
      </c>
    </row>
    <row r="217" spans="2:51" s="11" customFormat="1" ht="13.5">
      <c r="B217" s="206"/>
      <c r="C217" s="207"/>
      <c r="D217" s="208" t="s">
        <v>192</v>
      </c>
      <c r="E217" s="209" t="s">
        <v>22</v>
      </c>
      <c r="F217" s="210" t="s">
        <v>1513</v>
      </c>
      <c r="G217" s="207"/>
      <c r="H217" s="211">
        <v>8.438</v>
      </c>
      <c r="I217" s="212"/>
      <c r="J217" s="207"/>
      <c r="K217" s="207"/>
      <c r="L217" s="213"/>
      <c r="M217" s="214"/>
      <c r="N217" s="215"/>
      <c r="O217" s="215"/>
      <c r="P217" s="215"/>
      <c r="Q217" s="215"/>
      <c r="R217" s="215"/>
      <c r="S217" s="215"/>
      <c r="T217" s="216"/>
      <c r="AT217" s="217" t="s">
        <v>192</v>
      </c>
      <c r="AU217" s="217" t="s">
        <v>92</v>
      </c>
      <c r="AV217" s="11" t="s">
        <v>92</v>
      </c>
      <c r="AW217" s="11" t="s">
        <v>194</v>
      </c>
      <c r="AX217" s="11" t="s">
        <v>25</v>
      </c>
      <c r="AY217" s="217" t="s">
        <v>182</v>
      </c>
    </row>
    <row r="218" spans="2:65" s="1" customFormat="1" ht="34.2" customHeight="1">
      <c r="B218" s="42"/>
      <c r="C218" s="194" t="s">
        <v>462</v>
      </c>
      <c r="D218" s="194" t="s">
        <v>185</v>
      </c>
      <c r="E218" s="195" t="s">
        <v>1514</v>
      </c>
      <c r="F218" s="196" t="s">
        <v>1515</v>
      </c>
      <c r="G218" s="197" t="s">
        <v>561</v>
      </c>
      <c r="H218" s="198">
        <v>8.438</v>
      </c>
      <c r="I218" s="199">
        <v>147.5</v>
      </c>
      <c r="J218" s="200">
        <f>ROUND(I218*H218,2)</f>
        <v>1244.61</v>
      </c>
      <c r="K218" s="196" t="s">
        <v>235</v>
      </c>
      <c r="L218" s="62"/>
      <c r="M218" s="201" t="s">
        <v>22</v>
      </c>
      <c r="N218" s="202" t="s">
        <v>53</v>
      </c>
      <c r="O218" s="43"/>
      <c r="P218" s="203">
        <f>O218*H218</f>
        <v>0</v>
      </c>
      <c r="Q218" s="203">
        <v>0</v>
      </c>
      <c r="R218" s="203">
        <f>Q218*H218</f>
        <v>0</v>
      </c>
      <c r="S218" s="203">
        <v>0</v>
      </c>
      <c r="T218" s="204">
        <f>S218*H218</f>
        <v>0</v>
      </c>
      <c r="AR218" s="25" t="s">
        <v>197</v>
      </c>
      <c r="AT218" s="25" t="s">
        <v>185</v>
      </c>
      <c r="AU218" s="25" t="s">
        <v>92</v>
      </c>
      <c r="AY218" s="25" t="s">
        <v>182</v>
      </c>
      <c r="BE218" s="205">
        <f>IF(N218="základní",J218,0)</f>
        <v>1244.61</v>
      </c>
      <c r="BF218" s="205">
        <f>IF(N218="snížená",J218,0)</f>
        <v>0</v>
      </c>
      <c r="BG218" s="205">
        <f>IF(N218="zákl. přenesená",J218,0)</f>
        <v>0</v>
      </c>
      <c r="BH218" s="205">
        <f>IF(N218="sníž. přenesená",J218,0)</f>
        <v>0</v>
      </c>
      <c r="BI218" s="205">
        <f>IF(N218="nulová",J218,0)</f>
        <v>0</v>
      </c>
      <c r="BJ218" s="25" t="s">
        <v>25</v>
      </c>
      <c r="BK218" s="205">
        <f>ROUND(I218*H218,2)</f>
        <v>1244.61</v>
      </c>
      <c r="BL218" s="25" t="s">
        <v>197</v>
      </c>
      <c r="BM218" s="25" t="s">
        <v>1516</v>
      </c>
    </row>
    <row r="219" spans="2:47" s="1" customFormat="1" ht="108">
      <c r="B219" s="42"/>
      <c r="C219" s="64"/>
      <c r="D219" s="208" t="s">
        <v>237</v>
      </c>
      <c r="E219" s="64"/>
      <c r="F219" s="228" t="s">
        <v>1335</v>
      </c>
      <c r="G219" s="64"/>
      <c r="H219" s="64"/>
      <c r="I219" s="165"/>
      <c r="J219" s="64"/>
      <c r="K219" s="64"/>
      <c r="L219" s="62"/>
      <c r="M219" s="229"/>
      <c r="N219" s="43"/>
      <c r="O219" s="43"/>
      <c r="P219" s="43"/>
      <c r="Q219" s="43"/>
      <c r="R219" s="43"/>
      <c r="S219" s="43"/>
      <c r="T219" s="79"/>
      <c r="AT219" s="25" t="s">
        <v>237</v>
      </c>
      <c r="AU219" s="25" t="s">
        <v>92</v>
      </c>
    </row>
    <row r="220" spans="2:51" s="11" customFormat="1" ht="13.5">
      <c r="B220" s="206"/>
      <c r="C220" s="207"/>
      <c r="D220" s="208" t="s">
        <v>192</v>
      </c>
      <c r="E220" s="209" t="s">
        <v>22</v>
      </c>
      <c r="F220" s="210" t="s">
        <v>1517</v>
      </c>
      <c r="G220" s="207"/>
      <c r="H220" s="211">
        <v>8.438</v>
      </c>
      <c r="I220" s="212"/>
      <c r="J220" s="207"/>
      <c r="K220" s="207"/>
      <c r="L220" s="213"/>
      <c r="M220" s="214"/>
      <c r="N220" s="215"/>
      <c r="O220" s="215"/>
      <c r="P220" s="215"/>
      <c r="Q220" s="215"/>
      <c r="R220" s="215"/>
      <c r="S220" s="215"/>
      <c r="T220" s="216"/>
      <c r="AT220" s="217" t="s">
        <v>192</v>
      </c>
      <c r="AU220" s="217" t="s">
        <v>92</v>
      </c>
      <c r="AV220" s="11" t="s">
        <v>92</v>
      </c>
      <c r="AW220" s="11" t="s">
        <v>194</v>
      </c>
      <c r="AX220" s="11" t="s">
        <v>25</v>
      </c>
      <c r="AY220" s="217" t="s">
        <v>182</v>
      </c>
    </row>
    <row r="221" spans="2:63" s="10" customFormat="1" ht="29.85" customHeight="1">
      <c r="B221" s="178"/>
      <c r="C221" s="179"/>
      <c r="D221" s="180" t="s">
        <v>81</v>
      </c>
      <c r="E221" s="192" t="s">
        <v>1518</v>
      </c>
      <c r="F221" s="192" t="s">
        <v>1341</v>
      </c>
      <c r="G221" s="179"/>
      <c r="H221" s="179"/>
      <c r="I221" s="182"/>
      <c r="J221" s="193">
        <f>BK221</f>
        <v>1603.45</v>
      </c>
      <c r="K221" s="179"/>
      <c r="L221" s="184"/>
      <c r="M221" s="185"/>
      <c r="N221" s="186"/>
      <c r="O221" s="186"/>
      <c r="P221" s="187">
        <f>SUM(P222:P223)</f>
        <v>0</v>
      </c>
      <c r="Q221" s="186"/>
      <c r="R221" s="187">
        <f>SUM(R222:R223)</f>
        <v>0</v>
      </c>
      <c r="S221" s="186"/>
      <c r="T221" s="188">
        <f>SUM(T222:T223)</f>
        <v>0</v>
      </c>
      <c r="AR221" s="189" t="s">
        <v>25</v>
      </c>
      <c r="AT221" s="190" t="s">
        <v>81</v>
      </c>
      <c r="AU221" s="190" t="s">
        <v>25</v>
      </c>
      <c r="AY221" s="189" t="s">
        <v>182</v>
      </c>
      <c r="BK221" s="191">
        <f>SUM(BK222:BK223)</f>
        <v>1603.45</v>
      </c>
    </row>
    <row r="222" spans="2:65" s="1" customFormat="1" ht="34.2" customHeight="1">
      <c r="B222" s="42"/>
      <c r="C222" s="194" t="s">
        <v>466</v>
      </c>
      <c r="D222" s="194" t="s">
        <v>185</v>
      </c>
      <c r="E222" s="195" t="s">
        <v>1343</v>
      </c>
      <c r="F222" s="196" t="s">
        <v>1344</v>
      </c>
      <c r="G222" s="197" t="s">
        <v>561</v>
      </c>
      <c r="H222" s="198">
        <v>178.161</v>
      </c>
      <c r="I222" s="199">
        <v>9</v>
      </c>
      <c r="J222" s="200">
        <f>ROUND(I222*H222,2)</f>
        <v>1603.45</v>
      </c>
      <c r="K222" s="196" t="s">
        <v>235</v>
      </c>
      <c r="L222" s="62"/>
      <c r="M222" s="201" t="s">
        <v>22</v>
      </c>
      <c r="N222" s="202" t="s">
        <v>53</v>
      </c>
      <c r="O222" s="43"/>
      <c r="P222" s="203">
        <f>O222*H222</f>
        <v>0</v>
      </c>
      <c r="Q222" s="203">
        <v>0</v>
      </c>
      <c r="R222" s="203">
        <f>Q222*H222</f>
        <v>0</v>
      </c>
      <c r="S222" s="203">
        <v>0</v>
      </c>
      <c r="T222" s="204">
        <f>S222*H222</f>
        <v>0</v>
      </c>
      <c r="AR222" s="25" t="s">
        <v>197</v>
      </c>
      <c r="AT222" s="25" t="s">
        <v>185</v>
      </c>
      <c r="AU222" s="25" t="s">
        <v>92</v>
      </c>
      <c r="AY222" s="25" t="s">
        <v>182</v>
      </c>
      <c r="BE222" s="205">
        <f>IF(N222="základní",J222,0)</f>
        <v>1603.45</v>
      </c>
      <c r="BF222" s="205">
        <f>IF(N222="snížená",J222,0)</f>
        <v>0</v>
      </c>
      <c r="BG222" s="205">
        <f>IF(N222="zákl. přenesená",J222,0)</f>
        <v>0</v>
      </c>
      <c r="BH222" s="205">
        <f>IF(N222="sníž. přenesená",J222,0)</f>
        <v>0</v>
      </c>
      <c r="BI222" s="205">
        <f>IF(N222="nulová",J222,0)</f>
        <v>0</v>
      </c>
      <c r="BJ222" s="25" t="s">
        <v>25</v>
      </c>
      <c r="BK222" s="205">
        <f>ROUND(I222*H222,2)</f>
        <v>1603.45</v>
      </c>
      <c r="BL222" s="25" t="s">
        <v>197</v>
      </c>
      <c r="BM222" s="25" t="s">
        <v>1519</v>
      </c>
    </row>
    <row r="223" spans="2:47" s="1" customFormat="1" ht="48">
      <c r="B223" s="42"/>
      <c r="C223" s="64"/>
      <c r="D223" s="208" t="s">
        <v>237</v>
      </c>
      <c r="E223" s="64"/>
      <c r="F223" s="228" t="s">
        <v>1346</v>
      </c>
      <c r="G223" s="64"/>
      <c r="H223" s="64"/>
      <c r="I223" s="165"/>
      <c r="J223" s="64"/>
      <c r="K223" s="64"/>
      <c r="L223" s="62"/>
      <c r="M223" s="229"/>
      <c r="N223" s="43"/>
      <c r="O223" s="43"/>
      <c r="P223" s="43"/>
      <c r="Q223" s="43"/>
      <c r="R223" s="43"/>
      <c r="S223" s="43"/>
      <c r="T223" s="79"/>
      <c r="AT223" s="25" t="s">
        <v>237</v>
      </c>
      <c r="AU223" s="25" t="s">
        <v>92</v>
      </c>
    </row>
    <row r="224" spans="2:63" s="10" customFormat="1" ht="37.35" customHeight="1">
      <c r="B224" s="178"/>
      <c r="C224" s="179"/>
      <c r="D224" s="180" t="s">
        <v>81</v>
      </c>
      <c r="E224" s="181" t="s">
        <v>1520</v>
      </c>
      <c r="F224" s="181" t="s">
        <v>1521</v>
      </c>
      <c r="G224" s="179"/>
      <c r="H224" s="179"/>
      <c r="I224" s="182"/>
      <c r="J224" s="183">
        <f>BK224</f>
        <v>25747.47</v>
      </c>
      <c r="K224" s="179"/>
      <c r="L224" s="184"/>
      <c r="M224" s="185"/>
      <c r="N224" s="186"/>
      <c r="O224" s="186"/>
      <c r="P224" s="187">
        <f>P225+P238</f>
        <v>0</v>
      </c>
      <c r="Q224" s="186"/>
      <c r="R224" s="187">
        <f>R225+R238</f>
        <v>0.11802</v>
      </c>
      <c r="S224" s="186"/>
      <c r="T224" s="188">
        <f>T225+T238</f>
        <v>0.4407</v>
      </c>
      <c r="AR224" s="189" t="s">
        <v>92</v>
      </c>
      <c r="AT224" s="190" t="s">
        <v>81</v>
      </c>
      <c r="AU224" s="190" t="s">
        <v>82</v>
      </c>
      <c r="AY224" s="189" t="s">
        <v>182</v>
      </c>
      <c r="BK224" s="191">
        <f>BK225+BK238</f>
        <v>25747.47</v>
      </c>
    </row>
    <row r="225" spans="2:63" s="10" customFormat="1" ht="19.95" customHeight="1">
      <c r="B225" s="178"/>
      <c r="C225" s="179"/>
      <c r="D225" s="180" t="s">
        <v>81</v>
      </c>
      <c r="E225" s="192" t="s">
        <v>1522</v>
      </c>
      <c r="F225" s="192" t="s">
        <v>1523</v>
      </c>
      <c r="G225" s="179"/>
      <c r="H225" s="179"/>
      <c r="I225" s="182"/>
      <c r="J225" s="193">
        <f>BK225</f>
        <v>16013.93</v>
      </c>
      <c r="K225" s="179"/>
      <c r="L225" s="184"/>
      <c r="M225" s="185"/>
      <c r="N225" s="186"/>
      <c r="O225" s="186"/>
      <c r="P225" s="187">
        <f>SUM(P226:P237)</f>
        <v>0</v>
      </c>
      <c r="Q225" s="186"/>
      <c r="R225" s="187">
        <f>SUM(R226:R237)</f>
        <v>0.11802</v>
      </c>
      <c r="S225" s="186"/>
      <c r="T225" s="188">
        <f>SUM(T226:T237)</f>
        <v>0</v>
      </c>
      <c r="AR225" s="189" t="s">
        <v>92</v>
      </c>
      <c r="AT225" s="190" t="s">
        <v>81</v>
      </c>
      <c r="AU225" s="190" t="s">
        <v>25</v>
      </c>
      <c r="AY225" s="189" t="s">
        <v>182</v>
      </c>
      <c r="BK225" s="191">
        <f>SUM(BK226:BK237)</f>
        <v>16013.93</v>
      </c>
    </row>
    <row r="226" spans="2:65" s="1" customFormat="1" ht="22.8" customHeight="1">
      <c r="B226" s="42"/>
      <c r="C226" s="194" t="s">
        <v>472</v>
      </c>
      <c r="D226" s="194" t="s">
        <v>185</v>
      </c>
      <c r="E226" s="195" t="s">
        <v>1524</v>
      </c>
      <c r="F226" s="196" t="s">
        <v>1525</v>
      </c>
      <c r="G226" s="197" t="s">
        <v>234</v>
      </c>
      <c r="H226" s="198">
        <v>58.8</v>
      </c>
      <c r="I226" s="199">
        <v>54.94</v>
      </c>
      <c r="J226" s="200">
        <f>ROUND(I226*H226,2)</f>
        <v>3230.47</v>
      </c>
      <c r="K226" s="196" t="s">
        <v>235</v>
      </c>
      <c r="L226" s="62"/>
      <c r="M226" s="201" t="s">
        <v>22</v>
      </c>
      <c r="N226" s="202" t="s">
        <v>53</v>
      </c>
      <c r="O226" s="43"/>
      <c r="P226" s="203">
        <f>O226*H226</f>
        <v>0</v>
      </c>
      <c r="Q226" s="203">
        <v>0</v>
      </c>
      <c r="R226" s="203">
        <f>Q226*H226</f>
        <v>0</v>
      </c>
      <c r="S226" s="203">
        <v>0</v>
      </c>
      <c r="T226" s="204">
        <f>S226*H226</f>
        <v>0</v>
      </c>
      <c r="AR226" s="25" t="s">
        <v>317</v>
      </c>
      <c r="AT226" s="25" t="s">
        <v>185</v>
      </c>
      <c r="AU226" s="25" t="s">
        <v>92</v>
      </c>
      <c r="AY226" s="25" t="s">
        <v>182</v>
      </c>
      <c r="BE226" s="205">
        <f>IF(N226="základní",J226,0)</f>
        <v>3230.47</v>
      </c>
      <c r="BF226" s="205">
        <f>IF(N226="snížená",J226,0)</f>
        <v>0</v>
      </c>
      <c r="BG226" s="205">
        <f>IF(N226="zákl. přenesená",J226,0)</f>
        <v>0</v>
      </c>
      <c r="BH226" s="205">
        <f>IF(N226="sníž. přenesená",J226,0)</f>
        <v>0</v>
      </c>
      <c r="BI226" s="205">
        <f>IF(N226="nulová",J226,0)</f>
        <v>0</v>
      </c>
      <c r="BJ226" s="25" t="s">
        <v>25</v>
      </c>
      <c r="BK226" s="205">
        <f>ROUND(I226*H226,2)</f>
        <v>3230.47</v>
      </c>
      <c r="BL226" s="25" t="s">
        <v>317</v>
      </c>
      <c r="BM226" s="25" t="s">
        <v>1526</v>
      </c>
    </row>
    <row r="227" spans="2:47" s="1" customFormat="1" ht="48">
      <c r="B227" s="42"/>
      <c r="C227" s="64"/>
      <c r="D227" s="208" t="s">
        <v>237</v>
      </c>
      <c r="E227" s="64"/>
      <c r="F227" s="228" t="s">
        <v>1527</v>
      </c>
      <c r="G227" s="64"/>
      <c r="H227" s="64"/>
      <c r="I227" s="165"/>
      <c r="J227" s="64"/>
      <c r="K227" s="64"/>
      <c r="L227" s="62"/>
      <c r="M227" s="229"/>
      <c r="N227" s="43"/>
      <c r="O227" s="43"/>
      <c r="P227" s="43"/>
      <c r="Q227" s="43"/>
      <c r="R227" s="43"/>
      <c r="S227" s="43"/>
      <c r="T227" s="79"/>
      <c r="AT227" s="25" t="s">
        <v>237</v>
      </c>
      <c r="AU227" s="25" t="s">
        <v>92</v>
      </c>
    </row>
    <row r="228" spans="2:51" s="11" customFormat="1" ht="13.5">
      <c r="B228" s="206"/>
      <c r="C228" s="207"/>
      <c r="D228" s="208" t="s">
        <v>192</v>
      </c>
      <c r="E228" s="209" t="s">
        <v>22</v>
      </c>
      <c r="F228" s="210" t="s">
        <v>1528</v>
      </c>
      <c r="G228" s="207"/>
      <c r="H228" s="211">
        <v>58.8</v>
      </c>
      <c r="I228" s="212"/>
      <c r="J228" s="207"/>
      <c r="K228" s="207"/>
      <c r="L228" s="213"/>
      <c r="M228" s="214"/>
      <c r="N228" s="215"/>
      <c r="O228" s="215"/>
      <c r="P228" s="215"/>
      <c r="Q228" s="215"/>
      <c r="R228" s="215"/>
      <c r="S228" s="215"/>
      <c r="T228" s="216"/>
      <c r="AT228" s="217" t="s">
        <v>192</v>
      </c>
      <c r="AU228" s="217" t="s">
        <v>92</v>
      </c>
      <c r="AV228" s="11" t="s">
        <v>92</v>
      </c>
      <c r="AW228" s="11" t="s">
        <v>194</v>
      </c>
      <c r="AX228" s="11" t="s">
        <v>25</v>
      </c>
      <c r="AY228" s="217" t="s">
        <v>182</v>
      </c>
    </row>
    <row r="229" spans="2:65" s="1" customFormat="1" ht="14.4" customHeight="1">
      <c r="B229" s="42"/>
      <c r="C229" s="244" t="s">
        <v>477</v>
      </c>
      <c r="D229" s="244" t="s">
        <v>435</v>
      </c>
      <c r="E229" s="245" t="s">
        <v>1529</v>
      </c>
      <c r="F229" s="246" t="s">
        <v>1530</v>
      </c>
      <c r="G229" s="247" t="s">
        <v>561</v>
      </c>
      <c r="H229" s="248">
        <v>0.021</v>
      </c>
      <c r="I229" s="249">
        <v>59738.1</v>
      </c>
      <c r="J229" s="250">
        <f>ROUND(I229*H229,2)</f>
        <v>1254.5</v>
      </c>
      <c r="K229" s="246" t="s">
        <v>235</v>
      </c>
      <c r="L229" s="251"/>
      <c r="M229" s="252" t="s">
        <v>22</v>
      </c>
      <c r="N229" s="253" t="s">
        <v>53</v>
      </c>
      <c r="O229" s="43"/>
      <c r="P229" s="203">
        <f>O229*H229</f>
        <v>0</v>
      </c>
      <c r="Q229" s="203">
        <v>1</v>
      </c>
      <c r="R229" s="203">
        <f>Q229*H229</f>
        <v>0.021</v>
      </c>
      <c r="S229" s="203">
        <v>0</v>
      </c>
      <c r="T229" s="204">
        <f>S229*H229</f>
        <v>0</v>
      </c>
      <c r="AR229" s="25" t="s">
        <v>405</v>
      </c>
      <c r="AT229" s="25" t="s">
        <v>435</v>
      </c>
      <c r="AU229" s="25" t="s">
        <v>92</v>
      </c>
      <c r="AY229" s="25" t="s">
        <v>182</v>
      </c>
      <c r="BE229" s="205">
        <f>IF(N229="základní",J229,0)</f>
        <v>1254.5</v>
      </c>
      <c r="BF229" s="205">
        <f>IF(N229="snížená",J229,0)</f>
        <v>0</v>
      </c>
      <c r="BG229" s="205">
        <f>IF(N229="zákl. přenesená",J229,0)</f>
        <v>0</v>
      </c>
      <c r="BH229" s="205">
        <f>IF(N229="sníž. přenesená",J229,0)</f>
        <v>0</v>
      </c>
      <c r="BI229" s="205">
        <f>IF(N229="nulová",J229,0)</f>
        <v>0</v>
      </c>
      <c r="BJ229" s="25" t="s">
        <v>25</v>
      </c>
      <c r="BK229" s="205">
        <f>ROUND(I229*H229,2)</f>
        <v>1254.5</v>
      </c>
      <c r="BL229" s="25" t="s">
        <v>317</v>
      </c>
      <c r="BM229" s="25" t="s">
        <v>1531</v>
      </c>
    </row>
    <row r="230" spans="2:51" s="11" customFormat="1" ht="13.5">
      <c r="B230" s="206"/>
      <c r="C230" s="207"/>
      <c r="D230" s="208" t="s">
        <v>192</v>
      </c>
      <c r="E230" s="209" t="s">
        <v>22</v>
      </c>
      <c r="F230" s="210" t="s">
        <v>1532</v>
      </c>
      <c r="G230" s="207"/>
      <c r="H230" s="211">
        <v>0.02058</v>
      </c>
      <c r="I230" s="212"/>
      <c r="J230" s="207"/>
      <c r="K230" s="207"/>
      <c r="L230" s="213"/>
      <c r="M230" s="214"/>
      <c r="N230" s="215"/>
      <c r="O230" s="215"/>
      <c r="P230" s="215"/>
      <c r="Q230" s="215"/>
      <c r="R230" s="215"/>
      <c r="S230" s="215"/>
      <c r="T230" s="216"/>
      <c r="AT230" s="217" t="s">
        <v>192</v>
      </c>
      <c r="AU230" s="217" t="s">
        <v>92</v>
      </c>
      <c r="AV230" s="11" t="s">
        <v>92</v>
      </c>
      <c r="AW230" s="11" t="s">
        <v>194</v>
      </c>
      <c r="AX230" s="11" t="s">
        <v>25</v>
      </c>
      <c r="AY230" s="217" t="s">
        <v>182</v>
      </c>
    </row>
    <row r="231" spans="2:65" s="1" customFormat="1" ht="34.2" customHeight="1">
      <c r="B231" s="42"/>
      <c r="C231" s="194" t="s">
        <v>481</v>
      </c>
      <c r="D231" s="194" t="s">
        <v>185</v>
      </c>
      <c r="E231" s="195" t="s">
        <v>1533</v>
      </c>
      <c r="F231" s="196" t="s">
        <v>1534</v>
      </c>
      <c r="G231" s="197" t="s">
        <v>234</v>
      </c>
      <c r="H231" s="198">
        <v>58.8</v>
      </c>
      <c r="I231" s="199">
        <v>82.36</v>
      </c>
      <c r="J231" s="200">
        <f>ROUND(I231*H231,2)</f>
        <v>4842.77</v>
      </c>
      <c r="K231" s="196" t="s">
        <v>235</v>
      </c>
      <c r="L231" s="62"/>
      <c r="M231" s="201" t="s">
        <v>22</v>
      </c>
      <c r="N231" s="202" t="s">
        <v>53</v>
      </c>
      <c r="O231" s="43"/>
      <c r="P231" s="203">
        <f>O231*H231</f>
        <v>0</v>
      </c>
      <c r="Q231" s="203">
        <v>0</v>
      </c>
      <c r="R231" s="203">
        <f>Q231*H231</f>
        <v>0</v>
      </c>
      <c r="S231" s="203">
        <v>0</v>
      </c>
      <c r="T231" s="204">
        <f>S231*H231</f>
        <v>0</v>
      </c>
      <c r="AR231" s="25" t="s">
        <v>317</v>
      </c>
      <c r="AT231" s="25" t="s">
        <v>185</v>
      </c>
      <c r="AU231" s="25" t="s">
        <v>92</v>
      </c>
      <c r="AY231" s="25" t="s">
        <v>182</v>
      </c>
      <c r="BE231" s="205">
        <f>IF(N231="základní",J231,0)</f>
        <v>4842.77</v>
      </c>
      <c r="BF231" s="205">
        <f>IF(N231="snížená",J231,0)</f>
        <v>0</v>
      </c>
      <c r="BG231" s="205">
        <f>IF(N231="zákl. přenesená",J231,0)</f>
        <v>0</v>
      </c>
      <c r="BH231" s="205">
        <f>IF(N231="sníž. přenesená",J231,0)</f>
        <v>0</v>
      </c>
      <c r="BI231" s="205">
        <f>IF(N231="nulová",J231,0)</f>
        <v>0</v>
      </c>
      <c r="BJ231" s="25" t="s">
        <v>25</v>
      </c>
      <c r="BK231" s="205">
        <f>ROUND(I231*H231,2)</f>
        <v>4842.77</v>
      </c>
      <c r="BL231" s="25" t="s">
        <v>317</v>
      </c>
      <c r="BM231" s="25" t="s">
        <v>1535</v>
      </c>
    </row>
    <row r="232" spans="2:47" s="1" customFormat="1" ht="48">
      <c r="B232" s="42"/>
      <c r="C232" s="64"/>
      <c r="D232" s="208" t="s">
        <v>237</v>
      </c>
      <c r="E232" s="64"/>
      <c r="F232" s="228" t="s">
        <v>1527</v>
      </c>
      <c r="G232" s="64"/>
      <c r="H232" s="64"/>
      <c r="I232" s="165"/>
      <c r="J232" s="64"/>
      <c r="K232" s="64"/>
      <c r="L232" s="62"/>
      <c r="M232" s="229"/>
      <c r="N232" s="43"/>
      <c r="O232" s="43"/>
      <c r="P232" s="43"/>
      <c r="Q232" s="43"/>
      <c r="R232" s="43"/>
      <c r="S232" s="43"/>
      <c r="T232" s="79"/>
      <c r="AT232" s="25" t="s">
        <v>237</v>
      </c>
      <c r="AU232" s="25" t="s">
        <v>92</v>
      </c>
    </row>
    <row r="233" spans="2:51" s="11" customFormat="1" ht="13.5">
      <c r="B233" s="206"/>
      <c r="C233" s="207"/>
      <c r="D233" s="208" t="s">
        <v>192</v>
      </c>
      <c r="E233" s="209" t="s">
        <v>22</v>
      </c>
      <c r="F233" s="210" t="s">
        <v>1536</v>
      </c>
      <c r="G233" s="207"/>
      <c r="H233" s="211">
        <v>58.8</v>
      </c>
      <c r="I233" s="212"/>
      <c r="J233" s="207"/>
      <c r="K233" s="207"/>
      <c r="L233" s="213"/>
      <c r="M233" s="214"/>
      <c r="N233" s="215"/>
      <c r="O233" s="215"/>
      <c r="P233" s="215"/>
      <c r="Q233" s="215"/>
      <c r="R233" s="215"/>
      <c r="S233" s="215"/>
      <c r="T233" s="216"/>
      <c r="AT233" s="217" t="s">
        <v>192</v>
      </c>
      <c r="AU233" s="217" t="s">
        <v>92</v>
      </c>
      <c r="AV233" s="11" t="s">
        <v>92</v>
      </c>
      <c r="AW233" s="11" t="s">
        <v>194</v>
      </c>
      <c r="AX233" s="11" t="s">
        <v>25</v>
      </c>
      <c r="AY233" s="217" t="s">
        <v>182</v>
      </c>
    </row>
    <row r="234" spans="2:65" s="1" customFormat="1" ht="14.4" customHeight="1">
      <c r="B234" s="42"/>
      <c r="C234" s="244" t="s">
        <v>485</v>
      </c>
      <c r="D234" s="244" t="s">
        <v>435</v>
      </c>
      <c r="E234" s="245" t="s">
        <v>1537</v>
      </c>
      <c r="F234" s="246" t="s">
        <v>1538</v>
      </c>
      <c r="G234" s="247" t="s">
        <v>1539</v>
      </c>
      <c r="H234" s="248">
        <v>97.02</v>
      </c>
      <c r="I234" s="249">
        <v>67.6</v>
      </c>
      <c r="J234" s="250">
        <f>ROUND(I234*H234,2)</f>
        <v>6558.55</v>
      </c>
      <c r="K234" s="246" t="s">
        <v>235</v>
      </c>
      <c r="L234" s="251"/>
      <c r="M234" s="252" t="s">
        <v>22</v>
      </c>
      <c r="N234" s="253" t="s">
        <v>53</v>
      </c>
      <c r="O234" s="43"/>
      <c r="P234" s="203">
        <f>O234*H234</f>
        <v>0</v>
      </c>
      <c r="Q234" s="203">
        <v>0.001</v>
      </c>
      <c r="R234" s="203">
        <f>Q234*H234</f>
        <v>0.09702</v>
      </c>
      <c r="S234" s="203">
        <v>0</v>
      </c>
      <c r="T234" s="204">
        <f>S234*H234</f>
        <v>0</v>
      </c>
      <c r="AR234" s="25" t="s">
        <v>405</v>
      </c>
      <c r="AT234" s="25" t="s">
        <v>435</v>
      </c>
      <c r="AU234" s="25" t="s">
        <v>92</v>
      </c>
      <c r="AY234" s="25" t="s">
        <v>182</v>
      </c>
      <c r="BE234" s="205">
        <f>IF(N234="základní",J234,0)</f>
        <v>6558.55</v>
      </c>
      <c r="BF234" s="205">
        <f>IF(N234="snížená",J234,0)</f>
        <v>0</v>
      </c>
      <c r="BG234" s="205">
        <f>IF(N234="zákl. přenesená",J234,0)</f>
        <v>0</v>
      </c>
      <c r="BH234" s="205">
        <f>IF(N234="sníž. přenesená",J234,0)</f>
        <v>0</v>
      </c>
      <c r="BI234" s="205">
        <f>IF(N234="nulová",J234,0)</f>
        <v>0</v>
      </c>
      <c r="BJ234" s="25" t="s">
        <v>25</v>
      </c>
      <c r="BK234" s="205">
        <f>ROUND(I234*H234,2)</f>
        <v>6558.55</v>
      </c>
      <c r="BL234" s="25" t="s">
        <v>317</v>
      </c>
      <c r="BM234" s="25" t="s">
        <v>1540</v>
      </c>
    </row>
    <row r="235" spans="2:51" s="11" customFormat="1" ht="13.5">
      <c r="B235" s="206"/>
      <c r="C235" s="207"/>
      <c r="D235" s="208" t="s">
        <v>192</v>
      </c>
      <c r="E235" s="209" t="s">
        <v>22</v>
      </c>
      <c r="F235" s="210" t="s">
        <v>1541</v>
      </c>
      <c r="G235" s="207"/>
      <c r="H235" s="211">
        <v>97.02</v>
      </c>
      <c r="I235" s="212"/>
      <c r="J235" s="207"/>
      <c r="K235" s="207"/>
      <c r="L235" s="213"/>
      <c r="M235" s="214"/>
      <c r="N235" s="215"/>
      <c r="O235" s="215"/>
      <c r="P235" s="215"/>
      <c r="Q235" s="215"/>
      <c r="R235" s="215"/>
      <c r="S235" s="215"/>
      <c r="T235" s="216"/>
      <c r="AT235" s="217" t="s">
        <v>192</v>
      </c>
      <c r="AU235" s="217" t="s">
        <v>92</v>
      </c>
      <c r="AV235" s="11" t="s">
        <v>92</v>
      </c>
      <c r="AW235" s="11" t="s">
        <v>194</v>
      </c>
      <c r="AX235" s="11" t="s">
        <v>25</v>
      </c>
      <c r="AY235" s="217" t="s">
        <v>182</v>
      </c>
    </row>
    <row r="236" spans="2:65" s="1" customFormat="1" ht="34.2" customHeight="1">
      <c r="B236" s="42"/>
      <c r="C236" s="194" t="s">
        <v>489</v>
      </c>
      <c r="D236" s="194" t="s">
        <v>185</v>
      </c>
      <c r="E236" s="195" t="s">
        <v>1542</v>
      </c>
      <c r="F236" s="196" t="s">
        <v>1543</v>
      </c>
      <c r="G236" s="197" t="s">
        <v>561</v>
      </c>
      <c r="H236" s="198">
        <v>0.118</v>
      </c>
      <c r="I236" s="199">
        <v>1081.69</v>
      </c>
      <c r="J236" s="200">
        <f>ROUND(I236*H236,2)</f>
        <v>127.64</v>
      </c>
      <c r="K236" s="196" t="s">
        <v>235</v>
      </c>
      <c r="L236" s="62"/>
      <c r="M236" s="201" t="s">
        <v>22</v>
      </c>
      <c r="N236" s="202" t="s">
        <v>53</v>
      </c>
      <c r="O236" s="43"/>
      <c r="P236" s="203">
        <f>O236*H236</f>
        <v>0</v>
      </c>
      <c r="Q236" s="203">
        <v>0</v>
      </c>
      <c r="R236" s="203">
        <f>Q236*H236</f>
        <v>0</v>
      </c>
      <c r="S236" s="203">
        <v>0</v>
      </c>
      <c r="T236" s="204">
        <f>S236*H236</f>
        <v>0</v>
      </c>
      <c r="AR236" s="25" t="s">
        <v>317</v>
      </c>
      <c r="AT236" s="25" t="s">
        <v>185</v>
      </c>
      <c r="AU236" s="25" t="s">
        <v>92</v>
      </c>
      <c r="AY236" s="25" t="s">
        <v>182</v>
      </c>
      <c r="BE236" s="205">
        <f>IF(N236="základní",J236,0)</f>
        <v>127.64</v>
      </c>
      <c r="BF236" s="205">
        <f>IF(N236="snížená",J236,0)</f>
        <v>0</v>
      </c>
      <c r="BG236" s="205">
        <f>IF(N236="zákl. přenesená",J236,0)</f>
        <v>0</v>
      </c>
      <c r="BH236" s="205">
        <f>IF(N236="sníž. přenesená",J236,0)</f>
        <v>0</v>
      </c>
      <c r="BI236" s="205">
        <f>IF(N236="nulová",J236,0)</f>
        <v>0</v>
      </c>
      <c r="BJ236" s="25" t="s">
        <v>25</v>
      </c>
      <c r="BK236" s="205">
        <f>ROUND(I236*H236,2)</f>
        <v>127.64</v>
      </c>
      <c r="BL236" s="25" t="s">
        <v>317</v>
      </c>
      <c r="BM236" s="25" t="s">
        <v>1544</v>
      </c>
    </row>
    <row r="237" spans="2:47" s="1" customFormat="1" ht="144">
      <c r="B237" s="42"/>
      <c r="C237" s="64"/>
      <c r="D237" s="208" t="s">
        <v>237</v>
      </c>
      <c r="E237" s="64"/>
      <c r="F237" s="228" t="s">
        <v>1545</v>
      </c>
      <c r="G237" s="64"/>
      <c r="H237" s="64"/>
      <c r="I237" s="165"/>
      <c r="J237" s="64"/>
      <c r="K237" s="64"/>
      <c r="L237" s="62"/>
      <c r="M237" s="229"/>
      <c r="N237" s="43"/>
      <c r="O237" s="43"/>
      <c r="P237" s="43"/>
      <c r="Q237" s="43"/>
      <c r="R237" s="43"/>
      <c r="S237" s="43"/>
      <c r="T237" s="79"/>
      <c r="AT237" s="25" t="s">
        <v>237</v>
      </c>
      <c r="AU237" s="25" t="s">
        <v>92</v>
      </c>
    </row>
    <row r="238" spans="2:63" s="10" customFormat="1" ht="29.85" customHeight="1">
      <c r="B238" s="178"/>
      <c r="C238" s="179"/>
      <c r="D238" s="180" t="s">
        <v>81</v>
      </c>
      <c r="E238" s="192" t="s">
        <v>1546</v>
      </c>
      <c r="F238" s="192" t="s">
        <v>1547</v>
      </c>
      <c r="G238" s="179"/>
      <c r="H238" s="179"/>
      <c r="I238" s="182"/>
      <c r="J238" s="193">
        <f>BK238</f>
        <v>9733.54</v>
      </c>
      <c r="K238" s="179"/>
      <c r="L238" s="184"/>
      <c r="M238" s="185"/>
      <c r="N238" s="186"/>
      <c r="O238" s="186"/>
      <c r="P238" s="187">
        <f>SUM(P239:P244)</f>
        <v>0</v>
      </c>
      <c r="Q238" s="186"/>
      <c r="R238" s="187">
        <f>SUM(R239:R244)</f>
        <v>0</v>
      </c>
      <c r="S238" s="186"/>
      <c r="T238" s="188">
        <f>SUM(T239:T244)</f>
        <v>0.4407</v>
      </c>
      <c r="AR238" s="189" t="s">
        <v>92</v>
      </c>
      <c r="AT238" s="190" t="s">
        <v>81</v>
      </c>
      <c r="AU238" s="190" t="s">
        <v>25</v>
      </c>
      <c r="AY238" s="189" t="s">
        <v>182</v>
      </c>
      <c r="BK238" s="191">
        <f>SUM(BK239:BK244)</f>
        <v>9733.54</v>
      </c>
    </row>
    <row r="239" spans="2:65" s="1" customFormat="1" ht="14.4" customHeight="1">
      <c r="B239" s="42"/>
      <c r="C239" s="194" t="s">
        <v>493</v>
      </c>
      <c r="D239" s="194" t="s">
        <v>185</v>
      </c>
      <c r="E239" s="195" t="s">
        <v>1548</v>
      </c>
      <c r="F239" s="196" t="s">
        <v>1549</v>
      </c>
      <c r="G239" s="197" t="s">
        <v>234</v>
      </c>
      <c r="H239" s="198">
        <v>26</v>
      </c>
      <c r="I239" s="199">
        <v>368.75</v>
      </c>
      <c r="J239" s="200">
        <f>ROUND(I239*H239,2)</f>
        <v>9587.5</v>
      </c>
      <c r="K239" s="196" t="s">
        <v>235</v>
      </c>
      <c r="L239" s="62"/>
      <c r="M239" s="201" t="s">
        <v>22</v>
      </c>
      <c r="N239" s="202" t="s">
        <v>53</v>
      </c>
      <c r="O239" s="43"/>
      <c r="P239" s="203">
        <f>O239*H239</f>
        <v>0</v>
      </c>
      <c r="Q239" s="203">
        <v>0</v>
      </c>
      <c r="R239" s="203">
        <f>Q239*H239</f>
        <v>0</v>
      </c>
      <c r="S239" s="203">
        <v>0.01695</v>
      </c>
      <c r="T239" s="204">
        <f>S239*H239</f>
        <v>0.4407</v>
      </c>
      <c r="AR239" s="25" t="s">
        <v>317</v>
      </c>
      <c r="AT239" s="25" t="s">
        <v>185</v>
      </c>
      <c r="AU239" s="25" t="s">
        <v>92</v>
      </c>
      <c r="AY239" s="25" t="s">
        <v>182</v>
      </c>
      <c r="BE239" s="205">
        <f>IF(N239="základní",J239,0)</f>
        <v>9587.5</v>
      </c>
      <c r="BF239" s="205">
        <f>IF(N239="snížená",J239,0)</f>
        <v>0</v>
      </c>
      <c r="BG239" s="205">
        <f>IF(N239="zákl. přenesená",J239,0)</f>
        <v>0</v>
      </c>
      <c r="BH239" s="205">
        <f>IF(N239="sníž. přenesená",J239,0)</f>
        <v>0</v>
      </c>
      <c r="BI239" s="205">
        <f>IF(N239="nulová",J239,0)</f>
        <v>0</v>
      </c>
      <c r="BJ239" s="25" t="s">
        <v>25</v>
      </c>
      <c r="BK239" s="205">
        <f>ROUND(I239*H239,2)</f>
        <v>9587.5</v>
      </c>
      <c r="BL239" s="25" t="s">
        <v>317</v>
      </c>
      <c r="BM239" s="25" t="s">
        <v>1550</v>
      </c>
    </row>
    <row r="240" spans="2:47" s="1" customFormat="1" ht="48">
      <c r="B240" s="42"/>
      <c r="C240" s="64"/>
      <c r="D240" s="208" t="s">
        <v>237</v>
      </c>
      <c r="E240" s="64"/>
      <c r="F240" s="228" t="s">
        <v>1551</v>
      </c>
      <c r="G240" s="64"/>
      <c r="H240" s="64"/>
      <c r="I240" s="165"/>
      <c r="J240" s="64"/>
      <c r="K240" s="64"/>
      <c r="L240" s="62"/>
      <c r="M240" s="229"/>
      <c r="N240" s="43"/>
      <c r="O240" s="43"/>
      <c r="P240" s="43"/>
      <c r="Q240" s="43"/>
      <c r="R240" s="43"/>
      <c r="S240" s="43"/>
      <c r="T240" s="79"/>
      <c r="AT240" s="25" t="s">
        <v>237</v>
      </c>
      <c r="AU240" s="25" t="s">
        <v>92</v>
      </c>
    </row>
    <row r="241" spans="2:51" s="11" customFormat="1" ht="13.5">
      <c r="B241" s="206"/>
      <c r="C241" s="207"/>
      <c r="D241" s="208" t="s">
        <v>192</v>
      </c>
      <c r="E241" s="209" t="s">
        <v>22</v>
      </c>
      <c r="F241" s="210" t="s">
        <v>1552</v>
      </c>
      <c r="G241" s="207"/>
      <c r="H241" s="211">
        <v>26</v>
      </c>
      <c r="I241" s="212"/>
      <c r="J241" s="207"/>
      <c r="K241" s="207"/>
      <c r="L241" s="213"/>
      <c r="M241" s="214"/>
      <c r="N241" s="215"/>
      <c r="O241" s="215"/>
      <c r="P241" s="215"/>
      <c r="Q241" s="215"/>
      <c r="R241" s="215"/>
      <c r="S241" s="215"/>
      <c r="T241" s="216"/>
      <c r="AT241" s="217" t="s">
        <v>192</v>
      </c>
      <c r="AU241" s="217" t="s">
        <v>92</v>
      </c>
      <c r="AV241" s="11" t="s">
        <v>92</v>
      </c>
      <c r="AW241" s="11" t="s">
        <v>194</v>
      </c>
      <c r="AX241" s="11" t="s">
        <v>25</v>
      </c>
      <c r="AY241" s="217" t="s">
        <v>182</v>
      </c>
    </row>
    <row r="242" spans="2:65" s="1" customFormat="1" ht="34.2" customHeight="1">
      <c r="B242" s="42"/>
      <c r="C242" s="194" t="s">
        <v>497</v>
      </c>
      <c r="D242" s="194" t="s">
        <v>185</v>
      </c>
      <c r="E242" s="195" t="s">
        <v>1553</v>
      </c>
      <c r="F242" s="196" t="s">
        <v>1554</v>
      </c>
      <c r="G242" s="197" t="s">
        <v>561</v>
      </c>
      <c r="H242" s="198">
        <v>2.912</v>
      </c>
      <c r="I242" s="199">
        <v>50.15</v>
      </c>
      <c r="J242" s="200">
        <f>ROUND(I242*H242,2)</f>
        <v>146.04</v>
      </c>
      <c r="K242" s="196" t="s">
        <v>235</v>
      </c>
      <c r="L242" s="62"/>
      <c r="M242" s="201" t="s">
        <v>22</v>
      </c>
      <c r="N242" s="202" t="s">
        <v>53</v>
      </c>
      <c r="O242" s="43"/>
      <c r="P242" s="203">
        <f>O242*H242</f>
        <v>0</v>
      </c>
      <c r="Q242" s="203">
        <v>0</v>
      </c>
      <c r="R242" s="203">
        <f>Q242*H242</f>
        <v>0</v>
      </c>
      <c r="S242" s="203">
        <v>0</v>
      </c>
      <c r="T242" s="204">
        <f>S242*H242</f>
        <v>0</v>
      </c>
      <c r="AR242" s="25" t="s">
        <v>317</v>
      </c>
      <c r="AT242" s="25" t="s">
        <v>185</v>
      </c>
      <c r="AU242" s="25" t="s">
        <v>92</v>
      </c>
      <c r="AY242" s="25" t="s">
        <v>182</v>
      </c>
      <c r="BE242" s="205">
        <f>IF(N242="základní",J242,0)</f>
        <v>146.04</v>
      </c>
      <c r="BF242" s="205">
        <f>IF(N242="snížená",J242,0)</f>
        <v>0</v>
      </c>
      <c r="BG242" s="205">
        <f>IF(N242="zákl. přenesená",J242,0)</f>
        <v>0</v>
      </c>
      <c r="BH242" s="205">
        <f>IF(N242="sníž. přenesená",J242,0)</f>
        <v>0</v>
      </c>
      <c r="BI242" s="205">
        <f>IF(N242="nulová",J242,0)</f>
        <v>0</v>
      </c>
      <c r="BJ242" s="25" t="s">
        <v>25</v>
      </c>
      <c r="BK242" s="205">
        <f>ROUND(I242*H242,2)</f>
        <v>146.04</v>
      </c>
      <c r="BL242" s="25" t="s">
        <v>317</v>
      </c>
      <c r="BM242" s="25" t="s">
        <v>1555</v>
      </c>
    </row>
    <row r="243" spans="2:47" s="1" customFormat="1" ht="144">
      <c r="B243" s="42"/>
      <c r="C243" s="64"/>
      <c r="D243" s="208" t="s">
        <v>237</v>
      </c>
      <c r="E243" s="64"/>
      <c r="F243" s="228" t="s">
        <v>1556</v>
      </c>
      <c r="G243" s="64"/>
      <c r="H243" s="64"/>
      <c r="I243" s="165"/>
      <c r="J243" s="64"/>
      <c r="K243" s="64"/>
      <c r="L243" s="62"/>
      <c r="M243" s="229"/>
      <c r="N243" s="43"/>
      <c r="O243" s="43"/>
      <c r="P243" s="43"/>
      <c r="Q243" s="43"/>
      <c r="R243" s="43"/>
      <c r="S243" s="43"/>
      <c r="T243" s="79"/>
      <c r="AT243" s="25" t="s">
        <v>237</v>
      </c>
      <c r="AU243" s="25" t="s">
        <v>92</v>
      </c>
    </row>
    <row r="244" spans="2:51" s="11" customFormat="1" ht="13.5">
      <c r="B244" s="206"/>
      <c r="C244" s="207"/>
      <c r="D244" s="208" t="s">
        <v>192</v>
      </c>
      <c r="E244" s="209" t="s">
        <v>22</v>
      </c>
      <c r="F244" s="210" t="s">
        <v>1557</v>
      </c>
      <c r="G244" s="207"/>
      <c r="H244" s="211">
        <v>2.912</v>
      </c>
      <c r="I244" s="212"/>
      <c r="J244" s="207"/>
      <c r="K244" s="207"/>
      <c r="L244" s="213"/>
      <c r="M244" s="230"/>
      <c r="N244" s="231"/>
      <c r="O244" s="231"/>
      <c r="P244" s="231"/>
      <c r="Q244" s="231"/>
      <c r="R244" s="231"/>
      <c r="S244" s="231"/>
      <c r="T244" s="232"/>
      <c r="AT244" s="217" t="s">
        <v>192</v>
      </c>
      <c r="AU244" s="217" t="s">
        <v>92</v>
      </c>
      <c r="AV244" s="11" t="s">
        <v>92</v>
      </c>
      <c r="AW244" s="11" t="s">
        <v>194</v>
      </c>
      <c r="AX244" s="11" t="s">
        <v>25</v>
      </c>
      <c r="AY244" s="217" t="s">
        <v>182</v>
      </c>
    </row>
    <row r="245" spans="2:12" s="1" customFormat="1" ht="6.9" customHeight="1">
      <c r="B245" s="57"/>
      <c r="C245" s="58"/>
      <c r="D245" s="58"/>
      <c r="E245" s="58"/>
      <c r="F245" s="58"/>
      <c r="G245" s="58"/>
      <c r="H245" s="58"/>
      <c r="I245" s="141"/>
      <c r="J245" s="58"/>
      <c r="K245" s="58"/>
      <c r="L245" s="62"/>
    </row>
  </sheetData>
  <sheetProtection algorithmName="SHA-512" hashValue="4ES0pWE7nFofGhvKJE6IpwJ1P6zDQoHTQwQOgDNgHs57aDKsaBrp7FBLdVi0XUc4YkTmemB1gF6jxSry9kxi8w==" saltValue="ZI4nKeuneod+GX72VLKelG7+9Ad4V0JDzvx4BgUZrrxWJrdEyktdldbXSy35slUDrxQSMVT1VG5ZUHiMDIPPEg==" spinCount="100000" sheet="1" objects="1" scenarios="1" formatColumns="0" formatRows="0" autoFilter="0"/>
  <autoFilter ref="C87:K244"/>
  <mergeCells count="10">
    <mergeCell ref="J51:J52"/>
    <mergeCell ref="E78:H78"/>
    <mergeCell ref="E80:H8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1"/>
  <sheetViews>
    <sheetView showGridLines="0" workbookViewId="0" topLeftCell="A1">
      <pane ySplit="1" topLeftCell="A80"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2"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2"/>
      <c r="B1" s="113"/>
      <c r="C1" s="113"/>
      <c r="D1" s="114" t="s">
        <v>1</v>
      </c>
      <c r="E1" s="113"/>
      <c r="F1" s="115" t="s">
        <v>146</v>
      </c>
      <c r="G1" s="405" t="s">
        <v>147</v>
      </c>
      <c r="H1" s="405"/>
      <c r="I1" s="116"/>
      <c r="J1" s="115" t="s">
        <v>148</v>
      </c>
      <c r="K1" s="114" t="s">
        <v>149</v>
      </c>
      <c r="L1" s="115" t="s">
        <v>150</v>
      </c>
      <c r="M1" s="115"/>
      <c r="N1" s="115"/>
      <c r="O1" s="115"/>
      <c r="P1" s="115"/>
      <c r="Q1" s="115"/>
      <c r="R1" s="115"/>
      <c r="S1" s="115"/>
      <c r="T1" s="11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 customHeight="1">
      <c r="L2" s="392"/>
      <c r="M2" s="392"/>
      <c r="N2" s="392"/>
      <c r="O2" s="392"/>
      <c r="P2" s="392"/>
      <c r="Q2" s="392"/>
      <c r="R2" s="392"/>
      <c r="S2" s="392"/>
      <c r="T2" s="392"/>
      <c r="U2" s="392"/>
      <c r="V2" s="392"/>
      <c r="AT2" s="25" t="s">
        <v>103</v>
      </c>
    </row>
    <row r="3" spans="2:46" ht="6.9" customHeight="1">
      <c r="B3" s="26"/>
      <c r="C3" s="27"/>
      <c r="D3" s="27"/>
      <c r="E3" s="27"/>
      <c r="F3" s="27"/>
      <c r="G3" s="27"/>
      <c r="H3" s="27"/>
      <c r="I3" s="117"/>
      <c r="J3" s="27"/>
      <c r="K3" s="28"/>
      <c r="AT3" s="25" t="s">
        <v>92</v>
      </c>
    </row>
    <row r="4" spans="2:46" ht="36.9" customHeight="1">
      <c r="B4" s="29"/>
      <c r="C4" s="30"/>
      <c r="D4" s="31" t="s">
        <v>151</v>
      </c>
      <c r="E4" s="30"/>
      <c r="F4" s="30"/>
      <c r="G4" s="30"/>
      <c r="H4" s="30"/>
      <c r="I4" s="118"/>
      <c r="J4" s="30"/>
      <c r="K4" s="32"/>
      <c r="M4" s="33" t="s">
        <v>12</v>
      </c>
      <c r="AT4" s="25" t="s">
        <v>6</v>
      </c>
    </row>
    <row r="5" spans="2:11" ht="6.9" customHeight="1">
      <c r="B5" s="29"/>
      <c r="C5" s="30"/>
      <c r="D5" s="30"/>
      <c r="E5" s="30"/>
      <c r="F5" s="30"/>
      <c r="G5" s="30"/>
      <c r="H5" s="30"/>
      <c r="I5" s="118"/>
      <c r="J5" s="30"/>
      <c r="K5" s="32"/>
    </row>
    <row r="6" spans="2:11" ht="13.2">
      <c r="B6" s="29"/>
      <c r="C6" s="30"/>
      <c r="D6" s="38" t="s">
        <v>18</v>
      </c>
      <c r="E6" s="30"/>
      <c r="F6" s="30"/>
      <c r="G6" s="30"/>
      <c r="H6" s="30"/>
      <c r="I6" s="118"/>
      <c r="J6" s="30"/>
      <c r="K6" s="32"/>
    </row>
    <row r="7" spans="2:11" ht="14.4" customHeight="1">
      <c r="B7" s="29"/>
      <c r="C7" s="30"/>
      <c r="D7" s="30"/>
      <c r="E7" s="406" t="str">
        <f>'Rekapitulace stavby'!K6</f>
        <v>II/169 a II/145 Dlouhá ves-Radešov, úsek C</v>
      </c>
      <c r="F7" s="407"/>
      <c r="G7" s="407"/>
      <c r="H7" s="407"/>
      <c r="I7" s="118"/>
      <c r="J7" s="30"/>
      <c r="K7" s="32"/>
    </row>
    <row r="8" spans="2:11" s="1" customFormat="1" ht="13.2">
      <c r="B8" s="42"/>
      <c r="C8" s="43"/>
      <c r="D8" s="38" t="s">
        <v>152</v>
      </c>
      <c r="E8" s="43"/>
      <c r="F8" s="43"/>
      <c r="G8" s="43"/>
      <c r="H8" s="43"/>
      <c r="I8" s="119"/>
      <c r="J8" s="43"/>
      <c r="K8" s="46"/>
    </row>
    <row r="9" spans="2:11" s="1" customFormat="1" ht="36.9" customHeight="1">
      <c r="B9" s="42"/>
      <c r="C9" s="43"/>
      <c r="D9" s="43"/>
      <c r="E9" s="408" t="s">
        <v>1558</v>
      </c>
      <c r="F9" s="409"/>
      <c r="G9" s="409"/>
      <c r="H9" s="409"/>
      <c r="I9" s="119"/>
      <c r="J9" s="43"/>
      <c r="K9" s="46"/>
    </row>
    <row r="10" spans="2:11" s="1" customFormat="1" ht="13.5">
      <c r="B10" s="42"/>
      <c r="C10" s="43"/>
      <c r="D10" s="43"/>
      <c r="E10" s="43"/>
      <c r="F10" s="43"/>
      <c r="G10" s="43"/>
      <c r="H10" s="43"/>
      <c r="I10" s="119"/>
      <c r="J10" s="43"/>
      <c r="K10" s="46"/>
    </row>
    <row r="11" spans="2:11" s="1" customFormat="1" ht="14.4" customHeight="1">
      <c r="B11" s="42"/>
      <c r="C11" s="43"/>
      <c r="D11" s="38" t="s">
        <v>21</v>
      </c>
      <c r="E11" s="43"/>
      <c r="F11" s="36" t="s">
        <v>104</v>
      </c>
      <c r="G11" s="43"/>
      <c r="H11" s="43"/>
      <c r="I11" s="120" t="s">
        <v>23</v>
      </c>
      <c r="J11" s="36" t="s">
        <v>24</v>
      </c>
      <c r="K11" s="46"/>
    </row>
    <row r="12" spans="2:11" s="1" customFormat="1" ht="14.4" customHeight="1">
      <c r="B12" s="42"/>
      <c r="C12" s="43"/>
      <c r="D12" s="38" t="s">
        <v>26</v>
      </c>
      <c r="E12" s="43"/>
      <c r="F12" s="36" t="s">
        <v>27</v>
      </c>
      <c r="G12" s="43"/>
      <c r="H12" s="43"/>
      <c r="I12" s="120" t="s">
        <v>28</v>
      </c>
      <c r="J12" s="121">
        <f>'Rekapitulace stavby'!AN8</f>
        <v>43424</v>
      </c>
      <c r="K12" s="46"/>
    </row>
    <row r="13" spans="2:11" s="1" customFormat="1" ht="21.75" customHeight="1">
      <c r="B13" s="42"/>
      <c r="C13" s="43"/>
      <c r="D13" s="35" t="s">
        <v>30</v>
      </c>
      <c r="E13" s="43"/>
      <c r="F13" s="39" t="s">
        <v>31</v>
      </c>
      <c r="G13" s="43"/>
      <c r="H13" s="43"/>
      <c r="I13" s="122" t="s">
        <v>32</v>
      </c>
      <c r="J13" s="39" t="s">
        <v>33</v>
      </c>
      <c r="K13" s="46"/>
    </row>
    <row r="14" spans="2:11" s="1" customFormat="1" ht="14.4" customHeight="1">
      <c r="B14" s="42"/>
      <c r="C14" s="43"/>
      <c r="D14" s="38" t="s">
        <v>35</v>
      </c>
      <c r="E14" s="43"/>
      <c r="F14" s="43"/>
      <c r="G14" s="43"/>
      <c r="H14" s="43"/>
      <c r="I14" s="120" t="s">
        <v>36</v>
      </c>
      <c r="J14" s="36" t="s">
        <v>37</v>
      </c>
      <c r="K14" s="46"/>
    </row>
    <row r="15" spans="2:11" s="1" customFormat="1" ht="18" customHeight="1">
      <c r="B15" s="42"/>
      <c r="C15" s="43"/>
      <c r="D15" s="43"/>
      <c r="E15" s="36" t="s">
        <v>156</v>
      </c>
      <c r="F15" s="43"/>
      <c r="G15" s="43"/>
      <c r="H15" s="43"/>
      <c r="I15" s="120" t="s">
        <v>39</v>
      </c>
      <c r="J15" s="36" t="s">
        <v>40</v>
      </c>
      <c r="K15" s="46"/>
    </row>
    <row r="16" spans="2:11" s="1" customFormat="1" ht="6.9" customHeight="1">
      <c r="B16" s="42"/>
      <c r="C16" s="43"/>
      <c r="D16" s="43"/>
      <c r="E16" s="43"/>
      <c r="F16" s="43"/>
      <c r="G16" s="43"/>
      <c r="H16" s="43"/>
      <c r="I16" s="119"/>
      <c r="J16" s="43"/>
      <c r="K16" s="46"/>
    </row>
    <row r="17" spans="2:11" s="1" customFormat="1" ht="14.4" customHeight="1">
      <c r="B17" s="42"/>
      <c r="C17" s="43"/>
      <c r="D17" s="38" t="s">
        <v>41</v>
      </c>
      <c r="E17" s="43"/>
      <c r="F17" s="43"/>
      <c r="G17" s="43"/>
      <c r="H17" s="43"/>
      <c r="I17" s="120" t="s">
        <v>36</v>
      </c>
      <c r="J17" s="36" t="str">
        <f>IF('Rekapitulace stavby'!AN13="Vyplň údaj","",IF('Rekapitulace stavby'!AN13="","",'Rekapitulace stavby'!AN13))</f>
        <v>48035599</v>
      </c>
      <c r="K17" s="46"/>
    </row>
    <row r="18" spans="2:11" s="1" customFormat="1" ht="18" customHeight="1">
      <c r="B18" s="42"/>
      <c r="C18" s="43"/>
      <c r="D18" s="43"/>
      <c r="E18" s="36" t="str">
        <f>IF('Rekapitulace stavby'!E14="Vyplň údaj","",IF('Rekapitulace stavby'!E14="","",'Rekapitulace stavby'!E14))</f>
        <v>Společnost Dlouhá Ves - Radešov</v>
      </c>
      <c r="F18" s="43"/>
      <c r="G18" s="43"/>
      <c r="H18" s="43"/>
      <c r="I18" s="120" t="s">
        <v>39</v>
      </c>
      <c r="J18" s="36" t="str">
        <f>IF('Rekapitulace stavby'!AN14="Vyplň údaj","",IF('Rekapitulace stavby'!AN14="","",'Rekapitulace stavby'!AN14))</f>
        <v>CZ48035599</v>
      </c>
      <c r="K18" s="46"/>
    </row>
    <row r="19" spans="2:11" s="1" customFormat="1" ht="6.9" customHeight="1">
      <c r="B19" s="42"/>
      <c r="C19" s="43"/>
      <c r="D19" s="43"/>
      <c r="E19" s="43"/>
      <c r="F19" s="43"/>
      <c r="G19" s="43"/>
      <c r="H19" s="43"/>
      <c r="I19" s="119"/>
      <c r="J19" s="43"/>
      <c r="K19" s="46"/>
    </row>
    <row r="20" spans="2:11" s="1" customFormat="1" ht="14.4" customHeight="1">
      <c r="B20" s="42"/>
      <c r="C20" s="43"/>
      <c r="D20" s="38" t="s">
        <v>42</v>
      </c>
      <c r="E20" s="43"/>
      <c r="F20" s="43"/>
      <c r="G20" s="43"/>
      <c r="H20" s="43"/>
      <c r="I20" s="120" t="s">
        <v>36</v>
      </c>
      <c r="J20" s="36" t="s">
        <v>43</v>
      </c>
      <c r="K20" s="46"/>
    </row>
    <row r="21" spans="2:11" s="1" customFormat="1" ht="18" customHeight="1">
      <c r="B21" s="42"/>
      <c r="C21" s="43"/>
      <c r="D21" s="43"/>
      <c r="E21" s="36" t="s">
        <v>44</v>
      </c>
      <c r="F21" s="43"/>
      <c r="G21" s="43"/>
      <c r="H21" s="43"/>
      <c r="I21" s="120" t="s">
        <v>39</v>
      </c>
      <c r="J21" s="36" t="s">
        <v>45</v>
      </c>
      <c r="K21" s="46"/>
    </row>
    <row r="22" spans="2:11" s="1" customFormat="1" ht="6.9" customHeight="1">
      <c r="B22" s="42"/>
      <c r="C22" s="43"/>
      <c r="D22" s="43"/>
      <c r="E22" s="43"/>
      <c r="F22" s="43"/>
      <c r="G22" s="43"/>
      <c r="H22" s="43"/>
      <c r="I22" s="119"/>
      <c r="J22" s="43"/>
      <c r="K22" s="46"/>
    </row>
    <row r="23" spans="2:11" s="1" customFormat="1" ht="14.4" customHeight="1">
      <c r="B23" s="42"/>
      <c r="C23" s="43"/>
      <c r="D23" s="38" t="s">
        <v>46</v>
      </c>
      <c r="E23" s="43"/>
      <c r="F23" s="43"/>
      <c r="G23" s="43"/>
      <c r="H23" s="43"/>
      <c r="I23" s="119"/>
      <c r="J23" s="43"/>
      <c r="K23" s="46"/>
    </row>
    <row r="24" spans="2:11" s="6" customFormat="1" ht="14.4" customHeight="1">
      <c r="B24" s="123"/>
      <c r="C24" s="124"/>
      <c r="D24" s="124"/>
      <c r="E24" s="397" t="s">
        <v>22</v>
      </c>
      <c r="F24" s="397"/>
      <c r="G24" s="397"/>
      <c r="H24" s="397"/>
      <c r="I24" s="125"/>
      <c r="J24" s="124"/>
      <c r="K24" s="126"/>
    </row>
    <row r="25" spans="2:11" s="1" customFormat="1" ht="6.9" customHeight="1">
      <c r="B25" s="42"/>
      <c r="C25" s="43"/>
      <c r="D25" s="43"/>
      <c r="E25" s="43"/>
      <c r="F25" s="43"/>
      <c r="G25" s="43"/>
      <c r="H25" s="43"/>
      <c r="I25" s="119"/>
      <c r="J25" s="43"/>
      <c r="K25" s="46"/>
    </row>
    <row r="26" spans="2:11" s="1" customFormat="1" ht="6.9" customHeight="1">
      <c r="B26" s="42"/>
      <c r="C26" s="43"/>
      <c r="D26" s="86"/>
      <c r="E26" s="86"/>
      <c r="F26" s="86"/>
      <c r="G26" s="86"/>
      <c r="H26" s="86"/>
      <c r="I26" s="127"/>
      <c r="J26" s="86"/>
      <c r="K26" s="128"/>
    </row>
    <row r="27" spans="2:11" s="1" customFormat="1" ht="25.35" customHeight="1">
      <c r="B27" s="42"/>
      <c r="C27" s="43"/>
      <c r="D27" s="129" t="s">
        <v>48</v>
      </c>
      <c r="E27" s="43"/>
      <c r="F27" s="43"/>
      <c r="G27" s="43"/>
      <c r="H27" s="43"/>
      <c r="I27" s="119"/>
      <c r="J27" s="130">
        <f>ROUND(J84,2)</f>
        <v>3332431.68</v>
      </c>
      <c r="K27" s="46"/>
    </row>
    <row r="28" spans="2:11" s="1" customFormat="1" ht="6.9" customHeight="1">
      <c r="B28" s="42"/>
      <c r="C28" s="43"/>
      <c r="D28" s="86"/>
      <c r="E28" s="86"/>
      <c r="F28" s="86"/>
      <c r="G28" s="86"/>
      <c r="H28" s="86"/>
      <c r="I28" s="127"/>
      <c r="J28" s="86"/>
      <c r="K28" s="128"/>
    </row>
    <row r="29" spans="2:11" s="1" customFormat="1" ht="14.4" customHeight="1">
      <c r="B29" s="42"/>
      <c r="C29" s="43"/>
      <c r="D29" s="43"/>
      <c r="E29" s="43"/>
      <c r="F29" s="47" t="s">
        <v>50</v>
      </c>
      <c r="G29" s="43"/>
      <c r="H29" s="43"/>
      <c r="I29" s="131" t="s">
        <v>49</v>
      </c>
      <c r="J29" s="47" t="s">
        <v>51</v>
      </c>
      <c r="K29" s="46"/>
    </row>
    <row r="30" spans="2:11" s="1" customFormat="1" ht="14.4" customHeight="1">
      <c r="B30" s="42"/>
      <c r="C30" s="43"/>
      <c r="D30" s="50" t="s">
        <v>52</v>
      </c>
      <c r="E30" s="50" t="s">
        <v>53</v>
      </c>
      <c r="F30" s="132">
        <f>ROUND(SUM(BE84:BE160),2)</f>
        <v>3332431.68</v>
      </c>
      <c r="G30" s="43"/>
      <c r="H30" s="43"/>
      <c r="I30" s="133">
        <v>0.21</v>
      </c>
      <c r="J30" s="132">
        <f>ROUND(ROUND((SUM(BE84:BE160)),2)*I30,2)</f>
        <v>699810.65</v>
      </c>
      <c r="K30" s="46"/>
    </row>
    <row r="31" spans="2:11" s="1" customFormat="1" ht="14.4" customHeight="1">
      <c r="B31" s="42"/>
      <c r="C31" s="43"/>
      <c r="D31" s="43"/>
      <c r="E31" s="50" t="s">
        <v>54</v>
      </c>
      <c r="F31" s="132">
        <f>ROUND(SUM(BF84:BF160),2)</f>
        <v>0</v>
      </c>
      <c r="G31" s="43"/>
      <c r="H31" s="43"/>
      <c r="I31" s="133">
        <v>0.15</v>
      </c>
      <c r="J31" s="132">
        <f>ROUND(ROUND((SUM(BF84:BF160)),2)*I31,2)</f>
        <v>0</v>
      </c>
      <c r="K31" s="46"/>
    </row>
    <row r="32" spans="2:11" s="1" customFormat="1" ht="14.4" customHeight="1" hidden="1">
      <c r="B32" s="42"/>
      <c r="C32" s="43"/>
      <c r="D32" s="43"/>
      <c r="E32" s="50" t="s">
        <v>55</v>
      </c>
      <c r="F32" s="132">
        <f>ROUND(SUM(BG84:BG160),2)</f>
        <v>0</v>
      </c>
      <c r="G32" s="43"/>
      <c r="H32" s="43"/>
      <c r="I32" s="133">
        <v>0.21</v>
      </c>
      <c r="J32" s="132">
        <v>0</v>
      </c>
      <c r="K32" s="46"/>
    </row>
    <row r="33" spans="2:11" s="1" customFormat="1" ht="14.4" customHeight="1" hidden="1">
      <c r="B33" s="42"/>
      <c r="C33" s="43"/>
      <c r="D33" s="43"/>
      <c r="E33" s="50" t="s">
        <v>56</v>
      </c>
      <c r="F33" s="132">
        <f>ROUND(SUM(BH84:BH160),2)</f>
        <v>0</v>
      </c>
      <c r="G33" s="43"/>
      <c r="H33" s="43"/>
      <c r="I33" s="133">
        <v>0.15</v>
      </c>
      <c r="J33" s="132">
        <v>0</v>
      </c>
      <c r="K33" s="46"/>
    </row>
    <row r="34" spans="2:11" s="1" customFormat="1" ht="14.4" customHeight="1" hidden="1">
      <c r="B34" s="42"/>
      <c r="C34" s="43"/>
      <c r="D34" s="43"/>
      <c r="E34" s="50" t="s">
        <v>57</v>
      </c>
      <c r="F34" s="132">
        <f>ROUND(SUM(BI84:BI160),2)</f>
        <v>0</v>
      </c>
      <c r="G34" s="43"/>
      <c r="H34" s="43"/>
      <c r="I34" s="133">
        <v>0</v>
      </c>
      <c r="J34" s="132">
        <v>0</v>
      </c>
      <c r="K34" s="46"/>
    </row>
    <row r="35" spans="2:11" s="1" customFormat="1" ht="6.9" customHeight="1">
      <c r="B35" s="42"/>
      <c r="C35" s="43"/>
      <c r="D35" s="43"/>
      <c r="E35" s="43"/>
      <c r="F35" s="43"/>
      <c r="G35" s="43"/>
      <c r="H35" s="43"/>
      <c r="I35" s="119"/>
      <c r="J35" s="43"/>
      <c r="K35" s="46"/>
    </row>
    <row r="36" spans="2:11" s="1" customFormat="1" ht="25.35" customHeight="1">
      <c r="B36" s="42"/>
      <c r="C36" s="134"/>
      <c r="D36" s="135" t="s">
        <v>58</v>
      </c>
      <c r="E36" s="80"/>
      <c r="F36" s="80"/>
      <c r="G36" s="136" t="s">
        <v>59</v>
      </c>
      <c r="H36" s="137" t="s">
        <v>60</v>
      </c>
      <c r="I36" s="138"/>
      <c r="J36" s="139">
        <f>SUM(J27:J34)</f>
        <v>4032242.33</v>
      </c>
      <c r="K36" s="140"/>
    </row>
    <row r="37" spans="2:11" s="1" customFormat="1" ht="14.4" customHeight="1">
      <c r="B37" s="57"/>
      <c r="C37" s="58"/>
      <c r="D37" s="58"/>
      <c r="E37" s="58"/>
      <c r="F37" s="58"/>
      <c r="G37" s="58"/>
      <c r="H37" s="58"/>
      <c r="I37" s="141"/>
      <c r="J37" s="58"/>
      <c r="K37" s="59"/>
    </row>
    <row r="41" spans="2:11" s="1" customFormat="1" ht="6.9" customHeight="1">
      <c r="B41" s="142"/>
      <c r="C41" s="143"/>
      <c r="D41" s="143"/>
      <c r="E41" s="143"/>
      <c r="F41" s="143"/>
      <c r="G41" s="143"/>
      <c r="H41" s="143"/>
      <c r="I41" s="144"/>
      <c r="J41" s="143"/>
      <c r="K41" s="145"/>
    </row>
    <row r="42" spans="2:11" s="1" customFormat="1" ht="36.9" customHeight="1">
      <c r="B42" s="42"/>
      <c r="C42" s="31" t="s">
        <v>157</v>
      </c>
      <c r="D42" s="43"/>
      <c r="E42" s="43"/>
      <c r="F42" s="43"/>
      <c r="G42" s="43"/>
      <c r="H42" s="43"/>
      <c r="I42" s="119"/>
      <c r="J42" s="43"/>
      <c r="K42" s="46"/>
    </row>
    <row r="43" spans="2:11" s="1" customFormat="1" ht="6.9" customHeight="1">
      <c r="B43" s="42"/>
      <c r="C43" s="43"/>
      <c r="D43" s="43"/>
      <c r="E43" s="43"/>
      <c r="F43" s="43"/>
      <c r="G43" s="43"/>
      <c r="H43" s="43"/>
      <c r="I43" s="119"/>
      <c r="J43" s="43"/>
      <c r="K43" s="46"/>
    </row>
    <row r="44" spans="2:11" s="1" customFormat="1" ht="14.4" customHeight="1">
      <c r="B44" s="42"/>
      <c r="C44" s="38" t="s">
        <v>18</v>
      </c>
      <c r="D44" s="43"/>
      <c r="E44" s="43"/>
      <c r="F44" s="43"/>
      <c r="G44" s="43"/>
      <c r="H44" s="43"/>
      <c r="I44" s="119"/>
      <c r="J44" s="43"/>
      <c r="K44" s="46"/>
    </row>
    <row r="45" spans="2:11" s="1" customFormat="1" ht="14.4" customHeight="1">
      <c r="B45" s="42"/>
      <c r="C45" s="43"/>
      <c r="D45" s="43"/>
      <c r="E45" s="406" t="str">
        <f>E7</f>
        <v>II/169 a II/145 Dlouhá ves-Radešov, úsek C</v>
      </c>
      <c r="F45" s="407"/>
      <c r="G45" s="407"/>
      <c r="H45" s="407"/>
      <c r="I45" s="119"/>
      <c r="J45" s="43"/>
      <c r="K45" s="46"/>
    </row>
    <row r="46" spans="2:11" s="1" customFormat="1" ht="14.4" customHeight="1">
      <c r="B46" s="42"/>
      <c r="C46" s="38" t="s">
        <v>152</v>
      </c>
      <c r="D46" s="43"/>
      <c r="E46" s="43"/>
      <c r="F46" s="43"/>
      <c r="G46" s="43"/>
      <c r="H46" s="43"/>
      <c r="I46" s="119"/>
      <c r="J46" s="43"/>
      <c r="K46" s="46"/>
    </row>
    <row r="47" spans="2:11" s="1" customFormat="1" ht="16.2" customHeight="1">
      <c r="B47" s="42"/>
      <c r="C47" s="43"/>
      <c r="D47" s="43"/>
      <c r="E47" s="408" t="str">
        <f>E9</f>
        <v>103C1 -  Úprava skalních výchozů km 4,735-4,905</v>
      </c>
      <c r="F47" s="409"/>
      <c r="G47" s="409"/>
      <c r="H47" s="409"/>
      <c r="I47" s="119"/>
      <c r="J47" s="43"/>
      <c r="K47" s="46"/>
    </row>
    <row r="48" spans="2:11" s="1" customFormat="1" ht="6.9" customHeight="1">
      <c r="B48" s="42"/>
      <c r="C48" s="43"/>
      <c r="D48" s="43"/>
      <c r="E48" s="43"/>
      <c r="F48" s="43"/>
      <c r="G48" s="43"/>
      <c r="H48" s="43"/>
      <c r="I48" s="119"/>
      <c r="J48" s="43"/>
      <c r="K48" s="46"/>
    </row>
    <row r="49" spans="2:11" s="1" customFormat="1" ht="18" customHeight="1">
      <c r="B49" s="42"/>
      <c r="C49" s="38" t="s">
        <v>26</v>
      </c>
      <c r="D49" s="43"/>
      <c r="E49" s="43"/>
      <c r="F49" s="36" t="str">
        <f>F12</f>
        <v>Kraj Plzeňský, k.ú. Opolenec</v>
      </c>
      <c r="G49" s="43"/>
      <c r="H49" s="43"/>
      <c r="I49" s="120" t="s">
        <v>28</v>
      </c>
      <c r="J49" s="121">
        <f>IF(J12="","",J12)</f>
        <v>43424</v>
      </c>
      <c r="K49" s="46"/>
    </row>
    <row r="50" spans="2:11" s="1" customFormat="1" ht="6.9" customHeight="1">
      <c r="B50" s="42"/>
      <c r="C50" s="43"/>
      <c r="D50" s="43"/>
      <c r="E50" s="43"/>
      <c r="F50" s="43"/>
      <c r="G50" s="43"/>
      <c r="H50" s="43"/>
      <c r="I50" s="119"/>
      <c r="J50" s="43"/>
      <c r="K50" s="46"/>
    </row>
    <row r="51" spans="2:11" s="1" customFormat="1" ht="13.2">
      <c r="B51" s="42"/>
      <c r="C51" s="38" t="s">
        <v>35</v>
      </c>
      <c r="D51" s="43"/>
      <c r="E51" s="43"/>
      <c r="F51" s="36" t="str">
        <f>E15</f>
        <v>Správa a údržba silnic Lzeňského kraje, p.o.</v>
      </c>
      <c r="G51" s="43"/>
      <c r="H51" s="43"/>
      <c r="I51" s="120" t="s">
        <v>42</v>
      </c>
      <c r="J51" s="397" t="str">
        <f>E21</f>
        <v>Pontex spol. s r.o.</v>
      </c>
      <c r="K51" s="46"/>
    </row>
    <row r="52" spans="2:11" s="1" customFormat="1" ht="14.4" customHeight="1">
      <c r="B52" s="42"/>
      <c r="C52" s="38" t="s">
        <v>41</v>
      </c>
      <c r="D52" s="43"/>
      <c r="E52" s="43"/>
      <c r="F52" s="36" t="str">
        <f>IF(E18="","",E18)</f>
        <v>Společnost Dlouhá Ves - Radešov</v>
      </c>
      <c r="G52" s="43"/>
      <c r="H52" s="43"/>
      <c r="I52" s="119"/>
      <c r="J52" s="401"/>
      <c r="K52" s="46"/>
    </row>
    <row r="53" spans="2:11" s="1" customFormat="1" ht="10.35" customHeight="1">
      <c r="B53" s="42"/>
      <c r="C53" s="43"/>
      <c r="D53" s="43"/>
      <c r="E53" s="43"/>
      <c r="F53" s="43"/>
      <c r="G53" s="43"/>
      <c r="H53" s="43"/>
      <c r="I53" s="119"/>
      <c r="J53" s="43"/>
      <c r="K53" s="46"/>
    </row>
    <row r="54" spans="2:11" s="1" customFormat="1" ht="29.25" customHeight="1">
      <c r="B54" s="42"/>
      <c r="C54" s="146" t="s">
        <v>158</v>
      </c>
      <c r="D54" s="134"/>
      <c r="E54" s="134"/>
      <c r="F54" s="134"/>
      <c r="G54" s="134"/>
      <c r="H54" s="134"/>
      <c r="I54" s="147"/>
      <c r="J54" s="148" t="s">
        <v>159</v>
      </c>
      <c r="K54" s="149"/>
    </row>
    <row r="55" spans="2:11" s="1" customFormat="1" ht="10.35" customHeight="1">
      <c r="B55" s="42"/>
      <c r="C55" s="43"/>
      <c r="D55" s="43"/>
      <c r="E55" s="43"/>
      <c r="F55" s="43"/>
      <c r="G55" s="43"/>
      <c r="H55" s="43"/>
      <c r="I55" s="119"/>
      <c r="J55" s="43"/>
      <c r="K55" s="46"/>
    </row>
    <row r="56" spans="2:47" s="1" customFormat="1" ht="29.25" customHeight="1">
      <c r="B56" s="42"/>
      <c r="C56" s="150" t="s">
        <v>160</v>
      </c>
      <c r="D56" s="43"/>
      <c r="E56" s="43"/>
      <c r="F56" s="43"/>
      <c r="G56" s="43"/>
      <c r="H56" s="43"/>
      <c r="I56" s="119"/>
      <c r="J56" s="130">
        <f>J84</f>
        <v>3332431.6799999992</v>
      </c>
      <c r="K56" s="46"/>
      <c r="AU56" s="25" t="s">
        <v>161</v>
      </c>
    </row>
    <row r="57" spans="2:11" s="7" customFormat="1" ht="24.9" customHeight="1">
      <c r="B57" s="151"/>
      <c r="C57" s="152"/>
      <c r="D57" s="153" t="s">
        <v>219</v>
      </c>
      <c r="E57" s="154"/>
      <c r="F57" s="154"/>
      <c r="G57" s="154"/>
      <c r="H57" s="154"/>
      <c r="I57" s="155"/>
      <c r="J57" s="156">
        <f>J85</f>
        <v>3302934.409999999</v>
      </c>
      <c r="K57" s="157"/>
    </row>
    <row r="58" spans="2:11" s="8" customFormat="1" ht="19.95" customHeight="1">
      <c r="B58" s="158"/>
      <c r="C58" s="159"/>
      <c r="D58" s="160" t="s">
        <v>220</v>
      </c>
      <c r="E58" s="161"/>
      <c r="F58" s="161"/>
      <c r="G58" s="161"/>
      <c r="H58" s="161"/>
      <c r="I58" s="162"/>
      <c r="J58" s="163">
        <f>J86</f>
        <v>3033145.8999999994</v>
      </c>
      <c r="K58" s="164"/>
    </row>
    <row r="59" spans="2:11" s="8" customFormat="1" ht="19.95" customHeight="1">
      <c r="B59" s="158"/>
      <c r="C59" s="159"/>
      <c r="D59" s="160" t="s">
        <v>221</v>
      </c>
      <c r="E59" s="161"/>
      <c r="F59" s="161"/>
      <c r="G59" s="161"/>
      <c r="H59" s="161"/>
      <c r="I59" s="162"/>
      <c r="J59" s="163">
        <f>J135</f>
        <v>70559.23000000001</v>
      </c>
      <c r="K59" s="164"/>
    </row>
    <row r="60" spans="2:11" s="8" customFormat="1" ht="19.95" customHeight="1">
      <c r="B60" s="158"/>
      <c r="C60" s="159"/>
      <c r="D60" s="160" t="s">
        <v>1559</v>
      </c>
      <c r="E60" s="161"/>
      <c r="F60" s="161"/>
      <c r="G60" s="161"/>
      <c r="H60" s="161"/>
      <c r="I60" s="162"/>
      <c r="J60" s="163">
        <f>J139</f>
        <v>12142.28</v>
      </c>
      <c r="K60" s="164"/>
    </row>
    <row r="61" spans="2:11" s="8" customFormat="1" ht="19.95" customHeight="1">
      <c r="B61" s="158"/>
      <c r="C61" s="159"/>
      <c r="D61" s="160" t="s">
        <v>1356</v>
      </c>
      <c r="E61" s="161"/>
      <c r="F61" s="161"/>
      <c r="G61" s="161"/>
      <c r="H61" s="161"/>
      <c r="I61" s="162"/>
      <c r="J61" s="163">
        <f>J142</f>
        <v>109882.11</v>
      </c>
      <c r="K61" s="164"/>
    </row>
    <row r="62" spans="2:11" s="8" customFormat="1" ht="19.95" customHeight="1">
      <c r="B62" s="158"/>
      <c r="C62" s="159"/>
      <c r="D62" s="160" t="s">
        <v>1357</v>
      </c>
      <c r="E62" s="161"/>
      <c r="F62" s="161"/>
      <c r="G62" s="161"/>
      <c r="H62" s="161"/>
      <c r="I62" s="162"/>
      <c r="J62" s="163">
        <f>J149</f>
        <v>77204.89000000001</v>
      </c>
      <c r="K62" s="164"/>
    </row>
    <row r="63" spans="2:11" s="7" customFormat="1" ht="24.9" customHeight="1">
      <c r="B63" s="151"/>
      <c r="C63" s="152"/>
      <c r="D63" s="153" t="s">
        <v>1359</v>
      </c>
      <c r="E63" s="154"/>
      <c r="F63" s="154"/>
      <c r="G63" s="154"/>
      <c r="H63" s="154"/>
      <c r="I63" s="155"/>
      <c r="J63" s="156">
        <f>J156</f>
        <v>29497.269999999997</v>
      </c>
      <c r="K63" s="157"/>
    </row>
    <row r="64" spans="2:11" s="8" customFormat="1" ht="19.95" customHeight="1">
      <c r="B64" s="158"/>
      <c r="C64" s="159"/>
      <c r="D64" s="160" t="s">
        <v>1560</v>
      </c>
      <c r="E64" s="161"/>
      <c r="F64" s="161"/>
      <c r="G64" s="161"/>
      <c r="H64" s="161"/>
      <c r="I64" s="162"/>
      <c r="J64" s="163">
        <f>J157</f>
        <v>29497.269999999997</v>
      </c>
      <c r="K64" s="164"/>
    </row>
    <row r="65" spans="2:11" s="1" customFormat="1" ht="21.75" customHeight="1">
      <c r="B65" s="42"/>
      <c r="C65" s="43"/>
      <c r="D65" s="43"/>
      <c r="E65" s="43"/>
      <c r="F65" s="43"/>
      <c r="G65" s="43"/>
      <c r="H65" s="43"/>
      <c r="I65" s="119"/>
      <c r="J65" s="43"/>
      <c r="K65" s="46"/>
    </row>
    <row r="66" spans="2:11" s="1" customFormat="1" ht="6.9" customHeight="1">
      <c r="B66" s="57"/>
      <c r="C66" s="58"/>
      <c r="D66" s="58"/>
      <c r="E66" s="58"/>
      <c r="F66" s="58"/>
      <c r="G66" s="58"/>
      <c r="H66" s="58"/>
      <c r="I66" s="141"/>
      <c r="J66" s="58"/>
      <c r="K66" s="59"/>
    </row>
    <row r="70" spans="2:12" s="1" customFormat="1" ht="6.9" customHeight="1">
      <c r="B70" s="60"/>
      <c r="C70" s="61"/>
      <c r="D70" s="61"/>
      <c r="E70" s="61"/>
      <c r="F70" s="61"/>
      <c r="G70" s="61"/>
      <c r="H70" s="61"/>
      <c r="I70" s="144"/>
      <c r="J70" s="61"/>
      <c r="K70" s="61"/>
      <c r="L70" s="62"/>
    </row>
    <row r="71" spans="2:12" s="1" customFormat="1" ht="36.9" customHeight="1">
      <c r="B71" s="42"/>
      <c r="C71" s="63" t="s">
        <v>165</v>
      </c>
      <c r="D71" s="64"/>
      <c r="E71" s="64"/>
      <c r="F71" s="64"/>
      <c r="G71" s="64"/>
      <c r="H71" s="64"/>
      <c r="I71" s="165"/>
      <c r="J71" s="64"/>
      <c r="K71" s="64"/>
      <c r="L71" s="62"/>
    </row>
    <row r="72" spans="2:12" s="1" customFormat="1" ht="6.9" customHeight="1">
      <c r="B72" s="42"/>
      <c r="C72" s="64"/>
      <c r="D72" s="64"/>
      <c r="E72" s="64"/>
      <c r="F72" s="64"/>
      <c r="G72" s="64"/>
      <c r="H72" s="64"/>
      <c r="I72" s="165"/>
      <c r="J72" s="64"/>
      <c r="K72" s="64"/>
      <c r="L72" s="62"/>
    </row>
    <row r="73" spans="2:12" s="1" customFormat="1" ht="14.4" customHeight="1">
      <c r="B73" s="42"/>
      <c r="C73" s="66" t="s">
        <v>18</v>
      </c>
      <c r="D73" s="64"/>
      <c r="E73" s="64"/>
      <c r="F73" s="64"/>
      <c r="G73" s="64"/>
      <c r="H73" s="64"/>
      <c r="I73" s="165"/>
      <c r="J73" s="64"/>
      <c r="K73" s="64"/>
      <c r="L73" s="62"/>
    </row>
    <row r="74" spans="2:12" s="1" customFormat="1" ht="14.4" customHeight="1">
      <c r="B74" s="42"/>
      <c r="C74" s="64"/>
      <c r="D74" s="64"/>
      <c r="E74" s="402" t="str">
        <f>E7</f>
        <v>II/169 a II/145 Dlouhá ves-Radešov, úsek C</v>
      </c>
      <c r="F74" s="403"/>
      <c r="G74" s="403"/>
      <c r="H74" s="403"/>
      <c r="I74" s="165"/>
      <c r="J74" s="64"/>
      <c r="K74" s="64"/>
      <c r="L74" s="62"/>
    </row>
    <row r="75" spans="2:12" s="1" customFormat="1" ht="14.4" customHeight="1">
      <c r="B75" s="42"/>
      <c r="C75" s="66" t="s">
        <v>152</v>
      </c>
      <c r="D75" s="64"/>
      <c r="E75" s="64"/>
      <c r="F75" s="64"/>
      <c r="G75" s="64"/>
      <c r="H75" s="64"/>
      <c r="I75" s="165"/>
      <c r="J75" s="64"/>
      <c r="K75" s="64"/>
      <c r="L75" s="62"/>
    </row>
    <row r="76" spans="2:12" s="1" customFormat="1" ht="16.2" customHeight="1">
      <c r="B76" s="42"/>
      <c r="C76" s="64"/>
      <c r="D76" s="64"/>
      <c r="E76" s="382" t="str">
        <f>E9</f>
        <v>103C1 -  Úprava skalních výchozů km 4,735-4,905</v>
      </c>
      <c r="F76" s="404"/>
      <c r="G76" s="404"/>
      <c r="H76" s="404"/>
      <c r="I76" s="165"/>
      <c r="J76" s="64"/>
      <c r="K76" s="64"/>
      <c r="L76" s="62"/>
    </row>
    <row r="77" spans="2:12" s="1" customFormat="1" ht="6.9" customHeight="1">
      <c r="B77" s="42"/>
      <c r="C77" s="64"/>
      <c r="D77" s="64"/>
      <c r="E77" s="64"/>
      <c r="F77" s="64"/>
      <c r="G77" s="64"/>
      <c r="H77" s="64"/>
      <c r="I77" s="165"/>
      <c r="J77" s="64"/>
      <c r="K77" s="64"/>
      <c r="L77" s="62"/>
    </row>
    <row r="78" spans="2:12" s="1" customFormat="1" ht="18" customHeight="1">
      <c r="B78" s="42"/>
      <c r="C78" s="66" t="s">
        <v>26</v>
      </c>
      <c r="D78" s="64"/>
      <c r="E78" s="64"/>
      <c r="F78" s="166" t="str">
        <f>F12</f>
        <v>Kraj Plzeňský, k.ú. Opolenec</v>
      </c>
      <c r="G78" s="64"/>
      <c r="H78" s="64"/>
      <c r="I78" s="167" t="s">
        <v>28</v>
      </c>
      <c r="J78" s="74">
        <f>IF(J12="","",J12)</f>
        <v>43424</v>
      </c>
      <c r="K78" s="64"/>
      <c r="L78" s="62"/>
    </row>
    <row r="79" spans="2:12" s="1" customFormat="1" ht="6.9" customHeight="1">
      <c r="B79" s="42"/>
      <c r="C79" s="64"/>
      <c r="D79" s="64"/>
      <c r="E79" s="64"/>
      <c r="F79" s="64"/>
      <c r="G79" s="64"/>
      <c r="H79" s="64"/>
      <c r="I79" s="165"/>
      <c r="J79" s="64"/>
      <c r="K79" s="64"/>
      <c r="L79" s="62"/>
    </row>
    <row r="80" spans="2:12" s="1" customFormat="1" ht="13.2">
      <c r="B80" s="42"/>
      <c r="C80" s="66" t="s">
        <v>35</v>
      </c>
      <c r="D80" s="64"/>
      <c r="E80" s="64"/>
      <c r="F80" s="166" t="str">
        <f>E15</f>
        <v>Správa a údržba silnic Lzeňského kraje, p.o.</v>
      </c>
      <c r="G80" s="64"/>
      <c r="H80" s="64"/>
      <c r="I80" s="167" t="s">
        <v>42</v>
      </c>
      <c r="J80" s="166" t="str">
        <f>E21</f>
        <v>Pontex spol. s r.o.</v>
      </c>
      <c r="K80" s="64"/>
      <c r="L80" s="62"/>
    </row>
    <row r="81" spans="2:12" s="1" customFormat="1" ht="14.4" customHeight="1">
      <c r="B81" s="42"/>
      <c r="C81" s="66" t="s">
        <v>41</v>
      </c>
      <c r="D81" s="64"/>
      <c r="E81" s="64"/>
      <c r="F81" s="166" t="str">
        <f>IF(E18="","",E18)</f>
        <v>Společnost Dlouhá Ves - Radešov</v>
      </c>
      <c r="G81" s="64"/>
      <c r="H81" s="64"/>
      <c r="I81" s="165"/>
      <c r="J81" s="64"/>
      <c r="K81" s="64"/>
      <c r="L81" s="62"/>
    </row>
    <row r="82" spans="2:12" s="1" customFormat="1" ht="10.35" customHeight="1">
      <c r="B82" s="42"/>
      <c r="C82" s="64"/>
      <c r="D82" s="64"/>
      <c r="E82" s="64"/>
      <c r="F82" s="64"/>
      <c r="G82" s="64"/>
      <c r="H82" s="64"/>
      <c r="I82" s="165"/>
      <c r="J82" s="64"/>
      <c r="K82" s="64"/>
      <c r="L82" s="62"/>
    </row>
    <row r="83" spans="2:20" s="9" customFormat="1" ht="29.25" customHeight="1">
      <c r="B83" s="168"/>
      <c r="C83" s="169" t="s">
        <v>166</v>
      </c>
      <c r="D83" s="170" t="s">
        <v>67</v>
      </c>
      <c r="E83" s="170" t="s">
        <v>63</v>
      </c>
      <c r="F83" s="170" t="s">
        <v>167</v>
      </c>
      <c r="G83" s="170" t="s">
        <v>168</v>
      </c>
      <c r="H83" s="170" t="s">
        <v>169</v>
      </c>
      <c r="I83" s="171" t="s">
        <v>170</v>
      </c>
      <c r="J83" s="170" t="s">
        <v>159</v>
      </c>
      <c r="K83" s="172" t="s">
        <v>171</v>
      </c>
      <c r="L83" s="173"/>
      <c r="M83" s="82" t="s">
        <v>172</v>
      </c>
      <c r="N83" s="83" t="s">
        <v>52</v>
      </c>
      <c r="O83" s="83" t="s">
        <v>173</v>
      </c>
      <c r="P83" s="83" t="s">
        <v>174</v>
      </c>
      <c r="Q83" s="83" t="s">
        <v>175</v>
      </c>
      <c r="R83" s="83" t="s">
        <v>176</v>
      </c>
      <c r="S83" s="83" t="s">
        <v>177</v>
      </c>
      <c r="T83" s="84" t="s">
        <v>178</v>
      </c>
    </row>
    <row r="84" spans="2:63" s="1" customFormat="1" ht="29.25" customHeight="1">
      <c r="B84" s="42"/>
      <c r="C84" s="88" t="s">
        <v>160</v>
      </c>
      <c r="D84" s="64"/>
      <c r="E84" s="64"/>
      <c r="F84" s="64"/>
      <c r="G84" s="64"/>
      <c r="H84" s="64"/>
      <c r="I84" s="165"/>
      <c r="J84" s="174">
        <f>BK84</f>
        <v>3332431.6799999992</v>
      </c>
      <c r="K84" s="64"/>
      <c r="L84" s="62"/>
      <c r="M84" s="85"/>
      <c r="N84" s="86"/>
      <c r="O84" s="86"/>
      <c r="P84" s="175">
        <f>P85+P156</f>
        <v>0</v>
      </c>
      <c r="Q84" s="86"/>
      <c r="R84" s="175">
        <f>R85+R156</f>
        <v>433.915169</v>
      </c>
      <c r="S84" s="86"/>
      <c r="T84" s="176">
        <f>T85+T156</f>
        <v>0</v>
      </c>
      <c r="AT84" s="25" t="s">
        <v>81</v>
      </c>
      <c r="AU84" s="25" t="s">
        <v>161</v>
      </c>
      <c r="BK84" s="177">
        <f>BK85+BK156</f>
        <v>3332431.6799999992</v>
      </c>
    </row>
    <row r="85" spans="2:63" s="10" customFormat="1" ht="37.35" customHeight="1">
      <c r="B85" s="178"/>
      <c r="C85" s="179"/>
      <c r="D85" s="180" t="s">
        <v>81</v>
      </c>
      <c r="E85" s="181" t="s">
        <v>229</v>
      </c>
      <c r="F85" s="181" t="s">
        <v>230</v>
      </c>
      <c r="G85" s="179"/>
      <c r="H85" s="179"/>
      <c r="I85" s="182"/>
      <c r="J85" s="183">
        <f>BK85</f>
        <v>3302934.409999999</v>
      </c>
      <c r="K85" s="179"/>
      <c r="L85" s="184"/>
      <c r="M85" s="185"/>
      <c r="N85" s="186"/>
      <c r="O85" s="186"/>
      <c r="P85" s="187">
        <f>P86+P135+P139+P142+P149</f>
        <v>0</v>
      </c>
      <c r="Q85" s="186"/>
      <c r="R85" s="187">
        <f>R86+R135+R139+R142+R149</f>
        <v>433.881104</v>
      </c>
      <c r="S85" s="186"/>
      <c r="T85" s="188">
        <f>T86+T135+T139+T142+T149</f>
        <v>0</v>
      </c>
      <c r="AR85" s="189" t="s">
        <v>25</v>
      </c>
      <c r="AT85" s="190" t="s">
        <v>81</v>
      </c>
      <c r="AU85" s="190" t="s">
        <v>82</v>
      </c>
      <c r="AY85" s="189" t="s">
        <v>182</v>
      </c>
      <c r="BK85" s="191">
        <f>BK86+BK135+BK139+BK142+BK149</f>
        <v>3302934.409999999</v>
      </c>
    </row>
    <row r="86" spans="2:63" s="10" customFormat="1" ht="19.95" customHeight="1">
      <c r="B86" s="178"/>
      <c r="C86" s="179"/>
      <c r="D86" s="180" t="s">
        <v>81</v>
      </c>
      <c r="E86" s="192" t="s">
        <v>25</v>
      </c>
      <c r="F86" s="192" t="s">
        <v>231</v>
      </c>
      <c r="G86" s="179"/>
      <c r="H86" s="179"/>
      <c r="I86" s="182"/>
      <c r="J86" s="193">
        <f>BK86</f>
        <v>3033145.8999999994</v>
      </c>
      <c r="K86" s="179"/>
      <c r="L86" s="184"/>
      <c r="M86" s="185"/>
      <c r="N86" s="186"/>
      <c r="O86" s="186"/>
      <c r="P86" s="187">
        <f>SUM(P87:P134)</f>
        <v>0</v>
      </c>
      <c r="Q86" s="186"/>
      <c r="R86" s="187">
        <f>SUM(R87:R134)</f>
        <v>22.385826</v>
      </c>
      <c r="S86" s="186"/>
      <c r="T86" s="188">
        <f>SUM(T87:T134)</f>
        <v>0</v>
      </c>
      <c r="AR86" s="189" t="s">
        <v>25</v>
      </c>
      <c r="AT86" s="190" t="s">
        <v>81</v>
      </c>
      <c r="AU86" s="190" t="s">
        <v>25</v>
      </c>
      <c r="AY86" s="189" t="s">
        <v>182</v>
      </c>
      <c r="BK86" s="191">
        <f>SUM(BK87:BK134)</f>
        <v>3033145.8999999994</v>
      </c>
    </row>
    <row r="87" spans="2:65" s="1" customFormat="1" ht="22.8" customHeight="1">
      <c r="B87" s="42"/>
      <c r="C87" s="194" t="s">
        <v>25</v>
      </c>
      <c r="D87" s="194" t="s">
        <v>185</v>
      </c>
      <c r="E87" s="195" t="s">
        <v>1561</v>
      </c>
      <c r="F87" s="196" t="s">
        <v>1562</v>
      </c>
      <c r="G87" s="197" t="s">
        <v>249</v>
      </c>
      <c r="H87" s="198">
        <v>20</v>
      </c>
      <c r="I87" s="199">
        <v>439.64</v>
      </c>
      <c r="J87" s="200">
        <f>ROUND(I87*H87,2)</f>
        <v>8792.8</v>
      </c>
      <c r="K87" s="196" t="s">
        <v>235</v>
      </c>
      <c r="L87" s="62"/>
      <c r="M87" s="201" t="s">
        <v>22</v>
      </c>
      <c r="N87" s="202" t="s">
        <v>53</v>
      </c>
      <c r="O87" s="43"/>
      <c r="P87" s="203">
        <f>O87*H87</f>
        <v>0</v>
      </c>
      <c r="Q87" s="203">
        <v>0</v>
      </c>
      <c r="R87" s="203">
        <f>Q87*H87</f>
        <v>0</v>
      </c>
      <c r="S87" s="203">
        <v>0</v>
      </c>
      <c r="T87" s="204">
        <f>S87*H87</f>
        <v>0</v>
      </c>
      <c r="AR87" s="25" t="s">
        <v>197</v>
      </c>
      <c r="AT87" s="25" t="s">
        <v>185</v>
      </c>
      <c r="AU87" s="25" t="s">
        <v>92</v>
      </c>
      <c r="AY87" s="25" t="s">
        <v>182</v>
      </c>
      <c r="BE87" s="205">
        <f>IF(N87="základní",J87,0)</f>
        <v>8792.8</v>
      </c>
      <c r="BF87" s="205">
        <f>IF(N87="snížená",J87,0)</f>
        <v>0</v>
      </c>
      <c r="BG87" s="205">
        <f>IF(N87="zákl. přenesená",J87,0)</f>
        <v>0</v>
      </c>
      <c r="BH87" s="205">
        <f>IF(N87="sníž. přenesená",J87,0)</f>
        <v>0</v>
      </c>
      <c r="BI87" s="205">
        <f>IF(N87="nulová",J87,0)</f>
        <v>0</v>
      </c>
      <c r="BJ87" s="25" t="s">
        <v>25</v>
      </c>
      <c r="BK87" s="205">
        <f>ROUND(I87*H87,2)</f>
        <v>8792.8</v>
      </c>
      <c r="BL87" s="25" t="s">
        <v>197</v>
      </c>
      <c r="BM87" s="25" t="s">
        <v>1563</v>
      </c>
    </row>
    <row r="88" spans="2:47" s="1" customFormat="1" ht="216">
      <c r="B88" s="42"/>
      <c r="C88" s="64"/>
      <c r="D88" s="208" t="s">
        <v>237</v>
      </c>
      <c r="E88" s="64"/>
      <c r="F88" s="228" t="s">
        <v>1564</v>
      </c>
      <c r="G88" s="64"/>
      <c r="H88" s="64"/>
      <c r="I88" s="165"/>
      <c r="J88" s="64"/>
      <c r="K88" s="64"/>
      <c r="L88" s="62"/>
      <c r="M88" s="229"/>
      <c r="N88" s="43"/>
      <c r="O88" s="43"/>
      <c r="P88" s="43"/>
      <c r="Q88" s="43"/>
      <c r="R88" s="43"/>
      <c r="S88" s="43"/>
      <c r="T88" s="79"/>
      <c r="AT88" s="25" t="s">
        <v>237</v>
      </c>
      <c r="AU88" s="25" t="s">
        <v>92</v>
      </c>
    </row>
    <row r="89" spans="2:65" s="1" customFormat="1" ht="22.8" customHeight="1">
      <c r="B89" s="42"/>
      <c r="C89" s="194" t="s">
        <v>92</v>
      </c>
      <c r="D89" s="194" t="s">
        <v>185</v>
      </c>
      <c r="E89" s="195" t="s">
        <v>1565</v>
      </c>
      <c r="F89" s="196" t="s">
        <v>1566</v>
      </c>
      <c r="G89" s="197" t="s">
        <v>249</v>
      </c>
      <c r="H89" s="198">
        <v>30</v>
      </c>
      <c r="I89" s="199">
        <v>1385.18</v>
      </c>
      <c r="J89" s="200">
        <f>ROUND(I89*H89,2)</f>
        <v>41555.4</v>
      </c>
      <c r="K89" s="196" t="s">
        <v>235</v>
      </c>
      <c r="L89" s="62"/>
      <c r="M89" s="201" t="s">
        <v>22</v>
      </c>
      <c r="N89" s="202" t="s">
        <v>53</v>
      </c>
      <c r="O89" s="43"/>
      <c r="P89" s="203">
        <f>O89*H89</f>
        <v>0</v>
      </c>
      <c r="Q89" s="203">
        <v>0</v>
      </c>
      <c r="R89" s="203">
        <f>Q89*H89</f>
        <v>0</v>
      </c>
      <c r="S89" s="203">
        <v>0</v>
      </c>
      <c r="T89" s="204">
        <f>S89*H89</f>
        <v>0</v>
      </c>
      <c r="AR89" s="25" t="s">
        <v>197</v>
      </c>
      <c r="AT89" s="25" t="s">
        <v>185</v>
      </c>
      <c r="AU89" s="25" t="s">
        <v>92</v>
      </c>
      <c r="AY89" s="25" t="s">
        <v>182</v>
      </c>
      <c r="BE89" s="205">
        <f>IF(N89="základní",J89,0)</f>
        <v>41555.4</v>
      </c>
      <c r="BF89" s="205">
        <f>IF(N89="snížená",J89,0)</f>
        <v>0</v>
      </c>
      <c r="BG89" s="205">
        <f>IF(N89="zákl. přenesená",J89,0)</f>
        <v>0</v>
      </c>
      <c r="BH89" s="205">
        <f>IF(N89="sníž. přenesená",J89,0)</f>
        <v>0</v>
      </c>
      <c r="BI89" s="205">
        <f>IF(N89="nulová",J89,0)</f>
        <v>0</v>
      </c>
      <c r="BJ89" s="25" t="s">
        <v>25</v>
      </c>
      <c r="BK89" s="205">
        <f>ROUND(I89*H89,2)</f>
        <v>41555.4</v>
      </c>
      <c r="BL89" s="25" t="s">
        <v>197</v>
      </c>
      <c r="BM89" s="25" t="s">
        <v>1567</v>
      </c>
    </row>
    <row r="90" spans="2:47" s="1" customFormat="1" ht="216">
      <c r="B90" s="42"/>
      <c r="C90" s="64"/>
      <c r="D90" s="208" t="s">
        <v>237</v>
      </c>
      <c r="E90" s="64"/>
      <c r="F90" s="228" t="s">
        <v>1564</v>
      </c>
      <c r="G90" s="64"/>
      <c r="H90" s="64"/>
      <c r="I90" s="165"/>
      <c r="J90" s="64"/>
      <c r="K90" s="64"/>
      <c r="L90" s="62"/>
      <c r="M90" s="229"/>
      <c r="N90" s="43"/>
      <c r="O90" s="43"/>
      <c r="P90" s="43"/>
      <c r="Q90" s="43"/>
      <c r="R90" s="43"/>
      <c r="S90" s="43"/>
      <c r="T90" s="79"/>
      <c r="AT90" s="25" t="s">
        <v>237</v>
      </c>
      <c r="AU90" s="25" t="s">
        <v>92</v>
      </c>
    </row>
    <row r="91" spans="2:65" s="1" customFormat="1" ht="22.8" customHeight="1">
      <c r="B91" s="42"/>
      <c r="C91" s="194" t="s">
        <v>201</v>
      </c>
      <c r="D91" s="194" t="s">
        <v>185</v>
      </c>
      <c r="E91" s="195" t="s">
        <v>1568</v>
      </c>
      <c r="F91" s="196" t="s">
        <v>1569</v>
      </c>
      <c r="G91" s="197" t="s">
        <v>249</v>
      </c>
      <c r="H91" s="198">
        <v>50</v>
      </c>
      <c r="I91" s="199">
        <v>2648.75</v>
      </c>
      <c r="J91" s="200">
        <f>ROUND(I91*H91,2)</f>
        <v>132437.5</v>
      </c>
      <c r="K91" s="196" t="s">
        <v>235</v>
      </c>
      <c r="L91" s="62"/>
      <c r="M91" s="201" t="s">
        <v>22</v>
      </c>
      <c r="N91" s="202" t="s">
        <v>53</v>
      </c>
      <c r="O91" s="43"/>
      <c r="P91" s="203">
        <f>O91*H91</f>
        <v>0</v>
      </c>
      <c r="Q91" s="203">
        <v>0</v>
      </c>
      <c r="R91" s="203">
        <f>Q91*H91</f>
        <v>0</v>
      </c>
      <c r="S91" s="203">
        <v>0</v>
      </c>
      <c r="T91" s="204">
        <f>S91*H91</f>
        <v>0</v>
      </c>
      <c r="AR91" s="25" t="s">
        <v>197</v>
      </c>
      <c r="AT91" s="25" t="s">
        <v>185</v>
      </c>
      <c r="AU91" s="25" t="s">
        <v>92</v>
      </c>
      <c r="AY91" s="25" t="s">
        <v>182</v>
      </c>
      <c r="BE91" s="205">
        <f>IF(N91="základní",J91,0)</f>
        <v>132437.5</v>
      </c>
      <c r="BF91" s="205">
        <f>IF(N91="snížená",J91,0)</f>
        <v>0</v>
      </c>
      <c r="BG91" s="205">
        <f>IF(N91="zákl. přenesená",J91,0)</f>
        <v>0</v>
      </c>
      <c r="BH91" s="205">
        <f>IF(N91="sníž. přenesená",J91,0)</f>
        <v>0</v>
      </c>
      <c r="BI91" s="205">
        <f>IF(N91="nulová",J91,0)</f>
        <v>0</v>
      </c>
      <c r="BJ91" s="25" t="s">
        <v>25</v>
      </c>
      <c r="BK91" s="205">
        <f>ROUND(I91*H91,2)</f>
        <v>132437.5</v>
      </c>
      <c r="BL91" s="25" t="s">
        <v>197</v>
      </c>
      <c r="BM91" s="25" t="s">
        <v>1570</v>
      </c>
    </row>
    <row r="92" spans="2:47" s="1" customFormat="1" ht="216">
      <c r="B92" s="42"/>
      <c r="C92" s="64"/>
      <c r="D92" s="208" t="s">
        <v>237</v>
      </c>
      <c r="E92" s="64"/>
      <c r="F92" s="228" t="s">
        <v>1564</v>
      </c>
      <c r="G92" s="64"/>
      <c r="H92" s="64"/>
      <c r="I92" s="165"/>
      <c r="J92" s="64"/>
      <c r="K92" s="64"/>
      <c r="L92" s="62"/>
      <c r="M92" s="229"/>
      <c r="N92" s="43"/>
      <c r="O92" s="43"/>
      <c r="P92" s="43"/>
      <c r="Q92" s="43"/>
      <c r="R92" s="43"/>
      <c r="S92" s="43"/>
      <c r="T92" s="79"/>
      <c r="AT92" s="25" t="s">
        <v>237</v>
      </c>
      <c r="AU92" s="25" t="s">
        <v>92</v>
      </c>
    </row>
    <row r="93" spans="2:65" s="1" customFormat="1" ht="34.2" customHeight="1">
      <c r="B93" s="42"/>
      <c r="C93" s="194" t="s">
        <v>197</v>
      </c>
      <c r="D93" s="194" t="s">
        <v>185</v>
      </c>
      <c r="E93" s="195" t="s">
        <v>1571</v>
      </c>
      <c r="F93" s="196" t="s">
        <v>1572</v>
      </c>
      <c r="G93" s="197" t="s">
        <v>295</v>
      </c>
      <c r="H93" s="198">
        <v>34</v>
      </c>
      <c r="I93" s="199">
        <v>110.52</v>
      </c>
      <c r="J93" s="200">
        <f>ROUND(I93*H93,2)</f>
        <v>3757.68</v>
      </c>
      <c r="K93" s="196" t="s">
        <v>235</v>
      </c>
      <c r="L93" s="62"/>
      <c r="M93" s="201" t="s">
        <v>22</v>
      </c>
      <c r="N93" s="202" t="s">
        <v>53</v>
      </c>
      <c r="O93" s="43"/>
      <c r="P93" s="203">
        <f>O93*H93</f>
        <v>0</v>
      </c>
      <c r="Q93" s="203">
        <v>0</v>
      </c>
      <c r="R93" s="203">
        <f>Q93*H93</f>
        <v>0</v>
      </c>
      <c r="S93" s="203">
        <v>0</v>
      </c>
      <c r="T93" s="204">
        <f>S93*H93</f>
        <v>0</v>
      </c>
      <c r="AR93" s="25" t="s">
        <v>197</v>
      </c>
      <c r="AT93" s="25" t="s">
        <v>185</v>
      </c>
      <c r="AU93" s="25" t="s">
        <v>92</v>
      </c>
      <c r="AY93" s="25" t="s">
        <v>182</v>
      </c>
      <c r="BE93" s="205">
        <f>IF(N93="základní",J93,0)</f>
        <v>3757.68</v>
      </c>
      <c r="BF93" s="205">
        <f>IF(N93="snížená",J93,0)</f>
        <v>0</v>
      </c>
      <c r="BG93" s="205">
        <f>IF(N93="zákl. přenesená",J93,0)</f>
        <v>0</v>
      </c>
      <c r="BH93" s="205">
        <f>IF(N93="sníž. přenesená",J93,0)</f>
        <v>0</v>
      </c>
      <c r="BI93" s="205">
        <f>IF(N93="nulová",J93,0)</f>
        <v>0</v>
      </c>
      <c r="BJ93" s="25" t="s">
        <v>25</v>
      </c>
      <c r="BK93" s="205">
        <f>ROUND(I93*H93,2)</f>
        <v>3757.68</v>
      </c>
      <c r="BL93" s="25" t="s">
        <v>197</v>
      </c>
      <c r="BM93" s="25" t="s">
        <v>1573</v>
      </c>
    </row>
    <row r="94" spans="2:47" s="1" customFormat="1" ht="132">
      <c r="B94" s="42"/>
      <c r="C94" s="64"/>
      <c r="D94" s="208" t="s">
        <v>237</v>
      </c>
      <c r="E94" s="64"/>
      <c r="F94" s="228" t="s">
        <v>1574</v>
      </c>
      <c r="G94" s="64"/>
      <c r="H94" s="64"/>
      <c r="I94" s="165"/>
      <c r="J94" s="64"/>
      <c r="K94" s="64"/>
      <c r="L94" s="62"/>
      <c r="M94" s="229"/>
      <c r="N94" s="43"/>
      <c r="O94" s="43"/>
      <c r="P94" s="43"/>
      <c r="Q94" s="43"/>
      <c r="R94" s="43"/>
      <c r="S94" s="43"/>
      <c r="T94" s="79"/>
      <c r="AT94" s="25" t="s">
        <v>237</v>
      </c>
      <c r="AU94" s="25" t="s">
        <v>92</v>
      </c>
    </row>
    <row r="95" spans="2:65" s="1" customFormat="1" ht="45.6" customHeight="1">
      <c r="B95" s="42"/>
      <c r="C95" s="194" t="s">
        <v>181</v>
      </c>
      <c r="D95" s="194" t="s">
        <v>185</v>
      </c>
      <c r="E95" s="195" t="s">
        <v>1575</v>
      </c>
      <c r="F95" s="196" t="s">
        <v>1576</v>
      </c>
      <c r="G95" s="197" t="s">
        <v>234</v>
      </c>
      <c r="H95" s="198">
        <v>625</v>
      </c>
      <c r="I95" s="199">
        <v>142.23</v>
      </c>
      <c r="J95" s="200">
        <f>ROUND(I95*H95,2)</f>
        <v>88893.75</v>
      </c>
      <c r="K95" s="196" t="s">
        <v>235</v>
      </c>
      <c r="L95" s="62"/>
      <c r="M95" s="201" t="s">
        <v>22</v>
      </c>
      <c r="N95" s="202" t="s">
        <v>53</v>
      </c>
      <c r="O95" s="43"/>
      <c r="P95" s="203">
        <f>O95*H95</f>
        <v>0</v>
      </c>
      <c r="Q95" s="203">
        <v>0</v>
      </c>
      <c r="R95" s="203">
        <f>Q95*H95</f>
        <v>0</v>
      </c>
      <c r="S95" s="203">
        <v>0</v>
      </c>
      <c r="T95" s="204">
        <f>S95*H95</f>
        <v>0</v>
      </c>
      <c r="AR95" s="25" t="s">
        <v>197</v>
      </c>
      <c r="AT95" s="25" t="s">
        <v>185</v>
      </c>
      <c r="AU95" s="25" t="s">
        <v>92</v>
      </c>
      <c r="AY95" s="25" t="s">
        <v>182</v>
      </c>
      <c r="BE95" s="205">
        <f>IF(N95="základní",J95,0)</f>
        <v>88893.75</v>
      </c>
      <c r="BF95" s="205">
        <f>IF(N95="snížená",J95,0)</f>
        <v>0</v>
      </c>
      <c r="BG95" s="205">
        <f>IF(N95="zákl. přenesená",J95,0)</f>
        <v>0</v>
      </c>
      <c r="BH95" s="205">
        <f>IF(N95="sníž. přenesená",J95,0)</f>
        <v>0</v>
      </c>
      <c r="BI95" s="205">
        <f>IF(N95="nulová",J95,0)</f>
        <v>0</v>
      </c>
      <c r="BJ95" s="25" t="s">
        <v>25</v>
      </c>
      <c r="BK95" s="205">
        <f>ROUND(I95*H95,2)</f>
        <v>88893.75</v>
      </c>
      <c r="BL95" s="25" t="s">
        <v>197</v>
      </c>
      <c r="BM95" s="25" t="s">
        <v>1577</v>
      </c>
    </row>
    <row r="96" spans="2:47" s="1" customFormat="1" ht="156">
      <c r="B96" s="42"/>
      <c r="C96" s="64"/>
      <c r="D96" s="208" t="s">
        <v>237</v>
      </c>
      <c r="E96" s="64"/>
      <c r="F96" s="228" t="s">
        <v>420</v>
      </c>
      <c r="G96" s="64"/>
      <c r="H96" s="64"/>
      <c r="I96" s="165"/>
      <c r="J96" s="64"/>
      <c r="K96" s="64"/>
      <c r="L96" s="62"/>
      <c r="M96" s="229"/>
      <c r="N96" s="43"/>
      <c r="O96" s="43"/>
      <c r="P96" s="43"/>
      <c r="Q96" s="43"/>
      <c r="R96" s="43"/>
      <c r="S96" s="43"/>
      <c r="T96" s="79"/>
      <c r="AT96" s="25" t="s">
        <v>237</v>
      </c>
      <c r="AU96" s="25" t="s">
        <v>92</v>
      </c>
    </row>
    <row r="97" spans="2:65" s="1" customFormat="1" ht="22.8" customHeight="1">
      <c r="B97" s="42"/>
      <c r="C97" s="194" t="s">
        <v>261</v>
      </c>
      <c r="D97" s="194" t="s">
        <v>185</v>
      </c>
      <c r="E97" s="195" t="s">
        <v>417</v>
      </c>
      <c r="F97" s="196" t="s">
        <v>418</v>
      </c>
      <c r="G97" s="197" t="s">
        <v>295</v>
      </c>
      <c r="H97" s="198">
        <v>23.44</v>
      </c>
      <c r="I97" s="199">
        <v>2028.15</v>
      </c>
      <c r="J97" s="200">
        <f>ROUND(I97*H97,2)</f>
        <v>47539.84</v>
      </c>
      <c r="K97" s="196" t="s">
        <v>235</v>
      </c>
      <c r="L97" s="62"/>
      <c r="M97" s="201" t="s">
        <v>22</v>
      </c>
      <c r="N97" s="202" t="s">
        <v>53</v>
      </c>
      <c r="O97" s="43"/>
      <c r="P97" s="203">
        <f>O97*H97</f>
        <v>0</v>
      </c>
      <c r="Q97" s="203">
        <v>0</v>
      </c>
      <c r="R97" s="203">
        <f>Q97*H97</f>
        <v>0</v>
      </c>
      <c r="S97" s="203">
        <v>0</v>
      </c>
      <c r="T97" s="204">
        <f>S97*H97</f>
        <v>0</v>
      </c>
      <c r="AR97" s="25" t="s">
        <v>197</v>
      </c>
      <c r="AT97" s="25" t="s">
        <v>185</v>
      </c>
      <c r="AU97" s="25" t="s">
        <v>92</v>
      </c>
      <c r="AY97" s="25" t="s">
        <v>182</v>
      </c>
      <c r="BE97" s="205">
        <f>IF(N97="základní",J97,0)</f>
        <v>47539.84</v>
      </c>
      <c r="BF97" s="205">
        <f>IF(N97="snížená",J97,0)</f>
        <v>0</v>
      </c>
      <c r="BG97" s="205">
        <f>IF(N97="zákl. přenesená",J97,0)</f>
        <v>0</v>
      </c>
      <c r="BH97" s="205">
        <f>IF(N97="sníž. přenesená",J97,0)</f>
        <v>0</v>
      </c>
      <c r="BI97" s="205">
        <f>IF(N97="nulová",J97,0)</f>
        <v>0</v>
      </c>
      <c r="BJ97" s="25" t="s">
        <v>25</v>
      </c>
      <c r="BK97" s="205">
        <f>ROUND(I97*H97,2)</f>
        <v>47539.84</v>
      </c>
      <c r="BL97" s="25" t="s">
        <v>197</v>
      </c>
      <c r="BM97" s="25" t="s">
        <v>1578</v>
      </c>
    </row>
    <row r="98" spans="2:47" s="1" customFormat="1" ht="156">
      <c r="B98" s="42"/>
      <c r="C98" s="64"/>
      <c r="D98" s="208" t="s">
        <v>237</v>
      </c>
      <c r="E98" s="64"/>
      <c r="F98" s="228" t="s">
        <v>420</v>
      </c>
      <c r="G98" s="64"/>
      <c r="H98" s="64"/>
      <c r="I98" s="165"/>
      <c r="J98" s="64"/>
      <c r="K98" s="64"/>
      <c r="L98" s="62"/>
      <c r="M98" s="229"/>
      <c r="N98" s="43"/>
      <c r="O98" s="43"/>
      <c r="P98" s="43"/>
      <c r="Q98" s="43"/>
      <c r="R98" s="43"/>
      <c r="S98" s="43"/>
      <c r="T98" s="79"/>
      <c r="AT98" s="25" t="s">
        <v>237</v>
      </c>
      <c r="AU98" s="25" t="s">
        <v>92</v>
      </c>
    </row>
    <row r="99" spans="2:65" s="1" customFormat="1" ht="45.6" customHeight="1">
      <c r="B99" s="42"/>
      <c r="C99" s="194" t="s">
        <v>265</v>
      </c>
      <c r="D99" s="194" t="s">
        <v>185</v>
      </c>
      <c r="E99" s="195" t="s">
        <v>1579</v>
      </c>
      <c r="F99" s="196" t="s">
        <v>1580</v>
      </c>
      <c r="G99" s="197" t="s">
        <v>295</v>
      </c>
      <c r="H99" s="198">
        <v>50</v>
      </c>
      <c r="I99" s="199">
        <v>3441.71</v>
      </c>
      <c r="J99" s="200">
        <f>ROUND(I99*H99,2)</f>
        <v>172085.5</v>
      </c>
      <c r="K99" s="196" t="s">
        <v>235</v>
      </c>
      <c r="L99" s="62"/>
      <c r="M99" s="201" t="s">
        <v>22</v>
      </c>
      <c r="N99" s="202" t="s">
        <v>53</v>
      </c>
      <c r="O99" s="43"/>
      <c r="P99" s="203">
        <f>O99*H99</f>
        <v>0</v>
      </c>
      <c r="Q99" s="203">
        <v>0</v>
      </c>
      <c r="R99" s="203">
        <f>Q99*H99</f>
        <v>0</v>
      </c>
      <c r="S99" s="203">
        <v>0</v>
      </c>
      <c r="T99" s="204">
        <f>S99*H99</f>
        <v>0</v>
      </c>
      <c r="AR99" s="25" t="s">
        <v>197</v>
      </c>
      <c r="AT99" s="25" t="s">
        <v>185</v>
      </c>
      <c r="AU99" s="25" t="s">
        <v>92</v>
      </c>
      <c r="AY99" s="25" t="s">
        <v>182</v>
      </c>
      <c r="BE99" s="205">
        <f>IF(N99="základní",J99,0)</f>
        <v>172085.5</v>
      </c>
      <c r="BF99" s="205">
        <f>IF(N99="snížená",J99,0)</f>
        <v>0</v>
      </c>
      <c r="BG99" s="205">
        <f>IF(N99="zákl. přenesená",J99,0)</f>
        <v>0</v>
      </c>
      <c r="BH99" s="205">
        <f>IF(N99="sníž. přenesená",J99,0)</f>
        <v>0</v>
      </c>
      <c r="BI99" s="205">
        <f>IF(N99="nulová",J99,0)</f>
        <v>0</v>
      </c>
      <c r="BJ99" s="25" t="s">
        <v>25</v>
      </c>
      <c r="BK99" s="205">
        <f>ROUND(I99*H99,2)</f>
        <v>172085.5</v>
      </c>
      <c r="BL99" s="25" t="s">
        <v>197</v>
      </c>
      <c r="BM99" s="25" t="s">
        <v>1581</v>
      </c>
    </row>
    <row r="100" spans="2:47" s="1" customFormat="1" ht="132">
      <c r="B100" s="42"/>
      <c r="C100" s="64"/>
      <c r="D100" s="208" t="s">
        <v>237</v>
      </c>
      <c r="E100" s="64"/>
      <c r="F100" s="228" t="s">
        <v>1582</v>
      </c>
      <c r="G100" s="64"/>
      <c r="H100" s="64"/>
      <c r="I100" s="165"/>
      <c r="J100" s="64"/>
      <c r="K100" s="64"/>
      <c r="L100" s="62"/>
      <c r="M100" s="229"/>
      <c r="N100" s="43"/>
      <c r="O100" s="43"/>
      <c r="P100" s="43"/>
      <c r="Q100" s="43"/>
      <c r="R100" s="43"/>
      <c r="S100" s="43"/>
      <c r="T100" s="79"/>
      <c r="AT100" s="25" t="s">
        <v>237</v>
      </c>
      <c r="AU100" s="25" t="s">
        <v>92</v>
      </c>
    </row>
    <row r="101" spans="2:65" s="1" customFormat="1" ht="34.2" customHeight="1">
      <c r="B101" s="42"/>
      <c r="C101" s="194" t="s">
        <v>271</v>
      </c>
      <c r="D101" s="194" t="s">
        <v>185</v>
      </c>
      <c r="E101" s="195" t="s">
        <v>1583</v>
      </c>
      <c r="F101" s="196" t="s">
        <v>1584</v>
      </c>
      <c r="G101" s="197" t="s">
        <v>295</v>
      </c>
      <c r="H101" s="198">
        <v>15</v>
      </c>
      <c r="I101" s="199">
        <v>4781.51</v>
      </c>
      <c r="J101" s="200">
        <f>ROUND(I101*H101,2)</f>
        <v>71722.65</v>
      </c>
      <c r="K101" s="196" t="s">
        <v>235</v>
      </c>
      <c r="L101" s="62"/>
      <c r="M101" s="201" t="s">
        <v>22</v>
      </c>
      <c r="N101" s="202" t="s">
        <v>53</v>
      </c>
      <c r="O101" s="43"/>
      <c r="P101" s="203">
        <f>O101*H101</f>
        <v>0</v>
      </c>
      <c r="Q101" s="203">
        <v>0.00158</v>
      </c>
      <c r="R101" s="203">
        <f>Q101*H101</f>
        <v>0.0237</v>
      </c>
      <c r="S101" s="203">
        <v>0</v>
      </c>
      <c r="T101" s="204">
        <f>S101*H101</f>
        <v>0</v>
      </c>
      <c r="AR101" s="25" t="s">
        <v>197</v>
      </c>
      <c r="AT101" s="25" t="s">
        <v>185</v>
      </c>
      <c r="AU101" s="25" t="s">
        <v>92</v>
      </c>
      <c r="AY101" s="25" t="s">
        <v>182</v>
      </c>
      <c r="BE101" s="205">
        <f>IF(N101="základní",J101,0)</f>
        <v>71722.65</v>
      </c>
      <c r="BF101" s="205">
        <f>IF(N101="snížená",J101,0)</f>
        <v>0</v>
      </c>
      <c r="BG101" s="205">
        <f>IF(N101="zákl. přenesená",J101,0)</f>
        <v>0</v>
      </c>
      <c r="BH101" s="205">
        <f>IF(N101="sníž. přenesená",J101,0)</f>
        <v>0</v>
      </c>
      <c r="BI101" s="205">
        <f>IF(N101="nulová",J101,0)</f>
        <v>0</v>
      </c>
      <c r="BJ101" s="25" t="s">
        <v>25</v>
      </c>
      <c r="BK101" s="205">
        <f>ROUND(I101*H101,2)</f>
        <v>71722.65</v>
      </c>
      <c r="BL101" s="25" t="s">
        <v>197</v>
      </c>
      <c r="BM101" s="25" t="s">
        <v>1585</v>
      </c>
    </row>
    <row r="102" spans="2:47" s="1" customFormat="1" ht="132">
      <c r="B102" s="42"/>
      <c r="C102" s="64"/>
      <c r="D102" s="208" t="s">
        <v>237</v>
      </c>
      <c r="E102" s="64"/>
      <c r="F102" s="228" t="s">
        <v>1582</v>
      </c>
      <c r="G102" s="64"/>
      <c r="H102" s="64"/>
      <c r="I102" s="165"/>
      <c r="J102" s="64"/>
      <c r="K102" s="64"/>
      <c r="L102" s="62"/>
      <c r="M102" s="229"/>
      <c r="N102" s="43"/>
      <c r="O102" s="43"/>
      <c r="P102" s="43"/>
      <c r="Q102" s="43"/>
      <c r="R102" s="43"/>
      <c r="S102" s="43"/>
      <c r="T102" s="79"/>
      <c r="AT102" s="25" t="s">
        <v>237</v>
      </c>
      <c r="AU102" s="25" t="s">
        <v>92</v>
      </c>
    </row>
    <row r="103" spans="2:65" s="1" customFormat="1" ht="45.6" customHeight="1">
      <c r="B103" s="42"/>
      <c r="C103" s="194" t="s">
        <v>277</v>
      </c>
      <c r="D103" s="194" t="s">
        <v>185</v>
      </c>
      <c r="E103" s="195" t="s">
        <v>423</v>
      </c>
      <c r="F103" s="196" t="s">
        <v>424</v>
      </c>
      <c r="G103" s="197" t="s">
        <v>295</v>
      </c>
      <c r="H103" s="198">
        <v>10</v>
      </c>
      <c r="I103" s="199">
        <v>28885.75</v>
      </c>
      <c r="J103" s="200">
        <f>ROUND(I103*H103,2)</f>
        <v>288857.5</v>
      </c>
      <c r="K103" s="196" t="s">
        <v>235</v>
      </c>
      <c r="L103" s="62"/>
      <c r="M103" s="201" t="s">
        <v>22</v>
      </c>
      <c r="N103" s="202" t="s">
        <v>53</v>
      </c>
      <c r="O103" s="43"/>
      <c r="P103" s="203">
        <f>O103*H103</f>
        <v>0</v>
      </c>
      <c r="Q103" s="203">
        <v>1.31063</v>
      </c>
      <c r="R103" s="203">
        <f>Q103*H103</f>
        <v>13.1063</v>
      </c>
      <c r="S103" s="203">
        <v>0</v>
      </c>
      <c r="T103" s="204">
        <f>S103*H103</f>
        <v>0</v>
      </c>
      <c r="AR103" s="25" t="s">
        <v>197</v>
      </c>
      <c r="AT103" s="25" t="s">
        <v>185</v>
      </c>
      <c r="AU103" s="25" t="s">
        <v>92</v>
      </c>
      <c r="AY103" s="25" t="s">
        <v>182</v>
      </c>
      <c r="BE103" s="205">
        <f>IF(N103="základní",J103,0)</f>
        <v>288857.5</v>
      </c>
      <c r="BF103" s="205">
        <f>IF(N103="snížená",J103,0)</f>
        <v>0</v>
      </c>
      <c r="BG103" s="205">
        <f>IF(N103="zákl. přenesená",J103,0)</f>
        <v>0</v>
      </c>
      <c r="BH103" s="205">
        <f>IF(N103="sníž. přenesená",J103,0)</f>
        <v>0</v>
      </c>
      <c r="BI103" s="205">
        <f>IF(N103="nulová",J103,0)</f>
        <v>0</v>
      </c>
      <c r="BJ103" s="25" t="s">
        <v>25</v>
      </c>
      <c r="BK103" s="205">
        <f>ROUND(I103*H103,2)</f>
        <v>288857.5</v>
      </c>
      <c r="BL103" s="25" t="s">
        <v>197</v>
      </c>
      <c r="BM103" s="25" t="s">
        <v>1586</v>
      </c>
    </row>
    <row r="104" spans="2:47" s="1" customFormat="1" ht="216">
      <c r="B104" s="42"/>
      <c r="C104" s="64"/>
      <c r="D104" s="208" t="s">
        <v>237</v>
      </c>
      <c r="E104" s="64"/>
      <c r="F104" s="228" t="s">
        <v>426</v>
      </c>
      <c r="G104" s="64"/>
      <c r="H104" s="64"/>
      <c r="I104" s="165"/>
      <c r="J104" s="64"/>
      <c r="K104" s="64"/>
      <c r="L104" s="62"/>
      <c r="M104" s="229"/>
      <c r="N104" s="43"/>
      <c r="O104" s="43"/>
      <c r="P104" s="43"/>
      <c r="Q104" s="43"/>
      <c r="R104" s="43"/>
      <c r="S104" s="43"/>
      <c r="T104" s="79"/>
      <c r="AT104" s="25" t="s">
        <v>237</v>
      </c>
      <c r="AU104" s="25" t="s">
        <v>92</v>
      </c>
    </row>
    <row r="105" spans="2:65" s="1" customFormat="1" ht="34.2" customHeight="1">
      <c r="B105" s="42"/>
      <c r="C105" s="194" t="s">
        <v>29</v>
      </c>
      <c r="D105" s="194" t="s">
        <v>185</v>
      </c>
      <c r="E105" s="195" t="s">
        <v>428</v>
      </c>
      <c r="F105" s="196" t="s">
        <v>429</v>
      </c>
      <c r="G105" s="197" t="s">
        <v>430</v>
      </c>
      <c r="H105" s="198">
        <v>601.5</v>
      </c>
      <c r="I105" s="199">
        <v>688.34</v>
      </c>
      <c r="J105" s="200">
        <f>ROUND(I105*H105,2)</f>
        <v>414036.51</v>
      </c>
      <c r="K105" s="196" t="s">
        <v>235</v>
      </c>
      <c r="L105" s="62"/>
      <c r="M105" s="201" t="s">
        <v>22</v>
      </c>
      <c r="N105" s="202" t="s">
        <v>53</v>
      </c>
      <c r="O105" s="43"/>
      <c r="P105" s="203">
        <f>O105*H105</f>
        <v>0</v>
      </c>
      <c r="Q105" s="203">
        <v>0.0001</v>
      </c>
      <c r="R105" s="203">
        <f>Q105*H105</f>
        <v>0.06015</v>
      </c>
      <c r="S105" s="203">
        <v>0</v>
      </c>
      <c r="T105" s="204">
        <f>S105*H105</f>
        <v>0</v>
      </c>
      <c r="AR105" s="25" t="s">
        <v>197</v>
      </c>
      <c r="AT105" s="25" t="s">
        <v>185</v>
      </c>
      <c r="AU105" s="25" t="s">
        <v>92</v>
      </c>
      <c r="AY105" s="25" t="s">
        <v>182</v>
      </c>
      <c r="BE105" s="205">
        <f>IF(N105="základní",J105,0)</f>
        <v>414036.51</v>
      </c>
      <c r="BF105" s="205">
        <f>IF(N105="snížená",J105,0)</f>
        <v>0</v>
      </c>
      <c r="BG105" s="205">
        <f>IF(N105="zákl. přenesená",J105,0)</f>
        <v>0</v>
      </c>
      <c r="BH105" s="205">
        <f>IF(N105="sníž. přenesená",J105,0)</f>
        <v>0</v>
      </c>
      <c r="BI105" s="205">
        <f>IF(N105="nulová",J105,0)</f>
        <v>0</v>
      </c>
      <c r="BJ105" s="25" t="s">
        <v>25</v>
      </c>
      <c r="BK105" s="205">
        <f>ROUND(I105*H105,2)</f>
        <v>414036.51</v>
      </c>
      <c r="BL105" s="25" t="s">
        <v>197</v>
      </c>
      <c r="BM105" s="25" t="s">
        <v>1587</v>
      </c>
    </row>
    <row r="106" spans="2:47" s="1" customFormat="1" ht="60">
      <c r="B106" s="42"/>
      <c r="C106" s="64"/>
      <c r="D106" s="208" t="s">
        <v>237</v>
      </c>
      <c r="E106" s="64"/>
      <c r="F106" s="228" t="s">
        <v>432</v>
      </c>
      <c r="G106" s="64"/>
      <c r="H106" s="64"/>
      <c r="I106" s="165"/>
      <c r="J106" s="64"/>
      <c r="K106" s="64"/>
      <c r="L106" s="62"/>
      <c r="M106" s="229"/>
      <c r="N106" s="43"/>
      <c r="O106" s="43"/>
      <c r="P106" s="43"/>
      <c r="Q106" s="43"/>
      <c r="R106" s="43"/>
      <c r="S106" s="43"/>
      <c r="T106" s="79"/>
      <c r="AT106" s="25" t="s">
        <v>237</v>
      </c>
      <c r="AU106" s="25" t="s">
        <v>92</v>
      </c>
    </row>
    <row r="107" spans="2:65" s="1" customFormat="1" ht="34.2" customHeight="1">
      <c r="B107" s="42"/>
      <c r="C107" s="194" t="s">
        <v>287</v>
      </c>
      <c r="D107" s="194" t="s">
        <v>185</v>
      </c>
      <c r="E107" s="195" t="s">
        <v>441</v>
      </c>
      <c r="F107" s="196" t="s">
        <v>442</v>
      </c>
      <c r="G107" s="197" t="s">
        <v>249</v>
      </c>
      <c r="H107" s="198">
        <v>189</v>
      </c>
      <c r="I107" s="199">
        <v>1571.96</v>
      </c>
      <c r="J107" s="200">
        <f>ROUND(I107*H107,2)</f>
        <v>297100.44</v>
      </c>
      <c r="K107" s="196" t="s">
        <v>235</v>
      </c>
      <c r="L107" s="62"/>
      <c r="M107" s="201" t="s">
        <v>22</v>
      </c>
      <c r="N107" s="202" t="s">
        <v>53</v>
      </c>
      <c r="O107" s="43"/>
      <c r="P107" s="203">
        <f>O107*H107</f>
        <v>0</v>
      </c>
      <c r="Q107" s="203">
        <v>0.02806</v>
      </c>
      <c r="R107" s="203">
        <f>Q107*H107</f>
        <v>5.30334</v>
      </c>
      <c r="S107" s="203">
        <v>0</v>
      </c>
      <c r="T107" s="204">
        <f>S107*H107</f>
        <v>0</v>
      </c>
      <c r="AR107" s="25" t="s">
        <v>197</v>
      </c>
      <c r="AT107" s="25" t="s">
        <v>185</v>
      </c>
      <c r="AU107" s="25" t="s">
        <v>92</v>
      </c>
      <c r="AY107" s="25" t="s">
        <v>182</v>
      </c>
      <c r="BE107" s="205">
        <f>IF(N107="základní",J107,0)</f>
        <v>297100.44</v>
      </c>
      <c r="BF107" s="205">
        <f>IF(N107="snížená",J107,0)</f>
        <v>0</v>
      </c>
      <c r="BG107" s="205">
        <f>IF(N107="zákl. přenesená",J107,0)</f>
        <v>0</v>
      </c>
      <c r="BH107" s="205">
        <f>IF(N107="sníž. přenesená",J107,0)</f>
        <v>0</v>
      </c>
      <c r="BI107" s="205">
        <f>IF(N107="nulová",J107,0)</f>
        <v>0</v>
      </c>
      <c r="BJ107" s="25" t="s">
        <v>25</v>
      </c>
      <c r="BK107" s="205">
        <f>ROUND(I107*H107,2)</f>
        <v>297100.44</v>
      </c>
      <c r="BL107" s="25" t="s">
        <v>197</v>
      </c>
      <c r="BM107" s="25" t="s">
        <v>1588</v>
      </c>
    </row>
    <row r="108" spans="2:47" s="1" customFormat="1" ht="132">
      <c r="B108" s="42"/>
      <c r="C108" s="64"/>
      <c r="D108" s="208" t="s">
        <v>237</v>
      </c>
      <c r="E108" s="64"/>
      <c r="F108" s="228" t="s">
        <v>444</v>
      </c>
      <c r="G108" s="64"/>
      <c r="H108" s="64"/>
      <c r="I108" s="165"/>
      <c r="J108" s="64"/>
      <c r="K108" s="64"/>
      <c r="L108" s="62"/>
      <c r="M108" s="229"/>
      <c r="N108" s="43"/>
      <c r="O108" s="43"/>
      <c r="P108" s="43"/>
      <c r="Q108" s="43"/>
      <c r="R108" s="43"/>
      <c r="S108" s="43"/>
      <c r="T108" s="79"/>
      <c r="AT108" s="25" t="s">
        <v>237</v>
      </c>
      <c r="AU108" s="25" t="s">
        <v>92</v>
      </c>
    </row>
    <row r="109" spans="2:65" s="1" customFormat="1" ht="45.6" customHeight="1">
      <c r="B109" s="42"/>
      <c r="C109" s="194" t="s">
        <v>292</v>
      </c>
      <c r="D109" s="194" t="s">
        <v>185</v>
      </c>
      <c r="E109" s="195" t="s">
        <v>447</v>
      </c>
      <c r="F109" s="196" t="s">
        <v>448</v>
      </c>
      <c r="G109" s="197" t="s">
        <v>249</v>
      </c>
      <c r="H109" s="198">
        <v>51</v>
      </c>
      <c r="I109" s="199">
        <v>958.76</v>
      </c>
      <c r="J109" s="200">
        <f>ROUND(I109*H109,2)</f>
        <v>48896.76</v>
      </c>
      <c r="K109" s="196" t="s">
        <v>235</v>
      </c>
      <c r="L109" s="62"/>
      <c r="M109" s="201" t="s">
        <v>22</v>
      </c>
      <c r="N109" s="202" t="s">
        <v>53</v>
      </c>
      <c r="O109" s="43"/>
      <c r="P109" s="203">
        <f>O109*H109</f>
        <v>0</v>
      </c>
      <c r="Q109" s="203">
        <v>0.0256</v>
      </c>
      <c r="R109" s="203">
        <f>Q109*H109</f>
        <v>1.3056</v>
      </c>
      <c r="S109" s="203">
        <v>0</v>
      </c>
      <c r="T109" s="204">
        <f>S109*H109</f>
        <v>0</v>
      </c>
      <c r="AR109" s="25" t="s">
        <v>197</v>
      </c>
      <c r="AT109" s="25" t="s">
        <v>185</v>
      </c>
      <c r="AU109" s="25" t="s">
        <v>92</v>
      </c>
      <c r="AY109" s="25" t="s">
        <v>182</v>
      </c>
      <c r="BE109" s="205">
        <f>IF(N109="základní",J109,0)</f>
        <v>48896.76</v>
      </c>
      <c r="BF109" s="205">
        <f>IF(N109="snížená",J109,0)</f>
        <v>0</v>
      </c>
      <c r="BG109" s="205">
        <f>IF(N109="zákl. přenesená",J109,0)</f>
        <v>0</v>
      </c>
      <c r="BH109" s="205">
        <f>IF(N109="sníž. přenesená",J109,0)</f>
        <v>0</v>
      </c>
      <c r="BI109" s="205">
        <f>IF(N109="nulová",J109,0)</f>
        <v>0</v>
      </c>
      <c r="BJ109" s="25" t="s">
        <v>25</v>
      </c>
      <c r="BK109" s="205">
        <f>ROUND(I109*H109,2)</f>
        <v>48896.76</v>
      </c>
      <c r="BL109" s="25" t="s">
        <v>197</v>
      </c>
      <c r="BM109" s="25" t="s">
        <v>1589</v>
      </c>
    </row>
    <row r="110" spans="2:47" s="1" customFormat="1" ht="132">
      <c r="B110" s="42"/>
      <c r="C110" s="64"/>
      <c r="D110" s="208" t="s">
        <v>237</v>
      </c>
      <c r="E110" s="64"/>
      <c r="F110" s="228" t="s">
        <v>444</v>
      </c>
      <c r="G110" s="64"/>
      <c r="H110" s="64"/>
      <c r="I110" s="165"/>
      <c r="J110" s="64"/>
      <c r="K110" s="64"/>
      <c r="L110" s="62"/>
      <c r="M110" s="229"/>
      <c r="N110" s="43"/>
      <c r="O110" s="43"/>
      <c r="P110" s="43"/>
      <c r="Q110" s="43"/>
      <c r="R110" s="43"/>
      <c r="S110" s="43"/>
      <c r="T110" s="79"/>
      <c r="AT110" s="25" t="s">
        <v>237</v>
      </c>
      <c r="AU110" s="25" t="s">
        <v>92</v>
      </c>
    </row>
    <row r="111" spans="2:65" s="1" customFormat="1" ht="34.2" customHeight="1">
      <c r="B111" s="42"/>
      <c r="C111" s="194" t="s">
        <v>299</v>
      </c>
      <c r="D111" s="194" t="s">
        <v>185</v>
      </c>
      <c r="E111" s="195" t="s">
        <v>1590</v>
      </c>
      <c r="F111" s="196" t="s">
        <v>1591</v>
      </c>
      <c r="G111" s="197" t="s">
        <v>249</v>
      </c>
      <c r="H111" s="198">
        <v>2</v>
      </c>
      <c r="I111" s="199">
        <v>5130.41</v>
      </c>
      <c r="J111" s="200">
        <f>ROUND(I111*H111,2)</f>
        <v>10260.82</v>
      </c>
      <c r="K111" s="196" t="s">
        <v>235</v>
      </c>
      <c r="L111" s="62"/>
      <c r="M111" s="201" t="s">
        <v>22</v>
      </c>
      <c r="N111" s="202" t="s">
        <v>53</v>
      </c>
      <c r="O111" s="43"/>
      <c r="P111" s="203">
        <f>O111*H111</f>
        <v>0</v>
      </c>
      <c r="Q111" s="203">
        <v>0</v>
      </c>
      <c r="R111" s="203">
        <f>Q111*H111</f>
        <v>0</v>
      </c>
      <c r="S111" s="203">
        <v>0</v>
      </c>
      <c r="T111" s="204">
        <f>S111*H111</f>
        <v>0</v>
      </c>
      <c r="AR111" s="25" t="s">
        <v>197</v>
      </c>
      <c r="AT111" s="25" t="s">
        <v>185</v>
      </c>
      <c r="AU111" s="25" t="s">
        <v>92</v>
      </c>
      <c r="AY111" s="25" t="s">
        <v>182</v>
      </c>
      <c r="BE111" s="205">
        <f>IF(N111="základní",J111,0)</f>
        <v>10260.82</v>
      </c>
      <c r="BF111" s="205">
        <f>IF(N111="snížená",J111,0)</f>
        <v>0</v>
      </c>
      <c r="BG111" s="205">
        <f>IF(N111="zákl. přenesená",J111,0)</f>
        <v>0</v>
      </c>
      <c r="BH111" s="205">
        <f>IF(N111="sníž. přenesená",J111,0)</f>
        <v>0</v>
      </c>
      <c r="BI111" s="205">
        <f>IF(N111="nulová",J111,0)</f>
        <v>0</v>
      </c>
      <c r="BJ111" s="25" t="s">
        <v>25</v>
      </c>
      <c r="BK111" s="205">
        <f>ROUND(I111*H111,2)</f>
        <v>10260.82</v>
      </c>
      <c r="BL111" s="25" t="s">
        <v>197</v>
      </c>
      <c r="BM111" s="25" t="s">
        <v>1592</v>
      </c>
    </row>
    <row r="112" spans="2:47" s="1" customFormat="1" ht="132">
      <c r="B112" s="42"/>
      <c r="C112" s="64"/>
      <c r="D112" s="208" t="s">
        <v>237</v>
      </c>
      <c r="E112" s="64"/>
      <c r="F112" s="228" t="s">
        <v>444</v>
      </c>
      <c r="G112" s="64"/>
      <c r="H112" s="64"/>
      <c r="I112" s="165"/>
      <c r="J112" s="64"/>
      <c r="K112" s="64"/>
      <c r="L112" s="62"/>
      <c r="M112" s="229"/>
      <c r="N112" s="43"/>
      <c r="O112" s="43"/>
      <c r="P112" s="43"/>
      <c r="Q112" s="43"/>
      <c r="R112" s="43"/>
      <c r="S112" s="43"/>
      <c r="T112" s="79"/>
      <c r="AT112" s="25" t="s">
        <v>237</v>
      </c>
      <c r="AU112" s="25" t="s">
        <v>92</v>
      </c>
    </row>
    <row r="113" spans="2:65" s="1" customFormat="1" ht="45.6" customHeight="1">
      <c r="B113" s="42"/>
      <c r="C113" s="194" t="s">
        <v>307</v>
      </c>
      <c r="D113" s="194" t="s">
        <v>185</v>
      </c>
      <c r="E113" s="195" t="s">
        <v>1593</v>
      </c>
      <c r="F113" s="196" t="s">
        <v>1594</v>
      </c>
      <c r="G113" s="197" t="s">
        <v>249</v>
      </c>
      <c r="H113" s="198">
        <v>8</v>
      </c>
      <c r="I113" s="199">
        <v>3339.4</v>
      </c>
      <c r="J113" s="200">
        <f>ROUND(I113*H113,2)</f>
        <v>26715.2</v>
      </c>
      <c r="K113" s="196" t="s">
        <v>235</v>
      </c>
      <c r="L113" s="62"/>
      <c r="M113" s="201" t="s">
        <v>22</v>
      </c>
      <c r="N113" s="202" t="s">
        <v>53</v>
      </c>
      <c r="O113" s="43"/>
      <c r="P113" s="203">
        <f>O113*H113</f>
        <v>0</v>
      </c>
      <c r="Q113" s="203">
        <v>0.0371</v>
      </c>
      <c r="R113" s="203">
        <f>Q113*H113</f>
        <v>0.2968</v>
      </c>
      <c r="S113" s="203">
        <v>0</v>
      </c>
      <c r="T113" s="204">
        <f>S113*H113</f>
        <v>0</v>
      </c>
      <c r="AR113" s="25" t="s">
        <v>197</v>
      </c>
      <c r="AT113" s="25" t="s">
        <v>185</v>
      </c>
      <c r="AU113" s="25" t="s">
        <v>92</v>
      </c>
      <c r="AY113" s="25" t="s">
        <v>182</v>
      </c>
      <c r="BE113" s="205">
        <f>IF(N113="základní",J113,0)</f>
        <v>26715.2</v>
      </c>
      <c r="BF113" s="205">
        <f>IF(N113="snížená",J113,0)</f>
        <v>0</v>
      </c>
      <c r="BG113" s="205">
        <f>IF(N113="zákl. přenesená",J113,0)</f>
        <v>0</v>
      </c>
      <c r="BH113" s="205">
        <f>IF(N113="sníž. přenesená",J113,0)</f>
        <v>0</v>
      </c>
      <c r="BI113" s="205">
        <f>IF(N113="nulová",J113,0)</f>
        <v>0</v>
      </c>
      <c r="BJ113" s="25" t="s">
        <v>25</v>
      </c>
      <c r="BK113" s="205">
        <f>ROUND(I113*H113,2)</f>
        <v>26715.2</v>
      </c>
      <c r="BL113" s="25" t="s">
        <v>197</v>
      </c>
      <c r="BM113" s="25" t="s">
        <v>1595</v>
      </c>
    </row>
    <row r="114" spans="2:47" s="1" customFormat="1" ht="60">
      <c r="B114" s="42"/>
      <c r="C114" s="64"/>
      <c r="D114" s="208" t="s">
        <v>237</v>
      </c>
      <c r="E114" s="64"/>
      <c r="F114" s="228" t="s">
        <v>1596</v>
      </c>
      <c r="G114" s="64"/>
      <c r="H114" s="64"/>
      <c r="I114" s="165"/>
      <c r="J114" s="64"/>
      <c r="K114" s="64"/>
      <c r="L114" s="62"/>
      <c r="M114" s="229"/>
      <c r="N114" s="43"/>
      <c r="O114" s="43"/>
      <c r="P114" s="43"/>
      <c r="Q114" s="43"/>
      <c r="R114" s="43"/>
      <c r="S114" s="43"/>
      <c r="T114" s="79"/>
      <c r="AT114" s="25" t="s">
        <v>237</v>
      </c>
      <c r="AU114" s="25" t="s">
        <v>92</v>
      </c>
    </row>
    <row r="115" spans="2:65" s="1" customFormat="1" ht="22.8" customHeight="1">
      <c r="B115" s="42"/>
      <c r="C115" s="194" t="s">
        <v>10</v>
      </c>
      <c r="D115" s="194" t="s">
        <v>185</v>
      </c>
      <c r="E115" s="195" t="s">
        <v>452</v>
      </c>
      <c r="F115" s="196" t="s">
        <v>453</v>
      </c>
      <c r="G115" s="197" t="s">
        <v>234</v>
      </c>
      <c r="H115" s="198">
        <v>1562</v>
      </c>
      <c r="I115" s="199">
        <v>583.86</v>
      </c>
      <c r="J115" s="200">
        <f>ROUND(I115*H115,2)</f>
        <v>911989.32</v>
      </c>
      <c r="K115" s="196" t="s">
        <v>235</v>
      </c>
      <c r="L115" s="62"/>
      <c r="M115" s="201" t="s">
        <v>22</v>
      </c>
      <c r="N115" s="202" t="s">
        <v>53</v>
      </c>
      <c r="O115" s="43"/>
      <c r="P115" s="203">
        <f>O115*H115</f>
        <v>0</v>
      </c>
      <c r="Q115" s="203">
        <v>0</v>
      </c>
      <c r="R115" s="203">
        <f>Q115*H115</f>
        <v>0</v>
      </c>
      <c r="S115" s="203">
        <v>0</v>
      </c>
      <c r="T115" s="204">
        <f>S115*H115</f>
        <v>0</v>
      </c>
      <c r="AR115" s="25" t="s">
        <v>197</v>
      </c>
      <c r="AT115" s="25" t="s">
        <v>185</v>
      </c>
      <c r="AU115" s="25" t="s">
        <v>92</v>
      </c>
      <c r="AY115" s="25" t="s">
        <v>182</v>
      </c>
      <c r="BE115" s="205">
        <f>IF(N115="základní",J115,0)</f>
        <v>911989.32</v>
      </c>
      <c r="BF115" s="205">
        <f>IF(N115="snížená",J115,0)</f>
        <v>0</v>
      </c>
      <c r="BG115" s="205">
        <f>IF(N115="zákl. přenesená",J115,0)</f>
        <v>0</v>
      </c>
      <c r="BH115" s="205">
        <f>IF(N115="sníž. přenesená",J115,0)</f>
        <v>0</v>
      </c>
      <c r="BI115" s="205">
        <f>IF(N115="nulová",J115,0)</f>
        <v>0</v>
      </c>
      <c r="BJ115" s="25" t="s">
        <v>25</v>
      </c>
      <c r="BK115" s="205">
        <f>ROUND(I115*H115,2)</f>
        <v>911989.32</v>
      </c>
      <c r="BL115" s="25" t="s">
        <v>197</v>
      </c>
      <c r="BM115" s="25" t="s">
        <v>1597</v>
      </c>
    </row>
    <row r="116" spans="2:47" s="1" customFormat="1" ht="240">
      <c r="B116" s="42"/>
      <c r="C116" s="64"/>
      <c r="D116" s="208" t="s">
        <v>237</v>
      </c>
      <c r="E116" s="64"/>
      <c r="F116" s="228" t="s">
        <v>455</v>
      </c>
      <c r="G116" s="64"/>
      <c r="H116" s="64"/>
      <c r="I116" s="165"/>
      <c r="J116" s="64"/>
      <c r="K116" s="64"/>
      <c r="L116" s="62"/>
      <c r="M116" s="229"/>
      <c r="N116" s="43"/>
      <c r="O116" s="43"/>
      <c r="P116" s="43"/>
      <c r="Q116" s="43"/>
      <c r="R116" s="43"/>
      <c r="S116" s="43"/>
      <c r="T116" s="79"/>
      <c r="AT116" s="25" t="s">
        <v>237</v>
      </c>
      <c r="AU116" s="25" t="s">
        <v>92</v>
      </c>
    </row>
    <row r="117" spans="2:65" s="1" customFormat="1" ht="14.4" customHeight="1">
      <c r="B117" s="42"/>
      <c r="C117" s="244" t="s">
        <v>317</v>
      </c>
      <c r="D117" s="244" t="s">
        <v>435</v>
      </c>
      <c r="E117" s="245" t="s">
        <v>436</v>
      </c>
      <c r="F117" s="246" t="s">
        <v>437</v>
      </c>
      <c r="G117" s="247" t="s">
        <v>234</v>
      </c>
      <c r="H117" s="248">
        <v>1874.4</v>
      </c>
      <c r="I117" s="249">
        <v>100.79</v>
      </c>
      <c r="J117" s="250">
        <f>ROUND(I117*H117,2)</f>
        <v>188920.78</v>
      </c>
      <c r="K117" s="246" t="s">
        <v>235</v>
      </c>
      <c r="L117" s="251"/>
      <c r="M117" s="252" t="s">
        <v>22</v>
      </c>
      <c r="N117" s="253" t="s">
        <v>53</v>
      </c>
      <c r="O117" s="43"/>
      <c r="P117" s="203">
        <f>O117*H117</f>
        <v>0</v>
      </c>
      <c r="Q117" s="203">
        <v>0.00119</v>
      </c>
      <c r="R117" s="203">
        <f>Q117*H117</f>
        <v>2.2305360000000003</v>
      </c>
      <c r="S117" s="203">
        <v>0</v>
      </c>
      <c r="T117" s="204">
        <f>S117*H117</f>
        <v>0</v>
      </c>
      <c r="AR117" s="25" t="s">
        <v>271</v>
      </c>
      <c r="AT117" s="25" t="s">
        <v>435</v>
      </c>
      <c r="AU117" s="25" t="s">
        <v>92</v>
      </c>
      <c r="AY117" s="25" t="s">
        <v>182</v>
      </c>
      <c r="BE117" s="205">
        <f>IF(N117="základní",J117,0)</f>
        <v>188920.78</v>
      </c>
      <c r="BF117" s="205">
        <f>IF(N117="snížená",J117,0)</f>
        <v>0</v>
      </c>
      <c r="BG117" s="205">
        <f>IF(N117="zákl. přenesená",J117,0)</f>
        <v>0</v>
      </c>
      <c r="BH117" s="205">
        <f>IF(N117="sníž. přenesená",J117,0)</f>
        <v>0</v>
      </c>
      <c r="BI117" s="205">
        <f>IF(N117="nulová",J117,0)</f>
        <v>0</v>
      </c>
      <c r="BJ117" s="25" t="s">
        <v>25</v>
      </c>
      <c r="BK117" s="205">
        <f>ROUND(I117*H117,2)</f>
        <v>188920.78</v>
      </c>
      <c r="BL117" s="25" t="s">
        <v>197</v>
      </c>
      <c r="BM117" s="25" t="s">
        <v>1598</v>
      </c>
    </row>
    <row r="118" spans="2:51" s="11" customFormat="1" ht="13.5">
      <c r="B118" s="206"/>
      <c r="C118" s="207"/>
      <c r="D118" s="208" t="s">
        <v>192</v>
      </c>
      <c r="E118" s="209" t="s">
        <v>22</v>
      </c>
      <c r="F118" s="210" t="s">
        <v>1599</v>
      </c>
      <c r="G118" s="207"/>
      <c r="H118" s="211">
        <v>1874.4</v>
      </c>
      <c r="I118" s="212"/>
      <c r="J118" s="207"/>
      <c r="K118" s="207"/>
      <c r="L118" s="213"/>
      <c r="M118" s="214"/>
      <c r="N118" s="215"/>
      <c r="O118" s="215"/>
      <c r="P118" s="215"/>
      <c r="Q118" s="215"/>
      <c r="R118" s="215"/>
      <c r="S118" s="215"/>
      <c r="T118" s="216"/>
      <c r="AT118" s="217" t="s">
        <v>192</v>
      </c>
      <c r="AU118" s="217" t="s">
        <v>92</v>
      </c>
      <c r="AV118" s="11" t="s">
        <v>92</v>
      </c>
      <c r="AW118" s="11" t="s">
        <v>194</v>
      </c>
      <c r="AX118" s="11" t="s">
        <v>25</v>
      </c>
      <c r="AY118" s="217" t="s">
        <v>182</v>
      </c>
    </row>
    <row r="119" spans="2:65" s="1" customFormat="1" ht="14.4" customHeight="1">
      <c r="B119" s="42"/>
      <c r="C119" s="244" t="s">
        <v>322</v>
      </c>
      <c r="D119" s="244" t="s">
        <v>435</v>
      </c>
      <c r="E119" s="245" t="s">
        <v>458</v>
      </c>
      <c r="F119" s="246" t="s">
        <v>459</v>
      </c>
      <c r="G119" s="247" t="s">
        <v>430</v>
      </c>
      <c r="H119" s="248">
        <v>180</v>
      </c>
      <c r="I119" s="249">
        <v>51.63</v>
      </c>
      <c r="J119" s="250">
        <f>ROUND(I119*H119,2)</f>
        <v>9293.4</v>
      </c>
      <c r="K119" s="246" t="s">
        <v>235</v>
      </c>
      <c r="L119" s="251"/>
      <c r="M119" s="252" t="s">
        <v>22</v>
      </c>
      <c r="N119" s="253" t="s">
        <v>53</v>
      </c>
      <c r="O119" s="43"/>
      <c r="P119" s="203">
        <f>O119*H119</f>
        <v>0</v>
      </c>
      <c r="Q119" s="203">
        <v>0.00032</v>
      </c>
      <c r="R119" s="203">
        <f>Q119*H119</f>
        <v>0.057600000000000005</v>
      </c>
      <c r="S119" s="203">
        <v>0</v>
      </c>
      <c r="T119" s="204">
        <f>S119*H119</f>
        <v>0</v>
      </c>
      <c r="AR119" s="25" t="s">
        <v>271</v>
      </c>
      <c r="AT119" s="25" t="s">
        <v>435</v>
      </c>
      <c r="AU119" s="25" t="s">
        <v>92</v>
      </c>
      <c r="AY119" s="25" t="s">
        <v>182</v>
      </c>
      <c r="BE119" s="205">
        <f>IF(N119="základní",J119,0)</f>
        <v>9293.4</v>
      </c>
      <c r="BF119" s="205">
        <f>IF(N119="snížená",J119,0)</f>
        <v>0</v>
      </c>
      <c r="BG119" s="205">
        <f>IF(N119="zákl. přenesená",J119,0)</f>
        <v>0</v>
      </c>
      <c r="BH119" s="205">
        <f>IF(N119="sníž. přenesená",J119,0)</f>
        <v>0</v>
      </c>
      <c r="BI119" s="205">
        <f>IF(N119="nulová",J119,0)</f>
        <v>0</v>
      </c>
      <c r="BJ119" s="25" t="s">
        <v>25</v>
      </c>
      <c r="BK119" s="205">
        <f>ROUND(I119*H119,2)</f>
        <v>9293.4</v>
      </c>
      <c r="BL119" s="25" t="s">
        <v>197</v>
      </c>
      <c r="BM119" s="25" t="s">
        <v>1600</v>
      </c>
    </row>
    <row r="120" spans="2:65" s="1" customFormat="1" ht="22.8" customHeight="1">
      <c r="B120" s="42"/>
      <c r="C120" s="194" t="s">
        <v>327</v>
      </c>
      <c r="D120" s="194" t="s">
        <v>185</v>
      </c>
      <c r="E120" s="195" t="s">
        <v>463</v>
      </c>
      <c r="F120" s="196" t="s">
        <v>464</v>
      </c>
      <c r="G120" s="197" t="s">
        <v>430</v>
      </c>
      <c r="H120" s="198">
        <v>180</v>
      </c>
      <c r="I120" s="199">
        <v>44.08</v>
      </c>
      <c r="J120" s="200">
        <f>ROUND(I120*H120,2)</f>
        <v>7934.4</v>
      </c>
      <c r="K120" s="196" t="s">
        <v>235</v>
      </c>
      <c r="L120" s="62"/>
      <c r="M120" s="201" t="s">
        <v>22</v>
      </c>
      <c r="N120" s="202" t="s">
        <v>53</v>
      </c>
      <c r="O120" s="43"/>
      <c r="P120" s="203">
        <f>O120*H120</f>
        <v>0</v>
      </c>
      <c r="Q120" s="203">
        <v>1E-05</v>
      </c>
      <c r="R120" s="203">
        <f>Q120*H120</f>
        <v>0.0018000000000000002</v>
      </c>
      <c r="S120" s="203">
        <v>0</v>
      </c>
      <c r="T120" s="204">
        <f>S120*H120</f>
        <v>0</v>
      </c>
      <c r="AR120" s="25" t="s">
        <v>197</v>
      </c>
      <c r="AT120" s="25" t="s">
        <v>185</v>
      </c>
      <c r="AU120" s="25" t="s">
        <v>92</v>
      </c>
      <c r="AY120" s="25" t="s">
        <v>182</v>
      </c>
      <c r="BE120" s="205">
        <f>IF(N120="základní",J120,0)</f>
        <v>7934.4</v>
      </c>
      <c r="BF120" s="205">
        <f>IF(N120="snížená",J120,0)</f>
        <v>0</v>
      </c>
      <c r="BG120" s="205">
        <f>IF(N120="zákl. přenesená",J120,0)</f>
        <v>0</v>
      </c>
      <c r="BH120" s="205">
        <f>IF(N120="sníž. přenesená",J120,0)</f>
        <v>0</v>
      </c>
      <c r="BI120" s="205">
        <f>IF(N120="nulová",J120,0)</f>
        <v>0</v>
      </c>
      <c r="BJ120" s="25" t="s">
        <v>25</v>
      </c>
      <c r="BK120" s="205">
        <f>ROUND(I120*H120,2)</f>
        <v>7934.4</v>
      </c>
      <c r="BL120" s="25" t="s">
        <v>197</v>
      </c>
      <c r="BM120" s="25" t="s">
        <v>1601</v>
      </c>
    </row>
    <row r="121" spans="2:47" s="1" customFormat="1" ht="240">
      <c r="B121" s="42"/>
      <c r="C121" s="64"/>
      <c r="D121" s="208" t="s">
        <v>237</v>
      </c>
      <c r="E121" s="64"/>
      <c r="F121" s="228" t="s">
        <v>455</v>
      </c>
      <c r="G121" s="64"/>
      <c r="H121" s="64"/>
      <c r="I121" s="165"/>
      <c r="J121" s="64"/>
      <c r="K121" s="64"/>
      <c r="L121" s="62"/>
      <c r="M121" s="229"/>
      <c r="N121" s="43"/>
      <c r="O121" s="43"/>
      <c r="P121" s="43"/>
      <c r="Q121" s="43"/>
      <c r="R121" s="43"/>
      <c r="S121" s="43"/>
      <c r="T121" s="79"/>
      <c r="AT121" s="25" t="s">
        <v>237</v>
      </c>
      <c r="AU121" s="25" t="s">
        <v>92</v>
      </c>
    </row>
    <row r="122" spans="2:65" s="1" customFormat="1" ht="34.2" customHeight="1">
      <c r="B122" s="42"/>
      <c r="C122" s="194" t="s">
        <v>332</v>
      </c>
      <c r="D122" s="194" t="s">
        <v>185</v>
      </c>
      <c r="E122" s="195" t="s">
        <v>473</v>
      </c>
      <c r="F122" s="196" t="s">
        <v>474</v>
      </c>
      <c r="G122" s="197" t="s">
        <v>249</v>
      </c>
      <c r="H122" s="198">
        <v>20</v>
      </c>
      <c r="I122" s="199">
        <v>40.35</v>
      </c>
      <c r="J122" s="200">
        <f>ROUND(I122*H122,2)</f>
        <v>807</v>
      </c>
      <c r="K122" s="196" t="s">
        <v>235</v>
      </c>
      <c r="L122" s="62"/>
      <c r="M122" s="201" t="s">
        <v>22</v>
      </c>
      <c r="N122" s="202" t="s">
        <v>53</v>
      </c>
      <c r="O122" s="43"/>
      <c r="P122" s="203">
        <f>O122*H122</f>
        <v>0</v>
      </c>
      <c r="Q122" s="203">
        <v>0</v>
      </c>
      <c r="R122" s="203">
        <f>Q122*H122</f>
        <v>0</v>
      </c>
      <c r="S122" s="203">
        <v>0</v>
      </c>
      <c r="T122" s="204">
        <f>S122*H122</f>
        <v>0</v>
      </c>
      <c r="AR122" s="25" t="s">
        <v>197</v>
      </c>
      <c r="AT122" s="25" t="s">
        <v>185</v>
      </c>
      <c r="AU122" s="25" t="s">
        <v>92</v>
      </c>
      <c r="AY122" s="25" t="s">
        <v>182</v>
      </c>
      <c r="BE122" s="205">
        <f>IF(N122="základní",J122,0)</f>
        <v>807</v>
      </c>
      <c r="BF122" s="205">
        <f>IF(N122="snížená",J122,0)</f>
        <v>0</v>
      </c>
      <c r="BG122" s="205">
        <f>IF(N122="zákl. přenesená",J122,0)</f>
        <v>0</v>
      </c>
      <c r="BH122" s="205">
        <f>IF(N122="sníž. přenesená",J122,0)</f>
        <v>0</v>
      </c>
      <c r="BI122" s="205">
        <f>IF(N122="nulová",J122,0)</f>
        <v>0</v>
      </c>
      <c r="BJ122" s="25" t="s">
        <v>25</v>
      </c>
      <c r="BK122" s="205">
        <f>ROUND(I122*H122,2)</f>
        <v>807</v>
      </c>
      <c r="BL122" s="25" t="s">
        <v>197</v>
      </c>
      <c r="BM122" s="25" t="s">
        <v>1602</v>
      </c>
    </row>
    <row r="123" spans="2:47" s="1" customFormat="1" ht="48">
      <c r="B123" s="42"/>
      <c r="C123" s="64"/>
      <c r="D123" s="208" t="s">
        <v>237</v>
      </c>
      <c r="E123" s="64"/>
      <c r="F123" s="228" t="s">
        <v>476</v>
      </c>
      <c r="G123" s="64"/>
      <c r="H123" s="64"/>
      <c r="I123" s="165"/>
      <c r="J123" s="64"/>
      <c r="K123" s="64"/>
      <c r="L123" s="62"/>
      <c r="M123" s="229"/>
      <c r="N123" s="43"/>
      <c r="O123" s="43"/>
      <c r="P123" s="43"/>
      <c r="Q123" s="43"/>
      <c r="R123" s="43"/>
      <c r="S123" s="43"/>
      <c r="T123" s="79"/>
      <c r="AT123" s="25" t="s">
        <v>237</v>
      </c>
      <c r="AU123" s="25" t="s">
        <v>92</v>
      </c>
    </row>
    <row r="124" spans="2:65" s="1" customFormat="1" ht="34.2" customHeight="1">
      <c r="B124" s="42"/>
      <c r="C124" s="194" t="s">
        <v>338</v>
      </c>
      <c r="D124" s="194" t="s">
        <v>185</v>
      </c>
      <c r="E124" s="195" t="s">
        <v>478</v>
      </c>
      <c r="F124" s="196" t="s">
        <v>479</v>
      </c>
      <c r="G124" s="197" t="s">
        <v>249</v>
      </c>
      <c r="H124" s="198">
        <v>80</v>
      </c>
      <c r="I124" s="199">
        <v>188</v>
      </c>
      <c r="J124" s="200">
        <f>ROUND(I124*H124,2)</f>
        <v>15040</v>
      </c>
      <c r="K124" s="196" t="s">
        <v>235</v>
      </c>
      <c r="L124" s="62"/>
      <c r="M124" s="201" t="s">
        <v>22</v>
      </c>
      <c r="N124" s="202" t="s">
        <v>53</v>
      </c>
      <c r="O124" s="43"/>
      <c r="P124" s="203">
        <f>O124*H124</f>
        <v>0</v>
      </c>
      <c r="Q124" s="203">
        <v>0</v>
      </c>
      <c r="R124" s="203">
        <f>Q124*H124</f>
        <v>0</v>
      </c>
      <c r="S124" s="203">
        <v>0</v>
      </c>
      <c r="T124" s="204">
        <f>S124*H124</f>
        <v>0</v>
      </c>
      <c r="AR124" s="25" t="s">
        <v>197</v>
      </c>
      <c r="AT124" s="25" t="s">
        <v>185</v>
      </c>
      <c r="AU124" s="25" t="s">
        <v>92</v>
      </c>
      <c r="AY124" s="25" t="s">
        <v>182</v>
      </c>
      <c r="BE124" s="205">
        <f>IF(N124="základní",J124,0)</f>
        <v>15040</v>
      </c>
      <c r="BF124" s="205">
        <f>IF(N124="snížená",J124,0)</f>
        <v>0</v>
      </c>
      <c r="BG124" s="205">
        <f>IF(N124="zákl. přenesená",J124,0)</f>
        <v>0</v>
      </c>
      <c r="BH124" s="205">
        <f>IF(N124="sníž. přenesená",J124,0)</f>
        <v>0</v>
      </c>
      <c r="BI124" s="205">
        <f>IF(N124="nulová",J124,0)</f>
        <v>0</v>
      </c>
      <c r="BJ124" s="25" t="s">
        <v>25</v>
      </c>
      <c r="BK124" s="205">
        <f>ROUND(I124*H124,2)</f>
        <v>15040</v>
      </c>
      <c r="BL124" s="25" t="s">
        <v>197</v>
      </c>
      <c r="BM124" s="25" t="s">
        <v>1603</v>
      </c>
    </row>
    <row r="125" spans="2:47" s="1" customFormat="1" ht="48">
      <c r="B125" s="42"/>
      <c r="C125" s="64"/>
      <c r="D125" s="208" t="s">
        <v>237</v>
      </c>
      <c r="E125" s="64"/>
      <c r="F125" s="228" t="s">
        <v>476</v>
      </c>
      <c r="G125" s="64"/>
      <c r="H125" s="64"/>
      <c r="I125" s="165"/>
      <c r="J125" s="64"/>
      <c r="K125" s="64"/>
      <c r="L125" s="62"/>
      <c r="M125" s="229"/>
      <c r="N125" s="43"/>
      <c r="O125" s="43"/>
      <c r="P125" s="43"/>
      <c r="Q125" s="43"/>
      <c r="R125" s="43"/>
      <c r="S125" s="43"/>
      <c r="T125" s="79"/>
      <c r="AT125" s="25" t="s">
        <v>237</v>
      </c>
      <c r="AU125" s="25" t="s">
        <v>92</v>
      </c>
    </row>
    <row r="126" spans="2:65" s="1" customFormat="1" ht="34.2" customHeight="1">
      <c r="B126" s="42"/>
      <c r="C126" s="194" t="s">
        <v>9</v>
      </c>
      <c r="D126" s="194" t="s">
        <v>185</v>
      </c>
      <c r="E126" s="195" t="s">
        <v>482</v>
      </c>
      <c r="F126" s="196" t="s">
        <v>483</v>
      </c>
      <c r="G126" s="197" t="s">
        <v>249</v>
      </c>
      <c r="H126" s="198">
        <v>20</v>
      </c>
      <c r="I126" s="199">
        <v>426.87</v>
      </c>
      <c r="J126" s="200">
        <f>ROUND(I126*H126,2)</f>
        <v>8537.4</v>
      </c>
      <c r="K126" s="196" t="s">
        <v>235</v>
      </c>
      <c r="L126" s="62"/>
      <c r="M126" s="201" t="s">
        <v>22</v>
      </c>
      <c r="N126" s="202" t="s">
        <v>53</v>
      </c>
      <c r="O126" s="43"/>
      <c r="P126" s="203">
        <f>O126*H126</f>
        <v>0</v>
      </c>
      <c r="Q126" s="203">
        <v>0</v>
      </c>
      <c r="R126" s="203">
        <f>Q126*H126</f>
        <v>0</v>
      </c>
      <c r="S126" s="203">
        <v>0</v>
      </c>
      <c r="T126" s="204">
        <f>S126*H126</f>
        <v>0</v>
      </c>
      <c r="AR126" s="25" t="s">
        <v>197</v>
      </c>
      <c r="AT126" s="25" t="s">
        <v>185</v>
      </c>
      <c r="AU126" s="25" t="s">
        <v>92</v>
      </c>
      <c r="AY126" s="25" t="s">
        <v>182</v>
      </c>
      <c r="BE126" s="205">
        <f>IF(N126="základní",J126,0)</f>
        <v>8537.4</v>
      </c>
      <c r="BF126" s="205">
        <f>IF(N126="snížená",J126,0)</f>
        <v>0</v>
      </c>
      <c r="BG126" s="205">
        <f>IF(N126="zákl. přenesená",J126,0)</f>
        <v>0</v>
      </c>
      <c r="BH126" s="205">
        <f>IF(N126="sníž. přenesená",J126,0)</f>
        <v>0</v>
      </c>
      <c r="BI126" s="205">
        <f>IF(N126="nulová",J126,0)</f>
        <v>0</v>
      </c>
      <c r="BJ126" s="25" t="s">
        <v>25</v>
      </c>
      <c r="BK126" s="205">
        <f>ROUND(I126*H126,2)</f>
        <v>8537.4</v>
      </c>
      <c r="BL126" s="25" t="s">
        <v>197</v>
      </c>
      <c r="BM126" s="25" t="s">
        <v>1604</v>
      </c>
    </row>
    <row r="127" spans="2:47" s="1" customFormat="1" ht="48">
      <c r="B127" s="42"/>
      <c r="C127" s="64"/>
      <c r="D127" s="208" t="s">
        <v>237</v>
      </c>
      <c r="E127" s="64"/>
      <c r="F127" s="228" t="s">
        <v>476</v>
      </c>
      <c r="G127" s="64"/>
      <c r="H127" s="64"/>
      <c r="I127" s="165"/>
      <c r="J127" s="64"/>
      <c r="K127" s="64"/>
      <c r="L127" s="62"/>
      <c r="M127" s="229"/>
      <c r="N127" s="43"/>
      <c r="O127" s="43"/>
      <c r="P127" s="43"/>
      <c r="Q127" s="43"/>
      <c r="R127" s="43"/>
      <c r="S127" s="43"/>
      <c r="T127" s="79"/>
      <c r="AT127" s="25" t="s">
        <v>237</v>
      </c>
      <c r="AU127" s="25" t="s">
        <v>92</v>
      </c>
    </row>
    <row r="128" spans="2:65" s="1" customFormat="1" ht="34.2" customHeight="1">
      <c r="B128" s="42"/>
      <c r="C128" s="194" t="s">
        <v>347</v>
      </c>
      <c r="D128" s="194" t="s">
        <v>185</v>
      </c>
      <c r="E128" s="195" t="s">
        <v>486</v>
      </c>
      <c r="F128" s="196" t="s">
        <v>487</v>
      </c>
      <c r="G128" s="197" t="s">
        <v>249</v>
      </c>
      <c r="H128" s="198">
        <v>80</v>
      </c>
      <c r="I128" s="199">
        <v>897.67</v>
      </c>
      <c r="J128" s="200">
        <f>ROUND(I128*H128,2)</f>
        <v>71813.6</v>
      </c>
      <c r="K128" s="196" t="s">
        <v>235</v>
      </c>
      <c r="L128" s="62"/>
      <c r="M128" s="201" t="s">
        <v>22</v>
      </c>
      <c r="N128" s="202" t="s">
        <v>53</v>
      </c>
      <c r="O128" s="43"/>
      <c r="P128" s="203">
        <f>O128*H128</f>
        <v>0</v>
      </c>
      <c r="Q128" s="203">
        <v>0</v>
      </c>
      <c r="R128" s="203">
        <f>Q128*H128</f>
        <v>0</v>
      </c>
      <c r="S128" s="203">
        <v>0</v>
      </c>
      <c r="T128" s="204">
        <f>S128*H128</f>
        <v>0</v>
      </c>
      <c r="AR128" s="25" t="s">
        <v>197</v>
      </c>
      <c r="AT128" s="25" t="s">
        <v>185</v>
      </c>
      <c r="AU128" s="25" t="s">
        <v>92</v>
      </c>
      <c r="AY128" s="25" t="s">
        <v>182</v>
      </c>
      <c r="BE128" s="205">
        <f>IF(N128="základní",J128,0)</f>
        <v>71813.6</v>
      </c>
      <c r="BF128" s="205">
        <f>IF(N128="snížená",J128,0)</f>
        <v>0</v>
      </c>
      <c r="BG128" s="205">
        <f>IF(N128="zákl. přenesená",J128,0)</f>
        <v>0</v>
      </c>
      <c r="BH128" s="205">
        <f>IF(N128="sníž. přenesená",J128,0)</f>
        <v>0</v>
      </c>
      <c r="BI128" s="205">
        <f>IF(N128="nulová",J128,0)</f>
        <v>0</v>
      </c>
      <c r="BJ128" s="25" t="s">
        <v>25</v>
      </c>
      <c r="BK128" s="205">
        <f>ROUND(I128*H128,2)</f>
        <v>71813.6</v>
      </c>
      <c r="BL128" s="25" t="s">
        <v>197</v>
      </c>
      <c r="BM128" s="25" t="s">
        <v>1605</v>
      </c>
    </row>
    <row r="129" spans="2:47" s="1" customFormat="1" ht="48">
      <c r="B129" s="42"/>
      <c r="C129" s="64"/>
      <c r="D129" s="208" t="s">
        <v>237</v>
      </c>
      <c r="E129" s="64"/>
      <c r="F129" s="228" t="s">
        <v>476</v>
      </c>
      <c r="G129" s="64"/>
      <c r="H129" s="64"/>
      <c r="I129" s="165"/>
      <c r="J129" s="64"/>
      <c r="K129" s="64"/>
      <c r="L129" s="62"/>
      <c r="M129" s="229"/>
      <c r="N129" s="43"/>
      <c r="O129" s="43"/>
      <c r="P129" s="43"/>
      <c r="Q129" s="43"/>
      <c r="R129" s="43"/>
      <c r="S129" s="43"/>
      <c r="T129" s="79"/>
      <c r="AT129" s="25" t="s">
        <v>237</v>
      </c>
      <c r="AU129" s="25" t="s">
        <v>92</v>
      </c>
    </row>
    <row r="130" spans="2:65" s="1" customFormat="1" ht="22.8" customHeight="1">
      <c r="B130" s="42"/>
      <c r="C130" s="194" t="s">
        <v>354</v>
      </c>
      <c r="D130" s="194" t="s">
        <v>185</v>
      </c>
      <c r="E130" s="195" t="s">
        <v>1606</v>
      </c>
      <c r="F130" s="196" t="s">
        <v>1607</v>
      </c>
      <c r="G130" s="197" t="s">
        <v>234</v>
      </c>
      <c r="H130" s="198">
        <v>625</v>
      </c>
      <c r="I130" s="199">
        <v>66.4</v>
      </c>
      <c r="J130" s="200">
        <f>ROUND(I130*H130,2)</f>
        <v>41500</v>
      </c>
      <c r="K130" s="196" t="s">
        <v>235</v>
      </c>
      <c r="L130" s="62"/>
      <c r="M130" s="201" t="s">
        <v>22</v>
      </c>
      <c r="N130" s="202" t="s">
        <v>53</v>
      </c>
      <c r="O130" s="43"/>
      <c r="P130" s="203">
        <f>O130*H130</f>
        <v>0</v>
      </c>
      <c r="Q130" s="203">
        <v>0</v>
      </c>
      <c r="R130" s="203">
        <f>Q130*H130</f>
        <v>0</v>
      </c>
      <c r="S130" s="203">
        <v>0</v>
      </c>
      <c r="T130" s="204">
        <f>S130*H130</f>
        <v>0</v>
      </c>
      <c r="AR130" s="25" t="s">
        <v>197</v>
      </c>
      <c r="AT130" s="25" t="s">
        <v>185</v>
      </c>
      <c r="AU130" s="25" t="s">
        <v>92</v>
      </c>
      <c r="AY130" s="25" t="s">
        <v>182</v>
      </c>
      <c r="BE130" s="205">
        <f>IF(N130="základní",J130,0)</f>
        <v>41500</v>
      </c>
      <c r="BF130" s="205">
        <f>IF(N130="snížená",J130,0)</f>
        <v>0</v>
      </c>
      <c r="BG130" s="205">
        <f>IF(N130="zákl. přenesená",J130,0)</f>
        <v>0</v>
      </c>
      <c r="BH130" s="205">
        <f>IF(N130="sníž. přenesená",J130,0)</f>
        <v>0</v>
      </c>
      <c r="BI130" s="205">
        <f>IF(N130="nulová",J130,0)</f>
        <v>0</v>
      </c>
      <c r="BJ130" s="25" t="s">
        <v>25</v>
      </c>
      <c r="BK130" s="205">
        <f>ROUND(I130*H130,2)</f>
        <v>41500</v>
      </c>
      <c r="BL130" s="25" t="s">
        <v>197</v>
      </c>
      <c r="BM130" s="25" t="s">
        <v>1608</v>
      </c>
    </row>
    <row r="131" spans="2:47" s="1" customFormat="1" ht="96">
      <c r="B131" s="42"/>
      <c r="C131" s="64"/>
      <c r="D131" s="208" t="s">
        <v>237</v>
      </c>
      <c r="E131" s="64"/>
      <c r="F131" s="228" t="s">
        <v>1609</v>
      </c>
      <c r="G131" s="64"/>
      <c r="H131" s="64"/>
      <c r="I131" s="165"/>
      <c r="J131" s="64"/>
      <c r="K131" s="64"/>
      <c r="L131" s="62"/>
      <c r="M131" s="229"/>
      <c r="N131" s="43"/>
      <c r="O131" s="43"/>
      <c r="P131" s="43"/>
      <c r="Q131" s="43"/>
      <c r="R131" s="43"/>
      <c r="S131" s="43"/>
      <c r="T131" s="79"/>
      <c r="AT131" s="25" t="s">
        <v>237</v>
      </c>
      <c r="AU131" s="25" t="s">
        <v>92</v>
      </c>
    </row>
    <row r="132" spans="2:65" s="1" customFormat="1" ht="34.2" customHeight="1">
      <c r="B132" s="42"/>
      <c r="C132" s="194" t="s">
        <v>359</v>
      </c>
      <c r="D132" s="194" t="s">
        <v>185</v>
      </c>
      <c r="E132" s="195" t="s">
        <v>589</v>
      </c>
      <c r="F132" s="196" t="s">
        <v>590</v>
      </c>
      <c r="G132" s="197" t="s">
        <v>561</v>
      </c>
      <c r="H132" s="198">
        <v>289.76</v>
      </c>
      <c r="I132" s="199">
        <v>430.21</v>
      </c>
      <c r="J132" s="200">
        <f>ROUND(I132*H132,2)</f>
        <v>124657.65</v>
      </c>
      <c r="K132" s="196" t="s">
        <v>235</v>
      </c>
      <c r="L132" s="62"/>
      <c r="M132" s="201" t="s">
        <v>22</v>
      </c>
      <c r="N132" s="202" t="s">
        <v>53</v>
      </c>
      <c r="O132" s="43"/>
      <c r="P132" s="203">
        <f>O132*H132</f>
        <v>0</v>
      </c>
      <c r="Q132" s="203">
        <v>0</v>
      </c>
      <c r="R132" s="203">
        <f>Q132*H132</f>
        <v>0</v>
      </c>
      <c r="S132" s="203">
        <v>0</v>
      </c>
      <c r="T132" s="204">
        <f>S132*H132</f>
        <v>0</v>
      </c>
      <c r="AR132" s="25" t="s">
        <v>197</v>
      </c>
      <c r="AT132" s="25" t="s">
        <v>185</v>
      </c>
      <c r="AU132" s="25" t="s">
        <v>92</v>
      </c>
      <c r="AY132" s="25" t="s">
        <v>182</v>
      </c>
      <c r="BE132" s="205">
        <f>IF(N132="základní",J132,0)</f>
        <v>124657.65</v>
      </c>
      <c r="BF132" s="205">
        <f>IF(N132="snížená",J132,0)</f>
        <v>0</v>
      </c>
      <c r="BG132" s="205">
        <f>IF(N132="zákl. přenesená",J132,0)</f>
        <v>0</v>
      </c>
      <c r="BH132" s="205">
        <f>IF(N132="sníž. přenesená",J132,0)</f>
        <v>0</v>
      </c>
      <c r="BI132" s="205">
        <f>IF(N132="nulová",J132,0)</f>
        <v>0</v>
      </c>
      <c r="BJ132" s="25" t="s">
        <v>25</v>
      </c>
      <c r="BK132" s="205">
        <f>ROUND(I132*H132,2)</f>
        <v>124657.65</v>
      </c>
      <c r="BL132" s="25" t="s">
        <v>197</v>
      </c>
      <c r="BM132" s="25" t="s">
        <v>1610</v>
      </c>
    </row>
    <row r="133" spans="2:47" s="1" customFormat="1" ht="48">
      <c r="B133" s="42"/>
      <c r="C133" s="64"/>
      <c r="D133" s="208" t="s">
        <v>237</v>
      </c>
      <c r="E133" s="64"/>
      <c r="F133" s="228" t="s">
        <v>592</v>
      </c>
      <c r="G133" s="64"/>
      <c r="H133" s="64"/>
      <c r="I133" s="165"/>
      <c r="J133" s="64"/>
      <c r="K133" s="64"/>
      <c r="L133" s="62"/>
      <c r="M133" s="229"/>
      <c r="N133" s="43"/>
      <c r="O133" s="43"/>
      <c r="P133" s="43"/>
      <c r="Q133" s="43"/>
      <c r="R133" s="43"/>
      <c r="S133" s="43"/>
      <c r="T133" s="79"/>
      <c r="AT133" s="25" t="s">
        <v>237</v>
      </c>
      <c r="AU133" s="25" t="s">
        <v>92</v>
      </c>
    </row>
    <row r="134" spans="2:51" s="11" customFormat="1" ht="13.5">
      <c r="B134" s="206"/>
      <c r="C134" s="207"/>
      <c r="D134" s="208" t="s">
        <v>192</v>
      </c>
      <c r="E134" s="209" t="s">
        <v>22</v>
      </c>
      <c r="F134" s="210" t="s">
        <v>1611</v>
      </c>
      <c r="G134" s="207"/>
      <c r="H134" s="211">
        <v>289.76</v>
      </c>
      <c r="I134" s="212"/>
      <c r="J134" s="207"/>
      <c r="K134" s="207"/>
      <c r="L134" s="213"/>
      <c r="M134" s="214"/>
      <c r="N134" s="215"/>
      <c r="O134" s="215"/>
      <c r="P134" s="215"/>
      <c r="Q134" s="215"/>
      <c r="R134" s="215"/>
      <c r="S134" s="215"/>
      <c r="T134" s="216"/>
      <c r="AT134" s="217" t="s">
        <v>192</v>
      </c>
      <c r="AU134" s="217" t="s">
        <v>92</v>
      </c>
      <c r="AV134" s="11" t="s">
        <v>92</v>
      </c>
      <c r="AW134" s="11" t="s">
        <v>194</v>
      </c>
      <c r="AX134" s="11" t="s">
        <v>25</v>
      </c>
      <c r="AY134" s="217" t="s">
        <v>182</v>
      </c>
    </row>
    <row r="135" spans="2:63" s="10" customFormat="1" ht="29.85" customHeight="1">
      <c r="B135" s="178"/>
      <c r="C135" s="179"/>
      <c r="D135" s="180" t="s">
        <v>81</v>
      </c>
      <c r="E135" s="192" t="s">
        <v>92</v>
      </c>
      <c r="F135" s="192" t="s">
        <v>657</v>
      </c>
      <c r="G135" s="179"/>
      <c r="H135" s="179"/>
      <c r="I135" s="182"/>
      <c r="J135" s="193">
        <f>BK135</f>
        <v>70559.23000000001</v>
      </c>
      <c r="K135" s="179"/>
      <c r="L135" s="184"/>
      <c r="M135" s="185"/>
      <c r="N135" s="186"/>
      <c r="O135" s="186"/>
      <c r="P135" s="187">
        <f>SUM(P136:P138)</f>
        <v>0</v>
      </c>
      <c r="Q135" s="186"/>
      <c r="R135" s="187">
        <f>SUM(R136:R138)</f>
        <v>1.292406</v>
      </c>
      <c r="S135" s="186"/>
      <c r="T135" s="188">
        <f>SUM(T136:T138)</f>
        <v>0</v>
      </c>
      <c r="AR135" s="189" t="s">
        <v>25</v>
      </c>
      <c r="AT135" s="190" t="s">
        <v>81</v>
      </c>
      <c r="AU135" s="190" t="s">
        <v>25</v>
      </c>
      <c r="AY135" s="189" t="s">
        <v>182</v>
      </c>
      <c r="BK135" s="191">
        <f>SUM(BK136:BK138)</f>
        <v>70559.23000000001</v>
      </c>
    </row>
    <row r="136" spans="2:65" s="1" customFormat="1" ht="22.8" customHeight="1">
      <c r="B136" s="42"/>
      <c r="C136" s="194" t="s">
        <v>364</v>
      </c>
      <c r="D136" s="194" t="s">
        <v>185</v>
      </c>
      <c r="E136" s="195" t="s">
        <v>1612</v>
      </c>
      <c r="F136" s="196" t="s">
        <v>1613</v>
      </c>
      <c r="G136" s="197" t="s">
        <v>1614</v>
      </c>
      <c r="H136" s="198">
        <v>60.15</v>
      </c>
      <c r="I136" s="199">
        <v>1093.97</v>
      </c>
      <c r="J136" s="200">
        <f>ROUND(I136*H136,2)</f>
        <v>65802.3</v>
      </c>
      <c r="K136" s="196" t="s">
        <v>235</v>
      </c>
      <c r="L136" s="62"/>
      <c r="M136" s="201" t="s">
        <v>22</v>
      </c>
      <c r="N136" s="202" t="s">
        <v>53</v>
      </c>
      <c r="O136" s="43"/>
      <c r="P136" s="203">
        <f>O136*H136</f>
        <v>0</v>
      </c>
      <c r="Q136" s="203">
        <v>4E-05</v>
      </c>
      <c r="R136" s="203">
        <f>Q136*H136</f>
        <v>0.002406</v>
      </c>
      <c r="S136" s="203">
        <v>0</v>
      </c>
      <c r="T136" s="204">
        <f>S136*H136</f>
        <v>0</v>
      </c>
      <c r="AR136" s="25" t="s">
        <v>197</v>
      </c>
      <c r="AT136" s="25" t="s">
        <v>185</v>
      </c>
      <c r="AU136" s="25" t="s">
        <v>92</v>
      </c>
      <c r="AY136" s="25" t="s">
        <v>182</v>
      </c>
      <c r="BE136" s="205">
        <f>IF(N136="základní",J136,0)</f>
        <v>65802.3</v>
      </c>
      <c r="BF136" s="205">
        <f>IF(N136="snížená",J136,0)</f>
        <v>0</v>
      </c>
      <c r="BG136" s="205">
        <f>IF(N136="zákl. přenesená",J136,0)</f>
        <v>0</v>
      </c>
      <c r="BH136" s="205">
        <f>IF(N136="sníž. přenesená",J136,0)</f>
        <v>0</v>
      </c>
      <c r="BI136" s="205">
        <f>IF(N136="nulová",J136,0)</f>
        <v>0</v>
      </c>
      <c r="BJ136" s="25" t="s">
        <v>25</v>
      </c>
      <c r="BK136" s="205">
        <f>ROUND(I136*H136,2)</f>
        <v>65802.3</v>
      </c>
      <c r="BL136" s="25" t="s">
        <v>197</v>
      </c>
      <c r="BM136" s="25" t="s">
        <v>1615</v>
      </c>
    </row>
    <row r="137" spans="2:47" s="1" customFormat="1" ht="264">
      <c r="B137" s="42"/>
      <c r="C137" s="64"/>
      <c r="D137" s="208" t="s">
        <v>237</v>
      </c>
      <c r="E137" s="64"/>
      <c r="F137" s="228" t="s">
        <v>1616</v>
      </c>
      <c r="G137" s="64"/>
      <c r="H137" s="64"/>
      <c r="I137" s="165"/>
      <c r="J137" s="64"/>
      <c r="K137" s="64"/>
      <c r="L137" s="62"/>
      <c r="M137" s="229"/>
      <c r="N137" s="43"/>
      <c r="O137" s="43"/>
      <c r="P137" s="43"/>
      <c r="Q137" s="43"/>
      <c r="R137" s="43"/>
      <c r="S137" s="43"/>
      <c r="T137" s="79"/>
      <c r="AT137" s="25" t="s">
        <v>237</v>
      </c>
      <c r="AU137" s="25" t="s">
        <v>92</v>
      </c>
    </row>
    <row r="138" spans="2:65" s="1" customFormat="1" ht="14.4" customHeight="1">
      <c r="B138" s="42"/>
      <c r="C138" s="244" t="s">
        <v>372</v>
      </c>
      <c r="D138" s="244" t="s">
        <v>435</v>
      </c>
      <c r="E138" s="245" t="s">
        <v>1617</v>
      </c>
      <c r="F138" s="246" t="s">
        <v>1618</v>
      </c>
      <c r="G138" s="247" t="s">
        <v>561</v>
      </c>
      <c r="H138" s="248">
        <v>1.29</v>
      </c>
      <c r="I138" s="249">
        <v>3687.54</v>
      </c>
      <c r="J138" s="250">
        <f>ROUND(I138*H138,2)</f>
        <v>4756.93</v>
      </c>
      <c r="K138" s="246" t="s">
        <v>235</v>
      </c>
      <c r="L138" s="251"/>
      <c r="M138" s="252" t="s">
        <v>22</v>
      </c>
      <c r="N138" s="253" t="s">
        <v>53</v>
      </c>
      <c r="O138" s="43"/>
      <c r="P138" s="203">
        <f>O138*H138</f>
        <v>0</v>
      </c>
      <c r="Q138" s="203">
        <v>1</v>
      </c>
      <c r="R138" s="203">
        <f>Q138*H138</f>
        <v>1.29</v>
      </c>
      <c r="S138" s="203">
        <v>0</v>
      </c>
      <c r="T138" s="204">
        <f>S138*H138</f>
        <v>0</v>
      </c>
      <c r="AR138" s="25" t="s">
        <v>271</v>
      </c>
      <c r="AT138" s="25" t="s">
        <v>435</v>
      </c>
      <c r="AU138" s="25" t="s">
        <v>92</v>
      </c>
      <c r="AY138" s="25" t="s">
        <v>182</v>
      </c>
      <c r="BE138" s="205">
        <f>IF(N138="základní",J138,0)</f>
        <v>4756.93</v>
      </c>
      <c r="BF138" s="205">
        <f>IF(N138="snížená",J138,0)</f>
        <v>0</v>
      </c>
      <c r="BG138" s="205">
        <f>IF(N138="zákl. přenesená",J138,0)</f>
        <v>0</v>
      </c>
      <c r="BH138" s="205">
        <f>IF(N138="sníž. přenesená",J138,0)</f>
        <v>0</v>
      </c>
      <c r="BI138" s="205">
        <f>IF(N138="nulová",J138,0)</f>
        <v>0</v>
      </c>
      <c r="BJ138" s="25" t="s">
        <v>25</v>
      </c>
      <c r="BK138" s="205">
        <f>ROUND(I138*H138,2)</f>
        <v>4756.93</v>
      </c>
      <c r="BL138" s="25" t="s">
        <v>197</v>
      </c>
      <c r="BM138" s="25" t="s">
        <v>1619</v>
      </c>
    </row>
    <row r="139" spans="2:63" s="10" customFormat="1" ht="29.85" customHeight="1">
      <c r="B139" s="178"/>
      <c r="C139" s="179"/>
      <c r="D139" s="180" t="s">
        <v>81</v>
      </c>
      <c r="E139" s="192" t="s">
        <v>261</v>
      </c>
      <c r="F139" s="192" t="s">
        <v>1620</v>
      </c>
      <c r="G139" s="179"/>
      <c r="H139" s="179"/>
      <c r="I139" s="182"/>
      <c r="J139" s="193">
        <f>BK139</f>
        <v>12142.28</v>
      </c>
      <c r="K139" s="179"/>
      <c r="L139" s="184"/>
      <c r="M139" s="185"/>
      <c r="N139" s="186"/>
      <c r="O139" s="186"/>
      <c r="P139" s="187">
        <f>SUM(P140:P141)</f>
        <v>0</v>
      </c>
      <c r="Q139" s="186"/>
      <c r="R139" s="187">
        <f>SUM(R140:R141)</f>
        <v>0.012112000000000001</v>
      </c>
      <c r="S139" s="186"/>
      <c r="T139" s="188">
        <f>SUM(T140:T141)</f>
        <v>0</v>
      </c>
      <c r="AR139" s="189" t="s">
        <v>25</v>
      </c>
      <c r="AT139" s="190" t="s">
        <v>81</v>
      </c>
      <c r="AU139" s="190" t="s">
        <v>25</v>
      </c>
      <c r="AY139" s="189" t="s">
        <v>182</v>
      </c>
      <c r="BK139" s="191">
        <f>SUM(BK140:BK141)</f>
        <v>12142.28</v>
      </c>
    </row>
    <row r="140" spans="2:65" s="1" customFormat="1" ht="14.4" customHeight="1">
      <c r="B140" s="42"/>
      <c r="C140" s="194" t="s">
        <v>377</v>
      </c>
      <c r="D140" s="194" t="s">
        <v>185</v>
      </c>
      <c r="E140" s="195" t="s">
        <v>1621</v>
      </c>
      <c r="F140" s="196" t="s">
        <v>1622</v>
      </c>
      <c r="G140" s="197" t="s">
        <v>234</v>
      </c>
      <c r="H140" s="198">
        <v>75.7</v>
      </c>
      <c r="I140" s="199">
        <v>160.4</v>
      </c>
      <c r="J140" s="200">
        <f>ROUND(I140*H140,2)</f>
        <v>12142.28</v>
      </c>
      <c r="K140" s="196" t="s">
        <v>235</v>
      </c>
      <c r="L140" s="62"/>
      <c r="M140" s="201" t="s">
        <v>22</v>
      </c>
      <c r="N140" s="202" t="s">
        <v>53</v>
      </c>
      <c r="O140" s="43"/>
      <c r="P140" s="203">
        <f>O140*H140</f>
        <v>0</v>
      </c>
      <c r="Q140" s="203">
        <v>0.00016</v>
      </c>
      <c r="R140" s="203">
        <f>Q140*H140</f>
        <v>0.012112000000000001</v>
      </c>
      <c r="S140" s="203">
        <v>0</v>
      </c>
      <c r="T140" s="204">
        <f>S140*H140</f>
        <v>0</v>
      </c>
      <c r="AR140" s="25" t="s">
        <v>197</v>
      </c>
      <c r="AT140" s="25" t="s">
        <v>185</v>
      </c>
      <c r="AU140" s="25" t="s">
        <v>92</v>
      </c>
      <c r="AY140" s="25" t="s">
        <v>182</v>
      </c>
      <c r="BE140" s="205">
        <f>IF(N140="základní",J140,0)</f>
        <v>12142.28</v>
      </c>
      <c r="BF140" s="205">
        <f>IF(N140="snížená",J140,0)</f>
        <v>0</v>
      </c>
      <c r="BG140" s="205">
        <f>IF(N140="zákl. přenesená",J140,0)</f>
        <v>0</v>
      </c>
      <c r="BH140" s="205">
        <f>IF(N140="sníž. přenesená",J140,0)</f>
        <v>0</v>
      </c>
      <c r="BI140" s="205">
        <f>IF(N140="nulová",J140,0)</f>
        <v>0</v>
      </c>
      <c r="BJ140" s="25" t="s">
        <v>25</v>
      </c>
      <c r="BK140" s="205">
        <f>ROUND(I140*H140,2)</f>
        <v>12142.28</v>
      </c>
      <c r="BL140" s="25" t="s">
        <v>197</v>
      </c>
      <c r="BM140" s="25" t="s">
        <v>1623</v>
      </c>
    </row>
    <row r="141" spans="2:47" s="1" customFormat="1" ht="60">
      <c r="B141" s="42"/>
      <c r="C141" s="64"/>
      <c r="D141" s="208" t="s">
        <v>237</v>
      </c>
      <c r="E141" s="64"/>
      <c r="F141" s="228" t="s">
        <v>1624</v>
      </c>
      <c r="G141" s="64"/>
      <c r="H141" s="64"/>
      <c r="I141" s="165"/>
      <c r="J141" s="64"/>
      <c r="K141" s="64"/>
      <c r="L141" s="62"/>
      <c r="M141" s="229"/>
      <c r="N141" s="43"/>
      <c r="O141" s="43"/>
      <c r="P141" s="43"/>
      <c r="Q141" s="43"/>
      <c r="R141" s="43"/>
      <c r="S141" s="43"/>
      <c r="T141" s="79"/>
      <c r="AT141" s="25" t="s">
        <v>237</v>
      </c>
      <c r="AU141" s="25" t="s">
        <v>92</v>
      </c>
    </row>
    <row r="142" spans="2:63" s="10" customFormat="1" ht="29.85" customHeight="1">
      <c r="B142" s="178"/>
      <c r="C142" s="179"/>
      <c r="D142" s="180" t="s">
        <v>81</v>
      </c>
      <c r="E142" s="192" t="s">
        <v>277</v>
      </c>
      <c r="F142" s="192" t="s">
        <v>1475</v>
      </c>
      <c r="G142" s="179"/>
      <c r="H142" s="179"/>
      <c r="I142" s="182"/>
      <c r="J142" s="193">
        <f>BK142</f>
        <v>109882.11</v>
      </c>
      <c r="K142" s="179"/>
      <c r="L142" s="184"/>
      <c r="M142" s="185"/>
      <c r="N142" s="186"/>
      <c r="O142" s="186"/>
      <c r="P142" s="187">
        <f>SUM(P143:P148)</f>
        <v>0</v>
      </c>
      <c r="Q142" s="186"/>
      <c r="R142" s="187">
        <f>SUM(R143:R148)</f>
        <v>410.19076</v>
      </c>
      <c r="S142" s="186"/>
      <c r="T142" s="188">
        <f>SUM(T143:T148)</f>
        <v>0</v>
      </c>
      <c r="AR142" s="189" t="s">
        <v>25</v>
      </c>
      <c r="AT142" s="190" t="s">
        <v>81</v>
      </c>
      <c r="AU142" s="190" t="s">
        <v>25</v>
      </c>
      <c r="AY142" s="189" t="s">
        <v>182</v>
      </c>
      <c r="BK142" s="191">
        <f>SUM(BK143:BK148)</f>
        <v>109882.11</v>
      </c>
    </row>
    <row r="143" spans="2:65" s="1" customFormat="1" ht="22.8" customHeight="1">
      <c r="B143" s="42"/>
      <c r="C143" s="194" t="s">
        <v>382</v>
      </c>
      <c r="D143" s="194" t="s">
        <v>185</v>
      </c>
      <c r="E143" s="195" t="s">
        <v>1625</v>
      </c>
      <c r="F143" s="196" t="s">
        <v>1626</v>
      </c>
      <c r="G143" s="197" t="s">
        <v>234</v>
      </c>
      <c r="H143" s="198">
        <v>680</v>
      </c>
      <c r="I143" s="199">
        <v>17.9</v>
      </c>
      <c r="J143" s="200">
        <f>ROUND(I143*H143,2)</f>
        <v>12172</v>
      </c>
      <c r="K143" s="196" t="s">
        <v>235</v>
      </c>
      <c r="L143" s="62"/>
      <c r="M143" s="201" t="s">
        <v>22</v>
      </c>
      <c r="N143" s="202" t="s">
        <v>53</v>
      </c>
      <c r="O143" s="43"/>
      <c r="P143" s="203">
        <f>O143*H143</f>
        <v>0</v>
      </c>
      <c r="Q143" s="203">
        <v>0</v>
      </c>
      <c r="R143" s="203">
        <f>Q143*H143</f>
        <v>0</v>
      </c>
      <c r="S143" s="203">
        <v>0</v>
      </c>
      <c r="T143" s="204">
        <f>S143*H143</f>
        <v>0</v>
      </c>
      <c r="AR143" s="25" t="s">
        <v>197</v>
      </c>
      <c r="AT143" s="25" t="s">
        <v>185</v>
      </c>
      <c r="AU143" s="25" t="s">
        <v>92</v>
      </c>
      <c r="AY143" s="25" t="s">
        <v>182</v>
      </c>
      <c r="BE143" s="205">
        <f>IF(N143="základní",J143,0)</f>
        <v>12172</v>
      </c>
      <c r="BF143" s="205">
        <f>IF(N143="snížená",J143,0)</f>
        <v>0</v>
      </c>
      <c r="BG143" s="205">
        <f>IF(N143="zákl. přenesená",J143,0)</f>
        <v>0</v>
      </c>
      <c r="BH143" s="205">
        <f>IF(N143="sníž. přenesená",J143,0)</f>
        <v>0</v>
      </c>
      <c r="BI143" s="205">
        <f>IF(N143="nulová",J143,0)</f>
        <v>0</v>
      </c>
      <c r="BJ143" s="25" t="s">
        <v>25</v>
      </c>
      <c r="BK143" s="205">
        <f>ROUND(I143*H143,2)</f>
        <v>12172</v>
      </c>
      <c r="BL143" s="25" t="s">
        <v>197</v>
      </c>
      <c r="BM143" s="25" t="s">
        <v>1627</v>
      </c>
    </row>
    <row r="144" spans="2:47" s="1" customFormat="1" ht="48">
      <c r="B144" s="42"/>
      <c r="C144" s="64"/>
      <c r="D144" s="208" t="s">
        <v>237</v>
      </c>
      <c r="E144" s="64"/>
      <c r="F144" s="228" t="s">
        <v>1628</v>
      </c>
      <c r="G144" s="64"/>
      <c r="H144" s="64"/>
      <c r="I144" s="165"/>
      <c r="J144" s="64"/>
      <c r="K144" s="64"/>
      <c r="L144" s="62"/>
      <c r="M144" s="229"/>
      <c r="N144" s="43"/>
      <c r="O144" s="43"/>
      <c r="P144" s="43"/>
      <c r="Q144" s="43"/>
      <c r="R144" s="43"/>
      <c r="S144" s="43"/>
      <c r="T144" s="79"/>
      <c r="AT144" s="25" t="s">
        <v>237</v>
      </c>
      <c r="AU144" s="25" t="s">
        <v>92</v>
      </c>
    </row>
    <row r="145" spans="2:65" s="1" customFormat="1" ht="22.8" customHeight="1">
      <c r="B145" s="42"/>
      <c r="C145" s="194" t="s">
        <v>387</v>
      </c>
      <c r="D145" s="194" t="s">
        <v>185</v>
      </c>
      <c r="E145" s="195" t="s">
        <v>1629</v>
      </c>
      <c r="F145" s="196" t="s">
        <v>1630</v>
      </c>
      <c r="G145" s="197" t="s">
        <v>234</v>
      </c>
      <c r="H145" s="198">
        <v>23800</v>
      </c>
      <c r="I145" s="199">
        <v>0.43</v>
      </c>
      <c r="J145" s="200">
        <f>ROUND(I145*H145,2)</f>
        <v>10234</v>
      </c>
      <c r="K145" s="196" t="s">
        <v>235</v>
      </c>
      <c r="L145" s="62"/>
      <c r="M145" s="201" t="s">
        <v>22</v>
      </c>
      <c r="N145" s="202" t="s">
        <v>53</v>
      </c>
      <c r="O145" s="43"/>
      <c r="P145" s="203">
        <f>O145*H145</f>
        <v>0</v>
      </c>
      <c r="Q145" s="203">
        <v>0</v>
      </c>
      <c r="R145" s="203">
        <f>Q145*H145</f>
        <v>0</v>
      </c>
      <c r="S145" s="203">
        <v>0</v>
      </c>
      <c r="T145" s="204">
        <f>S145*H145</f>
        <v>0</v>
      </c>
      <c r="AR145" s="25" t="s">
        <v>197</v>
      </c>
      <c r="AT145" s="25" t="s">
        <v>185</v>
      </c>
      <c r="AU145" s="25" t="s">
        <v>92</v>
      </c>
      <c r="AY145" s="25" t="s">
        <v>182</v>
      </c>
      <c r="BE145" s="205">
        <f>IF(N145="základní",J145,0)</f>
        <v>10234</v>
      </c>
      <c r="BF145" s="205">
        <f>IF(N145="snížená",J145,0)</f>
        <v>0</v>
      </c>
      <c r="BG145" s="205">
        <f>IF(N145="zákl. přenesená",J145,0)</f>
        <v>0</v>
      </c>
      <c r="BH145" s="205">
        <f>IF(N145="sníž. přenesená",J145,0)</f>
        <v>0</v>
      </c>
      <c r="BI145" s="205">
        <f>IF(N145="nulová",J145,0)</f>
        <v>0</v>
      </c>
      <c r="BJ145" s="25" t="s">
        <v>25</v>
      </c>
      <c r="BK145" s="205">
        <f>ROUND(I145*H145,2)</f>
        <v>10234</v>
      </c>
      <c r="BL145" s="25" t="s">
        <v>197</v>
      </c>
      <c r="BM145" s="25" t="s">
        <v>1631</v>
      </c>
    </row>
    <row r="146" spans="2:47" s="1" customFormat="1" ht="48">
      <c r="B146" s="42"/>
      <c r="C146" s="64"/>
      <c r="D146" s="208" t="s">
        <v>237</v>
      </c>
      <c r="E146" s="64"/>
      <c r="F146" s="228" t="s">
        <v>1628</v>
      </c>
      <c r="G146" s="64"/>
      <c r="H146" s="64"/>
      <c r="I146" s="165"/>
      <c r="J146" s="64"/>
      <c r="K146" s="64"/>
      <c r="L146" s="62"/>
      <c r="M146" s="229"/>
      <c r="N146" s="43"/>
      <c r="O146" s="43"/>
      <c r="P146" s="43"/>
      <c r="Q146" s="43"/>
      <c r="R146" s="43"/>
      <c r="S146" s="43"/>
      <c r="T146" s="79"/>
      <c r="AT146" s="25" t="s">
        <v>237</v>
      </c>
      <c r="AU146" s="25" t="s">
        <v>92</v>
      </c>
    </row>
    <row r="147" spans="2:65" s="1" customFormat="1" ht="22.8" customHeight="1">
      <c r="B147" s="42"/>
      <c r="C147" s="194" t="s">
        <v>394</v>
      </c>
      <c r="D147" s="194" t="s">
        <v>185</v>
      </c>
      <c r="E147" s="195" t="s">
        <v>1632</v>
      </c>
      <c r="F147" s="196" t="s">
        <v>1633</v>
      </c>
      <c r="G147" s="197" t="s">
        <v>234</v>
      </c>
      <c r="H147" s="198">
        <v>680</v>
      </c>
      <c r="I147" s="199">
        <v>12.05</v>
      </c>
      <c r="J147" s="200">
        <f>ROUND(I147*H147,2)</f>
        <v>8194</v>
      </c>
      <c r="K147" s="196" t="s">
        <v>235</v>
      </c>
      <c r="L147" s="62"/>
      <c r="M147" s="201" t="s">
        <v>22</v>
      </c>
      <c r="N147" s="202" t="s">
        <v>53</v>
      </c>
      <c r="O147" s="43"/>
      <c r="P147" s="203">
        <f>O147*H147</f>
        <v>0</v>
      </c>
      <c r="Q147" s="203">
        <v>0</v>
      </c>
      <c r="R147" s="203">
        <f>Q147*H147</f>
        <v>0</v>
      </c>
      <c r="S147" s="203">
        <v>0</v>
      </c>
      <c r="T147" s="204">
        <f>S147*H147</f>
        <v>0</v>
      </c>
      <c r="AR147" s="25" t="s">
        <v>197</v>
      </c>
      <c r="AT147" s="25" t="s">
        <v>185</v>
      </c>
      <c r="AU147" s="25" t="s">
        <v>92</v>
      </c>
      <c r="AY147" s="25" t="s">
        <v>182</v>
      </c>
      <c r="BE147" s="205">
        <f>IF(N147="základní",J147,0)</f>
        <v>8194</v>
      </c>
      <c r="BF147" s="205">
        <f>IF(N147="snížená",J147,0)</f>
        <v>0</v>
      </c>
      <c r="BG147" s="205">
        <f>IF(N147="zákl. přenesená",J147,0)</f>
        <v>0</v>
      </c>
      <c r="BH147" s="205">
        <f>IF(N147="sníž. přenesená",J147,0)</f>
        <v>0</v>
      </c>
      <c r="BI147" s="205">
        <f>IF(N147="nulová",J147,0)</f>
        <v>0</v>
      </c>
      <c r="BJ147" s="25" t="s">
        <v>25</v>
      </c>
      <c r="BK147" s="205">
        <f>ROUND(I147*H147,2)</f>
        <v>8194</v>
      </c>
      <c r="BL147" s="25" t="s">
        <v>197</v>
      </c>
      <c r="BM147" s="25" t="s">
        <v>1634</v>
      </c>
    </row>
    <row r="148" spans="2:65" s="1" customFormat="1" ht="14.4" customHeight="1">
      <c r="B148" s="42"/>
      <c r="C148" s="194" t="s">
        <v>399</v>
      </c>
      <c r="D148" s="194" t="s">
        <v>185</v>
      </c>
      <c r="E148" s="195" t="s">
        <v>1635</v>
      </c>
      <c r="F148" s="196" t="s">
        <v>1636</v>
      </c>
      <c r="G148" s="197" t="s">
        <v>1637</v>
      </c>
      <c r="H148" s="198">
        <v>43</v>
      </c>
      <c r="I148" s="199">
        <v>1843.77</v>
      </c>
      <c r="J148" s="200">
        <f>ROUND(I148*H148,2)</f>
        <v>79282.11</v>
      </c>
      <c r="K148" s="196" t="s">
        <v>22</v>
      </c>
      <c r="L148" s="62"/>
      <c r="M148" s="201" t="s">
        <v>22</v>
      </c>
      <c r="N148" s="202" t="s">
        <v>53</v>
      </c>
      <c r="O148" s="43"/>
      <c r="P148" s="203">
        <f>O148*H148</f>
        <v>0</v>
      </c>
      <c r="Q148" s="203">
        <v>9.53932</v>
      </c>
      <c r="R148" s="203">
        <f>Q148*H148</f>
        <v>410.19076</v>
      </c>
      <c r="S148" s="203">
        <v>0</v>
      </c>
      <c r="T148" s="204">
        <f>S148*H148</f>
        <v>0</v>
      </c>
      <c r="AR148" s="25" t="s">
        <v>197</v>
      </c>
      <c r="AT148" s="25" t="s">
        <v>185</v>
      </c>
      <c r="AU148" s="25" t="s">
        <v>92</v>
      </c>
      <c r="AY148" s="25" t="s">
        <v>182</v>
      </c>
      <c r="BE148" s="205">
        <f>IF(N148="základní",J148,0)</f>
        <v>79282.11</v>
      </c>
      <c r="BF148" s="205">
        <f>IF(N148="snížená",J148,0)</f>
        <v>0</v>
      </c>
      <c r="BG148" s="205">
        <f>IF(N148="zákl. přenesená",J148,0)</f>
        <v>0</v>
      </c>
      <c r="BH148" s="205">
        <f>IF(N148="sníž. přenesená",J148,0)</f>
        <v>0</v>
      </c>
      <c r="BI148" s="205">
        <f>IF(N148="nulová",J148,0)</f>
        <v>0</v>
      </c>
      <c r="BJ148" s="25" t="s">
        <v>25</v>
      </c>
      <c r="BK148" s="205">
        <f>ROUND(I148*H148,2)</f>
        <v>79282.11</v>
      </c>
      <c r="BL148" s="25" t="s">
        <v>197</v>
      </c>
      <c r="BM148" s="25" t="s">
        <v>1638</v>
      </c>
    </row>
    <row r="149" spans="2:63" s="10" customFormat="1" ht="29.85" customHeight="1">
      <c r="B149" s="178"/>
      <c r="C149" s="179"/>
      <c r="D149" s="180" t="s">
        <v>81</v>
      </c>
      <c r="E149" s="192" t="s">
        <v>1302</v>
      </c>
      <c r="F149" s="192" t="s">
        <v>1303</v>
      </c>
      <c r="G149" s="179"/>
      <c r="H149" s="179"/>
      <c r="I149" s="182"/>
      <c r="J149" s="193">
        <f>BK149</f>
        <v>77204.89000000001</v>
      </c>
      <c r="K149" s="179"/>
      <c r="L149" s="184"/>
      <c r="M149" s="185"/>
      <c r="N149" s="186"/>
      <c r="O149" s="186"/>
      <c r="P149" s="187">
        <f>SUM(P150:P155)</f>
        <v>0</v>
      </c>
      <c r="Q149" s="186"/>
      <c r="R149" s="187">
        <f>SUM(R150:R155)</f>
        <v>0</v>
      </c>
      <c r="S149" s="186"/>
      <c r="T149" s="188">
        <f>SUM(T150:T155)</f>
        <v>0</v>
      </c>
      <c r="AR149" s="189" t="s">
        <v>25</v>
      </c>
      <c r="AT149" s="190" t="s">
        <v>81</v>
      </c>
      <c r="AU149" s="190" t="s">
        <v>25</v>
      </c>
      <c r="AY149" s="189" t="s">
        <v>182</v>
      </c>
      <c r="BK149" s="191">
        <f>SUM(BK150:BK155)</f>
        <v>77204.89000000001</v>
      </c>
    </row>
    <row r="150" spans="2:65" s="1" customFormat="1" ht="22.8" customHeight="1">
      <c r="B150" s="42"/>
      <c r="C150" s="194" t="s">
        <v>405</v>
      </c>
      <c r="D150" s="194" t="s">
        <v>185</v>
      </c>
      <c r="E150" s="195" t="s">
        <v>1639</v>
      </c>
      <c r="F150" s="196" t="s">
        <v>1640</v>
      </c>
      <c r="G150" s="197" t="s">
        <v>561</v>
      </c>
      <c r="H150" s="198">
        <v>283.51</v>
      </c>
      <c r="I150" s="199">
        <v>117.83</v>
      </c>
      <c r="J150" s="200">
        <f>ROUND(I150*H150,2)</f>
        <v>33405.98</v>
      </c>
      <c r="K150" s="196" t="s">
        <v>235</v>
      </c>
      <c r="L150" s="62"/>
      <c r="M150" s="201" t="s">
        <v>22</v>
      </c>
      <c r="N150" s="202" t="s">
        <v>53</v>
      </c>
      <c r="O150" s="43"/>
      <c r="P150" s="203">
        <f>O150*H150</f>
        <v>0</v>
      </c>
      <c r="Q150" s="203">
        <v>0</v>
      </c>
      <c r="R150" s="203">
        <f>Q150*H150</f>
        <v>0</v>
      </c>
      <c r="S150" s="203">
        <v>0</v>
      </c>
      <c r="T150" s="204">
        <f>S150*H150</f>
        <v>0</v>
      </c>
      <c r="AR150" s="25" t="s">
        <v>197</v>
      </c>
      <c r="AT150" s="25" t="s">
        <v>185</v>
      </c>
      <c r="AU150" s="25" t="s">
        <v>92</v>
      </c>
      <c r="AY150" s="25" t="s">
        <v>182</v>
      </c>
      <c r="BE150" s="205">
        <f>IF(N150="základní",J150,0)</f>
        <v>33405.98</v>
      </c>
      <c r="BF150" s="205">
        <f>IF(N150="snížená",J150,0)</f>
        <v>0</v>
      </c>
      <c r="BG150" s="205">
        <f>IF(N150="zákl. přenesená",J150,0)</f>
        <v>0</v>
      </c>
      <c r="BH150" s="205">
        <f>IF(N150="sníž. přenesená",J150,0)</f>
        <v>0</v>
      </c>
      <c r="BI150" s="205">
        <f>IF(N150="nulová",J150,0)</f>
        <v>0</v>
      </c>
      <c r="BJ150" s="25" t="s">
        <v>25</v>
      </c>
      <c r="BK150" s="205">
        <f>ROUND(I150*H150,2)</f>
        <v>33405.98</v>
      </c>
      <c r="BL150" s="25" t="s">
        <v>197</v>
      </c>
      <c r="BM150" s="25" t="s">
        <v>1641</v>
      </c>
    </row>
    <row r="151" spans="2:47" s="1" customFormat="1" ht="108">
      <c r="B151" s="42"/>
      <c r="C151" s="64"/>
      <c r="D151" s="208" t="s">
        <v>237</v>
      </c>
      <c r="E151" s="64"/>
      <c r="F151" s="228" t="s">
        <v>1642</v>
      </c>
      <c r="G151" s="64"/>
      <c r="H151" s="64"/>
      <c r="I151" s="165"/>
      <c r="J151" s="64"/>
      <c r="K151" s="64"/>
      <c r="L151" s="62"/>
      <c r="M151" s="229"/>
      <c r="N151" s="43"/>
      <c r="O151" s="43"/>
      <c r="P151" s="43"/>
      <c r="Q151" s="43"/>
      <c r="R151" s="43"/>
      <c r="S151" s="43"/>
      <c r="T151" s="79"/>
      <c r="AT151" s="25" t="s">
        <v>237</v>
      </c>
      <c r="AU151" s="25" t="s">
        <v>92</v>
      </c>
    </row>
    <row r="152" spans="2:65" s="1" customFormat="1" ht="34.2" customHeight="1">
      <c r="B152" s="42"/>
      <c r="C152" s="194" t="s">
        <v>411</v>
      </c>
      <c r="D152" s="194" t="s">
        <v>185</v>
      </c>
      <c r="E152" s="195" t="s">
        <v>1643</v>
      </c>
      <c r="F152" s="196" t="s">
        <v>1644</v>
      </c>
      <c r="G152" s="197" t="s">
        <v>561</v>
      </c>
      <c r="H152" s="198">
        <v>2835.1</v>
      </c>
      <c r="I152" s="199">
        <v>13.24</v>
      </c>
      <c r="J152" s="200">
        <f>ROUND(I152*H152,2)</f>
        <v>37536.72</v>
      </c>
      <c r="K152" s="196" t="s">
        <v>235</v>
      </c>
      <c r="L152" s="62"/>
      <c r="M152" s="201" t="s">
        <v>22</v>
      </c>
      <c r="N152" s="202" t="s">
        <v>53</v>
      </c>
      <c r="O152" s="43"/>
      <c r="P152" s="203">
        <f>O152*H152</f>
        <v>0</v>
      </c>
      <c r="Q152" s="203">
        <v>0</v>
      </c>
      <c r="R152" s="203">
        <f>Q152*H152</f>
        <v>0</v>
      </c>
      <c r="S152" s="203">
        <v>0</v>
      </c>
      <c r="T152" s="204">
        <f>S152*H152</f>
        <v>0</v>
      </c>
      <c r="AR152" s="25" t="s">
        <v>197</v>
      </c>
      <c r="AT152" s="25" t="s">
        <v>185</v>
      </c>
      <c r="AU152" s="25" t="s">
        <v>92</v>
      </c>
      <c r="AY152" s="25" t="s">
        <v>182</v>
      </c>
      <c r="BE152" s="205">
        <f>IF(N152="základní",J152,0)</f>
        <v>37536.72</v>
      </c>
      <c r="BF152" s="205">
        <f>IF(N152="snížená",J152,0)</f>
        <v>0</v>
      </c>
      <c r="BG152" s="205">
        <f>IF(N152="zákl. přenesená",J152,0)</f>
        <v>0</v>
      </c>
      <c r="BH152" s="205">
        <f>IF(N152="sníž. přenesená",J152,0)</f>
        <v>0</v>
      </c>
      <c r="BI152" s="205">
        <f>IF(N152="nulová",J152,0)</f>
        <v>0</v>
      </c>
      <c r="BJ152" s="25" t="s">
        <v>25</v>
      </c>
      <c r="BK152" s="205">
        <f>ROUND(I152*H152,2)</f>
        <v>37536.72</v>
      </c>
      <c r="BL152" s="25" t="s">
        <v>197</v>
      </c>
      <c r="BM152" s="25" t="s">
        <v>1645</v>
      </c>
    </row>
    <row r="153" spans="2:47" s="1" customFormat="1" ht="108">
      <c r="B153" s="42"/>
      <c r="C153" s="64"/>
      <c r="D153" s="208" t="s">
        <v>237</v>
      </c>
      <c r="E153" s="64"/>
      <c r="F153" s="228" t="s">
        <v>1642</v>
      </c>
      <c r="G153" s="64"/>
      <c r="H153" s="64"/>
      <c r="I153" s="165"/>
      <c r="J153" s="64"/>
      <c r="K153" s="64"/>
      <c r="L153" s="62"/>
      <c r="M153" s="229"/>
      <c r="N153" s="43"/>
      <c r="O153" s="43"/>
      <c r="P153" s="43"/>
      <c r="Q153" s="43"/>
      <c r="R153" s="43"/>
      <c r="S153" s="43"/>
      <c r="T153" s="79"/>
      <c r="AT153" s="25" t="s">
        <v>237</v>
      </c>
      <c r="AU153" s="25" t="s">
        <v>92</v>
      </c>
    </row>
    <row r="154" spans="2:65" s="1" customFormat="1" ht="22.8" customHeight="1">
      <c r="B154" s="42"/>
      <c r="C154" s="194" t="s">
        <v>416</v>
      </c>
      <c r="D154" s="194" t="s">
        <v>185</v>
      </c>
      <c r="E154" s="195" t="s">
        <v>1646</v>
      </c>
      <c r="F154" s="196" t="s">
        <v>1647</v>
      </c>
      <c r="G154" s="197" t="s">
        <v>561</v>
      </c>
      <c r="H154" s="198">
        <v>53.91</v>
      </c>
      <c r="I154" s="199">
        <v>116.16</v>
      </c>
      <c r="J154" s="200">
        <f>ROUND(I154*H154,2)</f>
        <v>6262.19</v>
      </c>
      <c r="K154" s="196" t="s">
        <v>235</v>
      </c>
      <c r="L154" s="62"/>
      <c r="M154" s="201" t="s">
        <v>22</v>
      </c>
      <c r="N154" s="202" t="s">
        <v>53</v>
      </c>
      <c r="O154" s="43"/>
      <c r="P154" s="203">
        <f>O154*H154</f>
        <v>0</v>
      </c>
      <c r="Q154" s="203">
        <v>0</v>
      </c>
      <c r="R154" s="203">
        <f>Q154*H154</f>
        <v>0</v>
      </c>
      <c r="S154" s="203">
        <v>0</v>
      </c>
      <c r="T154" s="204">
        <f>S154*H154</f>
        <v>0</v>
      </c>
      <c r="AR154" s="25" t="s">
        <v>197</v>
      </c>
      <c r="AT154" s="25" t="s">
        <v>185</v>
      </c>
      <c r="AU154" s="25" t="s">
        <v>92</v>
      </c>
      <c r="AY154" s="25" t="s">
        <v>182</v>
      </c>
      <c r="BE154" s="205">
        <f>IF(N154="základní",J154,0)</f>
        <v>6262.19</v>
      </c>
      <c r="BF154" s="205">
        <f>IF(N154="snížená",J154,0)</f>
        <v>0</v>
      </c>
      <c r="BG154" s="205">
        <f>IF(N154="zákl. přenesená",J154,0)</f>
        <v>0</v>
      </c>
      <c r="BH154" s="205">
        <f>IF(N154="sníž. přenesená",J154,0)</f>
        <v>0</v>
      </c>
      <c r="BI154" s="205">
        <f>IF(N154="nulová",J154,0)</f>
        <v>0</v>
      </c>
      <c r="BJ154" s="25" t="s">
        <v>25</v>
      </c>
      <c r="BK154" s="205">
        <f>ROUND(I154*H154,2)</f>
        <v>6262.19</v>
      </c>
      <c r="BL154" s="25" t="s">
        <v>197</v>
      </c>
      <c r="BM154" s="25" t="s">
        <v>1648</v>
      </c>
    </row>
    <row r="155" spans="2:47" s="1" customFormat="1" ht="48">
      <c r="B155" s="42"/>
      <c r="C155" s="64"/>
      <c r="D155" s="208" t="s">
        <v>237</v>
      </c>
      <c r="E155" s="64"/>
      <c r="F155" s="228" t="s">
        <v>1649</v>
      </c>
      <c r="G155" s="64"/>
      <c r="H155" s="64"/>
      <c r="I155" s="165"/>
      <c r="J155" s="64"/>
      <c r="K155" s="64"/>
      <c r="L155" s="62"/>
      <c r="M155" s="229"/>
      <c r="N155" s="43"/>
      <c r="O155" s="43"/>
      <c r="P155" s="43"/>
      <c r="Q155" s="43"/>
      <c r="R155" s="43"/>
      <c r="S155" s="43"/>
      <c r="T155" s="79"/>
      <c r="AT155" s="25" t="s">
        <v>237</v>
      </c>
      <c r="AU155" s="25" t="s">
        <v>92</v>
      </c>
    </row>
    <row r="156" spans="2:63" s="10" customFormat="1" ht="37.35" customHeight="1">
      <c r="B156" s="178"/>
      <c r="C156" s="179"/>
      <c r="D156" s="180" t="s">
        <v>81</v>
      </c>
      <c r="E156" s="181" t="s">
        <v>1520</v>
      </c>
      <c r="F156" s="181" t="s">
        <v>1521</v>
      </c>
      <c r="G156" s="179"/>
      <c r="H156" s="179"/>
      <c r="I156" s="182"/>
      <c r="J156" s="183">
        <f>BK156</f>
        <v>29497.269999999997</v>
      </c>
      <c r="K156" s="179"/>
      <c r="L156" s="184"/>
      <c r="M156" s="185"/>
      <c r="N156" s="186"/>
      <c r="O156" s="186"/>
      <c r="P156" s="187">
        <f>P157</f>
        <v>0</v>
      </c>
      <c r="Q156" s="186"/>
      <c r="R156" s="187">
        <f>R157</f>
        <v>0.034065000000000005</v>
      </c>
      <c r="S156" s="186"/>
      <c r="T156" s="188">
        <f>T157</f>
        <v>0</v>
      </c>
      <c r="AR156" s="189" t="s">
        <v>92</v>
      </c>
      <c r="AT156" s="190" t="s">
        <v>81</v>
      </c>
      <c r="AU156" s="190" t="s">
        <v>82</v>
      </c>
      <c r="AY156" s="189" t="s">
        <v>182</v>
      </c>
      <c r="BK156" s="191">
        <f>BK157</f>
        <v>29497.269999999997</v>
      </c>
    </row>
    <row r="157" spans="2:63" s="10" customFormat="1" ht="19.95" customHeight="1">
      <c r="B157" s="178"/>
      <c r="C157" s="179"/>
      <c r="D157" s="180" t="s">
        <v>81</v>
      </c>
      <c r="E157" s="192" t="s">
        <v>1650</v>
      </c>
      <c r="F157" s="192" t="s">
        <v>1651</v>
      </c>
      <c r="G157" s="179"/>
      <c r="H157" s="179"/>
      <c r="I157" s="182"/>
      <c r="J157" s="193">
        <f>BK157</f>
        <v>29497.269999999997</v>
      </c>
      <c r="K157" s="179"/>
      <c r="L157" s="184"/>
      <c r="M157" s="185"/>
      <c r="N157" s="186"/>
      <c r="O157" s="186"/>
      <c r="P157" s="187">
        <f>SUM(P158:P160)</f>
        <v>0</v>
      </c>
      <c r="Q157" s="186"/>
      <c r="R157" s="187">
        <f>SUM(R158:R160)</f>
        <v>0.034065000000000005</v>
      </c>
      <c r="S157" s="186"/>
      <c r="T157" s="188">
        <f>SUM(T158:T160)</f>
        <v>0</v>
      </c>
      <c r="AR157" s="189" t="s">
        <v>92</v>
      </c>
      <c r="AT157" s="190" t="s">
        <v>81</v>
      </c>
      <c r="AU157" s="190" t="s">
        <v>25</v>
      </c>
      <c r="AY157" s="189" t="s">
        <v>182</v>
      </c>
      <c r="BK157" s="191">
        <f>SUM(BK158:BK160)</f>
        <v>29497.269999999997</v>
      </c>
    </row>
    <row r="158" spans="2:65" s="1" customFormat="1" ht="14.4" customHeight="1">
      <c r="B158" s="42"/>
      <c r="C158" s="194" t="s">
        <v>422</v>
      </c>
      <c r="D158" s="194" t="s">
        <v>185</v>
      </c>
      <c r="E158" s="195" t="s">
        <v>1652</v>
      </c>
      <c r="F158" s="196" t="s">
        <v>1653</v>
      </c>
      <c r="G158" s="197" t="s">
        <v>234</v>
      </c>
      <c r="H158" s="198">
        <v>75.7</v>
      </c>
      <c r="I158" s="199">
        <v>118.04</v>
      </c>
      <c r="J158" s="200">
        <f>ROUND(I158*H158,2)</f>
        <v>8935.63</v>
      </c>
      <c r="K158" s="196" t="s">
        <v>235</v>
      </c>
      <c r="L158" s="62"/>
      <c r="M158" s="201" t="s">
        <v>22</v>
      </c>
      <c r="N158" s="202" t="s">
        <v>53</v>
      </c>
      <c r="O158" s="43"/>
      <c r="P158" s="203">
        <f>O158*H158</f>
        <v>0</v>
      </c>
      <c r="Q158" s="203">
        <v>0.00013</v>
      </c>
      <c r="R158" s="203">
        <f>Q158*H158</f>
        <v>0.009840999999999999</v>
      </c>
      <c r="S158" s="203">
        <v>0</v>
      </c>
      <c r="T158" s="204">
        <f>S158*H158</f>
        <v>0</v>
      </c>
      <c r="AR158" s="25" t="s">
        <v>317</v>
      </c>
      <c r="AT158" s="25" t="s">
        <v>185</v>
      </c>
      <c r="AU158" s="25" t="s">
        <v>92</v>
      </c>
      <c r="AY158" s="25" t="s">
        <v>182</v>
      </c>
      <c r="BE158" s="205">
        <f>IF(N158="základní",J158,0)</f>
        <v>8935.63</v>
      </c>
      <c r="BF158" s="205">
        <f>IF(N158="snížená",J158,0)</f>
        <v>0</v>
      </c>
      <c r="BG158" s="205">
        <f>IF(N158="zákl. přenesená",J158,0)</f>
        <v>0</v>
      </c>
      <c r="BH158" s="205">
        <f>IF(N158="sníž. přenesená",J158,0)</f>
        <v>0</v>
      </c>
      <c r="BI158" s="205">
        <f>IF(N158="nulová",J158,0)</f>
        <v>0</v>
      </c>
      <c r="BJ158" s="25" t="s">
        <v>25</v>
      </c>
      <c r="BK158" s="205">
        <f>ROUND(I158*H158,2)</f>
        <v>8935.63</v>
      </c>
      <c r="BL158" s="25" t="s">
        <v>317</v>
      </c>
      <c r="BM158" s="25" t="s">
        <v>1654</v>
      </c>
    </row>
    <row r="159" spans="2:65" s="1" customFormat="1" ht="14.4" customHeight="1">
      <c r="B159" s="42"/>
      <c r="C159" s="194" t="s">
        <v>427</v>
      </c>
      <c r="D159" s="194" t="s">
        <v>185</v>
      </c>
      <c r="E159" s="195" t="s">
        <v>1655</v>
      </c>
      <c r="F159" s="196" t="s">
        <v>1656</v>
      </c>
      <c r="G159" s="197" t="s">
        <v>234</v>
      </c>
      <c r="H159" s="198">
        <v>75.7</v>
      </c>
      <c r="I159" s="199">
        <v>149.08</v>
      </c>
      <c r="J159" s="200">
        <f>ROUND(I159*H159,2)</f>
        <v>11285.36</v>
      </c>
      <c r="K159" s="196" t="s">
        <v>235</v>
      </c>
      <c r="L159" s="62"/>
      <c r="M159" s="201" t="s">
        <v>22</v>
      </c>
      <c r="N159" s="202" t="s">
        <v>53</v>
      </c>
      <c r="O159" s="43"/>
      <c r="P159" s="203">
        <f>O159*H159</f>
        <v>0</v>
      </c>
      <c r="Q159" s="203">
        <v>0.00023</v>
      </c>
      <c r="R159" s="203">
        <f>Q159*H159</f>
        <v>0.017411000000000003</v>
      </c>
      <c r="S159" s="203">
        <v>0</v>
      </c>
      <c r="T159" s="204">
        <f>S159*H159</f>
        <v>0</v>
      </c>
      <c r="AR159" s="25" t="s">
        <v>317</v>
      </c>
      <c r="AT159" s="25" t="s">
        <v>185</v>
      </c>
      <c r="AU159" s="25" t="s">
        <v>92</v>
      </c>
      <c r="AY159" s="25" t="s">
        <v>182</v>
      </c>
      <c r="BE159" s="205">
        <f>IF(N159="základní",J159,0)</f>
        <v>11285.36</v>
      </c>
      <c r="BF159" s="205">
        <f>IF(N159="snížená",J159,0)</f>
        <v>0</v>
      </c>
      <c r="BG159" s="205">
        <f>IF(N159="zákl. přenesená",J159,0)</f>
        <v>0</v>
      </c>
      <c r="BH159" s="205">
        <f>IF(N159="sníž. přenesená",J159,0)</f>
        <v>0</v>
      </c>
      <c r="BI159" s="205">
        <f>IF(N159="nulová",J159,0)</f>
        <v>0</v>
      </c>
      <c r="BJ159" s="25" t="s">
        <v>25</v>
      </c>
      <c r="BK159" s="205">
        <f>ROUND(I159*H159,2)</f>
        <v>11285.36</v>
      </c>
      <c r="BL159" s="25" t="s">
        <v>317</v>
      </c>
      <c r="BM159" s="25" t="s">
        <v>1657</v>
      </c>
    </row>
    <row r="160" spans="2:65" s="1" customFormat="1" ht="22.8" customHeight="1">
      <c r="B160" s="42"/>
      <c r="C160" s="194" t="s">
        <v>434</v>
      </c>
      <c r="D160" s="194" t="s">
        <v>185</v>
      </c>
      <c r="E160" s="195" t="s">
        <v>1658</v>
      </c>
      <c r="F160" s="196" t="s">
        <v>1659</v>
      </c>
      <c r="G160" s="197" t="s">
        <v>234</v>
      </c>
      <c r="H160" s="198">
        <v>75.7</v>
      </c>
      <c r="I160" s="199">
        <v>122.54</v>
      </c>
      <c r="J160" s="200">
        <f>ROUND(I160*H160,2)</f>
        <v>9276.28</v>
      </c>
      <c r="K160" s="196" t="s">
        <v>235</v>
      </c>
      <c r="L160" s="62"/>
      <c r="M160" s="201" t="s">
        <v>22</v>
      </c>
      <c r="N160" s="255" t="s">
        <v>53</v>
      </c>
      <c r="O160" s="256"/>
      <c r="P160" s="257">
        <f>O160*H160</f>
        <v>0</v>
      </c>
      <c r="Q160" s="257">
        <v>9E-05</v>
      </c>
      <c r="R160" s="257">
        <f>Q160*H160</f>
        <v>0.0068130000000000005</v>
      </c>
      <c r="S160" s="257">
        <v>0</v>
      </c>
      <c r="T160" s="258">
        <f>S160*H160</f>
        <v>0</v>
      </c>
      <c r="AR160" s="25" t="s">
        <v>317</v>
      </c>
      <c r="AT160" s="25" t="s">
        <v>185</v>
      </c>
      <c r="AU160" s="25" t="s">
        <v>92</v>
      </c>
      <c r="AY160" s="25" t="s">
        <v>182</v>
      </c>
      <c r="BE160" s="205">
        <f>IF(N160="základní",J160,0)</f>
        <v>9276.28</v>
      </c>
      <c r="BF160" s="205">
        <f>IF(N160="snížená",J160,0)</f>
        <v>0</v>
      </c>
      <c r="BG160" s="205">
        <f>IF(N160="zákl. přenesená",J160,0)</f>
        <v>0</v>
      </c>
      <c r="BH160" s="205">
        <f>IF(N160="sníž. přenesená",J160,0)</f>
        <v>0</v>
      </c>
      <c r="BI160" s="205">
        <f>IF(N160="nulová",J160,0)</f>
        <v>0</v>
      </c>
      <c r="BJ160" s="25" t="s">
        <v>25</v>
      </c>
      <c r="BK160" s="205">
        <f>ROUND(I160*H160,2)</f>
        <v>9276.28</v>
      </c>
      <c r="BL160" s="25" t="s">
        <v>317</v>
      </c>
      <c r="BM160" s="25" t="s">
        <v>1660</v>
      </c>
    </row>
    <row r="161" spans="2:12" s="1" customFormat="1" ht="6.9" customHeight="1">
      <c r="B161" s="57"/>
      <c r="C161" s="58"/>
      <c r="D161" s="58"/>
      <c r="E161" s="58"/>
      <c r="F161" s="58"/>
      <c r="G161" s="58"/>
      <c r="H161" s="58"/>
      <c r="I161" s="141"/>
      <c r="J161" s="58"/>
      <c r="K161" s="58"/>
      <c r="L161" s="62"/>
    </row>
  </sheetData>
  <sheetProtection algorithmName="SHA-512" hashValue="7LegfSUBNCK/FgOE5QRuvtybwNE47mcAKg9vdRdU6FFATf4gfadTdXAJUIyvj9kYn1nkN0Ji57NvRz/1hLDWgg==" saltValue="jcWq6XVP6VOYMRj4UhkBf/n8jTXz9ons8Yr5mZp+NHWH3WCwCm6iftsH/R9lOSk40MjxxQQ44Wf828BHHme48g==" spinCount="100000" sheet="1" objects="1" scenarios="1" formatColumns="0" formatRows="0" autoFilter="0"/>
  <autoFilter ref="C83:K160"/>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4"/>
  <sheetViews>
    <sheetView showGridLines="0" workbookViewId="0" topLeftCell="A1">
      <pane ySplit="1" topLeftCell="A50"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2"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2"/>
      <c r="B1" s="113"/>
      <c r="C1" s="113"/>
      <c r="D1" s="114" t="s">
        <v>1</v>
      </c>
      <c r="E1" s="113"/>
      <c r="F1" s="115" t="s">
        <v>146</v>
      </c>
      <c r="G1" s="405" t="s">
        <v>147</v>
      </c>
      <c r="H1" s="405"/>
      <c r="I1" s="116"/>
      <c r="J1" s="115" t="s">
        <v>148</v>
      </c>
      <c r="K1" s="114" t="s">
        <v>149</v>
      </c>
      <c r="L1" s="115" t="s">
        <v>150</v>
      </c>
      <c r="M1" s="115"/>
      <c r="N1" s="115"/>
      <c r="O1" s="115"/>
      <c r="P1" s="115"/>
      <c r="Q1" s="115"/>
      <c r="R1" s="115"/>
      <c r="S1" s="115"/>
      <c r="T1" s="11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 customHeight="1">
      <c r="L2" s="392"/>
      <c r="M2" s="392"/>
      <c r="N2" s="392"/>
      <c r="O2" s="392"/>
      <c r="P2" s="392"/>
      <c r="Q2" s="392"/>
      <c r="R2" s="392"/>
      <c r="S2" s="392"/>
      <c r="T2" s="392"/>
      <c r="U2" s="392"/>
      <c r="V2" s="392"/>
      <c r="AT2" s="25" t="s">
        <v>107</v>
      </c>
    </row>
    <row r="3" spans="2:46" ht="6.9" customHeight="1">
      <c r="B3" s="26"/>
      <c r="C3" s="27"/>
      <c r="D3" s="27"/>
      <c r="E3" s="27"/>
      <c r="F3" s="27"/>
      <c r="G3" s="27"/>
      <c r="H3" s="27"/>
      <c r="I3" s="117"/>
      <c r="J3" s="27"/>
      <c r="K3" s="28"/>
      <c r="AT3" s="25" t="s">
        <v>92</v>
      </c>
    </row>
    <row r="4" spans="2:46" ht="36.9" customHeight="1">
      <c r="B4" s="29"/>
      <c r="C4" s="30"/>
      <c r="D4" s="31" t="s">
        <v>151</v>
      </c>
      <c r="E4" s="30"/>
      <c r="F4" s="30"/>
      <c r="G4" s="30"/>
      <c r="H4" s="30"/>
      <c r="I4" s="118"/>
      <c r="J4" s="30"/>
      <c r="K4" s="32"/>
      <c r="M4" s="33" t="s">
        <v>12</v>
      </c>
      <c r="AT4" s="25" t="s">
        <v>6</v>
      </c>
    </row>
    <row r="5" spans="2:11" ht="6.9" customHeight="1">
      <c r="B5" s="29"/>
      <c r="C5" s="30"/>
      <c r="D5" s="30"/>
      <c r="E5" s="30"/>
      <c r="F5" s="30"/>
      <c r="G5" s="30"/>
      <c r="H5" s="30"/>
      <c r="I5" s="118"/>
      <c r="J5" s="30"/>
      <c r="K5" s="32"/>
    </row>
    <row r="6" spans="2:11" ht="13.2">
      <c r="B6" s="29"/>
      <c r="C6" s="30"/>
      <c r="D6" s="38" t="s">
        <v>18</v>
      </c>
      <c r="E6" s="30"/>
      <c r="F6" s="30"/>
      <c r="G6" s="30"/>
      <c r="H6" s="30"/>
      <c r="I6" s="118"/>
      <c r="J6" s="30"/>
      <c r="K6" s="32"/>
    </row>
    <row r="7" spans="2:11" ht="14.4" customHeight="1">
      <c r="B7" s="29"/>
      <c r="C7" s="30"/>
      <c r="D7" s="30"/>
      <c r="E7" s="406" t="str">
        <f>'Rekapitulace stavby'!K6</f>
        <v>II/169 a II/145 Dlouhá ves-Radešov, úsek C</v>
      </c>
      <c r="F7" s="407"/>
      <c r="G7" s="407"/>
      <c r="H7" s="407"/>
      <c r="I7" s="118"/>
      <c r="J7" s="30"/>
      <c r="K7" s="32"/>
    </row>
    <row r="8" spans="2:11" s="1" customFormat="1" ht="13.2">
      <c r="B8" s="42"/>
      <c r="C8" s="43"/>
      <c r="D8" s="38" t="s">
        <v>152</v>
      </c>
      <c r="E8" s="43"/>
      <c r="F8" s="43"/>
      <c r="G8" s="43"/>
      <c r="H8" s="43"/>
      <c r="I8" s="119"/>
      <c r="J8" s="43"/>
      <c r="K8" s="46"/>
    </row>
    <row r="9" spans="2:11" s="1" customFormat="1" ht="36.9" customHeight="1">
      <c r="B9" s="42"/>
      <c r="C9" s="43"/>
      <c r="D9" s="43"/>
      <c r="E9" s="408" t="s">
        <v>1661</v>
      </c>
      <c r="F9" s="409"/>
      <c r="G9" s="409"/>
      <c r="H9" s="409"/>
      <c r="I9" s="119"/>
      <c r="J9" s="43"/>
      <c r="K9" s="46"/>
    </row>
    <row r="10" spans="2:11" s="1" customFormat="1" ht="13.5">
      <c r="B10" s="42"/>
      <c r="C10" s="43"/>
      <c r="D10" s="43"/>
      <c r="E10" s="43"/>
      <c r="F10" s="43"/>
      <c r="G10" s="43"/>
      <c r="H10" s="43"/>
      <c r="I10" s="119"/>
      <c r="J10" s="43"/>
      <c r="K10" s="46"/>
    </row>
    <row r="11" spans="2:11" s="1" customFormat="1" ht="14.4" customHeight="1">
      <c r="B11" s="42"/>
      <c r="C11" s="43"/>
      <c r="D11" s="38" t="s">
        <v>21</v>
      </c>
      <c r="E11" s="43"/>
      <c r="F11" s="36" t="s">
        <v>104</v>
      </c>
      <c r="G11" s="43"/>
      <c r="H11" s="43"/>
      <c r="I11" s="120" t="s">
        <v>23</v>
      </c>
      <c r="J11" s="36" t="s">
        <v>24</v>
      </c>
      <c r="K11" s="46"/>
    </row>
    <row r="12" spans="2:11" s="1" customFormat="1" ht="14.4" customHeight="1">
      <c r="B12" s="42"/>
      <c r="C12" s="43"/>
      <c r="D12" s="38" t="s">
        <v>26</v>
      </c>
      <c r="E12" s="43"/>
      <c r="F12" s="36" t="s">
        <v>27</v>
      </c>
      <c r="G12" s="43"/>
      <c r="H12" s="43"/>
      <c r="I12" s="120" t="s">
        <v>28</v>
      </c>
      <c r="J12" s="121">
        <f>'Rekapitulace stavby'!AN8</f>
        <v>43424</v>
      </c>
      <c r="K12" s="46"/>
    </row>
    <row r="13" spans="2:11" s="1" customFormat="1" ht="21.75" customHeight="1">
      <c r="B13" s="42"/>
      <c r="C13" s="43"/>
      <c r="D13" s="35" t="s">
        <v>30</v>
      </c>
      <c r="E13" s="43"/>
      <c r="F13" s="39" t="s">
        <v>31</v>
      </c>
      <c r="G13" s="43"/>
      <c r="H13" s="43"/>
      <c r="I13" s="122" t="s">
        <v>32</v>
      </c>
      <c r="J13" s="39" t="s">
        <v>33</v>
      </c>
      <c r="K13" s="46"/>
    </row>
    <row r="14" spans="2:11" s="1" customFormat="1" ht="14.4" customHeight="1">
      <c r="B14" s="42"/>
      <c r="C14" s="43"/>
      <c r="D14" s="38" t="s">
        <v>35</v>
      </c>
      <c r="E14" s="43"/>
      <c r="F14" s="43"/>
      <c r="G14" s="43"/>
      <c r="H14" s="43"/>
      <c r="I14" s="120" t="s">
        <v>36</v>
      </c>
      <c r="J14" s="36" t="s">
        <v>37</v>
      </c>
      <c r="K14" s="46"/>
    </row>
    <row r="15" spans="2:11" s="1" customFormat="1" ht="18" customHeight="1">
      <c r="B15" s="42"/>
      <c r="C15" s="43"/>
      <c r="D15" s="43"/>
      <c r="E15" s="36" t="s">
        <v>156</v>
      </c>
      <c r="F15" s="43"/>
      <c r="G15" s="43"/>
      <c r="H15" s="43"/>
      <c r="I15" s="120" t="s">
        <v>39</v>
      </c>
      <c r="J15" s="36" t="s">
        <v>40</v>
      </c>
      <c r="K15" s="46"/>
    </row>
    <row r="16" spans="2:11" s="1" customFormat="1" ht="6.9" customHeight="1">
      <c r="B16" s="42"/>
      <c r="C16" s="43"/>
      <c r="D16" s="43"/>
      <c r="E16" s="43"/>
      <c r="F16" s="43"/>
      <c r="G16" s="43"/>
      <c r="H16" s="43"/>
      <c r="I16" s="119"/>
      <c r="J16" s="43"/>
      <c r="K16" s="46"/>
    </row>
    <row r="17" spans="2:11" s="1" customFormat="1" ht="14.4" customHeight="1">
      <c r="B17" s="42"/>
      <c r="C17" s="43"/>
      <c r="D17" s="38" t="s">
        <v>41</v>
      </c>
      <c r="E17" s="43"/>
      <c r="F17" s="43"/>
      <c r="G17" s="43"/>
      <c r="H17" s="43"/>
      <c r="I17" s="120" t="s">
        <v>36</v>
      </c>
      <c r="J17" s="36" t="str">
        <f>IF('Rekapitulace stavby'!AN13="Vyplň údaj","",IF('Rekapitulace stavby'!AN13="","",'Rekapitulace stavby'!AN13))</f>
        <v>48035599</v>
      </c>
      <c r="K17" s="46"/>
    </row>
    <row r="18" spans="2:11" s="1" customFormat="1" ht="18" customHeight="1">
      <c r="B18" s="42"/>
      <c r="C18" s="43"/>
      <c r="D18" s="43"/>
      <c r="E18" s="36" t="str">
        <f>IF('Rekapitulace stavby'!E14="Vyplň údaj","",IF('Rekapitulace stavby'!E14="","",'Rekapitulace stavby'!E14))</f>
        <v>Společnost Dlouhá Ves - Radešov</v>
      </c>
      <c r="F18" s="43"/>
      <c r="G18" s="43"/>
      <c r="H18" s="43"/>
      <c r="I18" s="120" t="s">
        <v>39</v>
      </c>
      <c r="J18" s="36" t="str">
        <f>IF('Rekapitulace stavby'!AN14="Vyplň údaj","",IF('Rekapitulace stavby'!AN14="","",'Rekapitulace stavby'!AN14))</f>
        <v>CZ48035599</v>
      </c>
      <c r="K18" s="46"/>
    </row>
    <row r="19" spans="2:11" s="1" customFormat="1" ht="6.9" customHeight="1">
      <c r="B19" s="42"/>
      <c r="C19" s="43"/>
      <c r="D19" s="43"/>
      <c r="E19" s="43"/>
      <c r="F19" s="43"/>
      <c r="G19" s="43"/>
      <c r="H19" s="43"/>
      <c r="I19" s="119"/>
      <c r="J19" s="43"/>
      <c r="K19" s="46"/>
    </row>
    <row r="20" spans="2:11" s="1" customFormat="1" ht="14.4" customHeight="1">
      <c r="B20" s="42"/>
      <c r="C20" s="43"/>
      <c r="D20" s="38" t="s">
        <v>42</v>
      </c>
      <c r="E20" s="43"/>
      <c r="F20" s="43"/>
      <c r="G20" s="43"/>
      <c r="H20" s="43"/>
      <c r="I20" s="120" t="s">
        <v>36</v>
      </c>
      <c r="J20" s="36" t="s">
        <v>43</v>
      </c>
      <c r="K20" s="46"/>
    </row>
    <row r="21" spans="2:11" s="1" customFormat="1" ht="18" customHeight="1">
      <c r="B21" s="42"/>
      <c r="C21" s="43"/>
      <c r="D21" s="43"/>
      <c r="E21" s="36" t="s">
        <v>44</v>
      </c>
      <c r="F21" s="43"/>
      <c r="G21" s="43"/>
      <c r="H21" s="43"/>
      <c r="I21" s="120" t="s">
        <v>39</v>
      </c>
      <c r="J21" s="36" t="s">
        <v>45</v>
      </c>
      <c r="K21" s="46"/>
    </row>
    <row r="22" spans="2:11" s="1" customFormat="1" ht="6.9" customHeight="1">
      <c r="B22" s="42"/>
      <c r="C22" s="43"/>
      <c r="D22" s="43"/>
      <c r="E22" s="43"/>
      <c r="F22" s="43"/>
      <c r="G22" s="43"/>
      <c r="H22" s="43"/>
      <c r="I22" s="119"/>
      <c r="J22" s="43"/>
      <c r="K22" s="46"/>
    </row>
    <row r="23" spans="2:11" s="1" customFormat="1" ht="14.4" customHeight="1">
      <c r="B23" s="42"/>
      <c r="C23" s="43"/>
      <c r="D23" s="38" t="s">
        <v>46</v>
      </c>
      <c r="E23" s="43"/>
      <c r="F23" s="43"/>
      <c r="G23" s="43"/>
      <c r="H23" s="43"/>
      <c r="I23" s="119"/>
      <c r="J23" s="43"/>
      <c r="K23" s="46"/>
    </row>
    <row r="24" spans="2:11" s="6" customFormat="1" ht="14.4" customHeight="1">
      <c r="B24" s="123"/>
      <c r="C24" s="124"/>
      <c r="D24" s="124"/>
      <c r="E24" s="397" t="s">
        <v>22</v>
      </c>
      <c r="F24" s="397"/>
      <c r="G24" s="397"/>
      <c r="H24" s="397"/>
      <c r="I24" s="125"/>
      <c r="J24" s="124"/>
      <c r="K24" s="126"/>
    </row>
    <row r="25" spans="2:11" s="1" customFormat="1" ht="6.9" customHeight="1">
      <c r="B25" s="42"/>
      <c r="C25" s="43"/>
      <c r="D25" s="43"/>
      <c r="E25" s="43"/>
      <c r="F25" s="43"/>
      <c r="G25" s="43"/>
      <c r="H25" s="43"/>
      <c r="I25" s="119"/>
      <c r="J25" s="43"/>
      <c r="K25" s="46"/>
    </row>
    <row r="26" spans="2:11" s="1" customFormat="1" ht="6.9" customHeight="1">
      <c r="B26" s="42"/>
      <c r="C26" s="43"/>
      <c r="D26" s="86"/>
      <c r="E26" s="86"/>
      <c r="F26" s="86"/>
      <c r="G26" s="86"/>
      <c r="H26" s="86"/>
      <c r="I26" s="127"/>
      <c r="J26" s="86"/>
      <c r="K26" s="128"/>
    </row>
    <row r="27" spans="2:11" s="1" customFormat="1" ht="25.35" customHeight="1">
      <c r="B27" s="42"/>
      <c r="C27" s="43"/>
      <c r="D27" s="129" t="s">
        <v>48</v>
      </c>
      <c r="E27" s="43"/>
      <c r="F27" s="43"/>
      <c r="G27" s="43"/>
      <c r="H27" s="43"/>
      <c r="I27" s="119"/>
      <c r="J27" s="130">
        <f>ROUND(J83,2)</f>
        <v>5806514.52</v>
      </c>
      <c r="K27" s="46"/>
    </row>
    <row r="28" spans="2:11" s="1" customFormat="1" ht="6.9" customHeight="1">
      <c r="B28" s="42"/>
      <c r="C28" s="43"/>
      <c r="D28" s="86"/>
      <c r="E28" s="86"/>
      <c r="F28" s="86"/>
      <c r="G28" s="86"/>
      <c r="H28" s="86"/>
      <c r="I28" s="127"/>
      <c r="J28" s="86"/>
      <c r="K28" s="128"/>
    </row>
    <row r="29" spans="2:11" s="1" customFormat="1" ht="14.4" customHeight="1">
      <c r="B29" s="42"/>
      <c r="C29" s="43"/>
      <c r="D29" s="43"/>
      <c r="E29" s="43"/>
      <c r="F29" s="47" t="s">
        <v>50</v>
      </c>
      <c r="G29" s="43"/>
      <c r="H29" s="43"/>
      <c r="I29" s="131" t="s">
        <v>49</v>
      </c>
      <c r="J29" s="47" t="s">
        <v>51</v>
      </c>
      <c r="K29" s="46"/>
    </row>
    <row r="30" spans="2:11" s="1" customFormat="1" ht="14.4" customHeight="1">
      <c r="B30" s="42"/>
      <c r="C30" s="43"/>
      <c r="D30" s="50" t="s">
        <v>52</v>
      </c>
      <c r="E30" s="50" t="s">
        <v>53</v>
      </c>
      <c r="F30" s="132">
        <f>ROUND(SUM(BE83:BE143),2)</f>
        <v>5806514.52</v>
      </c>
      <c r="G30" s="43"/>
      <c r="H30" s="43"/>
      <c r="I30" s="133">
        <v>0.21</v>
      </c>
      <c r="J30" s="132">
        <f>ROUND(ROUND((SUM(BE83:BE143)),2)*I30,2)</f>
        <v>1219368.05</v>
      </c>
      <c r="K30" s="46"/>
    </row>
    <row r="31" spans="2:11" s="1" customFormat="1" ht="14.4" customHeight="1">
      <c r="B31" s="42"/>
      <c r="C31" s="43"/>
      <c r="D31" s="43"/>
      <c r="E31" s="50" t="s">
        <v>54</v>
      </c>
      <c r="F31" s="132">
        <f>ROUND(SUM(BF83:BF143),2)</f>
        <v>0</v>
      </c>
      <c r="G31" s="43"/>
      <c r="H31" s="43"/>
      <c r="I31" s="133">
        <v>0.15</v>
      </c>
      <c r="J31" s="132">
        <f>ROUND(ROUND((SUM(BF83:BF143)),2)*I31,2)</f>
        <v>0</v>
      </c>
      <c r="K31" s="46"/>
    </row>
    <row r="32" spans="2:11" s="1" customFormat="1" ht="14.4" customHeight="1" hidden="1">
      <c r="B32" s="42"/>
      <c r="C32" s="43"/>
      <c r="D32" s="43"/>
      <c r="E32" s="50" t="s">
        <v>55</v>
      </c>
      <c r="F32" s="132">
        <f>ROUND(SUM(BG83:BG143),2)</f>
        <v>0</v>
      </c>
      <c r="G32" s="43"/>
      <c r="H32" s="43"/>
      <c r="I32" s="133">
        <v>0.21</v>
      </c>
      <c r="J32" s="132">
        <v>0</v>
      </c>
      <c r="K32" s="46"/>
    </row>
    <row r="33" spans="2:11" s="1" customFormat="1" ht="14.4" customHeight="1" hidden="1">
      <c r="B33" s="42"/>
      <c r="C33" s="43"/>
      <c r="D33" s="43"/>
      <c r="E33" s="50" t="s">
        <v>56</v>
      </c>
      <c r="F33" s="132">
        <f>ROUND(SUM(BH83:BH143),2)</f>
        <v>0</v>
      </c>
      <c r="G33" s="43"/>
      <c r="H33" s="43"/>
      <c r="I33" s="133">
        <v>0.15</v>
      </c>
      <c r="J33" s="132">
        <v>0</v>
      </c>
      <c r="K33" s="46"/>
    </row>
    <row r="34" spans="2:11" s="1" customFormat="1" ht="14.4" customHeight="1" hidden="1">
      <c r="B34" s="42"/>
      <c r="C34" s="43"/>
      <c r="D34" s="43"/>
      <c r="E34" s="50" t="s">
        <v>57</v>
      </c>
      <c r="F34" s="132">
        <f>ROUND(SUM(BI83:BI143),2)</f>
        <v>0</v>
      </c>
      <c r="G34" s="43"/>
      <c r="H34" s="43"/>
      <c r="I34" s="133">
        <v>0</v>
      </c>
      <c r="J34" s="132">
        <v>0</v>
      </c>
      <c r="K34" s="46"/>
    </row>
    <row r="35" spans="2:11" s="1" customFormat="1" ht="6.9" customHeight="1">
      <c r="B35" s="42"/>
      <c r="C35" s="43"/>
      <c r="D35" s="43"/>
      <c r="E35" s="43"/>
      <c r="F35" s="43"/>
      <c r="G35" s="43"/>
      <c r="H35" s="43"/>
      <c r="I35" s="119"/>
      <c r="J35" s="43"/>
      <c r="K35" s="46"/>
    </row>
    <row r="36" spans="2:11" s="1" customFormat="1" ht="25.35" customHeight="1">
      <c r="B36" s="42"/>
      <c r="C36" s="134"/>
      <c r="D36" s="135" t="s">
        <v>58</v>
      </c>
      <c r="E36" s="80"/>
      <c r="F36" s="80"/>
      <c r="G36" s="136" t="s">
        <v>59</v>
      </c>
      <c r="H36" s="137" t="s">
        <v>60</v>
      </c>
      <c r="I36" s="138"/>
      <c r="J36" s="139">
        <f>SUM(J27:J34)</f>
        <v>7025882.569999999</v>
      </c>
      <c r="K36" s="140"/>
    </row>
    <row r="37" spans="2:11" s="1" customFormat="1" ht="14.4" customHeight="1">
      <c r="B37" s="57"/>
      <c r="C37" s="58"/>
      <c r="D37" s="58"/>
      <c r="E37" s="58"/>
      <c r="F37" s="58"/>
      <c r="G37" s="58"/>
      <c r="H37" s="58"/>
      <c r="I37" s="141"/>
      <c r="J37" s="58"/>
      <c r="K37" s="59"/>
    </row>
    <row r="41" spans="2:11" s="1" customFormat="1" ht="6.9" customHeight="1">
      <c r="B41" s="142"/>
      <c r="C41" s="143"/>
      <c r="D41" s="143"/>
      <c r="E41" s="143"/>
      <c r="F41" s="143"/>
      <c r="G41" s="143"/>
      <c r="H41" s="143"/>
      <c r="I41" s="144"/>
      <c r="J41" s="143"/>
      <c r="K41" s="145"/>
    </row>
    <row r="42" spans="2:11" s="1" customFormat="1" ht="36.9" customHeight="1">
      <c r="B42" s="42"/>
      <c r="C42" s="31" t="s">
        <v>157</v>
      </c>
      <c r="D42" s="43"/>
      <c r="E42" s="43"/>
      <c r="F42" s="43"/>
      <c r="G42" s="43"/>
      <c r="H42" s="43"/>
      <c r="I42" s="119"/>
      <c r="J42" s="43"/>
      <c r="K42" s="46"/>
    </row>
    <row r="43" spans="2:11" s="1" customFormat="1" ht="6.9" customHeight="1">
      <c r="B43" s="42"/>
      <c r="C43" s="43"/>
      <c r="D43" s="43"/>
      <c r="E43" s="43"/>
      <c r="F43" s="43"/>
      <c r="G43" s="43"/>
      <c r="H43" s="43"/>
      <c r="I43" s="119"/>
      <c r="J43" s="43"/>
      <c r="K43" s="46"/>
    </row>
    <row r="44" spans="2:11" s="1" customFormat="1" ht="14.4" customHeight="1">
      <c r="B44" s="42"/>
      <c r="C44" s="38" t="s">
        <v>18</v>
      </c>
      <c r="D44" s="43"/>
      <c r="E44" s="43"/>
      <c r="F44" s="43"/>
      <c r="G44" s="43"/>
      <c r="H44" s="43"/>
      <c r="I44" s="119"/>
      <c r="J44" s="43"/>
      <c r="K44" s="46"/>
    </row>
    <row r="45" spans="2:11" s="1" customFormat="1" ht="14.4" customHeight="1">
      <c r="B45" s="42"/>
      <c r="C45" s="43"/>
      <c r="D45" s="43"/>
      <c r="E45" s="406" t="str">
        <f>E7</f>
        <v>II/169 a II/145 Dlouhá ves-Radešov, úsek C</v>
      </c>
      <c r="F45" s="407"/>
      <c r="G45" s="407"/>
      <c r="H45" s="407"/>
      <c r="I45" s="119"/>
      <c r="J45" s="43"/>
      <c r="K45" s="46"/>
    </row>
    <row r="46" spans="2:11" s="1" customFormat="1" ht="14.4" customHeight="1">
      <c r="B46" s="42"/>
      <c r="C46" s="38" t="s">
        <v>152</v>
      </c>
      <c r="D46" s="43"/>
      <c r="E46" s="43"/>
      <c r="F46" s="43"/>
      <c r="G46" s="43"/>
      <c r="H46" s="43"/>
      <c r="I46" s="119"/>
      <c r="J46" s="43"/>
      <c r="K46" s="46"/>
    </row>
    <row r="47" spans="2:11" s="1" customFormat="1" ht="16.2" customHeight="1">
      <c r="B47" s="42"/>
      <c r="C47" s="43"/>
      <c r="D47" s="43"/>
      <c r="E47" s="408" t="str">
        <f>E9</f>
        <v>103C2 -  Úprava skalních výchozů km 5,365-5,785</v>
      </c>
      <c r="F47" s="409"/>
      <c r="G47" s="409"/>
      <c r="H47" s="409"/>
      <c r="I47" s="119"/>
      <c r="J47" s="43"/>
      <c r="K47" s="46"/>
    </row>
    <row r="48" spans="2:11" s="1" customFormat="1" ht="6.9" customHeight="1">
      <c r="B48" s="42"/>
      <c r="C48" s="43"/>
      <c r="D48" s="43"/>
      <c r="E48" s="43"/>
      <c r="F48" s="43"/>
      <c r="G48" s="43"/>
      <c r="H48" s="43"/>
      <c r="I48" s="119"/>
      <c r="J48" s="43"/>
      <c r="K48" s="46"/>
    </row>
    <row r="49" spans="2:11" s="1" customFormat="1" ht="18" customHeight="1">
      <c r="B49" s="42"/>
      <c r="C49" s="38" t="s">
        <v>26</v>
      </c>
      <c r="D49" s="43"/>
      <c r="E49" s="43"/>
      <c r="F49" s="36" t="str">
        <f>F12</f>
        <v>Kraj Plzeňský, k.ú. Opolenec</v>
      </c>
      <c r="G49" s="43"/>
      <c r="H49" s="43"/>
      <c r="I49" s="120" t="s">
        <v>28</v>
      </c>
      <c r="J49" s="121">
        <f>IF(J12="","",J12)</f>
        <v>43424</v>
      </c>
      <c r="K49" s="46"/>
    </row>
    <row r="50" spans="2:11" s="1" customFormat="1" ht="6.9" customHeight="1">
      <c r="B50" s="42"/>
      <c r="C50" s="43"/>
      <c r="D50" s="43"/>
      <c r="E50" s="43"/>
      <c r="F50" s="43"/>
      <c r="G50" s="43"/>
      <c r="H50" s="43"/>
      <c r="I50" s="119"/>
      <c r="J50" s="43"/>
      <c r="K50" s="46"/>
    </row>
    <row r="51" spans="2:11" s="1" customFormat="1" ht="13.2">
      <c r="B51" s="42"/>
      <c r="C51" s="38" t="s">
        <v>35</v>
      </c>
      <c r="D51" s="43"/>
      <c r="E51" s="43"/>
      <c r="F51" s="36" t="str">
        <f>E15</f>
        <v>Správa a údržba silnic Lzeňského kraje, p.o.</v>
      </c>
      <c r="G51" s="43"/>
      <c r="H51" s="43"/>
      <c r="I51" s="120" t="s">
        <v>42</v>
      </c>
      <c r="J51" s="397" t="str">
        <f>E21</f>
        <v>Pontex spol. s r.o.</v>
      </c>
      <c r="K51" s="46"/>
    </row>
    <row r="52" spans="2:11" s="1" customFormat="1" ht="14.4" customHeight="1">
      <c r="B52" s="42"/>
      <c r="C52" s="38" t="s">
        <v>41</v>
      </c>
      <c r="D52" s="43"/>
      <c r="E52" s="43"/>
      <c r="F52" s="36" t="str">
        <f>IF(E18="","",E18)</f>
        <v>Společnost Dlouhá Ves - Radešov</v>
      </c>
      <c r="G52" s="43"/>
      <c r="H52" s="43"/>
      <c r="I52" s="119"/>
      <c r="J52" s="401"/>
      <c r="K52" s="46"/>
    </row>
    <row r="53" spans="2:11" s="1" customFormat="1" ht="10.35" customHeight="1">
      <c r="B53" s="42"/>
      <c r="C53" s="43"/>
      <c r="D53" s="43"/>
      <c r="E53" s="43"/>
      <c r="F53" s="43"/>
      <c r="G53" s="43"/>
      <c r="H53" s="43"/>
      <c r="I53" s="119"/>
      <c r="J53" s="43"/>
      <c r="K53" s="46"/>
    </row>
    <row r="54" spans="2:11" s="1" customFormat="1" ht="29.25" customHeight="1">
      <c r="B54" s="42"/>
      <c r="C54" s="146" t="s">
        <v>158</v>
      </c>
      <c r="D54" s="134"/>
      <c r="E54" s="134"/>
      <c r="F54" s="134"/>
      <c r="G54" s="134"/>
      <c r="H54" s="134"/>
      <c r="I54" s="147"/>
      <c r="J54" s="148" t="s">
        <v>159</v>
      </c>
      <c r="K54" s="149"/>
    </row>
    <row r="55" spans="2:11" s="1" customFormat="1" ht="10.35" customHeight="1">
      <c r="B55" s="42"/>
      <c r="C55" s="43"/>
      <c r="D55" s="43"/>
      <c r="E55" s="43"/>
      <c r="F55" s="43"/>
      <c r="G55" s="43"/>
      <c r="H55" s="43"/>
      <c r="I55" s="119"/>
      <c r="J55" s="43"/>
      <c r="K55" s="46"/>
    </row>
    <row r="56" spans="2:47" s="1" customFormat="1" ht="29.25" customHeight="1">
      <c r="B56" s="42"/>
      <c r="C56" s="150" t="s">
        <v>160</v>
      </c>
      <c r="D56" s="43"/>
      <c r="E56" s="43"/>
      <c r="F56" s="43"/>
      <c r="G56" s="43"/>
      <c r="H56" s="43"/>
      <c r="I56" s="119"/>
      <c r="J56" s="130">
        <f>J83</f>
        <v>5806514.5200000005</v>
      </c>
      <c r="K56" s="46"/>
      <c r="AU56" s="25" t="s">
        <v>161</v>
      </c>
    </row>
    <row r="57" spans="2:11" s="7" customFormat="1" ht="24.9" customHeight="1">
      <c r="B57" s="151"/>
      <c r="C57" s="152"/>
      <c r="D57" s="153" t="s">
        <v>219</v>
      </c>
      <c r="E57" s="154"/>
      <c r="F57" s="154"/>
      <c r="G57" s="154"/>
      <c r="H57" s="154"/>
      <c r="I57" s="155"/>
      <c r="J57" s="156">
        <f>J84</f>
        <v>5784101.28</v>
      </c>
      <c r="K57" s="157"/>
    </row>
    <row r="58" spans="2:11" s="8" customFormat="1" ht="19.95" customHeight="1">
      <c r="B58" s="158"/>
      <c r="C58" s="159"/>
      <c r="D58" s="160" t="s">
        <v>220</v>
      </c>
      <c r="E58" s="161"/>
      <c r="F58" s="161"/>
      <c r="G58" s="161"/>
      <c r="H58" s="161"/>
      <c r="I58" s="162"/>
      <c r="J58" s="163">
        <f>J85</f>
        <v>3739441.43</v>
      </c>
      <c r="K58" s="164"/>
    </row>
    <row r="59" spans="2:11" s="8" customFormat="1" ht="19.95" customHeight="1">
      <c r="B59" s="158"/>
      <c r="C59" s="159"/>
      <c r="D59" s="160" t="s">
        <v>1559</v>
      </c>
      <c r="E59" s="161"/>
      <c r="F59" s="161"/>
      <c r="G59" s="161"/>
      <c r="H59" s="161"/>
      <c r="I59" s="162"/>
      <c r="J59" s="163">
        <f>J122</f>
        <v>91511.41</v>
      </c>
      <c r="K59" s="164"/>
    </row>
    <row r="60" spans="2:11" s="8" customFormat="1" ht="19.95" customHeight="1">
      <c r="B60" s="158"/>
      <c r="C60" s="159"/>
      <c r="D60" s="160" t="s">
        <v>1356</v>
      </c>
      <c r="E60" s="161"/>
      <c r="F60" s="161"/>
      <c r="G60" s="161"/>
      <c r="H60" s="161"/>
      <c r="I60" s="162"/>
      <c r="J60" s="163">
        <f>J125</f>
        <v>265583.85</v>
      </c>
      <c r="K60" s="164"/>
    </row>
    <row r="61" spans="2:11" s="8" customFormat="1" ht="19.95" customHeight="1">
      <c r="B61" s="158"/>
      <c r="C61" s="159"/>
      <c r="D61" s="160" t="s">
        <v>1357</v>
      </c>
      <c r="E61" s="161"/>
      <c r="F61" s="161"/>
      <c r="G61" s="161"/>
      <c r="H61" s="161"/>
      <c r="I61" s="162"/>
      <c r="J61" s="163">
        <f>J132</f>
        <v>1687564.59</v>
      </c>
      <c r="K61" s="164"/>
    </row>
    <row r="62" spans="2:11" s="7" customFormat="1" ht="24.9" customHeight="1">
      <c r="B62" s="151"/>
      <c r="C62" s="152"/>
      <c r="D62" s="153" t="s">
        <v>1359</v>
      </c>
      <c r="E62" s="154"/>
      <c r="F62" s="154"/>
      <c r="G62" s="154"/>
      <c r="H62" s="154"/>
      <c r="I62" s="155"/>
      <c r="J62" s="156">
        <f>J139</f>
        <v>22413.239999999998</v>
      </c>
      <c r="K62" s="157"/>
    </row>
    <row r="63" spans="2:11" s="8" customFormat="1" ht="19.95" customHeight="1">
      <c r="B63" s="158"/>
      <c r="C63" s="159"/>
      <c r="D63" s="160" t="s">
        <v>1560</v>
      </c>
      <c r="E63" s="161"/>
      <c r="F63" s="161"/>
      <c r="G63" s="161"/>
      <c r="H63" s="161"/>
      <c r="I63" s="162"/>
      <c r="J63" s="163">
        <f>J140</f>
        <v>22413.239999999998</v>
      </c>
      <c r="K63" s="164"/>
    </row>
    <row r="64" spans="2:11" s="1" customFormat="1" ht="21.75" customHeight="1">
      <c r="B64" s="42"/>
      <c r="C64" s="43"/>
      <c r="D64" s="43"/>
      <c r="E64" s="43"/>
      <c r="F64" s="43"/>
      <c r="G64" s="43"/>
      <c r="H64" s="43"/>
      <c r="I64" s="119"/>
      <c r="J64" s="43"/>
      <c r="K64" s="46"/>
    </row>
    <row r="65" spans="2:11" s="1" customFormat="1" ht="6.9" customHeight="1">
      <c r="B65" s="57"/>
      <c r="C65" s="58"/>
      <c r="D65" s="58"/>
      <c r="E65" s="58"/>
      <c r="F65" s="58"/>
      <c r="G65" s="58"/>
      <c r="H65" s="58"/>
      <c r="I65" s="141"/>
      <c r="J65" s="58"/>
      <c r="K65" s="59"/>
    </row>
    <row r="69" spans="2:12" s="1" customFormat="1" ht="6.9" customHeight="1">
      <c r="B69" s="60"/>
      <c r="C69" s="61"/>
      <c r="D69" s="61"/>
      <c r="E69" s="61"/>
      <c r="F69" s="61"/>
      <c r="G69" s="61"/>
      <c r="H69" s="61"/>
      <c r="I69" s="144"/>
      <c r="J69" s="61"/>
      <c r="K69" s="61"/>
      <c r="L69" s="62"/>
    </row>
    <row r="70" spans="2:12" s="1" customFormat="1" ht="36.9" customHeight="1">
      <c r="B70" s="42"/>
      <c r="C70" s="63" t="s">
        <v>165</v>
      </c>
      <c r="D70" s="64"/>
      <c r="E70" s="64"/>
      <c r="F70" s="64"/>
      <c r="G70" s="64"/>
      <c r="H70" s="64"/>
      <c r="I70" s="165"/>
      <c r="J70" s="64"/>
      <c r="K70" s="64"/>
      <c r="L70" s="62"/>
    </row>
    <row r="71" spans="2:12" s="1" customFormat="1" ht="6.9" customHeight="1">
      <c r="B71" s="42"/>
      <c r="C71" s="64"/>
      <c r="D71" s="64"/>
      <c r="E71" s="64"/>
      <c r="F71" s="64"/>
      <c r="G71" s="64"/>
      <c r="H71" s="64"/>
      <c r="I71" s="165"/>
      <c r="J71" s="64"/>
      <c r="K71" s="64"/>
      <c r="L71" s="62"/>
    </row>
    <row r="72" spans="2:12" s="1" customFormat="1" ht="14.4" customHeight="1">
      <c r="B72" s="42"/>
      <c r="C72" s="66" t="s">
        <v>18</v>
      </c>
      <c r="D72" s="64"/>
      <c r="E72" s="64"/>
      <c r="F72" s="64"/>
      <c r="G72" s="64"/>
      <c r="H72" s="64"/>
      <c r="I72" s="165"/>
      <c r="J72" s="64"/>
      <c r="K72" s="64"/>
      <c r="L72" s="62"/>
    </row>
    <row r="73" spans="2:12" s="1" customFormat="1" ht="14.4" customHeight="1">
      <c r="B73" s="42"/>
      <c r="C73" s="64"/>
      <c r="D73" s="64"/>
      <c r="E73" s="402" t="str">
        <f>E7</f>
        <v>II/169 a II/145 Dlouhá ves-Radešov, úsek C</v>
      </c>
      <c r="F73" s="403"/>
      <c r="G73" s="403"/>
      <c r="H73" s="403"/>
      <c r="I73" s="165"/>
      <c r="J73" s="64"/>
      <c r="K73" s="64"/>
      <c r="L73" s="62"/>
    </row>
    <row r="74" spans="2:12" s="1" customFormat="1" ht="14.4" customHeight="1">
      <c r="B74" s="42"/>
      <c r="C74" s="66" t="s">
        <v>152</v>
      </c>
      <c r="D74" s="64"/>
      <c r="E74" s="64"/>
      <c r="F74" s="64"/>
      <c r="G74" s="64"/>
      <c r="H74" s="64"/>
      <c r="I74" s="165"/>
      <c r="J74" s="64"/>
      <c r="K74" s="64"/>
      <c r="L74" s="62"/>
    </row>
    <row r="75" spans="2:12" s="1" customFormat="1" ht="16.2" customHeight="1">
      <c r="B75" s="42"/>
      <c r="C75" s="64"/>
      <c r="D75" s="64"/>
      <c r="E75" s="382" t="str">
        <f>E9</f>
        <v>103C2 -  Úprava skalních výchozů km 5,365-5,785</v>
      </c>
      <c r="F75" s="404"/>
      <c r="G75" s="404"/>
      <c r="H75" s="404"/>
      <c r="I75" s="165"/>
      <c r="J75" s="64"/>
      <c r="K75" s="64"/>
      <c r="L75" s="62"/>
    </row>
    <row r="76" spans="2:12" s="1" customFormat="1" ht="6.9" customHeight="1">
      <c r="B76" s="42"/>
      <c r="C76" s="64"/>
      <c r="D76" s="64"/>
      <c r="E76" s="64"/>
      <c r="F76" s="64"/>
      <c r="G76" s="64"/>
      <c r="H76" s="64"/>
      <c r="I76" s="165"/>
      <c r="J76" s="64"/>
      <c r="K76" s="64"/>
      <c r="L76" s="62"/>
    </row>
    <row r="77" spans="2:12" s="1" customFormat="1" ht="18" customHeight="1">
      <c r="B77" s="42"/>
      <c r="C77" s="66" t="s">
        <v>26</v>
      </c>
      <c r="D77" s="64"/>
      <c r="E77" s="64"/>
      <c r="F77" s="166" t="str">
        <f>F12</f>
        <v>Kraj Plzeňský, k.ú. Opolenec</v>
      </c>
      <c r="G77" s="64"/>
      <c r="H77" s="64"/>
      <c r="I77" s="167" t="s">
        <v>28</v>
      </c>
      <c r="J77" s="74">
        <f>IF(J12="","",J12)</f>
        <v>43424</v>
      </c>
      <c r="K77" s="64"/>
      <c r="L77" s="62"/>
    </row>
    <row r="78" spans="2:12" s="1" customFormat="1" ht="6.9" customHeight="1">
      <c r="B78" s="42"/>
      <c r="C78" s="64"/>
      <c r="D78" s="64"/>
      <c r="E78" s="64"/>
      <c r="F78" s="64"/>
      <c r="G78" s="64"/>
      <c r="H78" s="64"/>
      <c r="I78" s="165"/>
      <c r="J78" s="64"/>
      <c r="K78" s="64"/>
      <c r="L78" s="62"/>
    </row>
    <row r="79" spans="2:12" s="1" customFormat="1" ht="13.2">
      <c r="B79" s="42"/>
      <c r="C79" s="66" t="s">
        <v>35</v>
      </c>
      <c r="D79" s="64"/>
      <c r="E79" s="64"/>
      <c r="F79" s="166" t="str">
        <f>E15</f>
        <v>Správa a údržba silnic Lzeňského kraje, p.o.</v>
      </c>
      <c r="G79" s="64"/>
      <c r="H79" s="64"/>
      <c r="I79" s="167" t="s">
        <v>42</v>
      </c>
      <c r="J79" s="166" t="str">
        <f>E21</f>
        <v>Pontex spol. s r.o.</v>
      </c>
      <c r="K79" s="64"/>
      <c r="L79" s="62"/>
    </row>
    <row r="80" spans="2:12" s="1" customFormat="1" ht="14.4" customHeight="1">
      <c r="B80" s="42"/>
      <c r="C80" s="66" t="s">
        <v>41</v>
      </c>
      <c r="D80" s="64"/>
      <c r="E80" s="64"/>
      <c r="F80" s="166" t="str">
        <f>IF(E18="","",E18)</f>
        <v>Společnost Dlouhá Ves - Radešov</v>
      </c>
      <c r="G80" s="64"/>
      <c r="H80" s="64"/>
      <c r="I80" s="165"/>
      <c r="J80" s="64"/>
      <c r="K80" s="64"/>
      <c r="L80" s="62"/>
    </row>
    <row r="81" spans="2:12" s="1" customFormat="1" ht="10.35" customHeight="1">
      <c r="B81" s="42"/>
      <c r="C81" s="64"/>
      <c r="D81" s="64"/>
      <c r="E81" s="64"/>
      <c r="F81" s="64"/>
      <c r="G81" s="64"/>
      <c r="H81" s="64"/>
      <c r="I81" s="165"/>
      <c r="J81" s="64"/>
      <c r="K81" s="64"/>
      <c r="L81" s="62"/>
    </row>
    <row r="82" spans="2:20" s="9" customFormat="1" ht="29.25" customHeight="1">
      <c r="B82" s="168"/>
      <c r="C82" s="169" t="s">
        <v>166</v>
      </c>
      <c r="D82" s="170" t="s">
        <v>67</v>
      </c>
      <c r="E82" s="170" t="s">
        <v>63</v>
      </c>
      <c r="F82" s="170" t="s">
        <v>167</v>
      </c>
      <c r="G82" s="170" t="s">
        <v>168</v>
      </c>
      <c r="H82" s="170" t="s">
        <v>169</v>
      </c>
      <c r="I82" s="171" t="s">
        <v>170</v>
      </c>
      <c r="J82" s="170" t="s">
        <v>159</v>
      </c>
      <c r="K82" s="172" t="s">
        <v>171</v>
      </c>
      <c r="L82" s="173"/>
      <c r="M82" s="82" t="s">
        <v>172</v>
      </c>
      <c r="N82" s="83" t="s">
        <v>52</v>
      </c>
      <c r="O82" s="83" t="s">
        <v>173</v>
      </c>
      <c r="P82" s="83" t="s">
        <v>174</v>
      </c>
      <c r="Q82" s="83" t="s">
        <v>175</v>
      </c>
      <c r="R82" s="83" t="s">
        <v>176</v>
      </c>
      <c r="S82" s="83" t="s">
        <v>177</v>
      </c>
      <c r="T82" s="84" t="s">
        <v>178</v>
      </c>
    </row>
    <row r="83" spans="2:63" s="1" customFormat="1" ht="29.25" customHeight="1">
      <c r="B83" s="42"/>
      <c r="C83" s="88" t="s">
        <v>160</v>
      </c>
      <c r="D83" s="64"/>
      <c r="E83" s="64"/>
      <c r="F83" s="64"/>
      <c r="G83" s="64"/>
      <c r="H83" s="64"/>
      <c r="I83" s="165"/>
      <c r="J83" s="174">
        <f>BK83</f>
        <v>5806514.5200000005</v>
      </c>
      <c r="K83" s="64"/>
      <c r="L83" s="62"/>
      <c r="M83" s="85"/>
      <c r="N83" s="86"/>
      <c r="O83" s="86"/>
      <c r="P83" s="175">
        <f>P84+P139</f>
        <v>0</v>
      </c>
      <c r="Q83" s="86"/>
      <c r="R83" s="175">
        <f>R84+R139</f>
        <v>1020.6159872000001</v>
      </c>
      <c r="S83" s="86"/>
      <c r="T83" s="176">
        <f>T84+T139</f>
        <v>0</v>
      </c>
      <c r="AT83" s="25" t="s">
        <v>81</v>
      </c>
      <c r="AU83" s="25" t="s">
        <v>161</v>
      </c>
      <c r="BK83" s="177">
        <f>BK84+BK139</f>
        <v>5806514.5200000005</v>
      </c>
    </row>
    <row r="84" spans="2:63" s="10" customFormat="1" ht="37.35" customHeight="1">
      <c r="B84" s="178"/>
      <c r="C84" s="179"/>
      <c r="D84" s="180" t="s">
        <v>81</v>
      </c>
      <c r="E84" s="181" t="s">
        <v>229</v>
      </c>
      <c r="F84" s="181" t="s">
        <v>230</v>
      </c>
      <c r="G84" s="179"/>
      <c r="H84" s="179"/>
      <c r="I84" s="182"/>
      <c r="J84" s="183">
        <f>BK84</f>
        <v>5784101.28</v>
      </c>
      <c r="K84" s="179"/>
      <c r="L84" s="184"/>
      <c r="M84" s="185"/>
      <c r="N84" s="186"/>
      <c r="O84" s="186"/>
      <c r="P84" s="187">
        <f>P85+P122+P125+P132</f>
        <v>0</v>
      </c>
      <c r="Q84" s="186"/>
      <c r="R84" s="187">
        <f>R85+R122+R125+R132</f>
        <v>1020.5901032</v>
      </c>
      <c r="S84" s="186"/>
      <c r="T84" s="188">
        <f>T85+T122+T125+T132</f>
        <v>0</v>
      </c>
      <c r="AR84" s="189" t="s">
        <v>25</v>
      </c>
      <c r="AT84" s="190" t="s">
        <v>81</v>
      </c>
      <c r="AU84" s="190" t="s">
        <v>82</v>
      </c>
      <c r="AY84" s="189" t="s">
        <v>182</v>
      </c>
      <c r="BK84" s="191">
        <f>BK85+BK122+BK125+BK132</f>
        <v>5784101.28</v>
      </c>
    </row>
    <row r="85" spans="2:63" s="10" customFormat="1" ht="19.95" customHeight="1">
      <c r="B85" s="178"/>
      <c r="C85" s="179"/>
      <c r="D85" s="180" t="s">
        <v>81</v>
      </c>
      <c r="E85" s="192" t="s">
        <v>25</v>
      </c>
      <c r="F85" s="192" t="s">
        <v>231</v>
      </c>
      <c r="G85" s="179"/>
      <c r="H85" s="179"/>
      <c r="I85" s="182"/>
      <c r="J85" s="193">
        <f>BK85</f>
        <v>3739441.43</v>
      </c>
      <c r="K85" s="179"/>
      <c r="L85" s="184"/>
      <c r="M85" s="185"/>
      <c r="N85" s="186"/>
      <c r="O85" s="186"/>
      <c r="P85" s="187">
        <f>SUM(P86:P121)</f>
        <v>0</v>
      </c>
      <c r="Q85" s="186"/>
      <c r="R85" s="187">
        <f>SUM(R86:R121)</f>
        <v>18.87022</v>
      </c>
      <c r="S85" s="186"/>
      <c r="T85" s="188">
        <f>SUM(T86:T121)</f>
        <v>0</v>
      </c>
      <c r="AR85" s="189" t="s">
        <v>25</v>
      </c>
      <c r="AT85" s="190" t="s">
        <v>81</v>
      </c>
      <c r="AU85" s="190" t="s">
        <v>25</v>
      </c>
      <c r="AY85" s="189" t="s">
        <v>182</v>
      </c>
      <c r="BK85" s="191">
        <f>SUM(BK86:BK121)</f>
        <v>3739441.43</v>
      </c>
    </row>
    <row r="86" spans="2:65" s="1" customFormat="1" ht="22.8" customHeight="1">
      <c r="B86" s="42"/>
      <c r="C86" s="194" t="s">
        <v>25</v>
      </c>
      <c r="D86" s="194" t="s">
        <v>185</v>
      </c>
      <c r="E86" s="195" t="s">
        <v>1561</v>
      </c>
      <c r="F86" s="196" t="s">
        <v>1562</v>
      </c>
      <c r="G86" s="197" t="s">
        <v>249</v>
      </c>
      <c r="H86" s="198">
        <v>30</v>
      </c>
      <c r="I86" s="199">
        <v>439.64</v>
      </c>
      <c r="J86" s="200">
        <f>ROUND(I86*H86,2)</f>
        <v>13189.2</v>
      </c>
      <c r="K86" s="196" t="s">
        <v>235</v>
      </c>
      <c r="L86" s="62"/>
      <c r="M86" s="201" t="s">
        <v>22</v>
      </c>
      <c r="N86" s="202" t="s">
        <v>53</v>
      </c>
      <c r="O86" s="43"/>
      <c r="P86" s="203">
        <f>O86*H86</f>
        <v>0</v>
      </c>
      <c r="Q86" s="203">
        <v>0</v>
      </c>
      <c r="R86" s="203">
        <f>Q86*H86</f>
        <v>0</v>
      </c>
      <c r="S86" s="203">
        <v>0</v>
      </c>
      <c r="T86" s="204">
        <f>S86*H86</f>
        <v>0</v>
      </c>
      <c r="AR86" s="25" t="s">
        <v>197</v>
      </c>
      <c r="AT86" s="25" t="s">
        <v>185</v>
      </c>
      <c r="AU86" s="25" t="s">
        <v>92</v>
      </c>
      <c r="AY86" s="25" t="s">
        <v>182</v>
      </c>
      <c r="BE86" s="205">
        <f>IF(N86="základní",J86,0)</f>
        <v>13189.2</v>
      </c>
      <c r="BF86" s="205">
        <f>IF(N86="snížená",J86,0)</f>
        <v>0</v>
      </c>
      <c r="BG86" s="205">
        <f>IF(N86="zákl. přenesená",J86,0)</f>
        <v>0</v>
      </c>
      <c r="BH86" s="205">
        <f>IF(N86="sníž. přenesená",J86,0)</f>
        <v>0</v>
      </c>
      <c r="BI86" s="205">
        <f>IF(N86="nulová",J86,0)</f>
        <v>0</v>
      </c>
      <c r="BJ86" s="25" t="s">
        <v>25</v>
      </c>
      <c r="BK86" s="205">
        <f>ROUND(I86*H86,2)</f>
        <v>13189.2</v>
      </c>
      <c r="BL86" s="25" t="s">
        <v>197</v>
      </c>
      <c r="BM86" s="25" t="s">
        <v>1662</v>
      </c>
    </row>
    <row r="87" spans="2:47" s="1" customFormat="1" ht="216">
      <c r="B87" s="42"/>
      <c r="C87" s="64"/>
      <c r="D87" s="208" t="s">
        <v>237</v>
      </c>
      <c r="E87" s="64"/>
      <c r="F87" s="228" t="s">
        <v>1564</v>
      </c>
      <c r="G87" s="64"/>
      <c r="H87" s="64"/>
      <c r="I87" s="165"/>
      <c r="J87" s="64"/>
      <c r="K87" s="64"/>
      <c r="L87" s="62"/>
      <c r="M87" s="229"/>
      <c r="N87" s="43"/>
      <c r="O87" s="43"/>
      <c r="P87" s="43"/>
      <c r="Q87" s="43"/>
      <c r="R87" s="43"/>
      <c r="S87" s="43"/>
      <c r="T87" s="79"/>
      <c r="AT87" s="25" t="s">
        <v>237</v>
      </c>
      <c r="AU87" s="25" t="s">
        <v>92</v>
      </c>
    </row>
    <row r="88" spans="2:65" s="1" customFormat="1" ht="22.8" customHeight="1">
      <c r="B88" s="42"/>
      <c r="C88" s="194" t="s">
        <v>92</v>
      </c>
      <c r="D88" s="194" t="s">
        <v>185</v>
      </c>
      <c r="E88" s="195" t="s">
        <v>1565</v>
      </c>
      <c r="F88" s="196" t="s">
        <v>1566</v>
      </c>
      <c r="G88" s="197" t="s">
        <v>249</v>
      </c>
      <c r="H88" s="198">
        <v>60</v>
      </c>
      <c r="I88" s="199">
        <v>1385.18</v>
      </c>
      <c r="J88" s="200">
        <f>ROUND(I88*H88,2)</f>
        <v>83110.8</v>
      </c>
      <c r="K88" s="196" t="s">
        <v>235</v>
      </c>
      <c r="L88" s="62"/>
      <c r="M88" s="201" t="s">
        <v>22</v>
      </c>
      <c r="N88" s="202" t="s">
        <v>53</v>
      </c>
      <c r="O88" s="43"/>
      <c r="P88" s="203">
        <f>O88*H88</f>
        <v>0</v>
      </c>
      <c r="Q88" s="203">
        <v>0</v>
      </c>
      <c r="R88" s="203">
        <f>Q88*H88</f>
        <v>0</v>
      </c>
      <c r="S88" s="203">
        <v>0</v>
      </c>
      <c r="T88" s="204">
        <f>S88*H88</f>
        <v>0</v>
      </c>
      <c r="AR88" s="25" t="s">
        <v>197</v>
      </c>
      <c r="AT88" s="25" t="s">
        <v>185</v>
      </c>
      <c r="AU88" s="25" t="s">
        <v>92</v>
      </c>
      <c r="AY88" s="25" t="s">
        <v>182</v>
      </c>
      <c r="BE88" s="205">
        <f>IF(N88="základní",J88,0)</f>
        <v>83110.8</v>
      </c>
      <c r="BF88" s="205">
        <f>IF(N88="snížená",J88,0)</f>
        <v>0</v>
      </c>
      <c r="BG88" s="205">
        <f>IF(N88="zákl. přenesená",J88,0)</f>
        <v>0</v>
      </c>
      <c r="BH88" s="205">
        <f>IF(N88="sníž. přenesená",J88,0)</f>
        <v>0</v>
      </c>
      <c r="BI88" s="205">
        <f>IF(N88="nulová",J88,0)</f>
        <v>0</v>
      </c>
      <c r="BJ88" s="25" t="s">
        <v>25</v>
      </c>
      <c r="BK88" s="205">
        <f>ROUND(I88*H88,2)</f>
        <v>83110.8</v>
      </c>
      <c r="BL88" s="25" t="s">
        <v>197</v>
      </c>
      <c r="BM88" s="25" t="s">
        <v>1663</v>
      </c>
    </row>
    <row r="89" spans="2:47" s="1" customFormat="1" ht="216">
      <c r="B89" s="42"/>
      <c r="C89" s="64"/>
      <c r="D89" s="208" t="s">
        <v>237</v>
      </c>
      <c r="E89" s="64"/>
      <c r="F89" s="228" t="s">
        <v>1564</v>
      </c>
      <c r="G89" s="64"/>
      <c r="H89" s="64"/>
      <c r="I89" s="165"/>
      <c r="J89" s="64"/>
      <c r="K89" s="64"/>
      <c r="L89" s="62"/>
      <c r="M89" s="229"/>
      <c r="N89" s="43"/>
      <c r="O89" s="43"/>
      <c r="P89" s="43"/>
      <c r="Q89" s="43"/>
      <c r="R89" s="43"/>
      <c r="S89" s="43"/>
      <c r="T89" s="79"/>
      <c r="AT89" s="25" t="s">
        <v>237</v>
      </c>
      <c r="AU89" s="25" t="s">
        <v>92</v>
      </c>
    </row>
    <row r="90" spans="2:65" s="1" customFormat="1" ht="22.8" customHeight="1">
      <c r="B90" s="42"/>
      <c r="C90" s="194" t="s">
        <v>201</v>
      </c>
      <c r="D90" s="194" t="s">
        <v>185</v>
      </c>
      <c r="E90" s="195" t="s">
        <v>1568</v>
      </c>
      <c r="F90" s="196" t="s">
        <v>1569</v>
      </c>
      <c r="G90" s="197" t="s">
        <v>249</v>
      </c>
      <c r="H90" s="198">
        <v>55</v>
      </c>
      <c r="I90" s="199">
        <v>2648.75</v>
      </c>
      <c r="J90" s="200">
        <f>ROUND(I90*H90,2)</f>
        <v>145681.25</v>
      </c>
      <c r="K90" s="196" t="s">
        <v>235</v>
      </c>
      <c r="L90" s="62"/>
      <c r="M90" s="201" t="s">
        <v>22</v>
      </c>
      <c r="N90" s="202" t="s">
        <v>53</v>
      </c>
      <c r="O90" s="43"/>
      <c r="P90" s="203">
        <f>O90*H90</f>
        <v>0</v>
      </c>
      <c r="Q90" s="203">
        <v>0</v>
      </c>
      <c r="R90" s="203">
        <f>Q90*H90</f>
        <v>0</v>
      </c>
      <c r="S90" s="203">
        <v>0</v>
      </c>
      <c r="T90" s="204">
        <f>S90*H90</f>
        <v>0</v>
      </c>
      <c r="AR90" s="25" t="s">
        <v>197</v>
      </c>
      <c r="AT90" s="25" t="s">
        <v>185</v>
      </c>
      <c r="AU90" s="25" t="s">
        <v>92</v>
      </c>
      <c r="AY90" s="25" t="s">
        <v>182</v>
      </c>
      <c r="BE90" s="205">
        <f>IF(N90="základní",J90,0)</f>
        <v>145681.25</v>
      </c>
      <c r="BF90" s="205">
        <f>IF(N90="snížená",J90,0)</f>
        <v>0</v>
      </c>
      <c r="BG90" s="205">
        <f>IF(N90="zákl. přenesená",J90,0)</f>
        <v>0</v>
      </c>
      <c r="BH90" s="205">
        <f>IF(N90="sníž. přenesená",J90,0)</f>
        <v>0</v>
      </c>
      <c r="BI90" s="205">
        <f>IF(N90="nulová",J90,0)</f>
        <v>0</v>
      </c>
      <c r="BJ90" s="25" t="s">
        <v>25</v>
      </c>
      <c r="BK90" s="205">
        <f>ROUND(I90*H90,2)</f>
        <v>145681.25</v>
      </c>
      <c r="BL90" s="25" t="s">
        <v>197</v>
      </c>
      <c r="BM90" s="25" t="s">
        <v>1664</v>
      </c>
    </row>
    <row r="91" spans="2:47" s="1" customFormat="1" ht="216">
      <c r="B91" s="42"/>
      <c r="C91" s="64"/>
      <c r="D91" s="208" t="s">
        <v>237</v>
      </c>
      <c r="E91" s="64"/>
      <c r="F91" s="228" t="s">
        <v>1564</v>
      </c>
      <c r="G91" s="64"/>
      <c r="H91" s="64"/>
      <c r="I91" s="165"/>
      <c r="J91" s="64"/>
      <c r="K91" s="64"/>
      <c r="L91" s="62"/>
      <c r="M91" s="229"/>
      <c r="N91" s="43"/>
      <c r="O91" s="43"/>
      <c r="P91" s="43"/>
      <c r="Q91" s="43"/>
      <c r="R91" s="43"/>
      <c r="S91" s="43"/>
      <c r="T91" s="79"/>
      <c r="AT91" s="25" t="s">
        <v>237</v>
      </c>
      <c r="AU91" s="25" t="s">
        <v>92</v>
      </c>
    </row>
    <row r="92" spans="2:65" s="1" customFormat="1" ht="34.2" customHeight="1">
      <c r="B92" s="42"/>
      <c r="C92" s="194" t="s">
        <v>197</v>
      </c>
      <c r="D92" s="194" t="s">
        <v>185</v>
      </c>
      <c r="E92" s="195" t="s">
        <v>1571</v>
      </c>
      <c r="F92" s="196" t="s">
        <v>1572</v>
      </c>
      <c r="G92" s="197" t="s">
        <v>295</v>
      </c>
      <c r="H92" s="198">
        <v>104</v>
      </c>
      <c r="I92" s="199">
        <v>110.52</v>
      </c>
      <c r="J92" s="200">
        <f>ROUND(I92*H92,2)</f>
        <v>11494.08</v>
      </c>
      <c r="K92" s="196" t="s">
        <v>235</v>
      </c>
      <c r="L92" s="62"/>
      <c r="M92" s="201" t="s">
        <v>22</v>
      </c>
      <c r="N92" s="202" t="s">
        <v>53</v>
      </c>
      <c r="O92" s="43"/>
      <c r="P92" s="203">
        <f>O92*H92</f>
        <v>0</v>
      </c>
      <c r="Q92" s="203">
        <v>0</v>
      </c>
      <c r="R92" s="203">
        <f>Q92*H92</f>
        <v>0</v>
      </c>
      <c r="S92" s="203">
        <v>0</v>
      </c>
      <c r="T92" s="204">
        <f>S92*H92</f>
        <v>0</v>
      </c>
      <c r="AR92" s="25" t="s">
        <v>197</v>
      </c>
      <c r="AT92" s="25" t="s">
        <v>185</v>
      </c>
      <c r="AU92" s="25" t="s">
        <v>92</v>
      </c>
      <c r="AY92" s="25" t="s">
        <v>182</v>
      </c>
      <c r="BE92" s="205">
        <f>IF(N92="základní",J92,0)</f>
        <v>11494.08</v>
      </c>
      <c r="BF92" s="205">
        <f>IF(N92="snížená",J92,0)</f>
        <v>0</v>
      </c>
      <c r="BG92" s="205">
        <f>IF(N92="zákl. přenesená",J92,0)</f>
        <v>0</v>
      </c>
      <c r="BH92" s="205">
        <f>IF(N92="sníž. přenesená",J92,0)</f>
        <v>0</v>
      </c>
      <c r="BI92" s="205">
        <f>IF(N92="nulová",J92,0)</f>
        <v>0</v>
      </c>
      <c r="BJ92" s="25" t="s">
        <v>25</v>
      </c>
      <c r="BK92" s="205">
        <f>ROUND(I92*H92,2)</f>
        <v>11494.08</v>
      </c>
      <c r="BL92" s="25" t="s">
        <v>197</v>
      </c>
      <c r="BM92" s="25" t="s">
        <v>1665</v>
      </c>
    </row>
    <row r="93" spans="2:47" s="1" customFormat="1" ht="132">
      <c r="B93" s="42"/>
      <c r="C93" s="64"/>
      <c r="D93" s="208" t="s">
        <v>237</v>
      </c>
      <c r="E93" s="64"/>
      <c r="F93" s="228" t="s">
        <v>1574</v>
      </c>
      <c r="G93" s="64"/>
      <c r="H93" s="64"/>
      <c r="I93" s="165"/>
      <c r="J93" s="64"/>
      <c r="K93" s="64"/>
      <c r="L93" s="62"/>
      <c r="M93" s="229"/>
      <c r="N93" s="43"/>
      <c r="O93" s="43"/>
      <c r="P93" s="43"/>
      <c r="Q93" s="43"/>
      <c r="R93" s="43"/>
      <c r="S93" s="43"/>
      <c r="T93" s="79"/>
      <c r="AT93" s="25" t="s">
        <v>237</v>
      </c>
      <c r="AU93" s="25" t="s">
        <v>92</v>
      </c>
    </row>
    <row r="94" spans="2:51" s="11" customFormat="1" ht="13.5">
      <c r="B94" s="206"/>
      <c r="C94" s="207"/>
      <c r="D94" s="208" t="s">
        <v>192</v>
      </c>
      <c r="E94" s="209" t="s">
        <v>22</v>
      </c>
      <c r="F94" s="210" t="s">
        <v>1666</v>
      </c>
      <c r="G94" s="207"/>
      <c r="H94" s="211">
        <v>104</v>
      </c>
      <c r="I94" s="212"/>
      <c r="J94" s="207"/>
      <c r="K94" s="207"/>
      <c r="L94" s="213"/>
      <c r="M94" s="214"/>
      <c r="N94" s="215"/>
      <c r="O94" s="215"/>
      <c r="P94" s="215"/>
      <c r="Q94" s="215"/>
      <c r="R94" s="215"/>
      <c r="S94" s="215"/>
      <c r="T94" s="216"/>
      <c r="AT94" s="217" t="s">
        <v>192</v>
      </c>
      <c r="AU94" s="217" t="s">
        <v>92</v>
      </c>
      <c r="AV94" s="11" t="s">
        <v>92</v>
      </c>
      <c r="AW94" s="11" t="s">
        <v>194</v>
      </c>
      <c r="AX94" s="11" t="s">
        <v>25</v>
      </c>
      <c r="AY94" s="217" t="s">
        <v>182</v>
      </c>
    </row>
    <row r="95" spans="2:65" s="1" customFormat="1" ht="45.6" customHeight="1">
      <c r="B95" s="42"/>
      <c r="C95" s="194" t="s">
        <v>181</v>
      </c>
      <c r="D95" s="194" t="s">
        <v>185</v>
      </c>
      <c r="E95" s="195" t="s">
        <v>1575</v>
      </c>
      <c r="F95" s="196" t="s">
        <v>1576</v>
      </c>
      <c r="G95" s="197" t="s">
        <v>234</v>
      </c>
      <c r="H95" s="198">
        <v>3137.5</v>
      </c>
      <c r="I95" s="199">
        <v>142.23</v>
      </c>
      <c r="J95" s="200">
        <f>ROUND(I95*H95,2)</f>
        <v>446246.63</v>
      </c>
      <c r="K95" s="196" t="s">
        <v>235</v>
      </c>
      <c r="L95" s="62"/>
      <c r="M95" s="201" t="s">
        <v>22</v>
      </c>
      <c r="N95" s="202" t="s">
        <v>53</v>
      </c>
      <c r="O95" s="43"/>
      <c r="P95" s="203">
        <f>O95*H95</f>
        <v>0</v>
      </c>
      <c r="Q95" s="203">
        <v>0</v>
      </c>
      <c r="R95" s="203">
        <f>Q95*H95</f>
        <v>0</v>
      </c>
      <c r="S95" s="203">
        <v>0</v>
      </c>
      <c r="T95" s="204">
        <f>S95*H95</f>
        <v>0</v>
      </c>
      <c r="AR95" s="25" t="s">
        <v>197</v>
      </c>
      <c r="AT95" s="25" t="s">
        <v>185</v>
      </c>
      <c r="AU95" s="25" t="s">
        <v>92</v>
      </c>
      <c r="AY95" s="25" t="s">
        <v>182</v>
      </c>
      <c r="BE95" s="205">
        <f>IF(N95="základní",J95,0)</f>
        <v>446246.63</v>
      </c>
      <c r="BF95" s="205">
        <f>IF(N95="snížená",J95,0)</f>
        <v>0</v>
      </c>
      <c r="BG95" s="205">
        <f>IF(N95="zákl. přenesená",J95,0)</f>
        <v>0</v>
      </c>
      <c r="BH95" s="205">
        <f>IF(N95="sníž. přenesená",J95,0)</f>
        <v>0</v>
      </c>
      <c r="BI95" s="205">
        <f>IF(N95="nulová",J95,0)</f>
        <v>0</v>
      </c>
      <c r="BJ95" s="25" t="s">
        <v>25</v>
      </c>
      <c r="BK95" s="205">
        <f>ROUND(I95*H95,2)</f>
        <v>446246.63</v>
      </c>
      <c r="BL95" s="25" t="s">
        <v>197</v>
      </c>
      <c r="BM95" s="25" t="s">
        <v>1667</v>
      </c>
    </row>
    <row r="96" spans="2:47" s="1" customFormat="1" ht="156">
      <c r="B96" s="42"/>
      <c r="C96" s="64"/>
      <c r="D96" s="208" t="s">
        <v>237</v>
      </c>
      <c r="E96" s="64"/>
      <c r="F96" s="228" t="s">
        <v>420</v>
      </c>
      <c r="G96" s="64"/>
      <c r="H96" s="64"/>
      <c r="I96" s="165"/>
      <c r="J96" s="64"/>
      <c r="K96" s="64"/>
      <c r="L96" s="62"/>
      <c r="M96" s="229"/>
      <c r="N96" s="43"/>
      <c r="O96" s="43"/>
      <c r="P96" s="43"/>
      <c r="Q96" s="43"/>
      <c r="R96" s="43"/>
      <c r="S96" s="43"/>
      <c r="T96" s="79"/>
      <c r="AT96" s="25" t="s">
        <v>237</v>
      </c>
      <c r="AU96" s="25" t="s">
        <v>92</v>
      </c>
    </row>
    <row r="97" spans="2:51" s="11" customFormat="1" ht="13.5">
      <c r="B97" s="206"/>
      <c r="C97" s="207"/>
      <c r="D97" s="208" t="s">
        <v>192</v>
      </c>
      <c r="E97" s="209" t="s">
        <v>22</v>
      </c>
      <c r="F97" s="210" t="s">
        <v>1668</v>
      </c>
      <c r="G97" s="207"/>
      <c r="H97" s="211">
        <v>3137.5</v>
      </c>
      <c r="I97" s="212"/>
      <c r="J97" s="207"/>
      <c r="K97" s="207"/>
      <c r="L97" s="213"/>
      <c r="M97" s="214"/>
      <c r="N97" s="215"/>
      <c r="O97" s="215"/>
      <c r="P97" s="215"/>
      <c r="Q97" s="215"/>
      <c r="R97" s="215"/>
      <c r="S97" s="215"/>
      <c r="T97" s="216"/>
      <c r="AT97" s="217" t="s">
        <v>192</v>
      </c>
      <c r="AU97" s="217" t="s">
        <v>92</v>
      </c>
      <c r="AV97" s="11" t="s">
        <v>92</v>
      </c>
      <c r="AW97" s="11" t="s">
        <v>194</v>
      </c>
      <c r="AX97" s="11" t="s">
        <v>25</v>
      </c>
      <c r="AY97" s="217" t="s">
        <v>182</v>
      </c>
    </row>
    <row r="98" spans="2:65" s="1" customFormat="1" ht="22.8" customHeight="1">
      <c r="B98" s="42"/>
      <c r="C98" s="194" t="s">
        <v>261</v>
      </c>
      <c r="D98" s="194" t="s">
        <v>185</v>
      </c>
      <c r="E98" s="195" t="s">
        <v>417</v>
      </c>
      <c r="F98" s="196" t="s">
        <v>418</v>
      </c>
      <c r="G98" s="197" t="s">
        <v>295</v>
      </c>
      <c r="H98" s="198">
        <v>47.063</v>
      </c>
      <c r="I98" s="199">
        <v>2028.15</v>
      </c>
      <c r="J98" s="200">
        <f>ROUND(I98*H98,2)</f>
        <v>95450.82</v>
      </c>
      <c r="K98" s="196" t="s">
        <v>235</v>
      </c>
      <c r="L98" s="62"/>
      <c r="M98" s="201" t="s">
        <v>22</v>
      </c>
      <c r="N98" s="202" t="s">
        <v>53</v>
      </c>
      <c r="O98" s="43"/>
      <c r="P98" s="203">
        <f>O98*H98</f>
        <v>0</v>
      </c>
      <c r="Q98" s="203">
        <v>0</v>
      </c>
      <c r="R98" s="203">
        <f>Q98*H98</f>
        <v>0</v>
      </c>
      <c r="S98" s="203">
        <v>0</v>
      </c>
      <c r="T98" s="204">
        <f>S98*H98</f>
        <v>0</v>
      </c>
      <c r="AR98" s="25" t="s">
        <v>197</v>
      </c>
      <c r="AT98" s="25" t="s">
        <v>185</v>
      </c>
      <c r="AU98" s="25" t="s">
        <v>92</v>
      </c>
      <c r="AY98" s="25" t="s">
        <v>182</v>
      </c>
      <c r="BE98" s="205">
        <f>IF(N98="základní",J98,0)</f>
        <v>95450.82</v>
      </c>
      <c r="BF98" s="205">
        <f>IF(N98="snížená",J98,0)</f>
        <v>0</v>
      </c>
      <c r="BG98" s="205">
        <f>IF(N98="zákl. přenesená",J98,0)</f>
        <v>0</v>
      </c>
      <c r="BH98" s="205">
        <f>IF(N98="sníž. přenesená",J98,0)</f>
        <v>0</v>
      </c>
      <c r="BI98" s="205">
        <f>IF(N98="nulová",J98,0)</f>
        <v>0</v>
      </c>
      <c r="BJ98" s="25" t="s">
        <v>25</v>
      </c>
      <c r="BK98" s="205">
        <f>ROUND(I98*H98,2)</f>
        <v>95450.82</v>
      </c>
      <c r="BL98" s="25" t="s">
        <v>197</v>
      </c>
      <c r="BM98" s="25" t="s">
        <v>1669</v>
      </c>
    </row>
    <row r="99" spans="2:47" s="1" customFormat="1" ht="156">
      <c r="B99" s="42"/>
      <c r="C99" s="64"/>
      <c r="D99" s="208" t="s">
        <v>237</v>
      </c>
      <c r="E99" s="64"/>
      <c r="F99" s="228" t="s">
        <v>420</v>
      </c>
      <c r="G99" s="64"/>
      <c r="H99" s="64"/>
      <c r="I99" s="165"/>
      <c r="J99" s="64"/>
      <c r="K99" s="64"/>
      <c r="L99" s="62"/>
      <c r="M99" s="229"/>
      <c r="N99" s="43"/>
      <c r="O99" s="43"/>
      <c r="P99" s="43"/>
      <c r="Q99" s="43"/>
      <c r="R99" s="43"/>
      <c r="S99" s="43"/>
      <c r="T99" s="79"/>
      <c r="AT99" s="25" t="s">
        <v>237</v>
      </c>
      <c r="AU99" s="25" t="s">
        <v>92</v>
      </c>
    </row>
    <row r="100" spans="2:51" s="11" customFormat="1" ht="13.5">
      <c r="B100" s="206"/>
      <c r="C100" s="207"/>
      <c r="D100" s="208" t="s">
        <v>192</v>
      </c>
      <c r="E100" s="209" t="s">
        <v>22</v>
      </c>
      <c r="F100" s="210" t="s">
        <v>1670</v>
      </c>
      <c r="G100" s="207"/>
      <c r="H100" s="211">
        <v>47.0625</v>
      </c>
      <c r="I100" s="212"/>
      <c r="J100" s="207"/>
      <c r="K100" s="207"/>
      <c r="L100" s="213"/>
      <c r="M100" s="214"/>
      <c r="N100" s="215"/>
      <c r="O100" s="215"/>
      <c r="P100" s="215"/>
      <c r="Q100" s="215"/>
      <c r="R100" s="215"/>
      <c r="S100" s="215"/>
      <c r="T100" s="216"/>
      <c r="AT100" s="217" t="s">
        <v>192</v>
      </c>
      <c r="AU100" s="217" t="s">
        <v>92</v>
      </c>
      <c r="AV100" s="11" t="s">
        <v>92</v>
      </c>
      <c r="AW100" s="11" t="s">
        <v>194</v>
      </c>
      <c r="AX100" s="11" t="s">
        <v>25</v>
      </c>
      <c r="AY100" s="217" t="s">
        <v>182</v>
      </c>
    </row>
    <row r="101" spans="2:65" s="1" customFormat="1" ht="45.6" customHeight="1">
      <c r="B101" s="42"/>
      <c r="C101" s="194" t="s">
        <v>265</v>
      </c>
      <c r="D101" s="194" t="s">
        <v>185</v>
      </c>
      <c r="E101" s="195" t="s">
        <v>1579</v>
      </c>
      <c r="F101" s="196" t="s">
        <v>1580</v>
      </c>
      <c r="G101" s="197" t="s">
        <v>295</v>
      </c>
      <c r="H101" s="198">
        <v>26.5</v>
      </c>
      <c r="I101" s="199">
        <v>3441.71</v>
      </c>
      <c r="J101" s="200">
        <f>ROUND(I101*H101,2)</f>
        <v>91205.32</v>
      </c>
      <c r="K101" s="196" t="s">
        <v>235</v>
      </c>
      <c r="L101" s="62"/>
      <c r="M101" s="201" t="s">
        <v>22</v>
      </c>
      <c r="N101" s="202" t="s">
        <v>53</v>
      </c>
      <c r="O101" s="43"/>
      <c r="P101" s="203">
        <f>O101*H101</f>
        <v>0</v>
      </c>
      <c r="Q101" s="203">
        <v>0</v>
      </c>
      <c r="R101" s="203">
        <f>Q101*H101</f>
        <v>0</v>
      </c>
      <c r="S101" s="203">
        <v>0</v>
      </c>
      <c r="T101" s="204">
        <f>S101*H101</f>
        <v>0</v>
      </c>
      <c r="AR101" s="25" t="s">
        <v>197</v>
      </c>
      <c r="AT101" s="25" t="s">
        <v>185</v>
      </c>
      <c r="AU101" s="25" t="s">
        <v>92</v>
      </c>
      <c r="AY101" s="25" t="s">
        <v>182</v>
      </c>
      <c r="BE101" s="205">
        <f>IF(N101="základní",J101,0)</f>
        <v>91205.32</v>
      </c>
      <c r="BF101" s="205">
        <f>IF(N101="snížená",J101,0)</f>
        <v>0</v>
      </c>
      <c r="BG101" s="205">
        <f>IF(N101="zákl. přenesená",J101,0)</f>
        <v>0</v>
      </c>
      <c r="BH101" s="205">
        <f>IF(N101="sníž. přenesená",J101,0)</f>
        <v>0</v>
      </c>
      <c r="BI101" s="205">
        <f>IF(N101="nulová",J101,0)</f>
        <v>0</v>
      </c>
      <c r="BJ101" s="25" t="s">
        <v>25</v>
      </c>
      <c r="BK101" s="205">
        <f>ROUND(I101*H101,2)</f>
        <v>91205.32</v>
      </c>
      <c r="BL101" s="25" t="s">
        <v>197</v>
      </c>
      <c r="BM101" s="25" t="s">
        <v>1581</v>
      </c>
    </row>
    <row r="102" spans="2:47" s="1" customFormat="1" ht="132">
      <c r="B102" s="42"/>
      <c r="C102" s="64"/>
      <c r="D102" s="208" t="s">
        <v>237</v>
      </c>
      <c r="E102" s="64"/>
      <c r="F102" s="228" t="s">
        <v>1582</v>
      </c>
      <c r="G102" s="64"/>
      <c r="H102" s="64"/>
      <c r="I102" s="165"/>
      <c r="J102" s="64"/>
      <c r="K102" s="64"/>
      <c r="L102" s="62"/>
      <c r="M102" s="229"/>
      <c r="N102" s="43"/>
      <c r="O102" s="43"/>
      <c r="P102" s="43"/>
      <c r="Q102" s="43"/>
      <c r="R102" s="43"/>
      <c r="S102" s="43"/>
      <c r="T102" s="79"/>
      <c r="AT102" s="25" t="s">
        <v>237</v>
      </c>
      <c r="AU102" s="25" t="s">
        <v>92</v>
      </c>
    </row>
    <row r="103" spans="2:65" s="1" customFormat="1" ht="34.2" customHeight="1">
      <c r="B103" s="42"/>
      <c r="C103" s="194" t="s">
        <v>271</v>
      </c>
      <c r="D103" s="194" t="s">
        <v>185</v>
      </c>
      <c r="E103" s="195" t="s">
        <v>1583</v>
      </c>
      <c r="F103" s="196" t="s">
        <v>1584</v>
      </c>
      <c r="G103" s="197" t="s">
        <v>295</v>
      </c>
      <c r="H103" s="198">
        <v>330</v>
      </c>
      <c r="I103" s="199">
        <v>4781.51</v>
      </c>
      <c r="J103" s="200">
        <f>ROUND(I103*H103,2)</f>
        <v>1577898.3</v>
      </c>
      <c r="K103" s="196" t="s">
        <v>235</v>
      </c>
      <c r="L103" s="62"/>
      <c r="M103" s="201" t="s">
        <v>22</v>
      </c>
      <c r="N103" s="202" t="s">
        <v>53</v>
      </c>
      <c r="O103" s="43"/>
      <c r="P103" s="203">
        <f>O103*H103</f>
        <v>0</v>
      </c>
      <c r="Q103" s="203">
        <v>0.00158</v>
      </c>
      <c r="R103" s="203">
        <f>Q103*H103</f>
        <v>0.5214</v>
      </c>
      <c r="S103" s="203">
        <v>0</v>
      </c>
      <c r="T103" s="204">
        <f>S103*H103</f>
        <v>0</v>
      </c>
      <c r="AR103" s="25" t="s">
        <v>197</v>
      </c>
      <c r="AT103" s="25" t="s">
        <v>185</v>
      </c>
      <c r="AU103" s="25" t="s">
        <v>92</v>
      </c>
      <c r="AY103" s="25" t="s">
        <v>182</v>
      </c>
      <c r="BE103" s="205">
        <f>IF(N103="základní",J103,0)</f>
        <v>1577898.3</v>
      </c>
      <c r="BF103" s="205">
        <f>IF(N103="snížená",J103,0)</f>
        <v>0</v>
      </c>
      <c r="BG103" s="205">
        <f>IF(N103="zákl. přenesená",J103,0)</f>
        <v>0</v>
      </c>
      <c r="BH103" s="205">
        <f>IF(N103="sníž. přenesená",J103,0)</f>
        <v>0</v>
      </c>
      <c r="BI103" s="205">
        <f>IF(N103="nulová",J103,0)</f>
        <v>0</v>
      </c>
      <c r="BJ103" s="25" t="s">
        <v>25</v>
      </c>
      <c r="BK103" s="205">
        <f>ROUND(I103*H103,2)</f>
        <v>1577898.3</v>
      </c>
      <c r="BL103" s="25" t="s">
        <v>197</v>
      </c>
      <c r="BM103" s="25" t="s">
        <v>1585</v>
      </c>
    </row>
    <row r="104" spans="2:47" s="1" customFormat="1" ht="132">
      <c r="B104" s="42"/>
      <c r="C104" s="64"/>
      <c r="D104" s="208" t="s">
        <v>237</v>
      </c>
      <c r="E104" s="64"/>
      <c r="F104" s="228" t="s">
        <v>1582</v>
      </c>
      <c r="G104" s="64"/>
      <c r="H104" s="64"/>
      <c r="I104" s="165"/>
      <c r="J104" s="64"/>
      <c r="K104" s="64"/>
      <c r="L104" s="62"/>
      <c r="M104" s="229"/>
      <c r="N104" s="43"/>
      <c r="O104" s="43"/>
      <c r="P104" s="43"/>
      <c r="Q104" s="43"/>
      <c r="R104" s="43"/>
      <c r="S104" s="43"/>
      <c r="T104" s="79"/>
      <c r="AT104" s="25" t="s">
        <v>237</v>
      </c>
      <c r="AU104" s="25" t="s">
        <v>92</v>
      </c>
    </row>
    <row r="105" spans="2:65" s="1" customFormat="1" ht="45.6" customHeight="1">
      <c r="B105" s="42"/>
      <c r="C105" s="194" t="s">
        <v>277</v>
      </c>
      <c r="D105" s="194" t="s">
        <v>185</v>
      </c>
      <c r="E105" s="195" t="s">
        <v>423</v>
      </c>
      <c r="F105" s="196" t="s">
        <v>424</v>
      </c>
      <c r="G105" s="197" t="s">
        <v>295</v>
      </c>
      <c r="H105" s="198">
        <v>14</v>
      </c>
      <c r="I105" s="199">
        <v>28885.75</v>
      </c>
      <c r="J105" s="200">
        <f>ROUND(I105*H105,2)</f>
        <v>404400.5</v>
      </c>
      <c r="K105" s="196" t="s">
        <v>235</v>
      </c>
      <c r="L105" s="62"/>
      <c r="M105" s="201" t="s">
        <v>22</v>
      </c>
      <c r="N105" s="202" t="s">
        <v>53</v>
      </c>
      <c r="O105" s="43"/>
      <c r="P105" s="203">
        <f>O105*H105</f>
        <v>0</v>
      </c>
      <c r="Q105" s="203">
        <v>1.31063</v>
      </c>
      <c r="R105" s="203">
        <f>Q105*H105</f>
        <v>18.34882</v>
      </c>
      <c r="S105" s="203">
        <v>0</v>
      </c>
      <c r="T105" s="204">
        <f>S105*H105</f>
        <v>0</v>
      </c>
      <c r="AR105" s="25" t="s">
        <v>197</v>
      </c>
      <c r="AT105" s="25" t="s">
        <v>185</v>
      </c>
      <c r="AU105" s="25" t="s">
        <v>92</v>
      </c>
      <c r="AY105" s="25" t="s">
        <v>182</v>
      </c>
      <c r="BE105" s="205">
        <f>IF(N105="základní",J105,0)</f>
        <v>404400.5</v>
      </c>
      <c r="BF105" s="205">
        <f>IF(N105="snížená",J105,0)</f>
        <v>0</v>
      </c>
      <c r="BG105" s="205">
        <f>IF(N105="zákl. přenesená",J105,0)</f>
        <v>0</v>
      </c>
      <c r="BH105" s="205">
        <f>IF(N105="sníž. přenesená",J105,0)</f>
        <v>0</v>
      </c>
      <c r="BI105" s="205">
        <f>IF(N105="nulová",J105,0)</f>
        <v>0</v>
      </c>
      <c r="BJ105" s="25" t="s">
        <v>25</v>
      </c>
      <c r="BK105" s="205">
        <f>ROUND(I105*H105,2)</f>
        <v>404400.5</v>
      </c>
      <c r="BL105" s="25" t="s">
        <v>197</v>
      </c>
      <c r="BM105" s="25" t="s">
        <v>1586</v>
      </c>
    </row>
    <row r="106" spans="2:47" s="1" customFormat="1" ht="216">
      <c r="B106" s="42"/>
      <c r="C106" s="64"/>
      <c r="D106" s="208" t="s">
        <v>237</v>
      </c>
      <c r="E106" s="64"/>
      <c r="F106" s="228" t="s">
        <v>426</v>
      </c>
      <c r="G106" s="64"/>
      <c r="H106" s="64"/>
      <c r="I106" s="165"/>
      <c r="J106" s="64"/>
      <c r="K106" s="64"/>
      <c r="L106" s="62"/>
      <c r="M106" s="229"/>
      <c r="N106" s="43"/>
      <c r="O106" s="43"/>
      <c r="P106" s="43"/>
      <c r="Q106" s="43"/>
      <c r="R106" s="43"/>
      <c r="S106" s="43"/>
      <c r="T106" s="79"/>
      <c r="AT106" s="25" t="s">
        <v>237</v>
      </c>
      <c r="AU106" s="25" t="s">
        <v>92</v>
      </c>
    </row>
    <row r="107" spans="2:65" s="1" customFormat="1" ht="34.2" customHeight="1">
      <c r="B107" s="42"/>
      <c r="C107" s="194" t="s">
        <v>29</v>
      </c>
      <c r="D107" s="194" t="s">
        <v>185</v>
      </c>
      <c r="E107" s="195" t="s">
        <v>1590</v>
      </c>
      <c r="F107" s="196" t="s">
        <v>1591</v>
      </c>
      <c r="G107" s="197" t="s">
        <v>249</v>
      </c>
      <c r="H107" s="198">
        <v>2</v>
      </c>
      <c r="I107" s="199">
        <v>5130.41</v>
      </c>
      <c r="J107" s="200">
        <f>ROUND(I107*H107,2)</f>
        <v>10260.82</v>
      </c>
      <c r="K107" s="196" t="s">
        <v>235</v>
      </c>
      <c r="L107" s="62"/>
      <c r="M107" s="201" t="s">
        <v>22</v>
      </c>
      <c r="N107" s="202" t="s">
        <v>53</v>
      </c>
      <c r="O107" s="43"/>
      <c r="P107" s="203">
        <f>O107*H107</f>
        <v>0</v>
      </c>
      <c r="Q107" s="203">
        <v>0</v>
      </c>
      <c r="R107" s="203">
        <f>Q107*H107</f>
        <v>0</v>
      </c>
      <c r="S107" s="203">
        <v>0</v>
      </c>
      <c r="T107" s="204">
        <f>S107*H107</f>
        <v>0</v>
      </c>
      <c r="AR107" s="25" t="s">
        <v>197</v>
      </c>
      <c r="AT107" s="25" t="s">
        <v>185</v>
      </c>
      <c r="AU107" s="25" t="s">
        <v>92</v>
      </c>
      <c r="AY107" s="25" t="s">
        <v>182</v>
      </c>
      <c r="BE107" s="205">
        <f>IF(N107="základní",J107,0)</f>
        <v>10260.82</v>
      </c>
      <c r="BF107" s="205">
        <f>IF(N107="snížená",J107,0)</f>
        <v>0</v>
      </c>
      <c r="BG107" s="205">
        <f>IF(N107="zákl. přenesená",J107,0)</f>
        <v>0</v>
      </c>
      <c r="BH107" s="205">
        <f>IF(N107="sníž. přenesená",J107,0)</f>
        <v>0</v>
      </c>
      <c r="BI107" s="205">
        <f>IF(N107="nulová",J107,0)</f>
        <v>0</v>
      </c>
      <c r="BJ107" s="25" t="s">
        <v>25</v>
      </c>
      <c r="BK107" s="205">
        <f>ROUND(I107*H107,2)</f>
        <v>10260.82</v>
      </c>
      <c r="BL107" s="25" t="s">
        <v>197</v>
      </c>
      <c r="BM107" s="25" t="s">
        <v>1592</v>
      </c>
    </row>
    <row r="108" spans="2:47" s="1" customFormat="1" ht="132">
      <c r="B108" s="42"/>
      <c r="C108" s="64"/>
      <c r="D108" s="208" t="s">
        <v>237</v>
      </c>
      <c r="E108" s="64"/>
      <c r="F108" s="228" t="s">
        <v>444</v>
      </c>
      <c r="G108" s="64"/>
      <c r="H108" s="64"/>
      <c r="I108" s="165"/>
      <c r="J108" s="64"/>
      <c r="K108" s="64"/>
      <c r="L108" s="62"/>
      <c r="M108" s="229"/>
      <c r="N108" s="43"/>
      <c r="O108" s="43"/>
      <c r="P108" s="43"/>
      <c r="Q108" s="43"/>
      <c r="R108" s="43"/>
      <c r="S108" s="43"/>
      <c r="T108" s="79"/>
      <c r="AT108" s="25" t="s">
        <v>237</v>
      </c>
      <c r="AU108" s="25" t="s">
        <v>92</v>
      </c>
    </row>
    <row r="109" spans="2:65" s="1" customFormat="1" ht="34.2" customHeight="1">
      <c r="B109" s="42"/>
      <c r="C109" s="194" t="s">
        <v>364</v>
      </c>
      <c r="D109" s="194" t="s">
        <v>185</v>
      </c>
      <c r="E109" s="195" t="s">
        <v>473</v>
      </c>
      <c r="F109" s="196" t="s">
        <v>474</v>
      </c>
      <c r="G109" s="197" t="s">
        <v>249</v>
      </c>
      <c r="H109" s="198">
        <v>30</v>
      </c>
      <c r="I109" s="199">
        <v>40.35</v>
      </c>
      <c r="J109" s="200">
        <f>ROUND(I109*H109,2)</f>
        <v>1210.5</v>
      </c>
      <c r="K109" s="196" t="s">
        <v>235</v>
      </c>
      <c r="L109" s="62"/>
      <c r="M109" s="201" t="s">
        <v>22</v>
      </c>
      <c r="N109" s="202" t="s">
        <v>53</v>
      </c>
      <c r="O109" s="43"/>
      <c r="P109" s="203">
        <f>O109*H109</f>
        <v>0</v>
      </c>
      <c r="Q109" s="203">
        <v>0</v>
      </c>
      <c r="R109" s="203">
        <f>Q109*H109</f>
        <v>0</v>
      </c>
      <c r="S109" s="203">
        <v>0</v>
      </c>
      <c r="T109" s="204">
        <f>S109*H109</f>
        <v>0</v>
      </c>
      <c r="AR109" s="25" t="s">
        <v>197</v>
      </c>
      <c r="AT109" s="25" t="s">
        <v>185</v>
      </c>
      <c r="AU109" s="25" t="s">
        <v>92</v>
      </c>
      <c r="AY109" s="25" t="s">
        <v>182</v>
      </c>
      <c r="BE109" s="205">
        <f>IF(N109="základní",J109,0)</f>
        <v>1210.5</v>
      </c>
      <c r="BF109" s="205">
        <f>IF(N109="snížená",J109,0)</f>
        <v>0</v>
      </c>
      <c r="BG109" s="205">
        <f>IF(N109="zákl. přenesená",J109,0)</f>
        <v>0</v>
      </c>
      <c r="BH109" s="205">
        <f>IF(N109="sníž. přenesená",J109,0)</f>
        <v>0</v>
      </c>
      <c r="BI109" s="205">
        <f>IF(N109="nulová",J109,0)</f>
        <v>0</v>
      </c>
      <c r="BJ109" s="25" t="s">
        <v>25</v>
      </c>
      <c r="BK109" s="205">
        <f>ROUND(I109*H109,2)</f>
        <v>1210.5</v>
      </c>
      <c r="BL109" s="25" t="s">
        <v>197</v>
      </c>
      <c r="BM109" s="25" t="s">
        <v>1671</v>
      </c>
    </row>
    <row r="110" spans="2:47" s="1" customFormat="1" ht="48">
      <c r="B110" s="42"/>
      <c r="C110" s="64"/>
      <c r="D110" s="208" t="s">
        <v>237</v>
      </c>
      <c r="E110" s="64"/>
      <c r="F110" s="228" t="s">
        <v>476</v>
      </c>
      <c r="G110" s="64"/>
      <c r="H110" s="64"/>
      <c r="I110" s="165"/>
      <c r="J110" s="64"/>
      <c r="K110" s="64"/>
      <c r="L110" s="62"/>
      <c r="M110" s="229"/>
      <c r="N110" s="43"/>
      <c r="O110" s="43"/>
      <c r="P110" s="43"/>
      <c r="Q110" s="43"/>
      <c r="R110" s="43"/>
      <c r="S110" s="43"/>
      <c r="T110" s="79"/>
      <c r="AT110" s="25" t="s">
        <v>237</v>
      </c>
      <c r="AU110" s="25" t="s">
        <v>92</v>
      </c>
    </row>
    <row r="111" spans="2:65" s="1" customFormat="1" ht="34.2" customHeight="1">
      <c r="B111" s="42"/>
      <c r="C111" s="194" t="s">
        <v>372</v>
      </c>
      <c r="D111" s="194" t="s">
        <v>185</v>
      </c>
      <c r="E111" s="195" t="s">
        <v>478</v>
      </c>
      <c r="F111" s="196" t="s">
        <v>479</v>
      </c>
      <c r="G111" s="197" t="s">
        <v>249</v>
      </c>
      <c r="H111" s="198">
        <v>115</v>
      </c>
      <c r="I111" s="199">
        <v>188</v>
      </c>
      <c r="J111" s="200">
        <f>ROUND(I111*H111,2)</f>
        <v>21620</v>
      </c>
      <c r="K111" s="196" t="s">
        <v>235</v>
      </c>
      <c r="L111" s="62"/>
      <c r="M111" s="201" t="s">
        <v>22</v>
      </c>
      <c r="N111" s="202" t="s">
        <v>53</v>
      </c>
      <c r="O111" s="43"/>
      <c r="P111" s="203">
        <f>O111*H111</f>
        <v>0</v>
      </c>
      <c r="Q111" s="203">
        <v>0</v>
      </c>
      <c r="R111" s="203">
        <f>Q111*H111</f>
        <v>0</v>
      </c>
      <c r="S111" s="203">
        <v>0</v>
      </c>
      <c r="T111" s="204">
        <f>S111*H111</f>
        <v>0</v>
      </c>
      <c r="AR111" s="25" t="s">
        <v>197</v>
      </c>
      <c r="AT111" s="25" t="s">
        <v>185</v>
      </c>
      <c r="AU111" s="25" t="s">
        <v>92</v>
      </c>
      <c r="AY111" s="25" t="s">
        <v>182</v>
      </c>
      <c r="BE111" s="205">
        <f>IF(N111="základní",J111,0)</f>
        <v>21620</v>
      </c>
      <c r="BF111" s="205">
        <f>IF(N111="snížená",J111,0)</f>
        <v>0</v>
      </c>
      <c r="BG111" s="205">
        <f>IF(N111="zákl. přenesená",J111,0)</f>
        <v>0</v>
      </c>
      <c r="BH111" s="205">
        <f>IF(N111="sníž. přenesená",J111,0)</f>
        <v>0</v>
      </c>
      <c r="BI111" s="205">
        <f>IF(N111="nulová",J111,0)</f>
        <v>0</v>
      </c>
      <c r="BJ111" s="25" t="s">
        <v>25</v>
      </c>
      <c r="BK111" s="205">
        <f>ROUND(I111*H111,2)</f>
        <v>21620</v>
      </c>
      <c r="BL111" s="25" t="s">
        <v>197</v>
      </c>
      <c r="BM111" s="25" t="s">
        <v>1672</v>
      </c>
    </row>
    <row r="112" spans="2:47" s="1" customFormat="1" ht="48">
      <c r="B112" s="42"/>
      <c r="C112" s="64"/>
      <c r="D112" s="208" t="s">
        <v>237</v>
      </c>
      <c r="E112" s="64"/>
      <c r="F112" s="228" t="s">
        <v>476</v>
      </c>
      <c r="G112" s="64"/>
      <c r="H112" s="64"/>
      <c r="I112" s="165"/>
      <c r="J112" s="64"/>
      <c r="K112" s="64"/>
      <c r="L112" s="62"/>
      <c r="M112" s="229"/>
      <c r="N112" s="43"/>
      <c r="O112" s="43"/>
      <c r="P112" s="43"/>
      <c r="Q112" s="43"/>
      <c r="R112" s="43"/>
      <c r="S112" s="43"/>
      <c r="T112" s="79"/>
      <c r="AT112" s="25" t="s">
        <v>237</v>
      </c>
      <c r="AU112" s="25" t="s">
        <v>92</v>
      </c>
    </row>
    <row r="113" spans="2:65" s="1" customFormat="1" ht="34.2" customHeight="1">
      <c r="B113" s="42"/>
      <c r="C113" s="194" t="s">
        <v>377</v>
      </c>
      <c r="D113" s="194" t="s">
        <v>185</v>
      </c>
      <c r="E113" s="195" t="s">
        <v>482</v>
      </c>
      <c r="F113" s="196" t="s">
        <v>483</v>
      </c>
      <c r="G113" s="197" t="s">
        <v>249</v>
      </c>
      <c r="H113" s="198">
        <v>30</v>
      </c>
      <c r="I113" s="199">
        <v>426.87</v>
      </c>
      <c r="J113" s="200">
        <f>ROUND(I113*H113,2)</f>
        <v>12806.1</v>
      </c>
      <c r="K113" s="196" t="s">
        <v>235</v>
      </c>
      <c r="L113" s="62"/>
      <c r="M113" s="201" t="s">
        <v>22</v>
      </c>
      <c r="N113" s="202" t="s">
        <v>53</v>
      </c>
      <c r="O113" s="43"/>
      <c r="P113" s="203">
        <f>O113*H113</f>
        <v>0</v>
      </c>
      <c r="Q113" s="203">
        <v>0</v>
      </c>
      <c r="R113" s="203">
        <f>Q113*H113</f>
        <v>0</v>
      </c>
      <c r="S113" s="203">
        <v>0</v>
      </c>
      <c r="T113" s="204">
        <f>S113*H113</f>
        <v>0</v>
      </c>
      <c r="AR113" s="25" t="s">
        <v>197</v>
      </c>
      <c r="AT113" s="25" t="s">
        <v>185</v>
      </c>
      <c r="AU113" s="25" t="s">
        <v>92</v>
      </c>
      <c r="AY113" s="25" t="s">
        <v>182</v>
      </c>
      <c r="BE113" s="205">
        <f>IF(N113="základní",J113,0)</f>
        <v>12806.1</v>
      </c>
      <c r="BF113" s="205">
        <f>IF(N113="snížená",J113,0)</f>
        <v>0</v>
      </c>
      <c r="BG113" s="205">
        <f>IF(N113="zákl. přenesená",J113,0)</f>
        <v>0</v>
      </c>
      <c r="BH113" s="205">
        <f>IF(N113="sníž. přenesená",J113,0)</f>
        <v>0</v>
      </c>
      <c r="BI113" s="205">
        <f>IF(N113="nulová",J113,0)</f>
        <v>0</v>
      </c>
      <c r="BJ113" s="25" t="s">
        <v>25</v>
      </c>
      <c r="BK113" s="205">
        <f>ROUND(I113*H113,2)</f>
        <v>12806.1</v>
      </c>
      <c r="BL113" s="25" t="s">
        <v>197</v>
      </c>
      <c r="BM113" s="25" t="s">
        <v>1673</v>
      </c>
    </row>
    <row r="114" spans="2:47" s="1" customFormat="1" ht="48">
      <c r="B114" s="42"/>
      <c r="C114" s="64"/>
      <c r="D114" s="208" t="s">
        <v>237</v>
      </c>
      <c r="E114" s="64"/>
      <c r="F114" s="228" t="s">
        <v>476</v>
      </c>
      <c r="G114" s="64"/>
      <c r="H114" s="64"/>
      <c r="I114" s="165"/>
      <c r="J114" s="64"/>
      <c r="K114" s="64"/>
      <c r="L114" s="62"/>
      <c r="M114" s="229"/>
      <c r="N114" s="43"/>
      <c r="O114" s="43"/>
      <c r="P114" s="43"/>
      <c r="Q114" s="43"/>
      <c r="R114" s="43"/>
      <c r="S114" s="43"/>
      <c r="T114" s="79"/>
      <c r="AT114" s="25" t="s">
        <v>237</v>
      </c>
      <c r="AU114" s="25" t="s">
        <v>92</v>
      </c>
    </row>
    <row r="115" spans="2:65" s="1" customFormat="1" ht="34.2" customHeight="1">
      <c r="B115" s="42"/>
      <c r="C115" s="194" t="s">
        <v>382</v>
      </c>
      <c r="D115" s="194" t="s">
        <v>185</v>
      </c>
      <c r="E115" s="195" t="s">
        <v>486</v>
      </c>
      <c r="F115" s="196" t="s">
        <v>487</v>
      </c>
      <c r="G115" s="197" t="s">
        <v>249</v>
      </c>
      <c r="H115" s="198">
        <v>115</v>
      </c>
      <c r="I115" s="199">
        <v>897.67</v>
      </c>
      <c r="J115" s="200">
        <f>ROUND(I115*H115,2)</f>
        <v>103232.05</v>
      </c>
      <c r="K115" s="196" t="s">
        <v>235</v>
      </c>
      <c r="L115" s="62"/>
      <c r="M115" s="201" t="s">
        <v>22</v>
      </c>
      <c r="N115" s="202" t="s">
        <v>53</v>
      </c>
      <c r="O115" s="43"/>
      <c r="P115" s="203">
        <f>O115*H115</f>
        <v>0</v>
      </c>
      <c r="Q115" s="203">
        <v>0</v>
      </c>
      <c r="R115" s="203">
        <f>Q115*H115</f>
        <v>0</v>
      </c>
      <c r="S115" s="203">
        <v>0</v>
      </c>
      <c r="T115" s="204">
        <f>S115*H115</f>
        <v>0</v>
      </c>
      <c r="AR115" s="25" t="s">
        <v>197</v>
      </c>
      <c r="AT115" s="25" t="s">
        <v>185</v>
      </c>
      <c r="AU115" s="25" t="s">
        <v>92</v>
      </c>
      <c r="AY115" s="25" t="s">
        <v>182</v>
      </c>
      <c r="BE115" s="205">
        <f>IF(N115="základní",J115,0)</f>
        <v>103232.05</v>
      </c>
      <c r="BF115" s="205">
        <f>IF(N115="snížená",J115,0)</f>
        <v>0</v>
      </c>
      <c r="BG115" s="205">
        <f>IF(N115="zákl. přenesená",J115,0)</f>
        <v>0</v>
      </c>
      <c r="BH115" s="205">
        <f>IF(N115="sníž. přenesená",J115,0)</f>
        <v>0</v>
      </c>
      <c r="BI115" s="205">
        <f>IF(N115="nulová",J115,0)</f>
        <v>0</v>
      </c>
      <c r="BJ115" s="25" t="s">
        <v>25</v>
      </c>
      <c r="BK115" s="205">
        <f>ROUND(I115*H115,2)</f>
        <v>103232.05</v>
      </c>
      <c r="BL115" s="25" t="s">
        <v>197</v>
      </c>
      <c r="BM115" s="25" t="s">
        <v>1674</v>
      </c>
    </row>
    <row r="116" spans="2:47" s="1" customFormat="1" ht="48">
      <c r="B116" s="42"/>
      <c r="C116" s="64"/>
      <c r="D116" s="208" t="s">
        <v>237</v>
      </c>
      <c r="E116" s="64"/>
      <c r="F116" s="228" t="s">
        <v>476</v>
      </c>
      <c r="G116" s="64"/>
      <c r="H116" s="64"/>
      <c r="I116" s="165"/>
      <c r="J116" s="64"/>
      <c r="K116" s="64"/>
      <c r="L116" s="62"/>
      <c r="M116" s="229"/>
      <c r="N116" s="43"/>
      <c r="O116" s="43"/>
      <c r="P116" s="43"/>
      <c r="Q116" s="43"/>
      <c r="R116" s="43"/>
      <c r="S116" s="43"/>
      <c r="T116" s="79"/>
      <c r="AT116" s="25" t="s">
        <v>237</v>
      </c>
      <c r="AU116" s="25" t="s">
        <v>92</v>
      </c>
    </row>
    <row r="117" spans="2:65" s="1" customFormat="1" ht="22.8" customHeight="1">
      <c r="B117" s="42"/>
      <c r="C117" s="194" t="s">
        <v>287</v>
      </c>
      <c r="D117" s="194" t="s">
        <v>185</v>
      </c>
      <c r="E117" s="195" t="s">
        <v>1606</v>
      </c>
      <c r="F117" s="196" t="s">
        <v>1607</v>
      </c>
      <c r="G117" s="197" t="s">
        <v>234</v>
      </c>
      <c r="H117" s="198">
        <v>3137.5</v>
      </c>
      <c r="I117" s="199">
        <v>66.4</v>
      </c>
      <c r="J117" s="200">
        <f>ROUND(I117*H117,2)</f>
        <v>208330</v>
      </c>
      <c r="K117" s="196" t="s">
        <v>235</v>
      </c>
      <c r="L117" s="62"/>
      <c r="M117" s="201" t="s">
        <v>22</v>
      </c>
      <c r="N117" s="202" t="s">
        <v>53</v>
      </c>
      <c r="O117" s="43"/>
      <c r="P117" s="203">
        <f>O117*H117</f>
        <v>0</v>
      </c>
      <c r="Q117" s="203">
        <v>0</v>
      </c>
      <c r="R117" s="203">
        <f>Q117*H117</f>
        <v>0</v>
      </c>
      <c r="S117" s="203">
        <v>0</v>
      </c>
      <c r="T117" s="204">
        <f>S117*H117</f>
        <v>0</v>
      </c>
      <c r="AR117" s="25" t="s">
        <v>197</v>
      </c>
      <c r="AT117" s="25" t="s">
        <v>185</v>
      </c>
      <c r="AU117" s="25" t="s">
        <v>92</v>
      </c>
      <c r="AY117" s="25" t="s">
        <v>182</v>
      </c>
      <c r="BE117" s="205">
        <f>IF(N117="základní",J117,0)</f>
        <v>208330</v>
      </c>
      <c r="BF117" s="205">
        <f>IF(N117="snížená",J117,0)</f>
        <v>0</v>
      </c>
      <c r="BG117" s="205">
        <f>IF(N117="zákl. přenesená",J117,0)</f>
        <v>0</v>
      </c>
      <c r="BH117" s="205">
        <f>IF(N117="sníž. přenesená",J117,0)</f>
        <v>0</v>
      </c>
      <c r="BI117" s="205">
        <f>IF(N117="nulová",J117,0)</f>
        <v>0</v>
      </c>
      <c r="BJ117" s="25" t="s">
        <v>25</v>
      </c>
      <c r="BK117" s="205">
        <f>ROUND(I117*H117,2)</f>
        <v>208330</v>
      </c>
      <c r="BL117" s="25" t="s">
        <v>197</v>
      </c>
      <c r="BM117" s="25" t="s">
        <v>1675</v>
      </c>
    </row>
    <row r="118" spans="2:47" s="1" customFormat="1" ht="96">
      <c r="B118" s="42"/>
      <c r="C118" s="64"/>
      <c r="D118" s="208" t="s">
        <v>237</v>
      </c>
      <c r="E118" s="64"/>
      <c r="F118" s="228" t="s">
        <v>1609</v>
      </c>
      <c r="G118" s="64"/>
      <c r="H118" s="64"/>
      <c r="I118" s="165"/>
      <c r="J118" s="64"/>
      <c r="K118" s="64"/>
      <c r="L118" s="62"/>
      <c r="M118" s="229"/>
      <c r="N118" s="43"/>
      <c r="O118" s="43"/>
      <c r="P118" s="43"/>
      <c r="Q118" s="43"/>
      <c r="R118" s="43"/>
      <c r="S118" s="43"/>
      <c r="T118" s="79"/>
      <c r="AT118" s="25" t="s">
        <v>237</v>
      </c>
      <c r="AU118" s="25" t="s">
        <v>92</v>
      </c>
    </row>
    <row r="119" spans="2:65" s="1" customFormat="1" ht="34.2" customHeight="1">
      <c r="B119" s="42"/>
      <c r="C119" s="194" t="s">
        <v>292</v>
      </c>
      <c r="D119" s="194" t="s">
        <v>185</v>
      </c>
      <c r="E119" s="195" t="s">
        <v>589</v>
      </c>
      <c r="F119" s="196" t="s">
        <v>590</v>
      </c>
      <c r="G119" s="197" t="s">
        <v>561</v>
      </c>
      <c r="H119" s="198">
        <v>1193.15</v>
      </c>
      <c r="I119" s="199">
        <v>430.21</v>
      </c>
      <c r="J119" s="200">
        <f>ROUND(I119*H119,2)</f>
        <v>513305.06</v>
      </c>
      <c r="K119" s="196" t="s">
        <v>235</v>
      </c>
      <c r="L119" s="62"/>
      <c r="M119" s="201" t="s">
        <v>22</v>
      </c>
      <c r="N119" s="202" t="s">
        <v>53</v>
      </c>
      <c r="O119" s="43"/>
      <c r="P119" s="203">
        <f>O119*H119</f>
        <v>0</v>
      </c>
      <c r="Q119" s="203">
        <v>0</v>
      </c>
      <c r="R119" s="203">
        <f>Q119*H119</f>
        <v>0</v>
      </c>
      <c r="S119" s="203">
        <v>0</v>
      </c>
      <c r="T119" s="204">
        <f>S119*H119</f>
        <v>0</v>
      </c>
      <c r="AR119" s="25" t="s">
        <v>197</v>
      </c>
      <c r="AT119" s="25" t="s">
        <v>185</v>
      </c>
      <c r="AU119" s="25" t="s">
        <v>92</v>
      </c>
      <c r="AY119" s="25" t="s">
        <v>182</v>
      </c>
      <c r="BE119" s="205">
        <f>IF(N119="základní",J119,0)</f>
        <v>513305.06</v>
      </c>
      <c r="BF119" s="205">
        <f>IF(N119="snížená",J119,0)</f>
        <v>0</v>
      </c>
      <c r="BG119" s="205">
        <f>IF(N119="zákl. přenesená",J119,0)</f>
        <v>0</v>
      </c>
      <c r="BH119" s="205">
        <f>IF(N119="sníž. přenesená",J119,0)</f>
        <v>0</v>
      </c>
      <c r="BI119" s="205">
        <f>IF(N119="nulová",J119,0)</f>
        <v>0</v>
      </c>
      <c r="BJ119" s="25" t="s">
        <v>25</v>
      </c>
      <c r="BK119" s="205">
        <f>ROUND(I119*H119,2)</f>
        <v>513305.06</v>
      </c>
      <c r="BL119" s="25" t="s">
        <v>197</v>
      </c>
      <c r="BM119" s="25" t="s">
        <v>1676</v>
      </c>
    </row>
    <row r="120" spans="2:47" s="1" customFormat="1" ht="48">
      <c r="B120" s="42"/>
      <c r="C120" s="64"/>
      <c r="D120" s="208" t="s">
        <v>237</v>
      </c>
      <c r="E120" s="64"/>
      <c r="F120" s="228" t="s">
        <v>592</v>
      </c>
      <c r="G120" s="64"/>
      <c r="H120" s="64"/>
      <c r="I120" s="165"/>
      <c r="J120" s="64"/>
      <c r="K120" s="64"/>
      <c r="L120" s="62"/>
      <c r="M120" s="229"/>
      <c r="N120" s="43"/>
      <c r="O120" s="43"/>
      <c r="P120" s="43"/>
      <c r="Q120" s="43"/>
      <c r="R120" s="43"/>
      <c r="S120" s="43"/>
      <c r="T120" s="79"/>
      <c r="AT120" s="25" t="s">
        <v>237</v>
      </c>
      <c r="AU120" s="25" t="s">
        <v>92</v>
      </c>
    </row>
    <row r="121" spans="2:51" s="11" customFormat="1" ht="13.5">
      <c r="B121" s="206"/>
      <c r="C121" s="207"/>
      <c r="D121" s="208" t="s">
        <v>192</v>
      </c>
      <c r="E121" s="209" t="s">
        <v>22</v>
      </c>
      <c r="F121" s="210" t="s">
        <v>1677</v>
      </c>
      <c r="G121" s="207"/>
      <c r="H121" s="211">
        <v>1193.15</v>
      </c>
      <c r="I121" s="212"/>
      <c r="J121" s="207"/>
      <c r="K121" s="207"/>
      <c r="L121" s="213"/>
      <c r="M121" s="214"/>
      <c r="N121" s="215"/>
      <c r="O121" s="215"/>
      <c r="P121" s="215"/>
      <c r="Q121" s="215"/>
      <c r="R121" s="215"/>
      <c r="S121" s="215"/>
      <c r="T121" s="216"/>
      <c r="AT121" s="217" t="s">
        <v>192</v>
      </c>
      <c r="AU121" s="217" t="s">
        <v>92</v>
      </c>
      <c r="AV121" s="11" t="s">
        <v>92</v>
      </c>
      <c r="AW121" s="11" t="s">
        <v>194</v>
      </c>
      <c r="AX121" s="11" t="s">
        <v>25</v>
      </c>
      <c r="AY121" s="217" t="s">
        <v>182</v>
      </c>
    </row>
    <row r="122" spans="2:63" s="10" customFormat="1" ht="29.85" customHeight="1">
      <c r="B122" s="178"/>
      <c r="C122" s="179"/>
      <c r="D122" s="180" t="s">
        <v>81</v>
      </c>
      <c r="E122" s="192" t="s">
        <v>261</v>
      </c>
      <c r="F122" s="192" t="s">
        <v>1620</v>
      </c>
      <c r="G122" s="179"/>
      <c r="H122" s="179"/>
      <c r="I122" s="182"/>
      <c r="J122" s="193">
        <f>BK122</f>
        <v>91511.41</v>
      </c>
      <c r="K122" s="179"/>
      <c r="L122" s="184"/>
      <c r="M122" s="185"/>
      <c r="N122" s="186"/>
      <c r="O122" s="186"/>
      <c r="P122" s="187">
        <f>SUM(P123:P124)</f>
        <v>0</v>
      </c>
      <c r="Q122" s="186"/>
      <c r="R122" s="187">
        <f>SUM(R123:R124)</f>
        <v>0.09128320000000001</v>
      </c>
      <c r="S122" s="186"/>
      <c r="T122" s="188">
        <f>SUM(T123:T124)</f>
        <v>0</v>
      </c>
      <c r="AR122" s="189" t="s">
        <v>25</v>
      </c>
      <c r="AT122" s="190" t="s">
        <v>81</v>
      </c>
      <c r="AU122" s="190" t="s">
        <v>25</v>
      </c>
      <c r="AY122" s="189" t="s">
        <v>182</v>
      </c>
      <c r="BK122" s="191">
        <f>SUM(BK123:BK124)</f>
        <v>91511.41</v>
      </c>
    </row>
    <row r="123" spans="2:65" s="1" customFormat="1" ht="14.4" customHeight="1">
      <c r="B123" s="42"/>
      <c r="C123" s="194" t="s">
        <v>299</v>
      </c>
      <c r="D123" s="194" t="s">
        <v>185</v>
      </c>
      <c r="E123" s="195" t="s">
        <v>1621</v>
      </c>
      <c r="F123" s="196" t="s">
        <v>1622</v>
      </c>
      <c r="G123" s="197" t="s">
        <v>234</v>
      </c>
      <c r="H123" s="198">
        <v>570.52</v>
      </c>
      <c r="I123" s="199">
        <v>160.4</v>
      </c>
      <c r="J123" s="200">
        <f>ROUND(I123*H123,2)</f>
        <v>91511.41</v>
      </c>
      <c r="K123" s="196" t="s">
        <v>235</v>
      </c>
      <c r="L123" s="62"/>
      <c r="M123" s="201" t="s">
        <v>22</v>
      </c>
      <c r="N123" s="202" t="s">
        <v>53</v>
      </c>
      <c r="O123" s="43"/>
      <c r="P123" s="203">
        <f>O123*H123</f>
        <v>0</v>
      </c>
      <c r="Q123" s="203">
        <v>0.00016</v>
      </c>
      <c r="R123" s="203">
        <f>Q123*H123</f>
        <v>0.09128320000000001</v>
      </c>
      <c r="S123" s="203">
        <v>0</v>
      </c>
      <c r="T123" s="204">
        <f>S123*H123</f>
        <v>0</v>
      </c>
      <c r="AR123" s="25" t="s">
        <v>197</v>
      </c>
      <c r="AT123" s="25" t="s">
        <v>185</v>
      </c>
      <c r="AU123" s="25" t="s">
        <v>92</v>
      </c>
      <c r="AY123" s="25" t="s">
        <v>182</v>
      </c>
      <c r="BE123" s="205">
        <f>IF(N123="základní",J123,0)</f>
        <v>91511.41</v>
      </c>
      <c r="BF123" s="205">
        <f>IF(N123="snížená",J123,0)</f>
        <v>0</v>
      </c>
      <c r="BG123" s="205">
        <f>IF(N123="zákl. přenesená",J123,0)</f>
        <v>0</v>
      </c>
      <c r="BH123" s="205">
        <f>IF(N123="sníž. přenesená",J123,0)</f>
        <v>0</v>
      </c>
      <c r="BI123" s="205">
        <f>IF(N123="nulová",J123,0)</f>
        <v>0</v>
      </c>
      <c r="BJ123" s="25" t="s">
        <v>25</v>
      </c>
      <c r="BK123" s="205">
        <f>ROUND(I123*H123,2)</f>
        <v>91511.41</v>
      </c>
      <c r="BL123" s="25" t="s">
        <v>197</v>
      </c>
      <c r="BM123" s="25" t="s">
        <v>1678</v>
      </c>
    </row>
    <row r="124" spans="2:47" s="1" customFormat="1" ht="60">
      <c r="B124" s="42"/>
      <c r="C124" s="64"/>
      <c r="D124" s="208" t="s">
        <v>237</v>
      </c>
      <c r="E124" s="64"/>
      <c r="F124" s="228" t="s">
        <v>1624</v>
      </c>
      <c r="G124" s="64"/>
      <c r="H124" s="64"/>
      <c r="I124" s="165"/>
      <c r="J124" s="64"/>
      <c r="K124" s="64"/>
      <c r="L124" s="62"/>
      <c r="M124" s="229"/>
      <c r="N124" s="43"/>
      <c r="O124" s="43"/>
      <c r="P124" s="43"/>
      <c r="Q124" s="43"/>
      <c r="R124" s="43"/>
      <c r="S124" s="43"/>
      <c r="T124" s="79"/>
      <c r="AT124" s="25" t="s">
        <v>237</v>
      </c>
      <c r="AU124" s="25" t="s">
        <v>92</v>
      </c>
    </row>
    <row r="125" spans="2:63" s="10" customFormat="1" ht="29.85" customHeight="1">
      <c r="B125" s="178"/>
      <c r="C125" s="179"/>
      <c r="D125" s="180" t="s">
        <v>81</v>
      </c>
      <c r="E125" s="192" t="s">
        <v>277</v>
      </c>
      <c r="F125" s="192" t="s">
        <v>1475</v>
      </c>
      <c r="G125" s="179"/>
      <c r="H125" s="179"/>
      <c r="I125" s="182"/>
      <c r="J125" s="193">
        <f>BK125</f>
        <v>265583.85</v>
      </c>
      <c r="K125" s="179"/>
      <c r="L125" s="184"/>
      <c r="M125" s="185"/>
      <c r="N125" s="186"/>
      <c r="O125" s="186"/>
      <c r="P125" s="187">
        <f>SUM(P126:P131)</f>
        <v>0</v>
      </c>
      <c r="Q125" s="186"/>
      <c r="R125" s="187">
        <f>SUM(R126:R131)</f>
        <v>1001.6286</v>
      </c>
      <c r="S125" s="186"/>
      <c r="T125" s="188">
        <f>SUM(T126:T131)</f>
        <v>0</v>
      </c>
      <c r="AR125" s="189" t="s">
        <v>25</v>
      </c>
      <c r="AT125" s="190" t="s">
        <v>81</v>
      </c>
      <c r="AU125" s="190" t="s">
        <v>25</v>
      </c>
      <c r="AY125" s="189" t="s">
        <v>182</v>
      </c>
      <c r="BK125" s="191">
        <f>SUM(BK126:BK131)</f>
        <v>265583.85</v>
      </c>
    </row>
    <row r="126" spans="2:65" s="1" customFormat="1" ht="22.8" customHeight="1">
      <c r="B126" s="42"/>
      <c r="C126" s="194" t="s">
        <v>307</v>
      </c>
      <c r="D126" s="194" t="s">
        <v>185</v>
      </c>
      <c r="E126" s="195" t="s">
        <v>1625</v>
      </c>
      <c r="F126" s="196" t="s">
        <v>1626</v>
      </c>
      <c r="G126" s="197" t="s">
        <v>234</v>
      </c>
      <c r="H126" s="198">
        <v>1680</v>
      </c>
      <c r="I126" s="199">
        <v>17.9</v>
      </c>
      <c r="J126" s="200">
        <f>ROUND(I126*H126,2)</f>
        <v>30072</v>
      </c>
      <c r="K126" s="196" t="s">
        <v>235</v>
      </c>
      <c r="L126" s="62"/>
      <c r="M126" s="201" t="s">
        <v>22</v>
      </c>
      <c r="N126" s="202" t="s">
        <v>53</v>
      </c>
      <c r="O126" s="43"/>
      <c r="P126" s="203">
        <f>O126*H126</f>
        <v>0</v>
      </c>
      <c r="Q126" s="203">
        <v>0</v>
      </c>
      <c r="R126" s="203">
        <f>Q126*H126</f>
        <v>0</v>
      </c>
      <c r="S126" s="203">
        <v>0</v>
      </c>
      <c r="T126" s="204">
        <f>S126*H126</f>
        <v>0</v>
      </c>
      <c r="AR126" s="25" t="s">
        <v>197</v>
      </c>
      <c r="AT126" s="25" t="s">
        <v>185</v>
      </c>
      <c r="AU126" s="25" t="s">
        <v>92</v>
      </c>
      <c r="AY126" s="25" t="s">
        <v>182</v>
      </c>
      <c r="BE126" s="205">
        <f>IF(N126="základní",J126,0)</f>
        <v>30072</v>
      </c>
      <c r="BF126" s="205">
        <f>IF(N126="snížená",J126,0)</f>
        <v>0</v>
      </c>
      <c r="BG126" s="205">
        <f>IF(N126="zákl. přenesená",J126,0)</f>
        <v>0</v>
      </c>
      <c r="BH126" s="205">
        <f>IF(N126="sníž. přenesená",J126,0)</f>
        <v>0</v>
      </c>
      <c r="BI126" s="205">
        <f>IF(N126="nulová",J126,0)</f>
        <v>0</v>
      </c>
      <c r="BJ126" s="25" t="s">
        <v>25</v>
      </c>
      <c r="BK126" s="205">
        <f>ROUND(I126*H126,2)</f>
        <v>30072</v>
      </c>
      <c r="BL126" s="25" t="s">
        <v>197</v>
      </c>
      <c r="BM126" s="25" t="s">
        <v>1627</v>
      </c>
    </row>
    <row r="127" spans="2:47" s="1" customFormat="1" ht="48">
      <c r="B127" s="42"/>
      <c r="C127" s="64"/>
      <c r="D127" s="208" t="s">
        <v>237</v>
      </c>
      <c r="E127" s="64"/>
      <c r="F127" s="228" t="s">
        <v>1628</v>
      </c>
      <c r="G127" s="64"/>
      <c r="H127" s="64"/>
      <c r="I127" s="165"/>
      <c r="J127" s="64"/>
      <c r="K127" s="64"/>
      <c r="L127" s="62"/>
      <c r="M127" s="229"/>
      <c r="N127" s="43"/>
      <c r="O127" s="43"/>
      <c r="P127" s="43"/>
      <c r="Q127" s="43"/>
      <c r="R127" s="43"/>
      <c r="S127" s="43"/>
      <c r="T127" s="79"/>
      <c r="AT127" s="25" t="s">
        <v>237</v>
      </c>
      <c r="AU127" s="25" t="s">
        <v>92</v>
      </c>
    </row>
    <row r="128" spans="2:65" s="1" customFormat="1" ht="22.8" customHeight="1">
      <c r="B128" s="42"/>
      <c r="C128" s="194" t="s">
        <v>10</v>
      </c>
      <c r="D128" s="194" t="s">
        <v>185</v>
      </c>
      <c r="E128" s="195" t="s">
        <v>1629</v>
      </c>
      <c r="F128" s="196" t="s">
        <v>1630</v>
      </c>
      <c r="G128" s="197" t="s">
        <v>234</v>
      </c>
      <c r="H128" s="198">
        <v>50400</v>
      </c>
      <c r="I128" s="199">
        <v>0.43</v>
      </c>
      <c r="J128" s="200">
        <f>ROUND(I128*H128,2)</f>
        <v>21672</v>
      </c>
      <c r="K128" s="196" t="s">
        <v>235</v>
      </c>
      <c r="L128" s="62"/>
      <c r="M128" s="201" t="s">
        <v>22</v>
      </c>
      <c r="N128" s="202" t="s">
        <v>53</v>
      </c>
      <c r="O128" s="43"/>
      <c r="P128" s="203">
        <f>O128*H128</f>
        <v>0</v>
      </c>
      <c r="Q128" s="203">
        <v>0</v>
      </c>
      <c r="R128" s="203">
        <f>Q128*H128</f>
        <v>0</v>
      </c>
      <c r="S128" s="203">
        <v>0</v>
      </c>
      <c r="T128" s="204">
        <f>S128*H128</f>
        <v>0</v>
      </c>
      <c r="AR128" s="25" t="s">
        <v>197</v>
      </c>
      <c r="AT128" s="25" t="s">
        <v>185</v>
      </c>
      <c r="AU128" s="25" t="s">
        <v>92</v>
      </c>
      <c r="AY128" s="25" t="s">
        <v>182</v>
      </c>
      <c r="BE128" s="205">
        <f>IF(N128="základní",J128,0)</f>
        <v>21672</v>
      </c>
      <c r="BF128" s="205">
        <f>IF(N128="snížená",J128,0)</f>
        <v>0</v>
      </c>
      <c r="BG128" s="205">
        <f>IF(N128="zákl. přenesená",J128,0)</f>
        <v>0</v>
      </c>
      <c r="BH128" s="205">
        <f>IF(N128="sníž. přenesená",J128,0)</f>
        <v>0</v>
      </c>
      <c r="BI128" s="205">
        <f>IF(N128="nulová",J128,0)</f>
        <v>0</v>
      </c>
      <c r="BJ128" s="25" t="s">
        <v>25</v>
      </c>
      <c r="BK128" s="205">
        <f>ROUND(I128*H128,2)</f>
        <v>21672</v>
      </c>
      <c r="BL128" s="25" t="s">
        <v>197</v>
      </c>
      <c r="BM128" s="25" t="s">
        <v>1631</v>
      </c>
    </row>
    <row r="129" spans="2:47" s="1" customFormat="1" ht="48">
      <c r="B129" s="42"/>
      <c r="C129" s="64"/>
      <c r="D129" s="208" t="s">
        <v>237</v>
      </c>
      <c r="E129" s="64"/>
      <c r="F129" s="228" t="s">
        <v>1628</v>
      </c>
      <c r="G129" s="64"/>
      <c r="H129" s="64"/>
      <c r="I129" s="165"/>
      <c r="J129" s="64"/>
      <c r="K129" s="64"/>
      <c r="L129" s="62"/>
      <c r="M129" s="229"/>
      <c r="N129" s="43"/>
      <c r="O129" s="43"/>
      <c r="P129" s="43"/>
      <c r="Q129" s="43"/>
      <c r="R129" s="43"/>
      <c r="S129" s="43"/>
      <c r="T129" s="79"/>
      <c r="AT129" s="25" t="s">
        <v>237</v>
      </c>
      <c r="AU129" s="25" t="s">
        <v>92</v>
      </c>
    </row>
    <row r="130" spans="2:65" s="1" customFormat="1" ht="22.8" customHeight="1">
      <c r="B130" s="42"/>
      <c r="C130" s="194" t="s">
        <v>317</v>
      </c>
      <c r="D130" s="194" t="s">
        <v>185</v>
      </c>
      <c r="E130" s="195" t="s">
        <v>1632</v>
      </c>
      <c r="F130" s="196" t="s">
        <v>1633</v>
      </c>
      <c r="G130" s="197" t="s">
        <v>234</v>
      </c>
      <c r="H130" s="198">
        <v>1680</v>
      </c>
      <c r="I130" s="199">
        <v>12.05</v>
      </c>
      <c r="J130" s="200">
        <f>ROUND(I130*H130,2)</f>
        <v>20244</v>
      </c>
      <c r="K130" s="196" t="s">
        <v>235</v>
      </c>
      <c r="L130" s="62"/>
      <c r="M130" s="201" t="s">
        <v>22</v>
      </c>
      <c r="N130" s="202" t="s">
        <v>53</v>
      </c>
      <c r="O130" s="43"/>
      <c r="P130" s="203">
        <f>O130*H130</f>
        <v>0</v>
      </c>
      <c r="Q130" s="203">
        <v>0</v>
      </c>
      <c r="R130" s="203">
        <f>Q130*H130</f>
        <v>0</v>
      </c>
      <c r="S130" s="203">
        <v>0</v>
      </c>
      <c r="T130" s="204">
        <f>S130*H130</f>
        <v>0</v>
      </c>
      <c r="AR130" s="25" t="s">
        <v>197</v>
      </c>
      <c r="AT130" s="25" t="s">
        <v>185</v>
      </c>
      <c r="AU130" s="25" t="s">
        <v>92</v>
      </c>
      <c r="AY130" s="25" t="s">
        <v>182</v>
      </c>
      <c r="BE130" s="205">
        <f>IF(N130="základní",J130,0)</f>
        <v>20244</v>
      </c>
      <c r="BF130" s="205">
        <f>IF(N130="snížená",J130,0)</f>
        <v>0</v>
      </c>
      <c r="BG130" s="205">
        <f>IF(N130="zákl. přenesená",J130,0)</f>
        <v>0</v>
      </c>
      <c r="BH130" s="205">
        <f>IF(N130="sníž. přenesená",J130,0)</f>
        <v>0</v>
      </c>
      <c r="BI130" s="205">
        <f>IF(N130="nulová",J130,0)</f>
        <v>0</v>
      </c>
      <c r="BJ130" s="25" t="s">
        <v>25</v>
      </c>
      <c r="BK130" s="205">
        <f>ROUND(I130*H130,2)</f>
        <v>20244</v>
      </c>
      <c r="BL130" s="25" t="s">
        <v>197</v>
      </c>
      <c r="BM130" s="25" t="s">
        <v>1634</v>
      </c>
    </row>
    <row r="131" spans="2:65" s="1" customFormat="1" ht="14.4" customHeight="1">
      <c r="B131" s="42"/>
      <c r="C131" s="194" t="s">
        <v>322</v>
      </c>
      <c r="D131" s="194" t="s">
        <v>185</v>
      </c>
      <c r="E131" s="195" t="s">
        <v>1635</v>
      </c>
      <c r="F131" s="196" t="s">
        <v>1636</v>
      </c>
      <c r="G131" s="197" t="s">
        <v>1637</v>
      </c>
      <c r="H131" s="198">
        <v>105</v>
      </c>
      <c r="I131" s="199">
        <v>1843.77</v>
      </c>
      <c r="J131" s="200">
        <f>ROUND(I131*H131,2)</f>
        <v>193595.85</v>
      </c>
      <c r="K131" s="196" t="s">
        <v>22</v>
      </c>
      <c r="L131" s="62"/>
      <c r="M131" s="201" t="s">
        <v>22</v>
      </c>
      <c r="N131" s="202" t="s">
        <v>53</v>
      </c>
      <c r="O131" s="43"/>
      <c r="P131" s="203">
        <f>O131*H131</f>
        <v>0</v>
      </c>
      <c r="Q131" s="203">
        <v>9.53932</v>
      </c>
      <c r="R131" s="203">
        <f>Q131*H131</f>
        <v>1001.6286</v>
      </c>
      <c r="S131" s="203">
        <v>0</v>
      </c>
      <c r="T131" s="204">
        <f>S131*H131</f>
        <v>0</v>
      </c>
      <c r="AR131" s="25" t="s">
        <v>197</v>
      </c>
      <c r="AT131" s="25" t="s">
        <v>185</v>
      </c>
      <c r="AU131" s="25" t="s">
        <v>92</v>
      </c>
      <c r="AY131" s="25" t="s">
        <v>182</v>
      </c>
      <c r="BE131" s="205">
        <f>IF(N131="základní",J131,0)</f>
        <v>193595.85</v>
      </c>
      <c r="BF131" s="205">
        <f>IF(N131="snížená",J131,0)</f>
        <v>0</v>
      </c>
      <c r="BG131" s="205">
        <f>IF(N131="zákl. přenesená",J131,0)</f>
        <v>0</v>
      </c>
      <c r="BH131" s="205">
        <f>IF(N131="sníž. přenesená",J131,0)</f>
        <v>0</v>
      </c>
      <c r="BI131" s="205">
        <f>IF(N131="nulová",J131,0)</f>
        <v>0</v>
      </c>
      <c r="BJ131" s="25" t="s">
        <v>25</v>
      </c>
      <c r="BK131" s="205">
        <f>ROUND(I131*H131,2)</f>
        <v>193595.85</v>
      </c>
      <c r="BL131" s="25" t="s">
        <v>197</v>
      </c>
      <c r="BM131" s="25" t="s">
        <v>1638</v>
      </c>
    </row>
    <row r="132" spans="2:63" s="10" customFormat="1" ht="29.85" customHeight="1">
      <c r="B132" s="178"/>
      <c r="C132" s="179"/>
      <c r="D132" s="180" t="s">
        <v>81</v>
      </c>
      <c r="E132" s="192" t="s">
        <v>1302</v>
      </c>
      <c r="F132" s="192" t="s">
        <v>1303</v>
      </c>
      <c r="G132" s="179"/>
      <c r="H132" s="179"/>
      <c r="I132" s="182"/>
      <c r="J132" s="193">
        <f>BK132</f>
        <v>1687564.59</v>
      </c>
      <c r="K132" s="179"/>
      <c r="L132" s="184"/>
      <c r="M132" s="185"/>
      <c r="N132" s="186"/>
      <c r="O132" s="186"/>
      <c r="P132" s="187">
        <f>SUM(P133:P138)</f>
        <v>0</v>
      </c>
      <c r="Q132" s="186"/>
      <c r="R132" s="187">
        <f>SUM(R133:R138)</f>
        <v>0</v>
      </c>
      <c r="S132" s="186"/>
      <c r="T132" s="188">
        <f>SUM(T133:T138)</f>
        <v>0</v>
      </c>
      <c r="AR132" s="189" t="s">
        <v>25</v>
      </c>
      <c r="AT132" s="190" t="s">
        <v>81</v>
      </c>
      <c r="AU132" s="190" t="s">
        <v>25</v>
      </c>
      <c r="AY132" s="189" t="s">
        <v>182</v>
      </c>
      <c r="BK132" s="191">
        <f>SUM(BK133:BK138)</f>
        <v>1687564.59</v>
      </c>
    </row>
    <row r="133" spans="2:65" s="1" customFormat="1" ht="22.8" customHeight="1">
      <c r="B133" s="42"/>
      <c r="C133" s="194" t="s">
        <v>327</v>
      </c>
      <c r="D133" s="194" t="s">
        <v>185</v>
      </c>
      <c r="E133" s="195" t="s">
        <v>1639</v>
      </c>
      <c r="F133" s="196" t="s">
        <v>1640</v>
      </c>
      <c r="G133" s="197" t="s">
        <v>561</v>
      </c>
      <c r="H133" s="198">
        <v>1161.77</v>
      </c>
      <c r="I133" s="199">
        <v>117.83</v>
      </c>
      <c r="J133" s="200">
        <f>ROUND(I133*H133,2)</f>
        <v>136891.36</v>
      </c>
      <c r="K133" s="196" t="s">
        <v>235</v>
      </c>
      <c r="L133" s="62"/>
      <c r="M133" s="201" t="s">
        <v>22</v>
      </c>
      <c r="N133" s="202" t="s">
        <v>53</v>
      </c>
      <c r="O133" s="43"/>
      <c r="P133" s="203">
        <f>O133*H133</f>
        <v>0</v>
      </c>
      <c r="Q133" s="203">
        <v>0</v>
      </c>
      <c r="R133" s="203">
        <f>Q133*H133</f>
        <v>0</v>
      </c>
      <c r="S133" s="203">
        <v>0</v>
      </c>
      <c r="T133" s="204">
        <f>S133*H133</f>
        <v>0</v>
      </c>
      <c r="AR133" s="25" t="s">
        <v>197</v>
      </c>
      <c r="AT133" s="25" t="s">
        <v>185</v>
      </c>
      <c r="AU133" s="25" t="s">
        <v>92</v>
      </c>
      <c r="AY133" s="25" t="s">
        <v>182</v>
      </c>
      <c r="BE133" s="205">
        <f>IF(N133="základní",J133,0)</f>
        <v>136891.36</v>
      </c>
      <c r="BF133" s="205">
        <f>IF(N133="snížená",J133,0)</f>
        <v>0</v>
      </c>
      <c r="BG133" s="205">
        <f>IF(N133="zákl. přenesená",J133,0)</f>
        <v>0</v>
      </c>
      <c r="BH133" s="205">
        <f>IF(N133="sníž. přenesená",J133,0)</f>
        <v>0</v>
      </c>
      <c r="BI133" s="205">
        <f>IF(N133="nulová",J133,0)</f>
        <v>0</v>
      </c>
      <c r="BJ133" s="25" t="s">
        <v>25</v>
      </c>
      <c r="BK133" s="205">
        <f>ROUND(I133*H133,2)</f>
        <v>136891.36</v>
      </c>
      <c r="BL133" s="25" t="s">
        <v>197</v>
      </c>
      <c r="BM133" s="25" t="s">
        <v>1679</v>
      </c>
    </row>
    <row r="134" spans="2:47" s="1" customFormat="1" ht="108">
      <c r="B134" s="42"/>
      <c r="C134" s="64"/>
      <c r="D134" s="208" t="s">
        <v>237</v>
      </c>
      <c r="E134" s="64"/>
      <c r="F134" s="228" t="s">
        <v>1642</v>
      </c>
      <c r="G134" s="64"/>
      <c r="H134" s="64"/>
      <c r="I134" s="165"/>
      <c r="J134" s="64"/>
      <c r="K134" s="64"/>
      <c r="L134" s="62"/>
      <c r="M134" s="229"/>
      <c r="N134" s="43"/>
      <c r="O134" s="43"/>
      <c r="P134" s="43"/>
      <c r="Q134" s="43"/>
      <c r="R134" s="43"/>
      <c r="S134" s="43"/>
      <c r="T134" s="79"/>
      <c r="AT134" s="25" t="s">
        <v>237</v>
      </c>
      <c r="AU134" s="25" t="s">
        <v>92</v>
      </c>
    </row>
    <row r="135" spans="2:65" s="1" customFormat="1" ht="34.2" customHeight="1">
      <c r="B135" s="42"/>
      <c r="C135" s="194" t="s">
        <v>332</v>
      </c>
      <c r="D135" s="194" t="s">
        <v>185</v>
      </c>
      <c r="E135" s="195" t="s">
        <v>1643</v>
      </c>
      <c r="F135" s="196" t="s">
        <v>1644</v>
      </c>
      <c r="G135" s="197" t="s">
        <v>561</v>
      </c>
      <c r="H135" s="198">
        <v>116170.7</v>
      </c>
      <c r="I135" s="199">
        <v>13.24</v>
      </c>
      <c r="J135" s="200">
        <f>ROUND(I135*H135,2)</f>
        <v>1538100.07</v>
      </c>
      <c r="K135" s="196" t="s">
        <v>235</v>
      </c>
      <c r="L135" s="62"/>
      <c r="M135" s="201" t="s">
        <v>22</v>
      </c>
      <c r="N135" s="202" t="s">
        <v>53</v>
      </c>
      <c r="O135" s="43"/>
      <c r="P135" s="203">
        <f>O135*H135</f>
        <v>0</v>
      </c>
      <c r="Q135" s="203">
        <v>0</v>
      </c>
      <c r="R135" s="203">
        <f>Q135*H135</f>
        <v>0</v>
      </c>
      <c r="S135" s="203">
        <v>0</v>
      </c>
      <c r="T135" s="204">
        <f>S135*H135</f>
        <v>0</v>
      </c>
      <c r="AR135" s="25" t="s">
        <v>197</v>
      </c>
      <c r="AT135" s="25" t="s">
        <v>185</v>
      </c>
      <c r="AU135" s="25" t="s">
        <v>92</v>
      </c>
      <c r="AY135" s="25" t="s">
        <v>182</v>
      </c>
      <c r="BE135" s="205">
        <f>IF(N135="základní",J135,0)</f>
        <v>1538100.07</v>
      </c>
      <c r="BF135" s="205">
        <f>IF(N135="snížená",J135,0)</f>
        <v>0</v>
      </c>
      <c r="BG135" s="205">
        <f>IF(N135="zákl. přenesená",J135,0)</f>
        <v>0</v>
      </c>
      <c r="BH135" s="205">
        <f>IF(N135="sníž. přenesená",J135,0)</f>
        <v>0</v>
      </c>
      <c r="BI135" s="205">
        <f>IF(N135="nulová",J135,0)</f>
        <v>0</v>
      </c>
      <c r="BJ135" s="25" t="s">
        <v>25</v>
      </c>
      <c r="BK135" s="205">
        <f>ROUND(I135*H135,2)</f>
        <v>1538100.07</v>
      </c>
      <c r="BL135" s="25" t="s">
        <v>197</v>
      </c>
      <c r="BM135" s="25" t="s">
        <v>1680</v>
      </c>
    </row>
    <row r="136" spans="2:47" s="1" customFormat="1" ht="108">
      <c r="B136" s="42"/>
      <c r="C136" s="64"/>
      <c r="D136" s="208" t="s">
        <v>237</v>
      </c>
      <c r="E136" s="64"/>
      <c r="F136" s="228" t="s">
        <v>1642</v>
      </c>
      <c r="G136" s="64"/>
      <c r="H136" s="64"/>
      <c r="I136" s="165"/>
      <c r="J136" s="64"/>
      <c r="K136" s="64"/>
      <c r="L136" s="62"/>
      <c r="M136" s="229"/>
      <c r="N136" s="43"/>
      <c r="O136" s="43"/>
      <c r="P136" s="43"/>
      <c r="Q136" s="43"/>
      <c r="R136" s="43"/>
      <c r="S136" s="43"/>
      <c r="T136" s="79"/>
      <c r="AT136" s="25" t="s">
        <v>237</v>
      </c>
      <c r="AU136" s="25" t="s">
        <v>92</v>
      </c>
    </row>
    <row r="137" spans="2:65" s="1" customFormat="1" ht="22.8" customHeight="1">
      <c r="B137" s="42"/>
      <c r="C137" s="194" t="s">
        <v>338</v>
      </c>
      <c r="D137" s="194" t="s">
        <v>185</v>
      </c>
      <c r="E137" s="195" t="s">
        <v>1646</v>
      </c>
      <c r="F137" s="196" t="s">
        <v>1647</v>
      </c>
      <c r="G137" s="197" t="s">
        <v>561</v>
      </c>
      <c r="H137" s="198">
        <v>108.24</v>
      </c>
      <c r="I137" s="199">
        <v>116.16</v>
      </c>
      <c r="J137" s="200">
        <f>ROUND(I137*H137,2)</f>
        <v>12573.16</v>
      </c>
      <c r="K137" s="196" t="s">
        <v>235</v>
      </c>
      <c r="L137" s="62"/>
      <c r="M137" s="201" t="s">
        <v>22</v>
      </c>
      <c r="N137" s="202" t="s">
        <v>53</v>
      </c>
      <c r="O137" s="43"/>
      <c r="P137" s="203">
        <f>O137*H137</f>
        <v>0</v>
      </c>
      <c r="Q137" s="203">
        <v>0</v>
      </c>
      <c r="R137" s="203">
        <f>Q137*H137</f>
        <v>0</v>
      </c>
      <c r="S137" s="203">
        <v>0</v>
      </c>
      <c r="T137" s="204">
        <f>S137*H137</f>
        <v>0</v>
      </c>
      <c r="AR137" s="25" t="s">
        <v>197</v>
      </c>
      <c r="AT137" s="25" t="s">
        <v>185</v>
      </c>
      <c r="AU137" s="25" t="s">
        <v>92</v>
      </c>
      <c r="AY137" s="25" t="s">
        <v>182</v>
      </c>
      <c r="BE137" s="205">
        <f>IF(N137="základní",J137,0)</f>
        <v>12573.16</v>
      </c>
      <c r="BF137" s="205">
        <f>IF(N137="snížená",J137,0)</f>
        <v>0</v>
      </c>
      <c r="BG137" s="205">
        <f>IF(N137="zákl. přenesená",J137,0)</f>
        <v>0</v>
      </c>
      <c r="BH137" s="205">
        <f>IF(N137="sníž. přenesená",J137,0)</f>
        <v>0</v>
      </c>
      <c r="BI137" s="205">
        <f>IF(N137="nulová",J137,0)</f>
        <v>0</v>
      </c>
      <c r="BJ137" s="25" t="s">
        <v>25</v>
      </c>
      <c r="BK137" s="205">
        <f>ROUND(I137*H137,2)</f>
        <v>12573.16</v>
      </c>
      <c r="BL137" s="25" t="s">
        <v>197</v>
      </c>
      <c r="BM137" s="25" t="s">
        <v>1681</v>
      </c>
    </row>
    <row r="138" spans="2:47" s="1" customFormat="1" ht="48">
      <c r="B138" s="42"/>
      <c r="C138" s="64"/>
      <c r="D138" s="208" t="s">
        <v>237</v>
      </c>
      <c r="E138" s="64"/>
      <c r="F138" s="228" t="s">
        <v>1649</v>
      </c>
      <c r="G138" s="64"/>
      <c r="H138" s="64"/>
      <c r="I138" s="165"/>
      <c r="J138" s="64"/>
      <c r="K138" s="64"/>
      <c r="L138" s="62"/>
      <c r="M138" s="229"/>
      <c r="N138" s="43"/>
      <c r="O138" s="43"/>
      <c r="P138" s="43"/>
      <c r="Q138" s="43"/>
      <c r="R138" s="43"/>
      <c r="S138" s="43"/>
      <c r="T138" s="79"/>
      <c r="AT138" s="25" t="s">
        <v>237</v>
      </c>
      <c r="AU138" s="25" t="s">
        <v>92</v>
      </c>
    </row>
    <row r="139" spans="2:63" s="10" customFormat="1" ht="37.35" customHeight="1">
      <c r="B139" s="178"/>
      <c r="C139" s="179"/>
      <c r="D139" s="180" t="s">
        <v>81</v>
      </c>
      <c r="E139" s="181" t="s">
        <v>1520</v>
      </c>
      <c r="F139" s="181" t="s">
        <v>1521</v>
      </c>
      <c r="G139" s="179"/>
      <c r="H139" s="179"/>
      <c r="I139" s="182"/>
      <c r="J139" s="183">
        <f>BK139</f>
        <v>22413.239999999998</v>
      </c>
      <c r="K139" s="179"/>
      <c r="L139" s="184"/>
      <c r="M139" s="185"/>
      <c r="N139" s="186"/>
      <c r="O139" s="186"/>
      <c r="P139" s="187">
        <f>P140</f>
        <v>0</v>
      </c>
      <c r="Q139" s="186"/>
      <c r="R139" s="187">
        <f>R140</f>
        <v>0.025884000000000004</v>
      </c>
      <c r="S139" s="186"/>
      <c r="T139" s="188">
        <f>T140</f>
        <v>0</v>
      </c>
      <c r="AR139" s="189" t="s">
        <v>92</v>
      </c>
      <c r="AT139" s="190" t="s">
        <v>81</v>
      </c>
      <c r="AU139" s="190" t="s">
        <v>82</v>
      </c>
      <c r="AY139" s="189" t="s">
        <v>182</v>
      </c>
      <c r="BK139" s="191">
        <f>BK140</f>
        <v>22413.239999999998</v>
      </c>
    </row>
    <row r="140" spans="2:63" s="10" customFormat="1" ht="19.95" customHeight="1">
      <c r="B140" s="178"/>
      <c r="C140" s="179"/>
      <c r="D140" s="180" t="s">
        <v>81</v>
      </c>
      <c r="E140" s="192" t="s">
        <v>1650</v>
      </c>
      <c r="F140" s="192" t="s">
        <v>1651</v>
      </c>
      <c r="G140" s="179"/>
      <c r="H140" s="179"/>
      <c r="I140" s="182"/>
      <c r="J140" s="193">
        <f>BK140</f>
        <v>22413.239999999998</v>
      </c>
      <c r="K140" s="179"/>
      <c r="L140" s="184"/>
      <c r="M140" s="185"/>
      <c r="N140" s="186"/>
      <c r="O140" s="186"/>
      <c r="P140" s="187">
        <f>SUM(P141:P143)</f>
        <v>0</v>
      </c>
      <c r="Q140" s="186"/>
      <c r="R140" s="187">
        <f>SUM(R141:R143)</f>
        <v>0.025884000000000004</v>
      </c>
      <c r="S140" s="186"/>
      <c r="T140" s="188">
        <f>SUM(T141:T143)</f>
        <v>0</v>
      </c>
      <c r="AR140" s="189" t="s">
        <v>92</v>
      </c>
      <c r="AT140" s="190" t="s">
        <v>81</v>
      </c>
      <c r="AU140" s="190" t="s">
        <v>25</v>
      </c>
      <c r="AY140" s="189" t="s">
        <v>182</v>
      </c>
      <c r="BK140" s="191">
        <f>SUM(BK141:BK143)</f>
        <v>22413.239999999998</v>
      </c>
    </row>
    <row r="141" spans="2:65" s="1" customFormat="1" ht="14.4" customHeight="1">
      <c r="B141" s="42"/>
      <c r="C141" s="194" t="s">
        <v>347</v>
      </c>
      <c r="D141" s="194" t="s">
        <v>185</v>
      </c>
      <c r="E141" s="195" t="s">
        <v>1652</v>
      </c>
      <c r="F141" s="196" t="s">
        <v>1653</v>
      </c>
      <c r="G141" s="197" t="s">
        <v>234</v>
      </c>
      <c r="H141" s="198">
        <v>57.52</v>
      </c>
      <c r="I141" s="199">
        <v>118.04</v>
      </c>
      <c r="J141" s="200">
        <f>ROUND(I141*H141,2)</f>
        <v>6789.66</v>
      </c>
      <c r="K141" s="196" t="s">
        <v>235</v>
      </c>
      <c r="L141" s="62"/>
      <c r="M141" s="201" t="s">
        <v>22</v>
      </c>
      <c r="N141" s="202" t="s">
        <v>53</v>
      </c>
      <c r="O141" s="43"/>
      <c r="P141" s="203">
        <f>O141*H141</f>
        <v>0</v>
      </c>
      <c r="Q141" s="203">
        <v>0.00013</v>
      </c>
      <c r="R141" s="203">
        <f>Q141*H141</f>
        <v>0.0074776</v>
      </c>
      <c r="S141" s="203">
        <v>0</v>
      </c>
      <c r="T141" s="204">
        <f>S141*H141</f>
        <v>0</v>
      </c>
      <c r="AR141" s="25" t="s">
        <v>317</v>
      </c>
      <c r="AT141" s="25" t="s">
        <v>185</v>
      </c>
      <c r="AU141" s="25" t="s">
        <v>92</v>
      </c>
      <c r="AY141" s="25" t="s">
        <v>182</v>
      </c>
      <c r="BE141" s="205">
        <f>IF(N141="základní",J141,0)</f>
        <v>6789.66</v>
      </c>
      <c r="BF141" s="205">
        <f>IF(N141="snížená",J141,0)</f>
        <v>0</v>
      </c>
      <c r="BG141" s="205">
        <f>IF(N141="zákl. přenesená",J141,0)</f>
        <v>0</v>
      </c>
      <c r="BH141" s="205">
        <f>IF(N141="sníž. přenesená",J141,0)</f>
        <v>0</v>
      </c>
      <c r="BI141" s="205">
        <f>IF(N141="nulová",J141,0)</f>
        <v>0</v>
      </c>
      <c r="BJ141" s="25" t="s">
        <v>25</v>
      </c>
      <c r="BK141" s="205">
        <f>ROUND(I141*H141,2)</f>
        <v>6789.66</v>
      </c>
      <c r="BL141" s="25" t="s">
        <v>317</v>
      </c>
      <c r="BM141" s="25" t="s">
        <v>1682</v>
      </c>
    </row>
    <row r="142" spans="2:65" s="1" customFormat="1" ht="14.4" customHeight="1">
      <c r="B142" s="42"/>
      <c r="C142" s="194" t="s">
        <v>354</v>
      </c>
      <c r="D142" s="194" t="s">
        <v>185</v>
      </c>
      <c r="E142" s="195" t="s">
        <v>1655</v>
      </c>
      <c r="F142" s="196" t="s">
        <v>1656</v>
      </c>
      <c r="G142" s="197" t="s">
        <v>234</v>
      </c>
      <c r="H142" s="198">
        <v>57.52</v>
      </c>
      <c r="I142" s="199">
        <v>149.08</v>
      </c>
      <c r="J142" s="200">
        <f>ROUND(I142*H142,2)</f>
        <v>8575.08</v>
      </c>
      <c r="K142" s="196" t="s">
        <v>235</v>
      </c>
      <c r="L142" s="62"/>
      <c r="M142" s="201" t="s">
        <v>22</v>
      </c>
      <c r="N142" s="202" t="s">
        <v>53</v>
      </c>
      <c r="O142" s="43"/>
      <c r="P142" s="203">
        <f>O142*H142</f>
        <v>0</v>
      </c>
      <c r="Q142" s="203">
        <v>0.00023</v>
      </c>
      <c r="R142" s="203">
        <f>Q142*H142</f>
        <v>0.013229600000000001</v>
      </c>
      <c r="S142" s="203">
        <v>0</v>
      </c>
      <c r="T142" s="204">
        <f>S142*H142</f>
        <v>0</v>
      </c>
      <c r="AR142" s="25" t="s">
        <v>317</v>
      </c>
      <c r="AT142" s="25" t="s">
        <v>185</v>
      </c>
      <c r="AU142" s="25" t="s">
        <v>92</v>
      </c>
      <c r="AY142" s="25" t="s">
        <v>182</v>
      </c>
      <c r="BE142" s="205">
        <f>IF(N142="základní",J142,0)</f>
        <v>8575.08</v>
      </c>
      <c r="BF142" s="205">
        <f>IF(N142="snížená",J142,0)</f>
        <v>0</v>
      </c>
      <c r="BG142" s="205">
        <f>IF(N142="zákl. přenesená",J142,0)</f>
        <v>0</v>
      </c>
      <c r="BH142" s="205">
        <f>IF(N142="sníž. přenesená",J142,0)</f>
        <v>0</v>
      </c>
      <c r="BI142" s="205">
        <f>IF(N142="nulová",J142,0)</f>
        <v>0</v>
      </c>
      <c r="BJ142" s="25" t="s">
        <v>25</v>
      </c>
      <c r="BK142" s="205">
        <f>ROUND(I142*H142,2)</f>
        <v>8575.08</v>
      </c>
      <c r="BL142" s="25" t="s">
        <v>317</v>
      </c>
      <c r="BM142" s="25" t="s">
        <v>1683</v>
      </c>
    </row>
    <row r="143" spans="2:65" s="1" customFormat="1" ht="22.8" customHeight="1">
      <c r="B143" s="42"/>
      <c r="C143" s="194" t="s">
        <v>359</v>
      </c>
      <c r="D143" s="194" t="s">
        <v>185</v>
      </c>
      <c r="E143" s="195" t="s">
        <v>1658</v>
      </c>
      <c r="F143" s="196" t="s">
        <v>1659</v>
      </c>
      <c r="G143" s="197" t="s">
        <v>234</v>
      </c>
      <c r="H143" s="198">
        <v>57.52</v>
      </c>
      <c r="I143" s="199">
        <v>122.54</v>
      </c>
      <c r="J143" s="200">
        <f>ROUND(I143*H143,2)</f>
        <v>7048.5</v>
      </c>
      <c r="K143" s="196" t="s">
        <v>235</v>
      </c>
      <c r="L143" s="62"/>
      <c r="M143" s="201" t="s">
        <v>22</v>
      </c>
      <c r="N143" s="255" t="s">
        <v>53</v>
      </c>
      <c r="O143" s="256"/>
      <c r="P143" s="257">
        <f>O143*H143</f>
        <v>0</v>
      </c>
      <c r="Q143" s="257">
        <v>9E-05</v>
      </c>
      <c r="R143" s="257">
        <f>Q143*H143</f>
        <v>0.0051768000000000005</v>
      </c>
      <c r="S143" s="257">
        <v>0</v>
      </c>
      <c r="T143" s="258">
        <f>S143*H143</f>
        <v>0</v>
      </c>
      <c r="AR143" s="25" t="s">
        <v>317</v>
      </c>
      <c r="AT143" s="25" t="s">
        <v>185</v>
      </c>
      <c r="AU143" s="25" t="s">
        <v>92</v>
      </c>
      <c r="AY143" s="25" t="s">
        <v>182</v>
      </c>
      <c r="BE143" s="205">
        <f>IF(N143="základní",J143,0)</f>
        <v>7048.5</v>
      </c>
      <c r="BF143" s="205">
        <f>IF(N143="snížená",J143,0)</f>
        <v>0</v>
      </c>
      <c r="BG143" s="205">
        <f>IF(N143="zákl. přenesená",J143,0)</f>
        <v>0</v>
      </c>
      <c r="BH143" s="205">
        <f>IF(N143="sníž. přenesená",J143,0)</f>
        <v>0</v>
      </c>
      <c r="BI143" s="205">
        <f>IF(N143="nulová",J143,0)</f>
        <v>0</v>
      </c>
      <c r="BJ143" s="25" t="s">
        <v>25</v>
      </c>
      <c r="BK143" s="205">
        <f>ROUND(I143*H143,2)</f>
        <v>7048.5</v>
      </c>
      <c r="BL143" s="25" t="s">
        <v>317</v>
      </c>
      <c r="BM143" s="25" t="s">
        <v>1684</v>
      </c>
    </row>
    <row r="144" spans="2:12" s="1" customFormat="1" ht="6.9" customHeight="1">
      <c r="B144" s="57"/>
      <c r="C144" s="58"/>
      <c r="D144" s="58"/>
      <c r="E144" s="58"/>
      <c r="F144" s="58"/>
      <c r="G144" s="58"/>
      <c r="H144" s="58"/>
      <c r="I144" s="141"/>
      <c r="J144" s="58"/>
      <c r="K144" s="58"/>
      <c r="L144" s="62"/>
    </row>
  </sheetData>
  <sheetProtection algorithmName="SHA-512" hashValue="ptOnStuPMIt2m7p2s2RN+E6LBDP8sAfgwIew4oCjpKX+OAjpWp3rlk7LU8t2L+LINFXFZY9yVf4Nilwxl21L2w==" saltValue="bzcIvSYZteKaH4v36vyT37tdbJTm0UQuPqh7W0MF3W2ttluArBOzg4C6YbqN95NrdwuDWKhIFDcSRFDsdrSasA==" spinCount="100000" sheet="1" objects="1" scenarios="1" formatColumns="0" formatRows="0" autoFilter="0"/>
  <autoFilter ref="C82:K143"/>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76"/>
  <sheetViews>
    <sheetView showGridLines="0" workbookViewId="0" topLeftCell="A1">
      <pane ySplit="1" topLeftCell="A35"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2" customWidth="1"/>
    <col min="10" max="10" width="22.6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2"/>
      <c r="B1" s="113"/>
      <c r="C1" s="113"/>
      <c r="D1" s="114" t="s">
        <v>1</v>
      </c>
      <c r="E1" s="113"/>
      <c r="F1" s="115" t="s">
        <v>146</v>
      </c>
      <c r="G1" s="405" t="s">
        <v>147</v>
      </c>
      <c r="H1" s="405"/>
      <c r="I1" s="116"/>
      <c r="J1" s="115" t="s">
        <v>148</v>
      </c>
      <c r="K1" s="114" t="s">
        <v>149</v>
      </c>
      <c r="L1" s="115" t="s">
        <v>150</v>
      </c>
      <c r="M1" s="115"/>
      <c r="N1" s="115"/>
      <c r="O1" s="115"/>
      <c r="P1" s="115"/>
      <c r="Q1" s="115"/>
      <c r="R1" s="115"/>
      <c r="S1" s="115"/>
      <c r="T1" s="11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 customHeight="1">
      <c r="L2" s="392"/>
      <c r="M2" s="392"/>
      <c r="N2" s="392"/>
      <c r="O2" s="392"/>
      <c r="P2" s="392"/>
      <c r="Q2" s="392"/>
      <c r="R2" s="392"/>
      <c r="S2" s="392"/>
      <c r="T2" s="392"/>
      <c r="U2" s="392"/>
      <c r="V2" s="392"/>
      <c r="AT2" s="25" t="s">
        <v>110</v>
      </c>
    </row>
    <row r="3" spans="2:46" ht="6.9" customHeight="1">
      <c r="B3" s="26"/>
      <c r="C3" s="27"/>
      <c r="D3" s="27"/>
      <c r="E3" s="27"/>
      <c r="F3" s="27"/>
      <c r="G3" s="27"/>
      <c r="H3" s="27"/>
      <c r="I3" s="117"/>
      <c r="J3" s="27"/>
      <c r="K3" s="28"/>
      <c r="AT3" s="25" t="s">
        <v>92</v>
      </c>
    </row>
    <row r="4" spans="2:46" ht="36.9" customHeight="1">
      <c r="B4" s="29"/>
      <c r="C4" s="30"/>
      <c r="D4" s="31" t="s">
        <v>151</v>
      </c>
      <c r="E4" s="30"/>
      <c r="F4" s="30"/>
      <c r="G4" s="30"/>
      <c r="H4" s="30"/>
      <c r="I4" s="118"/>
      <c r="J4" s="30"/>
      <c r="K4" s="32"/>
      <c r="M4" s="33" t="s">
        <v>12</v>
      </c>
      <c r="AT4" s="25" t="s">
        <v>6</v>
      </c>
    </row>
    <row r="5" spans="2:11" ht="6.9" customHeight="1">
      <c r="B5" s="29"/>
      <c r="C5" s="30"/>
      <c r="D5" s="30"/>
      <c r="E5" s="30"/>
      <c r="F5" s="30"/>
      <c r="G5" s="30"/>
      <c r="H5" s="30"/>
      <c r="I5" s="118"/>
      <c r="J5" s="30"/>
      <c r="K5" s="32"/>
    </row>
    <row r="6" spans="2:11" ht="13.2">
      <c r="B6" s="29"/>
      <c r="C6" s="30"/>
      <c r="D6" s="38" t="s">
        <v>18</v>
      </c>
      <c r="E6" s="30"/>
      <c r="F6" s="30"/>
      <c r="G6" s="30"/>
      <c r="H6" s="30"/>
      <c r="I6" s="118"/>
      <c r="J6" s="30"/>
      <c r="K6" s="32"/>
    </row>
    <row r="7" spans="2:11" ht="14.4" customHeight="1">
      <c r="B7" s="29"/>
      <c r="C7" s="30"/>
      <c r="D7" s="30"/>
      <c r="E7" s="406" t="str">
        <f>'Rekapitulace stavby'!K6</f>
        <v>II/169 a II/145 Dlouhá ves-Radešov, úsek C</v>
      </c>
      <c r="F7" s="407"/>
      <c r="G7" s="407"/>
      <c r="H7" s="407"/>
      <c r="I7" s="118"/>
      <c r="J7" s="30"/>
      <c r="K7" s="32"/>
    </row>
    <row r="8" spans="2:11" s="1" customFormat="1" ht="13.2">
      <c r="B8" s="42"/>
      <c r="C8" s="43"/>
      <c r="D8" s="38" t="s">
        <v>152</v>
      </c>
      <c r="E8" s="43"/>
      <c r="F8" s="43"/>
      <c r="G8" s="43"/>
      <c r="H8" s="43"/>
      <c r="I8" s="119"/>
      <c r="J8" s="43"/>
      <c r="K8" s="46"/>
    </row>
    <row r="9" spans="2:11" s="1" customFormat="1" ht="36.9" customHeight="1">
      <c r="B9" s="42"/>
      <c r="C9" s="43"/>
      <c r="D9" s="43"/>
      <c r="E9" s="408" t="s">
        <v>1685</v>
      </c>
      <c r="F9" s="409"/>
      <c r="G9" s="409"/>
      <c r="H9" s="409"/>
      <c r="I9" s="119"/>
      <c r="J9" s="43"/>
      <c r="K9" s="46"/>
    </row>
    <row r="10" spans="2:11" s="1" customFormat="1" ht="13.5">
      <c r="B10" s="42"/>
      <c r="C10" s="43"/>
      <c r="D10" s="43"/>
      <c r="E10" s="43"/>
      <c r="F10" s="43"/>
      <c r="G10" s="43"/>
      <c r="H10" s="43"/>
      <c r="I10" s="119"/>
      <c r="J10" s="43"/>
      <c r="K10" s="46"/>
    </row>
    <row r="11" spans="2:11" s="1" customFormat="1" ht="14.4" customHeight="1">
      <c r="B11" s="42"/>
      <c r="C11" s="43"/>
      <c r="D11" s="38" t="s">
        <v>21</v>
      </c>
      <c r="E11" s="43"/>
      <c r="F11" s="36" t="s">
        <v>104</v>
      </c>
      <c r="G11" s="43"/>
      <c r="H11" s="43"/>
      <c r="I11" s="120" t="s">
        <v>23</v>
      </c>
      <c r="J11" s="36" t="s">
        <v>24</v>
      </c>
      <c r="K11" s="46"/>
    </row>
    <row r="12" spans="2:11" s="1" customFormat="1" ht="14.4" customHeight="1">
      <c r="B12" s="42"/>
      <c r="C12" s="43"/>
      <c r="D12" s="38" t="s">
        <v>26</v>
      </c>
      <c r="E12" s="43"/>
      <c r="F12" s="36" t="s">
        <v>27</v>
      </c>
      <c r="G12" s="43"/>
      <c r="H12" s="43"/>
      <c r="I12" s="120" t="s">
        <v>28</v>
      </c>
      <c r="J12" s="121">
        <f>'Rekapitulace stavby'!AN8</f>
        <v>43424</v>
      </c>
      <c r="K12" s="46"/>
    </row>
    <row r="13" spans="2:11" s="1" customFormat="1" ht="21.75" customHeight="1">
      <c r="B13" s="42"/>
      <c r="C13" s="43"/>
      <c r="D13" s="35" t="s">
        <v>30</v>
      </c>
      <c r="E13" s="43"/>
      <c r="F13" s="39" t="s">
        <v>31</v>
      </c>
      <c r="G13" s="43"/>
      <c r="H13" s="43"/>
      <c r="I13" s="122" t="s">
        <v>32</v>
      </c>
      <c r="J13" s="39" t="s">
        <v>33</v>
      </c>
      <c r="K13" s="46"/>
    </row>
    <row r="14" spans="2:11" s="1" customFormat="1" ht="14.4" customHeight="1">
      <c r="B14" s="42"/>
      <c r="C14" s="43"/>
      <c r="D14" s="38" t="s">
        <v>35</v>
      </c>
      <c r="E14" s="43"/>
      <c r="F14" s="43"/>
      <c r="G14" s="43"/>
      <c r="H14" s="43"/>
      <c r="I14" s="120" t="s">
        <v>36</v>
      </c>
      <c r="J14" s="36" t="s">
        <v>37</v>
      </c>
      <c r="K14" s="46"/>
    </row>
    <row r="15" spans="2:11" s="1" customFormat="1" ht="18" customHeight="1">
      <c r="B15" s="42"/>
      <c r="C15" s="43"/>
      <c r="D15" s="43"/>
      <c r="E15" s="36" t="s">
        <v>156</v>
      </c>
      <c r="F15" s="43"/>
      <c r="G15" s="43"/>
      <c r="H15" s="43"/>
      <c r="I15" s="120" t="s">
        <v>39</v>
      </c>
      <c r="J15" s="36" t="s">
        <v>40</v>
      </c>
      <c r="K15" s="46"/>
    </row>
    <row r="16" spans="2:11" s="1" customFormat="1" ht="6.9" customHeight="1">
      <c r="B16" s="42"/>
      <c r="C16" s="43"/>
      <c r="D16" s="43"/>
      <c r="E16" s="43"/>
      <c r="F16" s="43"/>
      <c r="G16" s="43"/>
      <c r="H16" s="43"/>
      <c r="I16" s="119"/>
      <c r="J16" s="43"/>
      <c r="K16" s="46"/>
    </row>
    <row r="17" spans="2:11" s="1" customFormat="1" ht="14.4" customHeight="1">
      <c r="B17" s="42"/>
      <c r="C17" s="43"/>
      <c r="D17" s="38" t="s">
        <v>41</v>
      </c>
      <c r="E17" s="43"/>
      <c r="F17" s="43"/>
      <c r="G17" s="43"/>
      <c r="H17" s="43"/>
      <c r="I17" s="120" t="s">
        <v>36</v>
      </c>
      <c r="J17" s="36" t="str">
        <f>IF('Rekapitulace stavby'!AN13="Vyplň údaj","",IF('Rekapitulace stavby'!AN13="","",'Rekapitulace stavby'!AN13))</f>
        <v>48035599</v>
      </c>
      <c r="K17" s="46"/>
    </row>
    <row r="18" spans="2:11" s="1" customFormat="1" ht="18" customHeight="1">
      <c r="B18" s="42"/>
      <c r="C18" s="43"/>
      <c r="D18" s="43"/>
      <c r="E18" s="36" t="str">
        <f>IF('Rekapitulace stavby'!E14="Vyplň údaj","",IF('Rekapitulace stavby'!E14="","",'Rekapitulace stavby'!E14))</f>
        <v>Společnost Dlouhá Ves - Radešov</v>
      </c>
      <c r="F18" s="43"/>
      <c r="G18" s="43"/>
      <c r="H18" s="43"/>
      <c r="I18" s="120" t="s">
        <v>39</v>
      </c>
      <c r="J18" s="36" t="str">
        <f>IF('Rekapitulace stavby'!AN14="Vyplň údaj","",IF('Rekapitulace stavby'!AN14="","",'Rekapitulace stavby'!AN14))</f>
        <v>CZ48035599</v>
      </c>
      <c r="K18" s="46"/>
    </row>
    <row r="19" spans="2:11" s="1" customFormat="1" ht="6.9" customHeight="1">
      <c r="B19" s="42"/>
      <c r="C19" s="43"/>
      <c r="D19" s="43"/>
      <c r="E19" s="43"/>
      <c r="F19" s="43"/>
      <c r="G19" s="43"/>
      <c r="H19" s="43"/>
      <c r="I19" s="119"/>
      <c r="J19" s="43"/>
      <c r="K19" s="46"/>
    </row>
    <row r="20" spans="2:11" s="1" customFormat="1" ht="14.4" customHeight="1">
      <c r="B20" s="42"/>
      <c r="C20" s="43"/>
      <c r="D20" s="38" t="s">
        <v>42</v>
      </c>
      <c r="E20" s="43"/>
      <c r="F20" s="43"/>
      <c r="G20" s="43"/>
      <c r="H20" s="43"/>
      <c r="I20" s="120" t="s">
        <v>36</v>
      </c>
      <c r="J20" s="36" t="s">
        <v>43</v>
      </c>
      <c r="K20" s="46"/>
    </row>
    <row r="21" spans="2:11" s="1" customFormat="1" ht="18" customHeight="1">
      <c r="B21" s="42"/>
      <c r="C21" s="43"/>
      <c r="D21" s="43"/>
      <c r="E21" s="36" t="s">
        <v>44</v>
      </c>
      <c r="F21" s="43"/>
      <c r="G21" s="43"/>
      <c r="H21" s="43"/>
      <c r="I21" s="120" t="s">
        <v>39</v>
      </c>
      <c r="J21" s="36" t="s">
        <v>45</v>
      </c>
      <c r="K21" s="46"/>
    </row>
    <row r="22" spans="2:11" s="1" customFormat="1" ht="6.9" customHeight="1">
      <c r="B22" s="42"/>
      <c r="C22" s="43"/>
      <c r="D22" s="43"/>
      <c r="E22" s="43"/>
      <c r="F22" s="43"/>
      <c r="G22" s="43"/>
      <c r="H22" s="43"/>
      <c r="I22" s="119"/>
      <c r="J22" s="43"/>
      <c r="K22" s="46"/>
    </row>
    <row r="23" spans="2:11" s="1" customFormat="1" ht="14.4" customHeight="1">
      <c r="B23" s="42"/>
      <c r="C23" s="43"/>
      <c r="D23" s="38" t="s">
        <v>46</v>
      </c>
      <c r="E23" s="43"/>
      <c r="F23" s="43"/>
      <c r="G23" s="43"/>
      <c r="H23" s="43"/>
      <c r="I23" s="119"/>
      <c r="J23" s="43"/>
      <c r="K23" s="46"/>
    </row>
    <row r="24" spans="2:11" s="6" customFormat="1" ht="14.4" customHeight="1">
      <c r="B24" s="123"/>
      <c r="C24" s="124"/>
      <c r="D24" s="124"/>
      <c r="E24" s="397" t="s">
        <v>22</v>
      </c>
      <c r="F24" s="397"/>
      <c r="G24" s="397"/>
      <c r="H24" s="397"/>
      <c r="I24" s="125"/>
      <c r="J24" s="124"/>
      <c r="K24" s="126"/>
    </row>
    <row r="25" spans="2:11" s="1" customFormat="1" ht="6.9" customHeight="1">
      <c r="B25" s="42"/>
      <c r="C25" s="43"/>
      <c r="D25" s="43"/>
      <c r="E25" s="43"/>
      <c r="F25" s="43"/>
      <c r="G25" s="43"/>
      <c r="H25" s="43"/>
      <c r="I25" s="119"/>
      <c r="J25" s="43"/>
      <c r="K25" s="46"/>
    </row>
    <row r="26" spans="2:11" s="1" customFormat="1" ht="6.9" customHeight="1">
      <c r="B26" s="42"/>
      <c r="C26" s="43"/>
      <c r="D26" s="86"/>
      <c r="E26" s="86"/>
      <c r="F26" s="86"/>
      <c r="G26" s="86"/>
      <c r="H26" s="86"/>
      <c r="I26" s="127"/>
      <c r="J26" s="86"/>
      <c r="K26" s="128"/>
    </row>
    <row r="27" spans="2:11" s="1" customFormat="1" ht="25.35" customHeight="1">
      <c r="B27" s="42"/>
      <c r="C27" s="43"/>
      <c r="D27" s="129" t="s">
        <v>48</v>
      </c>
      <c r="E27" s="43"/>
      <c r="F27" s="43"/>
      <c r="G27" s="43"/>
      <c r="H27" s="43"/>
      <c r="I27" s="119"/>
      <c r="J27" s="130">
        <f>ROUND(J84,2)</f>
        <v>8759236.28</v>
      </c>
      <c r="K27" s="46"/>
    </row>
    <row r="28" spans="2:11" s="1" customFormat="1" ht="6.9" customHeight="1">
      <c r="B28" s="42"/>
      <c r="C28" s="43"/>
      <c r="D28" s="86"/>
      <c r="E28" s="86"/>
      <c r="F28" s="86"/>
      <c r="G28" s="86"/>
      <c r="H28" s="86"/>
      <c r="I28" s="127"/>
      <c r="J28" s="86"/>
      <c r="K28" s="128"/>
    </row>
    <row r="29" spans="2:11" s="1" customFormat="1" ht="14.4" customHeight="1">
      <c r="B29" s="42"/>
      <c r="C29" s="43"/>
      <c r="D29" s="43"/>
      <c r="E29" s="43"/>
      <c r="F29" s="47" t="s">
        <v>50</v>
      </c>
      <c r="G29" s="43"/>
      <c r="H29" s="43"/>
      <c r="I29" s="131" t="s">
        <v>49</v>
      </c>
      <c r="J29" s="47" t="s">
        <v>51</v>
      </c>
      <c r="K29" s="46"/>
    </row>
    <row r="30" spans="2:11" s="1" customFormat="1" ht="14.4" customHeight="1">
      <c r="B30" s="42"/>
      <c r="C30" s="43"/>
      <c r="D30" s="50" t="s">
        <v>52</v>
      </c>
      <c r="E30" s="50" t="s">
        <v>53</v>
      </c>
      <c r="F30" s="132">
        <f>ROUND(SUM(BE84:BE175),2)</f>
        <v>8759236.28</v>
      </c>
      <c r="G30" s="43"/>
      <c r="H30" s="43"/>
      <c r="I30" s="133">
        <v>0.21</v>
      </c>
      <c r="J30" s="132">
        <f>ROUND(ROUND((SUM(BE84:BE175)),2)*I30,2)</f>
        <v>1839439.62</v>
      </c>
      <c r="K30" s="46"/>
    </row>
    <row r="31" spans="2:11" s="1" customFormat="1" ht="14.4" customHeight="1">
      <c r="B31" s="42"/>
      <c r="C31" s="43"/>
      <c r="D31" s="43"/>
      <c r="E31" s="50" t="s">
        <v>54</v>
      </c>
      <c r="F31" s="132">
        <f>ROUND(SUM(BF84:BF175),2)</f>
        <v>0</v>
      </c>
      <c r="G31" s="43"/>
      <c r="H31" s="43"/>
      <c r="I31" s="133">
        <v>0.15</v>
      </c>
      <c r="J31" s="132">
        <f>ROUND(ROUND((SUM(BF84:BF175)),2)*I31,2)</f>
        <v>0</v>
      </c>
      <c r="K31" s="46"/>
    </row>
    <row r="32" spans="2:11" s="1" customFormat="1" ht="14.4" customHeight="1" hidden="1">
      <c r="B32" s="42"/>
      <c r="C32" s="43"/>
      <c r="D32" s="43"/>
      <c r="E32" s="50" t="s">
        <v>55</v>
      </c>
      <c r="F32" s="132">
        <f>ROUND(SUM(BG84:BG175),2)</f>
        <v>0</v>
      </c>
      <c r="G32" s="43"/>
      <c r="H32" s="43"/>
      <c r="I32" s="133">
        <v>0.21</v>
      </c>
      <c r="J32" s="132">
        <v>0</v>
      </c>
      <c r="K32" s="46"/>
    </row>
    <row r="33" spans="2:11" s="1" customFormat="1" ht="14.4" customHeight="1" hidden="1">
      <c r="B33" s="42"/>
      <c r="C33" s="43"/>
      <c r="D33" s="43"/>
      <c r="E33" s="50" t="s">
        <v>56</v>
      </c>
      <c r="F33" s="132">
        <f>ROUND(SUM(BH84:BH175),2)</f>
        <v>0</v>
      </c>
      <c r="G33" s="43"/>
      <c r="H33" s="43"/>
      <c r="I33" s="133">
        <v>0.15</v>
      </c>
      <c r="J33" s="132">
        <v>0</v>
      </c>
      <c r="K33" s="46"/>
    </row>
    <row r="34" spans="2:11" s="1" customFormat="1" ht="14.4" customHeight="1" hidden="1">
      <c r="B34" s="42"/>
      <c r="C34" s="43"/>
      <c r="D34" s="43"/>
      <c r="E34" s="50" t="s">
        <v>57</v>
      </c>
      <c r="F34" s="132">
        <f>ROUND(SUM(BI84:BI175),2)</f>
        <v>0</v>
      </c>
      <c r="G34" s="43"/>
      <c r="H34" s="43"/>
      <c r="I34" s="133">
        <v>0</v>
      </c>
      <c r="J34" s="132">
        <v>0</v>
      </c>
      <c r="K34" s="46"/>
    </row>
    <row r="35" spans="2:11" s="1" customFormat="1" ht="6.9" customHeight="1">
      <c r="B35" s="42"/>
      <c r="C35" s="43"/>
      <c r="D35" s="43"/>
      <c r="E35" s="43"/>
      <c r="F35" s="43"/>
      <c r="G35" s="43"/>
      <c r="H35" s="43"/>
      <c r="I35" s="119"/>
      <c r="J35" s="43"/>
      <c r="K35" s="46"/>
    </row>
    <row r="36" spans="2:11" s="1" customFormat="1" ht="25.35" customHeight="1">
      <c r="B36" s="42"/>
      <c r="C36" s="134"/>
      <c r="D36" s="135" t="s">
        <v>58</v>
      </c>
      <c r="E36" s="80"/>
      <c r="F36" s="80"/>
      <c r="G36" s="136" t="s">
        <v>59</v>
      </c>
      <c r="H36" s="137" t="s">
        <v>60</v>
      </c>
      <c r="I36" s="138"/>
      <c r="J36" s="139">
        <f>SUM(J27:J34)</f>
        <v>10598675.899999999</v>
      </c>
      <c r="K36" s="140"/>
    </row>
    <row r="37" spans="2:11" s="1" customFormat="1" ht="14.4" customHeight="1">
      <c r="B37" s="57"/>
      <c r="C37" s="58"/>
      <c r="D37" s="58"/>
      <c r="E37" s="58"/>
      <c r="F37" s="58"/>
      <c r="G37" s="58"/>
      <c r="H37" s="58"/>
      <c r="I37" s="141"/>
      <c r="J37" s="58"/>
      <c r="K37" s="59"/>
    </row>
    <row r="41" spans="2:11" s="1" customFormat="1" ht="6.9" customHeight="1">
      <c r="B41" s="142"/>
      <c r="C41" s="143"/>
      <c r="D41" s="143"/>
      <c r="E41" s="143"/>
      <c r="F41" s="143"/>
      <c r="G41" s="143"/>
      <c r="H41" s="143"/>
      <c r="I41" s="144"/>
      <c r="J41" s="143"/>
      <c r="K41" s="145"/>
    </row>
    <row r="42" spans="2:11" s="1" customFormat="1" ht="36.9" customHeight="1">
      <c r="B42" s="42"/>
      <c r="C42" s="31" t="s">
        <v>157</v>
      </c>
      <c r="D42" s="43"/>
      <c r="E42" s="43"/>
      <c r="F42" s="43"/>
      <c r="G42" s="43"/>
      <c r="H42" s="43"/>
      <c r="I42" s="119"/>
      <c r="J42" s="43"/>
      <c r="K42" s="46"/>
    </row>
    <row r="43" spans="2:11" s="1" customFormat="1" ht="6.9" customHeight="1">
      <c r="B43" s="42"/>
      <c r="C43" s="43"/>
      <c r="D43" s="43"/>
      <c r="E43" s="43"/>
      <c r="F43" s="43"/>
      <c r="G43" s="43"/>
      <c r="H43" s="43"/>
      <c r="I43" s="119"/>
      <c r="J43" s="43"/>
      <c r="K43" s="46"/>
    </row>
    <row r="44" spans="2:11" s="1" customFormat="1" ht="14.4" customHeight="1">
      <c r="B44" s="42"/>
      <c r="C44" s="38" t="s">
        <v>18</v>
      </c>
      <c r="D44" s="43"/>
      <c r="E44" s="43"/>
      <c r="F44" s="43"/>
      <c r="G44" s="43"/>
      <c r="H44" s="43"/>
      <c r="I44" s="119"/>
      <c r="J44" s="43"/>
      <c r="K44" s="46"/>
    </row>
    <row r="45" spans="2:11" s="1" customFormat="1" ht="14.4" customHeight="1">
      <c r="B45" s="42"/>
      <c r="C45" s="43"/>
      <c r="D45" s="43"/>
      <c r="E45" s="406" t="str">
        <f>E7</f>
        <v>II/169 a II/145 Dlouhá ves-Radešov, úsek C</v>
      </c>
      <c r="F45" s="407"/>
      <c r="G45" s="407"/>
      <c r="H45" s="407"/>
      <c r="I45" s="119"/>
      <c r="J45" s="43"/>
      <c r="K45" s="46"/>
    </row>
    <row r="46" spans="2:11" s="1" customFormat="1" ht="14.4" customHeight="1">
      <c r="B46" s="42"/>
      <c r="C46" s="38" t="s">
        <v>152</v>
      </c>
      <c r="D46" s="43"/>
      <c r="E46" s="43"/>
      <c r="F46" s="43"/>
      <c r="G46" s="43"/>
      <c r="H46" s="43"/>
      <c r="I46" s="119"/>
      <c r="J46" s="43"/>
      <c r="K46" s="46"/>
    </row>
    <row r="47" spans="2:11" s="1" customFormat="1" ht="16.2" customHeight="1">
      <c r="B47" s="42"/>
      <c r="C47" s="43"/>
      <c r="D47" s="43"/>
      <c r="E47" s="408" t="str">
        <f>E9</f>
        <v>103C3 -  Úprava skalních výchozů km5,785-6,165</v>
      </c>
      <c r="F47" s="409"/>
      <c r="G47" s="409"/>
      <c r="H47" s="409"/>
      <c r="I47" s="119"/>
      <c r="J47" s="43"/>
      <c r="K47" s="46"/>
    </row>
    <row r="48" spans="2:11" s="1" customFormat="1" ht="6.9" customHeight="1">
      <c r="B48" s="42"/>
      <c r="C48" s="43"/>
      <c r="D48" s="43"/>
      <c r="E48" s="43"/>
      <c r="F48" s="43"/>
      <c r="G48" s="43"/>
      <c r="H48" s="43"/>
      <c r="I48" s="119"/>
      <c r="J48" s="43"/>
      <c r="K48" s="46"/>
    </row>
    <row r="49" spans="2:11" s="1" customFormat="1" ht="18" customHeight="1">
      <c r="B49" s="42"/>
      <c r="C49" s="38" t="s">
        <v>26</v>
      </c>
      <c r="D49" s="43"/>
      <c r="E49" s="43"/>
      <c r="F49" s="36" t="str">
        <f>F12</f>
        <v>Kraj Plzeňský, k.ú. Opolenec</v>
      </c>
      <c r="G49" s="43"/>
      <c r="H49" s="43"/>
      <c r="I49" s="120" t="s">
        <v>28</v>
      </c>
      <c r="J49" s="121">
        <f>IF(J12="","",J12)</f>
        <v>43424</v>
      </c>
      <c r="K49" s="46"/>
    </row>
    <row r="50" spans="2:11" s="1" customFormat="1" ht="6.9" customHeight="1">
      <c r="B50" s="42"/>
      <c r="C50" s="43"/>
      <c r="D50" s="43"/>
      <c r="E50" s="43"/>
      <c r="F50" s="43"/>
      <c r="G50" s="43"/>
      <c r="H50" s="43"/>
      <c r="I50" s="119"/>
      <c r="J50" s="43"/>
      <c r="K50" s="46"/>
    </row>
    <row r="51" spans="2:11" s="1" customFormat="1" ht="13.2">
      <c r="B51" s="42"/>
      <c r="C51" s="38" t="s">
        <v>35</v>
      </c>
      <c r="D51" s="43"/>
      <c r="E51" s="43"/>
      <c r="F51" s="36" t="str">
        <f>E15</f>
        <v>Správa a údržba silnic Lzeňského kraje, p.o.</v>
      </c>
      <c r="G51" s="43"/>
      <c r="H51" s="43"/>
      <c r="I51" s="120" t="s">
        <v>42</v>
      </c>
      <c r="J51" s="397" t="str">
        <f>E21</f>
        <v>Pontex spol. s r.o.</v>
      </c>
      <c r="K51" s="46"/>
    </row>
    <row r="52" spans="2:11" s="1" customFormat="1" ht="14.4" customHeight="1">
      <c r="B52" s="42"/>
      <c r="C52" s="38" t="s">
        <v>41</v>
      </c>
      <c r="D52" s="43"/>
      <c r="E52" s="43"/>
      <c r="F52" s="36" t="str">
        <f>IF(E18="","",E18)</f>
        <v>Společnost Dlouhá Ves - Radešov</v>
      </c>
      <c r="G52" s="43"/>
      <c r="H52" s="43"/>
      <c r="I52" s="119"/>
      <c r="J52" s="401"/>
      <c r="K52" s="46"/>
    </row>
    <row r="53" spans="2:11" s="1" customFormat="1" ht="10.35" customHeight="1">
      <c r="B53" s="42"/>
      <c r="C53" s="43"/>
      <c r="D53" s="43"/>
      <c r="E53" s="43"/>
      <c r="F53" s="43"/>
      <c r="G53" s="43"/>
      <c r="H53" s="43"/>
      <c r="I53" s="119"/>
      <c r="J53" s="43"/>
      <c r="K53" s="46"/>
    </row>
    <row r="54" spans="2:11" s="1" customFormat="1" ht="29.25" customHeight="1">
      <c r="B54" s="42"/>
      <c r="C54" s="146" t="s">
        <v>158</v>
      </c>
      <c r="D54" s="134"/>
      <c r="E54" s="134"/>
      <c r="F54" s="134"/>
      <c r="G54" s="134"/>
      <c r="H54" s="134"/>
      <c r="I54" s="147"/>
      <c r="J54" s="148" t="s">
        <v>159</v>
      </c>
      <c r="K54" s="149"/>
    </row>
    <row r="55" spans="2:11" s="1" customFormat="1" ht="10.35" customHeight="1">
      <c r="B55" s="42"/>
      <c r="C55" s="43"/>
      <c r="D55" s="43"/>
      <c r="E55" s="43"/>
      <c r="F55" s="43"/>
      <c r="G55" s="43"/>
      <c r="H55" s="43"/>
      <c r="I55" s="119"/>
      <c r="J55" s="43"/>
      <c r="K55" s="46"/>
    </row>
    <row r="56" spans="2:47" s="1" customFormat="1" ht="29.25" customHeight="1">
      <c r="B56" s="42"/>
      <c r="C56" s="150" t="s">
        <v>160</v>
      </c>
      <c r="D56" s="43"/>
      <c r="E56" s="43"/>
      <c r="F56" s="43"/>
      <c r="G56" s="43"/>
      <c r="H56" s="43"/>
      <c r="I56" s="119"/>
      <c r="J56" s="130">
        <f>J84</f>
        <v>8759236.28</v>
      </c>
      <c r="K56" s="46"/>
      <c r="AU56" s="25" t="s">
        <v>161</v>
      </c>
    </row>
    <row r="57" spans="2:11" s="7" customFormat="1" ht="24.9" customHeight="1">
      <c r="B57" s="151"/>
      <c r="C57" s="152"/>
      <c r="D57" s="153" t="s">
        <v>219</v>
      </c>
      <c r="E57" s="154"/>
      <c r="F57" s="154"/>
      <c r="G57" s="154"/>
      <c r="H57" s="154"/>
      <c r="I57" s="155"/>
      <c r="J57" s="156">
        <f>J85</f>
        <v>8697740.139999999</v>
      </c>
      <c r="K57" s="157"/>
    </row>
    <row r="58" spans="2:11" s="8" customFormat="1" ht="19.95" customHeight="1">
      <c r="B58" s="158"/>
      <c r="C58" s="159"/>
      <c r="D58" s="160" t="s">
        <v>220</v>
      </c>
      <c r="E58" s="161"/>
      <c r="F58" s="161"/>
      <c r="G58" s="161"/>
      <c r="H58" s="161"/>
      <c r="I58" s="162"/>
      <c r="J58" s="163">
        <f>J86</f>
        <v>7651028.399999999</v>
      </c>
      <c r="K58" s="164"/>
    </row>
    <row r="59" spans="2:11" s="8" customFormat="1" ht="19.95" customHeight="1">
      <c r="B59" s="158"/>
      <c r="C59" s="159"/>
      <c r="D59" s="160" t="s">
        <v>221</v>
      </c>
      <c r="E59" s="161"/>
      <c r="F59" s="161"/>
      <c r="G59" s="161"/>
      <c r="H59" s="161"/>
      <c r="I59" s="162"/>
      <c r="J59" s="163">
        <f>J144</f>
        <v>153099.13</v>
      </c>
      <c r="K59" s="164"/>
    </row>
    <row r="60" spans="2:11" s="8" customFormat="1" ht="19.95" customHeight="1">
      <c r="B60" s="158"/>
      <c r="C60" s="159"/>
      <c r="D60" s="160" t="s">
        <v>1559</v>
      </c>
      <c r="E60" s="161"/>
      <c r="F60" s="161"/>
      <c r="G60" s="161"/>
      <c r="H60" s="161"/>
      <c r="I60" s="162"/>
      <c r="J60" s="163">
        <f>J150</f>
        <v>25314.33</v>
      </c>
      <c r="K60" s="164"/>
    </row>
    <row r="61" spans="2:11" s="8" customFormat="1" ht="19.95" customHeight="1">
      <c r="B61" s="158"/>
      <c r="C61" s="159"/>
      <c r="D61" s="160" t="s">
        <v>1356</v>
      </c>
      <c r="E61" s="161"/>
      <c r="F61" s="161"/>
      <c r="G61" s="161"/>
      <c r="H61" s="161"/>
      <c r="I61" s="162"/>
      <c r="J61" s="163">
        <f>J154</f>
        <v>480370.35</v>
      </c>
      <c r="K61" s="164"/>
    </row>
    <row r="62" spans="2:11" s="8" customFormat="1" ht="19.95" customHeight="1">
      <c r="B62" s="158"/>
      <c r="C62" s="159"/>
      <c r="D62" s="160" t="s">
        <v>1357</v>
      </c>
      <c r="E62" s="161"/>
      <c r="F62" s="161"/>
      <c r="G62" s="161"/>
      <c r="H62" s="161"/>
      <c r="I62" s="162"/>
      <c r="J62" s="163">
        <f>J164</f>
        <v>387927.93000000005</v>
      </c>
      <c r="K62" s="164"/>
    </row>
    <row r="63" spans="2:11" s="7" customFormat="1" ht="24.9" customHeight="1">
      <c r="B63" s="151"/>
      <c r="C63" s="152"/>
      <c r="D63" s="153" t="s">
        <v>1359</v>
      </c>
      <c r="E63" s="154"/>
      <c r="F63" s="154"/>
      <c r="G63" s="154"/>
      <c r="H63" s="154"/>
      <c r="I63" s="155"/>
      <c r="J63" s="156">
        <f>J171</f>
        <v>61496.14</v>
      </c>
      <c r="K63" s="157"/>
    </row>
    <row r="64" spans="2:11" s="8" customFormat="1" ht="19.95" customHeight="1">
      <c r="B64" s="158"/>
      <c r="C64" s="159"/>
      <c r="D64" s="160" t="s">
        <v>1560</v>
      </c>
      <c r="E64" s="161"/>
      <c r="F64" s="161"/>
      <c r="G64" s="161"/>
      <c r="H64" s="161"/>
      <c r="I64" s="162"/>
      <c r="J64" s="163">
        <f>J172</f>
        <v>61496.14</v>
      </c>
      <c r="K64" s="164"/>
    </row>
    <row r="65" spans="2:11" s="1" customFormat="1" ht="21.75" customHeight="1">
      <c r="B65" s="42"/>
      <c r="C65" s="43"/>
      <c r="D65" s="43"/>
      <c r="E65" s="43"/>
      <c r="F65" s="43"/>
      <c r="G65" s="43"/>
      <c r="H65" s="43"/>
      <c r="I65" s="119"/>
      <c r="J65" s="43"/>
      <c r="K65" s="46"/>
    </row>
    <row r="66" spans="2:11" s="1" customFormat="1" ht="6.9" customHeight="1">
      <c r="B66" s="57"/>
      <c r="C66" s="58"/>
      <c r="D66" s="58"/>
      <c r="E66" s="58"/>
      <c r="F66" s="58"/>
      <c r="G66" s="58"/>
      <c r="H66" s="58"/>
      <c r="I66" s="141"/>
      <c r="J66" s="58"/>
      <c r="K66" s="59"/>
    </row>
    <row r="70" spans="2:12" s="1" customFormat="1" ht="6.9" customHeight="1">
      <c r="B70" s="60"/>
      <c r="C70" s="61"/>
      <c r="D70" s="61"/>
      <c r="E70" s="61"/>
      <c r="F70" s="61"/>
      <c r="G70" s="61"/>
      <c r="H70" s="61"/>
      <c r="I70" s="144"/>
      <c r="J70" s="61"/>
      <c r="K70" s="61"/>
      <c r="L70" s="62"/>
    </row>
    <row r="71" spans="2:12" s="1" customFormat="1" ht="36.9" customHeight="1">
      <c r="B71" s="42"/>
      <c r="C71" s="63" t="s">
        <v>165</v>
      </c>
      <c r="D71" s="64"/>
      <c r="E71" s="64"/>
      <c r="F71" s="64"/>
      <c r="G71" s="64"/>
      <c r="H71" s="64"/>
      <c r="I71" s="165"/>
      <c r="J71" s="64"/>
      <c r="K71" s="64"/>
      <c r="L71" s="62"/>
    </row>
    <row r="72" spans="2:12" s="1" customFormat="1" ht="6.9" customHeight="1">
      <c r="B72" s="42"/>
      <c r="C72" s="64"/>
      <c r="D72" s="64"/>
      <c r="E72" s="64"/>
      <c r="F72" s="64"/>
      <c r="G72" s="64"/>
      <c r="H72" s="64"/>
      <c r="I72" s="165"/>
      <c r="J72" s="64"/>
      <c r="K72" s="64"/>
      <c r="L72" s="62"/>
    </row>
    <row r="73" spans="2:12" s="1" customFormat="1" ht="14.4" customHeight="1">
      <c r="B73" s="42"/>
      <c r="C73" s="66" t="s">
        <v>18</v>
      </c>
      <c r="D73" s="64"/>
      <c r="E73" s="64"/>
      <c r="F73" s="64"/>
      <c r="G73" s="64"/>
      <c r="H73" s="64"/>
      <c r="I73" s="165"/>
      <c r="J73" s="64"/>
      <c r="K73" s="64"/>
      <c r="L73" s="62"/>
    </row>
    <row r="74" spans="2:12" s="1" customFormat="1" ht="14.4" customHeight="1">
      <c r="B74" s="42"/>
      <c r="C74" s="64"/>
      <c r="D74" s="64"/>
      <c r="E74" s="402" t="str">
        <f>E7</f>
        <v>II/169 a II/145 Dlouhá ves-Radešov, úsek C</v>
      </c>
      <c r="F74" s="403"/>
      <c r="G74" s="403"/>
      <c r="H74" s="403"/>
      <c r="I74" s="165"/>
      <c r="J74" s="64"/>
      <c r="K74" s="64"/>
      <c r="L74" s="62"/>
    </row>
    <row r="75" spans="2:12" s="1" customFormat="1" ht="14.4" customHeight="1">
      <c r="B75" s="42"/>
      <c r="C75" s="66" t="s">
        <v>152</v>
      </c>
      <c r="D75" s="64"/>
      <c r="E75" s="64"/>
      <c r="F75" s="64"/>
      <c r="G75" s="64"/>
      <c r="H75" s="64"/>
      <c r="I75" s="165"/>
      <c r="J75" s="64"/>
      <c r="K75" s="64"/>
      <c r="L75" s="62"/>
    </row>
    <row r="76" spans="2:12" s="1" customFormat="1" ht="16.2" customHeight="1">
      <c r="B76" s="42"/>
      <c r="C76" s="64"/>
      <c r="D76" s="64"/>
      <c r="E76" s="382" t="str">
        <f>E9</f>
        <v>103C3 -  Úprava skalních výchozů km5,785-6,165</v>
      </c>
      <c r="F76" s="404"/>
      <c r="G76" s="404"/>
      <c r="H76" s="404"/>
      <c r="I76" s="165"/>
      <c r="J76" s="64"/>
      <c r="K76" s="64"/>
      <c r="L76" s="62"/>
    </row>
    <row r="77" spans="2:12" s="1" customFormat="1" ht="6.9" customHeight="1">
      <c r="B77" s="42"/>
      <c r="C77" s="64"/>
      <c r="D77" s="64"/>
      <c r="E77" s="64"/>
      <c r="F77" s="64"/>
      <c r="G77" s="64"/>
      <c r="H77" s="64"/>
      <c r="I77" s="165"/>
      <c r="J77" s="64"/>
      <c r="K77" s="64"/>
      <c r="L77" s="62"/>
    </row>
    <row r="78" spans="2:12" s="1" customFormat="1" ht="18" customHeight="1">
      <c r="B78" s="42"/>
      <c r="C78" s="66" t="s">
        <v>26</v>
      </c>
      <c r="D78" s="64"/>
      <c r="E78" s="64"/>
      <c r="F78" s="166" t="str">
        <f>F12</f>
        <v>Kraj Plzeňský, k.ú. Opolenec</v>
      </c>
      <c r="G78" s="64"/>
      <c r="H78" s="64"/>
      <c r="I78" s="167" t="s">
        <v>28</v>
      </c>
      <c r="J78" s="74">
        <f>IF(J12="","",J12)</f>
        <v>43424</v>
      </c>
      <c r="K78" s="64"/>
      <c r="L78" s="62"/>
    </row>
    <row r="79" spans="2:12" s="1" customFormat="1" ht="6.9" customHeight="1">
      <c r="B79" s="42"/>
      <c r="C79" s="64"/>
      <c r="D79" s="64"/>
      <c r="E79" s="64"/>
      <c r="F79" s="64"/>
      <c r="G79" s="64"/>
      <c r="H79" s="64"/>
      <c r="I79" s="165"/>
      <c r="J79" s="64"/>
      <c r="K79" s="64"/>
      <c r="L79" s="62"/>
    </row>
    <row r="80" spans="2:12" s="1" customFormat="1" ht="13.2">
      <c r="B80" s="42"/>
      <c r="C80" s="66" t="s">
        <v>35</v>
      </c>
      <c r="D80" s="64"/>
      <c r="E80" s="64"/>
      <c r="F80" s="166" t="str">
        <f>E15</f>
        <v>Správa a údržba silnic Lzeňského kraje, p.o.</v>
      </c>
      <c r="G80" s="64"/>
      <c r="H80" s="64"/>
      <c r="I80" s="167" t="s">
        <v>42</v>
      </c>
      <c r="J80" s="166" t="str">
        <f>E21</f>
        <v>Pontex spol. s r.o.</v>
      </c>
      <c r="K80" s="64"/>
      <c r="L80" s="62"/>
    </row>
    <row r="81" spans="2:12" s="1" customFormat="1" ht="14.4" customHeight="1">
      <c r="B81" s="42"/>
      <c r="C81" s="66" t="s">
        <v>41</v>
      </c>
      <c r="D81" s="64"/>
      <c r="E81" s="64"/>
      <c r="F81" s="166" t="str">
        <f>IF(E18="","",E18)</f>
        <v>Společnost Dlouhá Ves - Radešov</v>
      </c>
      <c r="G81" s="64"/>
      <c r="H81" s="64"/>
      <c r="I81" s="165"/>
      <c r="J81" s="64"/>
      <c r="K81" s="64"/>
      <c r="L81" s="62"/>
    </row>
    <row r="82" spans="2:12" s="1" customFormat="1" ht="10.35" customHeight="1">
      <c r="B82" s="42"/>
      <c r="C82" s="64"/>
      <c r="D82" s="64"/>
      <c r="E82" s="64"/>
      <c r="F82" s="64"/>
      <c r="G82" s="64"/>
      <c r="H82" s="64"/>
      <c r="I82" s="165"/>
      <c r="J82" s="64"/>
      <c r="K82" s="64"/>
      <c r="L82" s="62"/>
    </row>
    <row r="83" spans="2:20" s="9" customFormat="1" ht="29.25" customHeight="1">
      <c r="B83" s="168"/>
      <c r="C83" s="169" t="s">
        <v>166</v>
      </c>
      <c r="D83" s="170" t="s">
        <v>67</v>
      </c>
      <c r="E83" s="170" t="s">
        <v>63</v>
      </c>
      <c r="F83" s="170" t="s">
        <v>167</v>
      </c>
      <c r="G83" s="170" t="s">
        <v>168</v>
      </c>
      <c r="H83" s="170" t="s">
        <v>169</v>
      </c>
      <c r="I83" s="171" t="s">
        <v>170</v>
      </c>
      <c r="J83" s="170" t="s">
        <v>159</v>
      </c>
      <c r="K83" s="172" t="s">
        <v>171</v>
      </c>
      <c r="L83" s="173"/>
      <c r="M83" s="82" t="s">
        <v>172</v>
      </c>
      <c r="N83" s="83" t="s">
        <v>52</v>
      </c>
      <c r="O83" s="83" t="s">
        <v>173</v>
      </c>
      <c r="P83" s="83" t="s">
        <v>174</v>
      </c>
      <c r="Q83" s="83" t="s">
        <v>175</v>
      </c>
      <c r="R83" s="83" t="s">
        <v>176</v>
      </c>
      <c r="S83" s="83" t="s">
        <v>177</v>
      </c>
      <c r="T83" s="84" t="s">
        <v>178</v>
      </c>
    </row>
    <row r="84" spans="2:63" s="1" customFormat="1" ht="29.25" customHeight="1">
      <c r="B84" s="42"/>
      <c r="C84" s="88" t="s">
        <v>160</v>
      </c>
      <c r="D84" s="64"/>
      <c r="E84" s="64"/>
      <c r="F84" s="64"/>
      <c r="G84" s="64"/>
      <c r="H84" s="64"/>
      <c r="I84" s="165"/>
      <c r="J84" s="174">
        <f>BK84</f>
        <v>8759236.28</v>
      </c>
      <c r="K84" s="64"/>
      <c r="L84" s="62"/>
      <c r="M84" s="85"/>
      <c r="N84" s="86"/>
      <c r="O84" s="86"/>
      <c r="P84" s="175">
        <f>P85+P171</f>
        <v>0</v>
      </c>
      <c r="Q84" s="86"/>
      <c r="R84" s="175">
        <f>R85+R171</f>
        <v>947.5714556</v>
      </c>
      <c r="S84" s="86"/>
      <c r="T84" s="176">
        <f>T85+T171</f>
        <v>0</v>
      </c>
      <c r="AT84" s="25" t="s">
        <v>81</v>
      </c>
      <c r="AU84" s="25" t="s">
        <v>161</v>
      </c>
      <c r="BK84" s="177">
        <f>BK85+BK171</f>
        <v>8759236.28</v>
      </c>
    </row>
    <row r="85" spans="2:63" s="10" customFormat="1" ht="37.35" customHeight="1">
      <c r="B85" s="178"/>
      <c r="C85" s="179"/>
      <c r="D85" s="180" t="s">
        <v>81</v>
      </c>
      <c r="E85" s="181" t="s">
        <v>229</v>
      </c>
      <c r="F85" s="181" t="s">
        <v>230</v>
      </c>
      <c r="G85" s="179"/>
      <c r="H85" s="179"/>
      <c r="I85" s="182"/>
      <c r="J85" s="183">
        <f>BK85</f>
        <v>8697740.139999999</v>
      </c>
      <c r="K85" s="179"/>
      <c r="L85" s="184"/>
      <c r="M85" s="185"/>
      <c r="N85" s="186"/>
      <c r="O85" s="186"/>
      <c r="P85" s="187">
        <f>P86+P144+P150+P154+P164</f>
        <v>0</v>
      </c>
      <c r="Q85" s="186"/>
      <c r="R85" s="187">
        <f>R86+R144+R150+R154+R164</f>
        <v>947.5004366000001</v>
      </c>
      <c r="S85" s="186"/>
      <c r="T85" s="188">
        <f>T86+T144+T150+T154+T164</f>
        <v>0</v>
      </c>
      <c r="AR85" s="189" t="s">
        <v>25</v>
      </c>
      <c r="AT85" s="190" t="s">
        <v>81</v>
      </c>
      <c r="AU85" s="190" t="s">
        <v>82</v>
      </c>
      <c r="AY85" s="189" t="s">
        <v>182</v>
      </c>
      <c r="BK85" s="191">
        <f>BK86+BK144+BK150+BK154+BK164</f>
        <v>8697740.139999999</v>
      </c>
    </row>
    <row r="86" spans="2:63" s="10" customFormat="1" ht="19.95" customHeight="1">
      <c r="B86" s="178"/>
      <c r="C86" s="179"/>
      <c r="D86" s="180" t="s">
        <v>81</v>
      </c>
      <c r="E86" s="192" t="s">
        <v>25</v>
      </c>
      <c r="F86" s="192" t="s">
        <v>231</v>
      </c>
      <c r="G86" s="179"/>
      <c r="H86" s="179"/>
      <c r="I86" s="182"/>
      <c r="J86" s="193">
        <f>BK86</f>
        <v>7651028.399999999</v>
      </c>
      <c r="K86" s="179"/>
      <c r="L86" s="184"/>
      <c r="M86" s="185"/>
      <c r="N86" s="186"/>
      <c r="O86" s="186"/>
      <c r="P86" s="187">
        <f>SUM(P87:P143)</f>
        <v>0</v>
      </c>
      <c r="Q86" s="186"/>
      <c r="R86" s="187">
        <f>SUM(R87:R143)</f>
        <v>38.434565000000006</v>
      </c>
      <c r="S86" s="186"/>
      <c r="T86" s="188">
        <f>SUM(T87:T143)</f>
        <v>0</v>
      </c>
      <c r="AR86" s="189" t="s">
        <v>25</v>
      </c>
      <c r="AT86" s="190" t="s">
        <v>81</v>
      </c>
      <c r="AU86" s="190" t="s">
        <v>25</v>
      </c>
      <c r="AY86" s="189" t="s">
        <v>182</v>
      </c>
      <c r="BK86" s="191">
        <f>SUM(BK87:BK143)</f>
        <v>7651028.399999999</v>
      </c>
    </row>
    <row r="87" spans="2:65" s="1" customFormat="1" ht="22.8" customHeight="1">
      <c r="B87" s="42"/>
      <c r="C87" s="194" t="s">
        <v>25</v>
      </c>
      <c r="D87" s="194" t="s">
        <v>185</v>
      </c>
      <c r="E87" s="195" t="s">
        <v>1561</v>
      </c>
      <c r="F87" s="196" t="s">
        <v>1562</v>
      </c>
      <c r="G87" s="197" t="s">
        <v>249</v>
      </c>
      <c r="H87" s="198">
        <v>30</v>
      </c>
      <c r="I87" s="199">
        <v>439.64</v>
      </c>
      <c r="J87" s="200">
        <f>ROUND(I87*H87,2)</f>
        <v>13189.2</v>
      </c>
      <c r="K87" s="196" t="s">
        <v>235</v>
      </c>
      <c r="L87" s="62"/>
      <c r="M87" s="201" t="s">
        <v>22</v>
      </c>
      <c r="N87" s="202" t="s">
        <v>53</v>
      </c>
      <c r="O87" s="43"/>
      <c r="P87" s="203">
        <f>O87*H87</f>
        <v>0</v>
      </c>
      <c r="Q87" s="203">
        <v>0</v>
      </c>
      <c r="R87" s="203">
        <f>Q87*H87</f>
        <v>0</v>
      </c>
      <c r="S87" s="203">
        <v>0</v>
      </c>
      <c r="T87" s="204">
        <f>S87*H87</f>
        <v>0</v>
      </c>
      <c r="AR87" s="25" t="s">
        <v>197</v>
      </c>
      <c r="AT87" s="25" t="s">
        <v>185</v>
      </c>
      <c r="AU87" s="25" t="s">
        <v>92</v>
      </c>
      <c r="AY87" s="25" t="s">
        <v>182</v>
      </c>
      <c r="BE87" s="205">
        <f>IF(N87="základní",J87,0)</f>
        <v>13189.2</v>
      </c>
      <c r="BF87" s="205">
        <f>IF(N87="snížená",J87,0)</f>
        <v>0</v>
      </c>
      <c r="BG87" s="205">
        <f>IF(N87="zákl. přenesená",J87,0)</f>
        <v>0</v>
      </c>
      <c r="BH87" s="205">
        <f>IF(N87="sníž. přenesená",J87,0)</f>
        <v>0</v>
      </c>
      <c r="BI87" s="205">
        <f>IF(N87="nulová",J87,0)</f>
        <v>0</v>
      </c>
      <c r="BJ87" s="25" t="s">
        <v>25</v>
      </c>
      <c r="BK87" s="205">
        <f>ROUND(I87*H87,2)</f>
        <v>13189.2</v>
      </c>
      <c r="BL87" s="25" t="s">
        <v>197</v>
      </c>
      <c r="BM87" s="25" t="s">
        <v>1686</v>
      </c>
    </row>
    <row r="88" spans="2:47" s="1" customFormat="1" ht="216">
      <c r="B88" s="42"/>
      <c r="C88" s="64"/>
      <c r="D88" s="208" t="s">
        <v>237</v>
      </c>
      <c r="E88" s="64"/>
      <c r="F88" s="228" t="s">
        <v>1564</v>
      </c>
      <c r="G88" s="64"/>
      <c r="H88" s="64"/>
      <c r="I88" s="165"/>
      <c r="J88" s="64"/>
      <c r="K88" s="64"/>
      <c r="L88" s="62"/>
      <c r="M88" s="229"/>
      <c r="N88" s="43"/>
      <c r="O88" s="43"/>
      <c r="P88" s="43"/>
      <c r="Q88" s="43"/>
      <c r="R88" s="43"/>
      <c r="S88" s="43"/>
      <c r="T88" s="79"/>
      <c r="AT88" s="25" t="s">
        <v>237</v>
      </c>
      <c r="AU88" s="25" t="s">
        <v>92</v>
      </c>
    </row>
    <row r="89" spans="2:65" s="1" customFormat="1" ht="22.8" customHeight="1">
      <c r="B89" s="42"/>
      <c r="C89" s="194" t="s">
        <v>92</v>
      </c>
      <c r="D89" s="194" t="s">
        <v>185</v>
      </c>
      <c r="E89" s="195" t="s">
        <v>1565</v>
      </c>
      <c r="F89" s="196" t="s">
        <v>1566</v>
      </c>
      <c r="G89" s="197" t="s">
        <v>249</v>
      </c>
      <c r="H89" s="198">
        <v>50</v>
      </c>
      <c r="I89" s="199">
        <v>1385.18</v>
      </c>
      <c r="J89" s="200">
        <f>ROUND(I89*H89,2)</f>
        <v>69259</v>
      </c>
      <c r="K89" s="196" t="s">
        <v>235</v>
      </c>
      <c r="L89" s="62"/>
      <c r="M89" s="201" t="s">
        <v>22</v>
      </c>
      <c r="N89" s="202" t="s">
        <v>53</v>
      </c>
      <c r="O89" s="43"/>
      <c r="P89" s="203">
        <f>O89*H89</f>
        <v>0</v>
      </c>
      <c r="Q89" s="203">
        <v>0</v>
      </c>
      <c r="R89" s="203">
        <f>Q89*H89</f>
        <v>0</v>
      </c>
      <c r="S89" s="203">
        <v>0</v>
      </c>
      <c r="T89" s="204">
        <f>S89*H89</f>
        <v>0</v>
      </c>
      <c r="AR89" s="25" t="s">
        <v>197</v>
      </c>
      <c r="AT89" s="25" t="s">
        <v>185</v>
      </c>
      <c r="AU89" s="25" t="s">
        <v>92</v>
      </c>
      <c r="AY89" s="25" t="s">
        <v>182</v>
      </c>
      <c r="BE89" s="205">
        <f>IF(N89="základní",J89,0)</f>
        <v>69259</v>
      </c>
      <c r="BF89" s="205">
        <f>IF(N89="snížená",J89,0)</f>
        <v>0</v>
      </c>
      <c r="BG89" s="205">
        <f>IF(N89="zákl. přenesená",J89,0)</f>
        <v>0</v>
      </c>
      <c r="BH89" s="205">
        <f>IF(N89="sníž. přenesená",J89,0)</f>
        <v>0</v>
      </c>
      <c r="BI89" s="205">
        <f>IF(N89="nulová",J89,0)</f>
        <v>0</v>
      </c>
      <c r="BJ89" s="25" t="s">
        <v>25</v>
      </c>
      <c r="BK89" s="205">
        <f>ROUND(I89*H89,2)</f>
        <v>69259</v>
      </c>
      <c r="BL89" s="25" t="s">
        <v>197</v>
      </c>
      <c r="BM89" s="25" t="s">
        <v>1567</v>
      </c>
    </row>
    <row r="90" spans="2:47" s="1" customFormat="1" ht="216">
      <c r="B90" s="42"/>
      <c r="C90" s="64"/>
      <c r="D90" s="208" t="s">
        <v>237</v>
      </c>
      <c r="E90" s="64"/>
      <c r="F90" s="228" t="s">
        <v>1564</v>
      </c>
      <c r="G90" s="64"/>
      <c r="H90" s="64"/>
      <c r="I90" s="165"/>
      <c r="J90" s="64"/>
      <c r="K90" s="64"/>
      <c r="L90" s="62"/>
      <c r="M90" s="229"/>
      <c r="N90" s="43"/>
      <c r="O90" s="43"/>
      <c r="P90" s="43"/>
      <c r="Q90" s="43"/>
      <c r="R90" s="43"/>
      <c r="S90" s="43"/>
      <c r="T90" s="79"/>
      <c r="AT90" s="25" t="s">
        <v>237</v>
      </c>
      <c r="AU90" s="25" t="s">
        <v>92</v>
      </c>
    </row>
    <row r="91" spans="2:65" s="1" customFormat="1" ht="22.8" customHeight="1">
      <c r="B91" s="42"/>
      <c r="C91" s="194" t="s">
        <v>201</v>
      </c>
      <c r="D91" s="194" t="s">
        <v>185</v>
      </c>
      <c r="E91" s="195" t="s">
        <v>1568</v>
      </c>
      <c r="F91" s="196" t="s">
        <v>1569</v>
      </c>
      <c r="G91" s="197" t="s">
        <v>249</v>
      </c>
      <c r="H91" s="198">
        <v>65</v>
      </c>
      <c r="I91" s="199">
        <v>2648.75</v>
      </c>
      <c r="J91" s="200">
        <f>ROUND(I91*H91,2)</f>
        <v>172168.75</v>
      </c>
      <c r="K91" s="196" t="s">
        <v>235</v>
      </c>
      <c r="L91" s="62"/>
      <c r="M91" s="201" t="s">
        <v>22</v>
      </c>
      <c r="N91" s="202" t="s">
        <v>53</v>
      </c>
      <c r="O91" s="43"/>
      <c r="P91" s="203">
        <f>O91*H91</f>
        <v>0</v>
      </c>
      <c r="Q91" s="203">
        <v>0</v>
      </c>
      <c r="R91" s="203">
        <f>Q91*H91</f>
        <v>0</v>
      </c>
      <c r="S91" s="203">
        <v>0</v>
      </c>
      <c r="T91" s="204">
        <f>S91*H91</f>
        <v>0</v>
      </c>
      <c r="AR91" s="25" t="s">
        <v>197</v>
      </c>
      <c r="AT91" s="25" t="s">
        <v>185</v>
      </c>
      <c r="AU91" s="25" t="s">
        <v>92</v>
      </c>
      <c r="AY91" s="25" t="s">
        <v>182</v>
      </c>
      <c r="BE91" s="205">
        <f>IF(N91="základní",J91,0)</f>
        <v>172168.75</v>
      </c>
      <c r="BF91" s="205">
        <f>IF(N91="snížená",J91,0)</f>
        <v>0</v>
      </c>
      <c r="BG91" s="205">
        <f>IF(N91="zákl. přenesená",J91,0)</f>
        <v>0</v>
      </c>
      <c r="BH91" s="205">
        <f>IF(N91="sníž. přenesená",J91,0)</f>
        <v>0</v>
      </c>
      <c r="BI91" s="205">
        <f>IF(N91="nulová",J91,0)</f>
        <v>0</v>
      </c>
      <c r="BJ91" s="25" t="s">
        <v>25</v>
      </c>
      <c r="BK91" s="205">
        <f>ROUND(I91*H91,2)</f>
        <v>172168.75</v>
      </c>
      <c r="BL91" s="25" t="s">
        <v>197</v>
      </c>
      <c r="BM91" s="25" t="s">
        <v>1570</v>
      </c>
    </row>
    <row r="92" spans="2:47" s="1" customFormat="1" ht="216">
      <c r="B92" s="42"/>
      <c r="C92" s="64"/>
      <c r="D92" s="208" t="s">
        <v>237</v>
      </c>
      <c r="E92" s="64"/>
      <c r="F92" s="228" t="s">
        <v>1564</v>
      </c>
      <c r="G92" s="64"/>
      <c r="H92" s="64"/>
      <c r="I92" s="165"/>
      <c r="J92" s="64"/>
      <c r="K92" s="64"/>
      <c r="L92" s="62"/>
      <c r="M92" s="229"/>
      <c r="N92" s="43"/>
      <c r="O92" s="43"/>
      <c r="P92" s="43"/>
      <c r="Q92" s="43"/>
      <c r="R92" s="43"/>
      <c r="S92" s="43"/>
      <c r="T92" s="79"/>
      <c r="AT92" s="25" t="s">
        <v>237</v>
      </c>
      <c r="AU92" s="25" t="s">
        <v>92</v>
      </c>
    </row>
    <row r="93" spans="2:65" s="1" customFormat="1" ht="34.2" customHeight="1">
      <c r="B93" s="42"/>
      <c r="C93" s="194" t="s">
        <v>197</v>
      </c>
      <c r="D93" s="194" t="s">
        <v>185</v>
      </c>
      <c r="E93" s="195" t="s">
        <v>1571</v>
      </c>
      <c r="F93" s="196" t="s">
        <v>1572</v>
      </c>
      <c r="G93" s="197" t="s">
        <v>295</v>
      </c>
      <c r="H93" s="198">
        <v>76</v>
      </c>
      <c r="I93" s="199">
        <v>110.52</v>
      </c>
      <c r="J93" s="200">
        <f>ROUND(I93*H93,2)</f>
        <v>8399.52</v>
      </c>
      <c r="K93" s="196" t="s">
        <v>235</v>
      </c>
      <c r="L93" s="62"/>
      <c r="M93" s="201" t="s">
        <v>22</v>
      </c>
      <c r="N93" s="202" t="s">
        <v>53</v>
      </c>
      <c r="O93" s="43"/>
      <c r="P93" s="203">
        <f>O93*H93</f>
        <v>0</v>
      </c>
      <c r="Q93" s="203">
        <v>0</v>
      </c>
      <c r="R93" s="203">
        <f>Q93*H93</f>
        <v>0</v>
      </c>
      <c r="S93" s="203">
        <v>0</v>
      </c>
      <c r="T93" s="204">
        <f>S93*H93</f>
        <v>0</v>
      </c>
      <c r="AR93" s="25" t="s">
        <v>197</v>
      </c>
      <c r="AT93" s="25" t="s">
        <v>185</v>
      </c>
      <c r="AU93" s="25" t="s">
        <v>92</v>
      </c>
      <c r="AY93" s="25" t="s">
        <v>182</v>
      </c>
      <c r="BE93" s="205">
        <f>IF(N93="základní",J93,0)</f>
        <v>8399.52</v>
      </c>
      <c r="BF93" s="205">
        <f>IF(N93="snížená",J93,0)</f>
        <v>0</v>
      </c>
      <c r="BG93" s="205">
        <f>IF(N93="zákl. přenesená",J93,0)</f>
        <v>0</v>
      </c>
      <c r="BH93" s="205">
        <f>IF(N93="sníž. přenesená",J93,0)</f>
        <v>0</v>
      </c>
      <c r="BI93" s="205">
        <f>IF(N93="nulová",J93,0)</f>
        <v>0</v>
      </c>
      <c r="BJ93" s="25" t="s">
        <v>25</v>
      </c>
      <c r="BK93" s="205">
        <f>ROUND(I93*H93,2)</f>
        <v>8399.52</v>
      </c>
      <c r="BL93" s="25" t="s">
        <v>197</v>
      </c>
      <c r="BM93" s="25" t="s">
        <v>1573</v>
      </c>
    </row>
    <row r="94" spans="2:47" s="1" customFormat="1" ht="132">
      <c r="B94" s="42"/>
      <c r="C94" s="64"/>
      <c r="D94" s="208" t="s">
        <v>237</v>
      </c>
      <c r="E94" s="64"/>
      <c r="F94" s="228" t="s">
        <v>1574</v>
      </c>
      <c r="G94" s="64"/>
      <c r="H94" s="64"/>
      <c r="I94" s="165"/>
      <c r="J94" s="64"/>
      <c r="K94" s="64"/>
      <c r="L94" s="62"/>
      <c r="M94" s="229"/>
      <c r="N94" s="43"/>
      <c r="O94" s="43"/>
      <c r="P94" s="43"/>
      <c r="Q94" s="43"/>
      <c r="R94" s="43"/>
      <c r="S94" s="43"/>
      <c r="T94" s="79"/>
      <c r="AT94" s="25" t="s">
        <v>237</v>
      </c>
      <c r="AU94" s="25" t="s">
        <v>92</v>
      </c>
    </row>
    <row r="95" spans="2:51" s="11" customFormat="1" ht="13.5">
      <c r="B95" s="206"/>
      <c r="C95" s="207"/>
      <c r="D95" s="208" t="s">
        <v>192</v>
      </c>
      <c r="E95" s="209" t="s">
        <v>22</v>
      </c>
      <c r="F95" s="210" t="s">
        <v>1687</v>
      </c>
      <c r="G95" s="207"/>
      <c r="H95" s="211">
        <v>76</v>
      </c>
      <c r="I95" s="212"/>
      <c r="J95" s="207"/>
      <c r="K95" s="207"/>
      <c r="L95" s="213"/>
      <c r="M95" s="214"/>
      <c r="N95" s="215"/>
      <c r="O95" s="215"/>
      <c r="P95" s="215"/>
      <c r="Q95" s="215"/>
      <c r="R95" s="215"/>
      <c r="S95" s="215"/>
      <c r="T95" s="216"/>
      <c r="AT95" s="217" t="s">
        <v>192</v>
      </c>
      <c r="AU95" s="217" t="s">
        <v>92</v>
      </c>
      <c r="AV95" s="11" t="s">
        <v>92</v>
      </c>
      <c r="AW95" s="11" t="s">
        <v>194</v>
      </c>
      <c r="AX95" s="11" t="s">
        <v>25</v>
      </c>
      <c r="AY95" s="217" t="s">
        <v>182</v>
      </c>
    </row>
    <row r="96" spans="2:65" s="1" customFormat="1" ht="22.8" customHeight="1">
      <c r="B96" s="42"/>
      <c r="C96" s="194" t="s">
        <v>181</v>
      </c>
      <c r="D96" s="194" t="s">
        <v>185</v>
      </c>
      <c r="E96" s="195" t="s">
        <v>417</v>
      </c>
      <c r="F96" s="196" t="s">
        <v>418</v>
      </c>
      <c r="G96" s="197" t="s">
        <v>295</v>
      </c>
      <c r="H96" s="198">
        <v>44.063</v>
      </c>
      <c r="I96" s="199">
        <v>2028.15</v>
      </c>
      <c r="J96" s="200">
        <f>ROUND(I96*H96,2)</f>
        <v>89366.37</v>
      </c>
      <c r="K96" s="196" t="s">
        <v>235</v>
      </c>
      <c r="L96" s="62"/>
      <c r="M96" s="201" t="s">
        <v>22</v>
      </c>
      <c r="N96" s="202" t="s">
        <v>53</v>
      </c>
      <c r="O96" s="43"/>
      <c r="P96" s="203">
        <f>O96*H96</f>
        <v>0</v>
      </c>
      <c r="Q96" s="203">
        <v>0</v>
      </c>
      <c r="R96" s="203">
        <f>Q96*H96</f>
        <v>0</v>
      </c>
      <c r="S96" s="203">
        <v>0</v>
      </c>
      <c r="T96" s="204">
        <f>S96*H96</f>
        <v>0</v>
      </c>
      <c r="AR96" s="25" t="s">
        <v>197</v>
      </c>
      <c r="AT96" s="25" t="s">
        <v>185</v>
      </c>
      <c r="AU96" s="25" t="s">
        <v>92</v>
      </c>
      <c r="AY96" s="25" t="s">
        <v>182</v>
      </c>
      <c r="BE96" s="205">
        <f>IF(N96="základní",J96,0)</f>
        <v>89366.37</v>
      </c>
      <c r="BF96" s="205">
        <f>IF(N96="snížená",J96,0)</f>
        <v>0</v>
      </c>
      <c r="BG96" s="205">
        <f>IF(N96="zákl. přenesená",J96,0)</f>
        <v>0</v>
      </c>
      <c r="BH96" s="205">
        <f>IF(N96="sníž. přenesená",J96,0)</f>
        <v>0</v>
      </c>
      <c r="BI96" s="205">
        <f>IF(N96="nulová",J96,0)</f>
        <v>0</v>
      </c>
      <c r="BJ96" s="25" t="s">
        <v>25</v>
      </c>
      <c r="BK96" s="205">
        <f>ROUND(I96*H96,2)</f>
        <v>89366.37</v>
      </c>
      <c r="BL96" s="25" t="s">
        <v>197</v>
      </c>
      <c r="BM96" s="25" t="s">
        <v>1578</v>
      </c>
    </row>
    <row r="97" spans="2:47" s="1" customFormat="1" ht="156">
      <c r="B97" s="42"/>
      <c r="C97" s="64"/>
      <c r="D97" s="208" t="s">
        <v>237</v>
      </c>
      <c r="E97" s="64"/>
      <c r="F97" s="228" t="s">
        <v>420</v>
      </c>
      <c r="G97" s="64"/>
      <c r="H97" s="64"/>
      <c r="I97" s="165"/>
      <c r="J97" s="64"/>
      <c r="K97" s="64"/>
      <c r="L97" s="62"/>
      <c r="M97" s="229"/>
      <c r="N97" s="43"/>
      <c r="O97" s="43"/>
      <c r="P97" s="43"/>
      <c r="Q97" s="43"/>
      <c r="R97" s="43"/>
      <c r="S97" s="43"/>
      <c r="T97" s="79"/>
      <c r="AT97" s="25" t="s">
        <v>237</v>
      </c>
      <c r="AU97" s="25" t="s">
        <v>92</v>
      </c>
    </row>
    <row r="98" spans="2:51" s="11" customFormat="1" ht="13.5">
      <c r="B98" s="206"/>
      <c r="C98" s="207"/>
      <c r="D98" s="208" t="s">
        <v>192</v>
      </c>
      <c r="E98" s="209" t="s">
        <v>22</v>
      </c>
      <c r="F98" s="210" t="s">
        <v>1688</v>
      </c>
      <c r="G98" s="207"/>
      <c r="H98" s="211">
        <v>44.0625</v>
      </c>
      <c r="I98" s="212"/>
      <c r="J98" s="207"/>
      <c r="K98" s="207"/>
      <c r="L98" s="213"/>
      <c r="M98" s="214"/>
      <c r="N98" s="215"/>
      <c r="O98" s="215"/>
      <c r="P98" s="215"/>
      <c r="Q98" s="215"/>
      <c r="R98" s="215"/>
      <c r="S98" s="215"/>
      <c r="T98" s="216"/>
      <c r="AT98" s="217" t="s">
        <v>192</v>
      </c>
      <c r="AU98" s="217" t="s">
        <v>92</v>
      </c>
      <c r="AV98" s="11" t="s">
        <v>92</v>
      </c>
      <c r="AW98" s="11" t="s">
        <v>194</v>
      </c>
      <c r="AX98" s="11" t="s">
        <v>25</v>
      </c>
      <c r="AY98" s="217" t="s">
        <v>182</v>
      </c>
    </row>
    <row r="99" spans="2:65" s="1" customFormat="1" ht="45.6" customHeight="1">
      <c r="B99" s="42"/>
      <c r="C99" s="194" t="s">
        <v>261</v>
      </c>
      <c r="D99" s="194" t="s">
        <v>185</v>
      </c>
      <c r="E99" s="195" t="s">
        <v>1579</v>
      </c>
      <c r="F99" s="196" t="s">
        <v>1580</v>
      </c>
      <c r="G99" s="197" t="s">
        <v>295</v>
      </c>
      <c r="H99" s="198">
        <v>320</v>
      </c>
      <c r="I99" s="199">
        <v>3441.71</v>
      </c>
      <c r="J99" s="200">
        <f>ROUND(I99*H99,2)</f>
        <v>1101347.2</v>
      </c>
      <c r="K99" s="196" t="s">
        <v>235</v>
      </c>
      <c r="L99" s="62"/>
      <c r="M99" s="201" t="s">
        <v>22</v>
      </c>
      <c r="N99" s="202" t="s">
        <v>53</v>
      </c>
      <c r="O99" s="43"/>
      <c r="P99" s="203">
        <f>O99*H99</f>
        <v>0</v>
      </c>
      <c r="Q99" s="203">
        <v>0</v>
      </c>
      <c r="R99" s="203">
        <f>Q99*H99</f>
        <v>0</v>
      </c>
      <c r="S99" s="203">
        <v>0</v>
      </c>
      <c r="T99" s="204">
        <f>S99*H99</f>
        <v>0</v>
      </c>
      <c r="AR99" s="25" t="s">
        <v>197</v>
      </c>
      <c r="AT99" s="25" t="s">
        <v>185</v>
      </c>
      <c r="AU99" s="25" t="s">
        <v>92</v>
      </c>
      <c r="AY99" s="25" t="s">
        <v>182</v>
      </c>
      <c r="BE99" s="205">
        <f>IF(N99="základní",J99,0)</f>
        <v>1101347.2</v>
      </c>
      <c r="BF99" s="205">
        <f>IF(N99="snížená",J99,0)</f>
        <v>0</v>
      </c>
      <c r="BG99" s="205">
        <f>IF(N99="zákl. přenesená",J99,0)</f>
        <v>0</v>
      </c>
      <c r="BH99" s="205">
        <f>IF(N99="sníž. přenesená",J99,0)</f>
        <v>0</v>
      </c>
      <c r="BI99" s="205">
        <f>IF(N99="nulová",J99,0)</f>
        <v>0</v>
      </c>
      <c r="BJ99" s="25" t="s">
        <v>25</v>
      </c>
      <c r="BK99" s="205">
        <f>ROUND(I99*H99,2)</f>
        <v>1101347.2</v>
      </c>
      <c r="BL99" s="25" t="s">
        <v>197</v>
      </c>
      <c r="BM99" s="25" t="s">
        <v>1581</v>
      </c>
    </row>
    <row r="100" spans="2:47" s="1" customFormat="1" ht="132">
      <c r="B100" s="42"/>
      <c r="C100" s="64"/>
      <c r="D100" s="208" t="s">
        <v>237</v>
      </c>
      <c r="E100" s="64"/>
      <c r="F100" s="228" t="s">
        <v>1582</v>
      </c>
      <c r="G100" s="64"/>
      <c r="H100" s="64"/>
      <c r="I100" s="165"/>
      <c r="J100" s="64"/>
      <c r="K100" s="64"/>
      <c r="L100" s="62"/>
      <c r="M100" s="229"/>
      <c r="N100" s="43"/>
      <c r="O100" s="43"/>
      <c r="P100" s="43"/>
      <c r="Q100" s="43"/>
      <c r="R100" s="43"/>
      <c r="S100" s="43"/>
      <c r="T100" s="79"/>
      <c r="AT100" s="25" t="s">
        <v>237</v>
      </c>
      <c r="AU100" s="25" t="s">
        <v>92</v>
      </c>
    </row>
    <row r="101" spans="2:51" s="11" customFormat="1" ht="13.5">
      <c r="B101" s="206"/>
      <c r="C101" s="207"/>
      <c r="D101" s="208" t="s">
        <v>192</v>
      </c>
      <c r="E101" s="209" t="s">
        <v>22</v>
      </c>
      <c r="F101" s="210" t="s">
        <v>1689</v>
      </c>
      <c r="G101" s="207"/>
      <c r="H101" s="211">
        <v>320</v>
      </c>
      <c r="I101" s="212"/>
      <c r="J101" s="207"/>
      <c r="K101" s="207"/>
      <c r="L101" s="213"/>
      <c r="M101" s="214"/>
      <c r="N101" s="215"/>
      <c r="O101" s="215"/>
      <c r="P101" s="215"/>
      <c r="Q101" s="215"/>
      <c r="R101" s="215"/>
      <c r="S101" s="215"/>
      <c r="T101" s="216"/>
      <c r="AT101" s="217" t="s">
        <v>192</v>
      </c>
      <c r="AU101" s="217" t="s">
        <v>92</v>
      </c>
      <c r="AV101" s="11" t="s">
        <v>92</v>
      </c>
      <c r="AW101" s="11" t="s">
        <v>194</v>
      </c>
      <c r="AX101" s="11" t="s">
        <v>25</v>
      </c>
      <c r="AY101" s="217" t="s">
        <v>182</v>
      </c>
    </row>
    <row r="102" spans="2:65" s="1" customFormat="1" ht="34.2" customHeight="1">
      <c r="B102" s="42"/>
      <c r="C102" s="194" t="s">
        <v>265</v>
      </c>
      <c r="D102" s="194" t="s">
        <v>185</v>
      </c>
      <c r="E102" s="195" t="s">
        <v>1583</v>
      </c>
      <c r="F102" s="196" t="s">
        <v>1584</v>
      </c>
      <c r="G102" s="197" t="s">
        <v>295</v>
      </c>
      <c r="H102" s="198">
        <v>200</v>
      </c>
      <c r="I102" s="199">
        <v>4781.51</v>
      </c>
      <c r="J102" s="200">
        <f>ROUND(I102*H102,2)</f>
        <v>956302</v>
      </c>
      <c r="K102" s="196" t="s">
        <v>235</v>
      </c>
      <c r="L102" s="62"/>
      <c r="M102" s="201" t="s">
        <v>22</v>
      </c>
      <c r="N102" s="202" t="s">
        <v>53</v>
      </c>
      <c r="O102" s="43"/>
      <c r="P102" s="203">
        <f>O102*H102</f>
        <v>0</v>
      </c>
      <c r="Q102" s="203">
        <v>0.00158</v>
      </c>
      <c r="R102" s="203">
        <f>Q102*H102</f>
        <v>0.316</v>
      </c>
      <c r="S102" s="203">
        <v>0</v>
      </c>
      <c r="T102" s="204">
        <f>S102*H102</f>
        <v>0</v>
      </c>
      <c r="AR102" s="25" t="s">
        <v>197</v>
      </c>
      <c r="AT102" s="25" t="s">
        <v>185</v>
      </c>
      <c r="AU102" s="25" t="s">
        <v>92</v>
      </c>
      <c r="AY102" s="25" t="s">
        <v>182</v>
      </c>
      <c r="BE102" s="205">
        <f>IF(N102="základní",J102,0)</f>
        <v>956302</v>
      </c>
      <c r="BF102" s="205">
        <f>IF(N102="snížená",J102,0)</f>
        <v>0</v>
      </c>
      <c r="BG102" s="205">
        <f>IF(N102="zákl. přenesená",J102,0)</f>
        <v>0</v>
      </c>
      <c r="BH102" s="205">
        <f>IF(N102="sníž. přenesená",J102,0)</f>
        <v>0</v>
      </c>
      <c r="BI102" s="205">
        <f>IF(N102="nulová",J102,0)</f>
        <v>0</v>
      </c>
      <c r="BJ102" s="25" t="s">
        <v>25</v>
      </c>
      <c r="BK102" s="205">
        <f>ROUND(I102*H102,2)</f>
        <v>956302</v>
      </c>
      <c r="BL102" s="25" t="s">
        <v>197</v>
      </c>
      <c r="BM102" s="25" t="s">
        <v>1585</v>
      </c>
    </row>
    <row r="103" spans="2:47" s="1" customFormat="1" ht="132">
      <c r="B103" s="42"/>
      <c r="C103" s="64"/>
      <c r="D103" s="208" t="s">
        <v>237</v>
      </c>
      <c r="E103" s="64"/>
      <c r="F103" s="228" t="s">
        <v>1582</v>
      </c>
      <c r="G103" s="64"/>
      <c r="H103" s="64"/>
      <c r="I103" s="165"/>
      <c r="J103" s="64"/>
      <c r="K103" s="64"/>
      <c r="L103" s="62"/>
      <c r="M103" s="229"/>
      <c r="N103" s="43"/>
      <c r="O103" s="43"/>
      <c r="P103" s="43"/>
      <c r="Q103" s="43"/>
      <c r="R103" s="43"/>
      <c r="S103" s="43"/>
      <c r="T103" s="79"/>
      <c r="AT103" s="25" t="s">
        <v>237</v>
      </c>
      <c r="AU103" s="25" t="s">
        <v>92</v>
      </c>
    </row>
    <row r="104" spans="2:51" s="11" customFormat="1" ht="13.5">
      <c r="B104" s="206"/>
      <c r="C104" s="207"/>
      <c r="D104" s="208" t="s">
        <v>192</v>
      </c>
      <c r="E104" s="209" t="s">
        <v>22</v>
      </c>
      <c r="F104" s="210" t="s">
        <v>893</v>
      </c>
      <c r="G104" s="207"/>
      <c r="H104" s="211">
        <v>200</v>
      </c>
      <c r="I104" s="212"/>
      <c r="J104" s="207"/>
      <c r="K104" s="207"/>
      <c r="L104" s="213"/>
      <c r="M104" s="214"/>
      <c r="N104" s="215"/>
      <c r="O104" s="215"/>
      <c r="P104" s="215"/>
      <c r="Q104" s="215"/>
      <c r="R104" s="215"/>
      <c r="S104" s="215"/>
      <c r="T104" s="216"/>
      <c r="AT104" s="217" t="s">
        <v>192</v>
      </c>
      <c r="AU104" s="217" t="s">
        <v>92</v>
      </c>
      <c r="AV104" s="11" t="s">
        <v>92</v>
      </c>
      <c r="AW104" s="11" t="s">
        <v>194</v>
      </c>
      <c r="AX104" s="11" t="s">
        <v>25</v>
      </c>
      <c r="AY104" s="217" t="s">
        <v>182</v>
      </c>
    </row>
    <row r="105" spans="2:65" s="1" customFormat="1" ht="45.6" customHeight="1">
      <c r="B105" s="42"/>
      <c r="C105" s="194" t="s">
        <v>271</v>
      </c>
      <c r="D105" s="194" t="s">
        <v>185</v>
      </c>
      <c r="E105" s="195" t="s">
        <v>423</v>
      </c>
      <c r="F105" s="196" t="s">
        <v>424</v>
      </c>
      <c r="G105" s="197" t="s">
        <v>295</v>
      </c>
      <c r="H105" s="198">
        <v>15</v>
      </c>
      <c r="I105" s="199">
        <v>28885.75</v>
      </c>
      <c r="J105" s="200">
        <f>ROUND(I105*H105,2)</f>
        <v>433286.25</v>
      </c>
      <c r="K105" s="196" t="s">
        <v>235</v>
      </c>
      <c r="L105" s="62"/>
      <c r="M105" s="201" t="s">
        <v>22</v>
      </c>
      <c r="N105" s="202" t="s">
        <v>53</v>
      </c>
      <c r="O105" s="43"/>
      <c r="P105" s="203">
        <f>O105*H105</f>
        <v>0</v>
      </c>
      <c r="Q105" s="203">
        <v>1.31063</v>
      </c>
      <c r="R105" s="203">
        <f>Q105*H105</f>
        <v>19.65945</v>
      </c>
      <c r="S105" s="203">
        <v>0</v>
      </c>
      <c r="T105" s="204">
        <f>S105*H105</f>
        <v>0</v>
      </c>
      <c r="AR105" s="25" t="s">
        <v>197</v>
      </c>
      <c r="AT105" s="25" t="s">
        <v>185</v>
      </c>
      <c r="AU105" s="25" t="s">
        <v>92</v>
      </c>
      <c r="AY105" s="25" t="s">
        <v>182</v>
      </c>
      <c r="BE105" s="205">
        <f>IF(N105="základní",J105,0)</f>
        <v>433286.25</v>
      </c>
      <c r="BF105" s="205">
        <f>IF(N105="snížená",J105,0)</f>
        <v>0</v>
      </c>
      <c r="BG105" s="205">
        <f>IF(N105="zákl. přenesená",J105,0)</f>
        <v>0</v>
      </c>
      <c r="BH105" s="205">
        <f>IF(N105="sníž. přenesená",J105,0)</f>
        <v>0</v>
      </c>
      <c r="BI105" s="205">
        <f>IF(N105="nulová",J105,0)</f>
        <v>0</v>
      </c>
      <c r="BJ105" s="25" t="s">
        <v>25</v>
      </c>
      <c r="BK105" s="205">
        <f>ROUND(I105*H105,2)</f>
        <v>433286.25</v>
      </c>
      <c r="BL105" s="25" t="s">
        <v>197</v>
      </c>
      <c r="BM105" s="25" t="s">
        <v>1586</v>
      </c>
    </row>
    <row r="106" spans="2:47" s="1" customFormat="1" ht="216">
      <c r="B106" s="42"/>
      <c r="C106" s="64"/>
      <c r="D106" s="208" t="s">
        <v>237</v>
      </c>
      <c r="E106" s="64"/>
      <c r="F106" s="228" t="s">
        <v>426</v>
      </c>
      <c r="G106" s="64"/>
      <c r="H106" s="64"/>
      <c r="I106" s="165"/>
      <c r="J106" s="64"/>
      <c r="K106" s="64"/>
      <c r="L106" s="62"/>
      <c r="M106" s="229"/>
      <c r="N106" s="43"/>
      <c r="O106" s="43"/>
      <c r="P106" s="43"/>
      <c r="Q106" s="43"/>
      <c r="R106" s="43"/>
      <c r="S106" s="43"/>
      <c r="T106" s="79"/>
      <c r="AT106" s="25" t="s">
        <v>237</v>
      </c>
      <c r="AU106" s="25" t="s">
        <v>92</v>
      </c>
    </row>
    <row r="107" spans="2:51" s="11" customFormat="1" ht="13.5">
      <c r="B107" s="206"/>
      <c r="C107" s="207"/>
      <c r="D107" s="208" t="s">
        <v>192</v>
      </c>
      <c r="E107" s="209" t="s">
        <v>22</v>
      </c>
      <c r="F107" s="210" t="s">
        <v>10</v>
      </c>
      <c r="G107" s="207"/>
      <c r="H107" s="211">
        <v>15</v>
      </c>
      <c r="I107" s="212"/>
      <c r="J107" s="207"/>
      <c r="K107" s="207"/>
      <c r="L107" s="213"/>
      <c r="M107" s="214"/>
      <c r="N107" s="215"/>
      <c r="O107" s="215"/>
      <c r="P107" s="215"/>
      <c r="Q107" s="215"/>
      <c r="R107" s="215"/>
      <c r="S107" s="215"/>
      <c r="T107" s="216"/>
      <c r="AT107" s="217" t="s">
        <v>192</v>
      </c>
      <c r="AU107" s="217" t="s">
        <v>92</v>
      </c>
      <c r="AV107" s="11" t="s">
        <v>92</v>
      </c>
      <c r="AW107" s="11" t="s">
        <v>194</v>
      </c>
      <c r="AX107" s="11" t="s">
        <v>25</v>
      </c>
      <c r="AY107" s="217" t="s">
        <v>182</v>
      </c>
    </row>
    <row r="108" spans="2:65" s="1" customFormat="1" ht="34.2" customHeight="1">
      <c r="B108" s="42"/>
      <c r="C108" s="194" t="s">
        <v>277</v>
      </c>
      <c r="D108" s="194" t="s">
        <v>185</v>
      </c>
      <c r="E108" s="195" t="s">
        <v>428</v>
      </c>
      <c r="F108" s="196" t="s">
        <v>429</v>
      </c>
      <c r="G108" s="197" t="s">
        <v>430</v>
      </c>
      <c r="H108" s="198">
        <v>1305.1</v>
      </c>
      <c r="I108" s="199">
        <v>688.34</v>
      </c>
      <c r="J108" s="200">
        <f>ROUND(I108*H108,2)</f>
        <v>898352.53</v>
      </c>
      <c r="K108" s="196" t="s">
        <v>235</v>
      </c>
      <c r="L108" s="62"/>
      <c r="M108" s="201" t="s">
        <v>22</v>
      </c>
      <c r="N108" s="202" t="s">
        <v>53</v>
      </c>
      <c r="O108" s="43"/>
      <c r="P108" s="203">
        <f>O108*H108</f>
        <v>0</v>
      </c>
      <c r="Q108" s="203">
        <v>0.0001</v>
      </c>
      <c r="R108" s="203">
        <f>Q108*H108</f>
        <v>0.13051</v>
      </c>
      <c r="S108" s="203">
        <v>0</v>
      </c>
      <c r="T108" s="204">
        <f>S108*H108</f>
        <v>0</v>
      </c>
      <c r="AR108" s="25" t="s">
        <v>197</v>
      </c>
      <c r="AT108" s="25" t="s">
        <v>185</v>
      </c>
      <c r="AU108" s="25" t="s">
        <v>92</v>
      </c>
      <c r="AY108" s="25" t="s">
        <v>182</v>
      </c>
      <c r="BE108" s="205">
        <f>IF(N108="základní",J108,0)</f>
        <v>898352.53</v>
      </c>
      <c r="BF108" s="205">
        <f>IF(N108="snížená",J108,0)</f>
        <v>0</v>
      </c>
      <c r="BG108" s="205">
        <f>IF(N108="zákl. přenesená",J108,0)</f>
        <v>0</v>
      </c>
      <c r="BH108" s="205">
        <f>IF(N108="sníž. přenesená",J108,0)</f>
        <v>0</v>
      </c>
      <c r="BI108" s="205">
        <f>IF(N108="nulová",J108,0)</f>
        <v>0</v>
      </c>
      <c r="BJ108" s="25" t="s">
        <v>25</v>
      </c>
      <c r="BK108" s="205">
        <f>ROUND(I108*H108,2)</f>
        <v>898352.53</v>
      </c>
      <c r="BL108" s="25" t="s">
        <v>197</v>
      </c>
      <c r="BM108" s="25" t="s">
        <v>1587</v>
      </c>
    </row>
    <row r="109" spans="2:47" s="1" customFormat="1" ht="60">
      <c r="B109" s="42"/>
      <c r="C109" s="64"/>
      <c r="D109" s="208" t="s">
        <v>237</v>
      </c>
      <c r="E109" s="64"/>
      <c r="F109" s="228" t="s">
        <v>432</v>
      </c>
      <c r="G109" s="64"/>
      <c r="H109" s="64"/>
      <c r="I109" s="165"/>
      <c r="J109" s="64"/>
      <c r="K109" s="64"/>
      <c r="L109" s="62"/>
      <c r="M109" s="229"/>
      <c r="N109" s="43"/>
      <c r="O109" s="43"/>
      <c r="P109" s="43"/>
      <c r="Q109" s="43"/>
      <c r="R109" s="43"/>
      <c r="S109" s="43"/>
      <c r="T109" s="79"/>
      <c r="AT109" s="25" t="s">
        <v>237</v>
      </c>
      <c r="AU109" s="25" t="s">
        <v>92</v>
      </c>
    </row>
    <row r="110" spans="2:51" s="11" customFormat="1" ht="13.5">
      <c r="B110" s="206"/>
      <c r="C110" s="207"/>
      <c r="D110" s="208" t="s">
        <v>192</v>
      </c>
      <c r="E110" s="209" t="s">
        <v>22</v>
      </c>
      <c r="F110" s="210" t="s">
        <v>1690</v>
      </c>
      <c r="G110" s="207"/>
      <c r="H110" s="211">
        <v>1305.1</v>
      </c>
      <c r="I110" s="212"/>
      <c r="J110" s="207"/>
      <c r="K110" s="207"/>
      <c r="L110" s="213"/>
      <c r="M110" s="214"/>
      <c r="N110" s="215"/>
      <c r="O110" s="215"/>
      <c r="P110" s="215"/>
      <c r="Q110" s="215"/>
      <c r="R110" s="215"/>
      <c r="S110" s="215"/>
      <c r="T110" s="216"/>
      <c r="AT110" s="217" t="s">
        <v>192</v>
      </c>
      <c r="AU110" s="217" t="s">
        <v>92</v>
      </c>
      <c r="AV110" s="11" t="s">
        <v>92</v>
      </c>
      <c r="AW110" s="11" t="s">
        <v>194</v>
      </c>
      <c r="AX110" s="11" t="s">
        <v>25</v>
      </c>
      <c r="AY110" s="217" t="s">
        <v>182</v>
      </c>
    </row>
    <row r="111" spans="2:65" s="1" customFormat="1" ht="14.4" customHeight="1">
      <c r="B111" s="42"/>
      <c r="C111" s="244" t="s">
        <v>29</v>
      </c>
      <c r="D111" s="244" t="s">
        <v>435</v>
      </c>
      <c r="E111" s="245" t="s">
        <v>436</v>
      </c>
      <c r="F111" s="246" t="s">
        <v>437</v>
      </c>
      <c r="G111" s="247" t="s">
        <v>234</v>
      </c>
      <c r="H111" s="248">
        <v>3062.5</v>
      </c>
      <c r="I111" s="249">
        <v>100.79</v>
      </c>
      <c r="J111" s="250">
        <f>ROUND(I111*H111,2)</f>
        <v>308669.38</v>
      </c>
      <c r="K111" s="246" t="s">
        <v>235</v>
      </c>
      <c r="L111" s="251"/>
      <c r="M111" s="252" t="s">
        <v>22</v>
      </c>
      <c r="N111" s="253" t="s">
        <v>53</v>
      </c>
      <c r="O111" s="43"/>
      <c r="P111" s="203">
        <f>O111*H111</f>
        <v>0</v>
      </c>
      <c r="Q111" s="203">
        <v>0.00119</v>
      </c>
      <c r="R111" s="203">
        <f>Q111*H111</f>
        <v>3.644375</v>
      </c>
      <c r="S111" s="203">
        <v>0</v>
      </c>
      <c r="T111" s="204">
        <f>S111*H111</f>
        <v>0</v>
      </c>
      <c r="AR111" s="25" t="s">
        <v>271</v>
      </c>
      <c r="AT111" s="25" t="s">
        <v>435</v>
      </c>
      <c r="AU111" s="25" t="s">
        <v>92</v>
      </c>
      <c r="AY111" s="25" t="s">
        <v>182</v>
      </c>
      <c r="BE111" s="205">
        <f>IF(N111="základní",J111,0)</f>
        <v>308669.38</v>
      </c>
      <c r="BF111" s="205">
        <f>IF(N111="snížená",J111,0)</f>
        <v>0</v>
      </c>
      <c r="BG111" s="205">
        <f>IF(N111="zákl. přenesená",J111,0)</f>
        <v>0</v>
      </c>
      <c r="BH111" s="205">
        <f>IF(N111="sníž. přenesená",J111,0)</f>
        <v>0</v>
      </c>
      <c r="BI111" s="205">
        <f>IF(N111="nulová",J111,0)</f>
        <v>0</v>
      </c>
      <c r="BJ111" s="25" t="s">
        <v>25</v>
      </c>
      <c r="BK111" s="205">
        <f>ROUND(I111*H111,2)</f>
        <v>308669.38</v>
      </c>
      <c r="BL111" s="25" t="s">
        <v>197</v>
      </c>
      <c r="BM111" s="25" t="s">
        <v>1598</v>
      </c>
    </row>
    <row r="112" spans="2:51" s="11" customFormat="1" ht="13.5">
      <c r="B112" s="206"/>
      <c r="C112" s="207"/>
      <c r="D112" s="208" t="s">
        <v>192</v>
      </c>
      <c r="E112" s="209" t="s">
        <v>22</v>
      </c>
      <c r="F112" s="210" t="s">
        <v>1691</v>
      </c>
      <c r="G112" s="207"/>
      <c r="H112" s="211">
        <v>3062.5</v>
      </c>
      <c r="I112" s="212"/>
      <c r="J112" s="207"/>
      <c r="K112" s="207"/>
      <c r="L112" s="213"/>
      <c r="M112" s="214"/>
      <c r="N112" s="215"/>
      <c r="O112" s="215"/>
      <c r="P112" s="215"/>
      <c r="Q112" s="215"/>
      <c r="R112" s="215"/>
      <c r="S112" s="215"/>
      <c r="T112" s="216"/>
      <c r="AT112" s="217" t="s">
        <v>192</v>
      </c>
      <c r="AU112" s="217" t="s">
        <v>92</v>
      </c>
      <c r="AV112" s="11" t="s">
        <v>92</v>
      </c>
      <c r="AW112" s="11" t="s">
        <v>194</v>
      </c>
      <c r="AX112" s="11" t="s">
        <v>25</v>
      </c>
      <c r="AY112" s="217" t="s">
        <v>182</v>
      </c>
    </row>
    <row r="113" spans="2:65" s="1" customFormat="1" ht="34.2" customHeight="1">
      <c r="B113" s="42"/>
      <c r="C113" s="194" t="s">
        <v>287</v>
      </c>
      <c r="D113" s="194" t="s">
        <v>185</v>
      </c>
      <c r="E113" s="195" t="s">
        <v>441</v>
      </c>
      <c r="F113" s="196" t="s">
        <v>442</v>
      </c>
      <c r="G113" s="197" t="s">
        <v>249</v>
      </c>
      <c r="H113" s="198">
        <v>371</v>
      </c>
      <c r="I113" s="199">
        <v>1571.96</v>
      </c>
      <c r="J113" s="200">
        <f>ROUND(I113*H113,2)</f>
        <v>583197.16</v>
      </c>
      <c r="K113" s="196" t="s">
        <v>235</v>
      </c>
      <c r="L113" s="62"/>
      <c r="M113" s="201" t="s">
        <v>22</v>
      </c>
      <c r="N113" s="202" t="s">
        <v>53</v>
      </c>
      <c r="O113" s="43"/>
      <c r="P113" s="203">
        <f>O113*H113</f>
        <v>0</v>
      </c>
      <c r="Q113" s="203">
        <v>0.02806</v>
      </c>
      <c r="R113" s="203">
        <f>Q113*H113</f>
        <v>10.410260000000001</v>
      </c>
      <c r="S113" s="203">
        <v>0</v>
      </c>
      <c r="T113" s="204">
        <f>S113*H113</f>
        <v>0</v>
      </c>
      <c r="AR113" s="25" t="s">
        <v>197</v>
      </c>
      <c r="AT113" s="25" t="s">
        <v>185</v>
      </c>
      <c r="AU113" s="25" t="s">
        <v>92</v>
      </c>
      <c r="AY113" s="25" t="s">
        <v>182</v>
      </c>
      <c r="BE113" s="205">
        <f>IF(N113="základní",J113,0)</f>
        <v>583197.16</v>
      </c>
      <c r="BF113" s="205">
        <f>IF(N113="snížená",J113,0)</f>
        <v>0</v>
      </c>
      <c r="BG113" s="205">
        <f>IF(N113="zákl. přenesená",J113,0)</f>
        <v>0</v>
      </c>
      <c r="BH113" s="205">
        <f>IF(N113="sníž. přenesená",J113,0)</f>
        <v>0</v>
      </c>
      <c r="BI113" s="205">
        <f>IF(N113="nulová",J113,0)</f>
        <v>0</v>
      </c>
      <c r="BJ113" s="25" t="s">
        <v>25</v>
      </c>
      <c r="BK113" s="205">
        <f>ROUND(I113*H113,2)</f>
        <v>583197.16</v>
      </c>
      <c r="BL113" s="25" t="s">
        <v>197</v>
      </c>
      <c r="BM113" s="25" t="s">
        <v>1588</v>
      </c>
    </row>
    <row r="114" spans="2:47" s="1" customFormat="1" ht="132">
      <c r="B114" s="42"/>
      <c r="C114" s="64"/>
      <c r="D114" s="208" t="s">
        <v>237</v>
      </c>
      <c r="E114" s="64"/>
      <c r="F114" s="228" t="s">
        <v>444</v>
      </c>
      <c r="G114" s="64"/>
      <c r="H114" s="64"/>
      <c r="I114" s="165"/>
      <c r="J114" s="64"/>
      <c r="K114" s="64"/>
      <c r="L114" s="62"/>
      <c r="M114" s="229"/>
      <c r="N114" s="43"/>
      <c r="O114" s="43"/>
      <c r="P114" s="43"/>
      <c r="Q114" s="43"/>
      <c r="R114" s="43"/>
      <c r="S114" s="43"/>
      <c r="T114" s="79"/>
      <c r="AT114" s="25" t="s">
        <v>237</v>
      </c>
      <c r="AU114" s="25" t="s">
        <v>92</v>
      </c>
    </row>
    <row r="115" spans="2:65" s="1" customFormat="1" ht="45.6" customHeight="1">
      <c r="B115" s="42"/>
      <c r="C115" s="194" t="s">
        <v>292</v>
      </c>
      <c r="D115" s="194" t="s">
        <v>185</v>
      </c>
      <c r="E115" s="195" t="s">
        <v>447</v>
      </c>
      <c r="F115" s="196" t="s">
        <v>448</v>
      </c>
      <c r="G115" s="197" t="s">
        <v>249</v>
      </c>
      <c r="H115" s="198">
        <v>143</v>
      </c>
      <c r="I115" s="199">
        <v>958.76</v>
      </c>
      <c r="J115" s="200">
        <f>ROUND(I115*H115,2)</f>
        <v>137102.68</v>
      </c>
      <c r="K115" s="196" t="s">
        <v>235</v>
      </c>
      <c r="L115" s="62"/>
      <c r="M115" s="201" t="s">
        <v>22</v>
      </c>
      <c r="N115" s="202" t="s">
        <v>53</v>
      </c>
      <c r="O115" s="43"/>
      <c r="P115" s="203">
        <f>O115*H115</f>
        <v>0</v>
      </c>
      <c r="Q115" s="203">
        <v>0.0256</v>
      </c>
      <c r="R115" s="203">
        <f>Q115*H115</f>
        <v>3.6608</v>
      </c>
      <c r="S115" s="203">
        <v>0</v>
      </c>
      <c r="T115" s="204">
        <f>S115*H115</f>
        <v>0</v>
      </c>
      <c r="AR115" s="25" t="s">
        <v>197</v>
      </c>
      <c r="AT115" s="25" t="s">
        <v>185</v>
      </c>
      <c r="AU115" s="25" t="s">
        <v>92</v>
      </c>
      <c r="AY115" s="25" t="s">
        <v>182</v>
      </c>
      <c r="BE115" s="205">
        <f>IF(N115="základní",J115,0)</f>
        <v>137102.68</v>
      </c>
      <c r="BF115" s="205">
        <f>IF(N115="snížená",J115,0)</f>
        <v>0</v>
      </c>
      <c r="BG115" s="205">
        <f>IF(N115="zákl. přenesená",J115,0)</f>
        <v>0</v>
      </c>
      <c r="BH115" s="205">
        <f>IF(N115="sníž. přenesená",J115,0)</f>
        <v>0</v>
      </c>
      <c r="BI115" s="205">
        <f>IF(N115="nulová",J115,0)</f>
        <v>0</v>
      </c>
      <c r="BJ115" s="25" t="s">
        <v>25</v>
      </c>
      <c r="BK115" s="205">
        <f>ROUND(I115*H115,2)</f>
        <v>137102.68</v>
      </c>
      <c r="BL115" s="25" t="s">
        <v>197</v>
      </c>
      <c r="BM115" s="25" t="s">
        <v>1589</v>
      </c>
    </row>
    <row r="116" spans="2:47" s="1" customFormat="1" ht="132">
      <c r="B116" s="42"/>
      <c r="C116" s="64"/>
      <c r="D116" s="208" t="s">
        <v>237</v>
      </c>
      <c r="E116" s="64"/>
      <c r="F116" s="228" t="s">
        <v>444</v>
      </c>
      <c r="G116" s="64"/>
      <c r="H116" s="64"/>
      <c r="I116" s="165"/>
      <c r="J116" s="64"/>
      <c r="K116" s="64"/>
      <c r="L116" s="62"/>
      <c r="M116" s="229"/>
      <c r="N116" s="43"/>
      <c r="O116" s="43"/>
      <c r="P116" s="43"/>
      <c r="Q116" s="43"/>
      <c r="R116" s="43"/>
      <c r="S116" s="43"/>
      <c r="T116" s="79"/>
      <c r="AT116" s="25" t="s">
        <v>237</v>
      </c>
      <c r="AU116" s="25" t="s">
        <v>92</v>
      </c>
    </row>
    <row r="117" spans="2:65" s="1" customFormat="1" ht="34.2" customHeight="1">
      <c r="B117" s="42"/>
      <c r="C117" s="194" t="s">
        <v>299</v>
      </c>
      <c r="D117" s="194" t="s">
        <v>185</v>
      </c>
      <c r="E117" s="195" t="s">
        <v>1590</v>
      </c>
      <c r="F117" s="196" t="s">
        <v>1591</v>
      </c>
      <c r="G117" s="197" t="s">
        <v>249</v>
      </c>
      <c r="H117" s="198">
        <v>2</v>
      </c>
      <c r="I117" s="199">
        <v>5130.41</v>
      </c>
      <c r="J117" s="200">
        <f>ROUND(I117*H117,2)</f>
        <v>10260.82</v>
      </c>
      <c r="K117" s="196" t="s">
        <v>235</v>
      </c>
      <c r="L117" s="62"/>
      <c r="M117" s="201" t="s">
        <v>22</v>
      </c>
      <c r="N117" s="202" t="s">
        <v>53</v>
      </c>
      <c r="O117" s="43"/>
      <c r="P117" s="203">
        <f>O117*H117</f>
        <v>0</v>
      </c>
      <c r="Q117" s="203">
        <v>0</v>
      </c>
      <c r="R117" s="203">
        <f>Q117*H117</f>
        <v>0</v>
      </c>
      <c r="S117" s="203">
        <v>0</v>
      </c>
      <c r="T117" s="204">
        <f>S117*H117</f>
        <v>0</v>
      </c>
      <c r="AR117" s="25" t="s">
        <v>197</v>
      </c>
      <c r="AT117" s="25" t="s">
        <v>185</v>
      </c>
      <c r="AU117" s="25" t="s">
        <v>92</v>
      </c>
      <c r="AY117" s="25" t="s">
        <v>182</v>
      </c>
      <c r="BE117" s="205">
        <f>IF(N117="základní",J117,0)</f>
        <v>10260.82</v>
      </c>
      <c r="BF117" s="205">
        <f>IF(N117="snížená",J117,0)</f>
        <v>0</v>
      </c>
      <c r="BG117" s="205">
        <f>IF(N117="zákl. přenesená",J117,0)</f>
        <v>0</v>
      </c>
      <c r="BH117" s="205">
        <f>IF(N117="sníž. přenesená",J117,0)</f>
        <v>0</v>
      </c>
      <c r="BI117" s="205">
        <f>IF(N117="nulová",J117,0)</f>
        <v>0</v>
      </c>
      <c r="BJ117" s="25" t="s">
        <v>25</v>
      </c>
      <c r="BK117" s="205">
        <f>ROUND(I117*H117,2)</f>
        <v>10260.82</v>
      </c>
      <c r="BL117" s="25" t="s">
        <v>197</v>
      </c>
      <c r="BM117" s="25" t="s">
        <v>1592</v>
      </c>
    </row>
    <row r="118" spans="2:47" s="1" customFormat="1" ht="132">
      <c r="B118" s="42"/>
      <c r="C118" s="64"/>
      <c r="D118" s="208" t="s">
        <v>237</v>
      </c>
      <c r="E118" s="64"/>
      <c r="F118" s="228" t="s">
        <v>444</v>
      </c>
      <c r="G118" s="64"/>
      <c r="H118" s="64"/>
      <c r="I118" s="165"/>
      <c r="J118" s="64"/>
      <c r="K118" s="64"/>
      <c r="L118" s="62"/>
      <c r="M118" s="229"/>
      <c r="N118" s="43"/>
      <c r="O118" s="43"/>
      <c r="P118" s="43"/>
      <c r="Q118" s="43"/>
      <c r="R118" s="43"/>
      <c r="S118" s="43"/>
      <c r="T118" s="79"/>
      <c r="AT118" s="25" t="s">
        <v>237</v>
      </c>
      <c r="AU118" s="25" t="s">
        <v>92</v>
      </c>
    </row>
    <row r="119" spans="2:65" s="1" customFormat="1" ht="45.6" customHeight="1">
      <c r="B119" s="42"/>
      <c r="C119" s="194" t="s">
        <v>307</v>
      </c>
      <c r="D119" s="194" t="s">
        <v>185</v>
      </c>
      <c r="E119" s="195" t="s">
        <v>1593</v>
      </c>
      <c r="F119" s="196" t="s">
        <v>1594</v>
      </c>
      <c r="G119" s="197" t="s">
        <v>249</v>
      </c>
      <c r="H119" s="198">
        <v>12</v>
      </c>
      <c r="I119" s="199">
        <v>3339.4</v>
      </c>
      <c r="J119" s="200">
        <f>ROUND(I119*H119,2)</f>
        <v>40072.8</v>
      </c>
      <c r="K119" s="196" t="s">
        <v>235</v>
      </c>
      <c r="L119" s="62"/>
      <c r="M119" s="201" t="s">
        <v>22</v>
      </c>
      <c r="N119" s="202" t="s">
        <v>53</v>
      </c>
      <c r="O119" s="43"/>
      <c r="P119" s="203">
        <f>O119*H119</f>
        <v>0</v>
      </c>
      <c r="Q119" s="203">
        <v>0.0371</v>
      </c>
      <c r="R119" s="203">
        <f>Q119*H119</f>
        <v>0.44520000000000004</v>
      </c>
      <c r="S119" s="203">
        <v>0</v>
      </c>
      <c r="T119" s="204">
        <f>S119*H119</f>
        <v>0</v>
      </c>
      <c r="AR119" s="25" t="s">
        <v>197</v>
      </c>
      <c r="AT119" s="25" t="s">
        <v>185</v>
      </c>
      <c r="AU119" s="25" t="s">
        <v>92</v>
      </c>
      <c r="AY119" s="25" t="s">
        <v>182</v>
      </c>
      <c r="BE119" s="205">
        <f>IF(N119="základní",J119,0)</f>
        <v>40072.8</v>
      </c>
      <c r="BF119" s="205">
        <f>IF(N119="snížená",J119,0)</f>
        <v>0</v>
      </c>
      <c r="BG119" s="205">
        <f>IF(N119="zákl. přenesená",J119,0)</f>
        <v>0</v>
      </c>
      <c r="BH119" s="205">
        <f>IF(N119="sníž. přenesená",J119,0)</f>
        <v>0</v>
      </c>
      <c r="BI119" s="205">
        <f>IF(N119="nulová",J119,0)</f>
        <v>0</v>
      </c>
      <c r="BJ119" s="25" t="s">
        <v>25</v>
      </c>
      <c r="BK119" s="205">
        <f>ROUND(I119*H119,2)</f>
        <v>40072.8</v>
      </c>
      <c r="BL119" s="25" t="s">
        <v>197</v>
      </c>
      <c r="BM119" s="25" t="s">
        <v>1595</v>
      </c>
    </row>
    <row r="120" spans="2:47" s="1" customFormat="1" ht="60">
      <c r="B120" s="42"/>
      <c r="C120" s="64"/>
      <c r="D120" s="208" t="s">
        <v>237</v>
      </c>
      <c r="E120" s="64"/>
      <c r="F120" s="228" t="s">
        <v>1596</v>
      </c>
      <c r="G120" s="64"/>
      <c r="H120" s="64"/>
      <c r="I120" s="165"/>
      <c r="J120" s="64"/>
      <c r="K120" s="64"/>
      <c r="L120" s="62"/>
      <c r="M120" s="229"/>
      <c r="N120" s="43"/>
      <c r="O120" s="43"/>
      <c r="P120" s="43"/>
      <c r="Q120" s="43"/>
      <c r="R120" s="43"/>
      <c r="S120" s="43"/>
      <c r="T120" s="79"/>
      <c r="AT120" s="25" t="s">
        <v>237</v>
      </c>
      <c r="AU120" s="25" t="s">
        <v>92</v>
      </c>
    </row>
    <row r="121" spans="2:51" s="11" customFormat="1" ht="13.5">
      <c r="B121" s="206"/>
      <c r="C121" s="207"/>
      <c r="D121" s="208" t="s">
        <v>192</v>
      </c>
      <c r="E121" s="209" t="s">
        <v>22</v>
      </c>
      <c r="F121" s="210" t="s">
        <v>292</v>
      </c>
      <c r="G121" s="207"/>
      <c r="H121" s="211">
        <v>12</v>
      </c>
      <c r="I121" s="212"/>
      <c r="J121" s="207"/>
      <c r="K121" s="207"/>
      <c r="L121" s="213"/>
      <c r="M121" s="214"/>
      <c r="N121" s="215"/>
      <c r="O121" s="215"/>
      <c r="P121" s="215"/>
      <c r="Q121" s="215"/>
      <c r="R121" s="215"/>
      <c r="S121" s="215"/>
      <c r="T121" s="216"/>
      <c r="AT121" s="217" t="s">
        <v>192</v>
      </c>
      <c r="AU121" s="217" t="s">
        <v>92</v>
      </c>
      <c r="AV121" s="11" t="s">
        <v>92</v>
      </c>
      <c r="AW121" s="11" t="s">
        <v>194</v>
      </c>
      <c r="AX121" s="11" t="s">
        <v>25</v>
      </c>
      <c r="AY121" s="217" t="s">
        <v>182</v>
      </c>
    </row>
    <row r="122" spans="2:65" s="1" customFormat="1" ht="22.8" customHeight="1">
      <c r="B122" s="42"/>
      <c r="C122" s="194" t="s">
        <v>10</v>
      </c>
      <c r="D122" s="194" t="s">
        <v>185</v>
      </c>
      <c r="E122" s="195" t="s">
        <v>452</v>
      </c>
      <c r="F122" s="196" t="s">
        <v>453</v>
      </c>
      <c r="G122" s="197" t="s">
        <v>234</v>
      </c>
      <c r="H122" s="198">
        <v>3062.5</v>
      </c>
      <c r="I122" s="199">
        <v>583.86</v>
      </c>
      <c r="J122" s="200">
        <f>ROUND(I122*H122,2)</f>
        <v>1788071.25</v>
      </c>
      <c r="K122" s="196" t="s">
        <v>235</v>
      </c>
      <c r="L122" s="62"/>
      <c r="M122" s="201" t="s">
        <v>22</v>
      </c>
      <c r="N122" s="202" t="s">
        <v>53</v>
      </c>
      <c r="O122" s="43"/>
      <c r="P122" s="203">
        <f>O122*H122</f>
        <v>0</v>
      </c>
      <c r="Q122" s="203">
        <v>0</v>
      </c>
      <c r="R122" s="203">
        <f>Q122*H122</f>
        <v>0</v>
      </c>
      <c r="S122" s="203">
        <v>0</v>
      </c>
      <c r="T122" s="204">
        <f>S122*H122</f>
        <v>0</v>
      </c>
      <c r="AR122" s="25" t="s">
        <v>197</v>
      </c>
      <c r="AT122" s="25" t="s">
        <v>185</v>
      </c>
      <c r="AU122" s="25" t="s">
        <v>92</v>
      </c>
      <c r="AY122" s="25" t="s">
        <v>182</v>
      </c>
      <c r="BE122" s="205">
        <f>IF(N122="základní",J122,0)</f>
        <v>1788071.25</v>
      </c>
      <c r="BF122" s="205">
        <f>IF(N122="snížená",J122,0)</f>
        <v>0</v>
      </c>
      <c r="BG122" s="205">
        <f>IF(N122="zákl. přenesená",J122,0)</f>
        <v>0</v>
      </c>
      <c r="BH122" s="205">
        <f>IF(N122="sníž. přenesená",J122,0)</f>
        <v>0</v>
      </c>
      <c r="BI122" s="205">
        <f>IF(N122="nulová",J122,0)</f>
        <v>0</v>
      </c>
      <c r="BJ122" s="25" t="s">
        <v>25</v>
      </c>
      <c r="BK122" s="205">
        <f>ROUND(I122*H122,2)</f>
        <v>1788071.25</v>
      </c>
      <c r="BL122" s="25" t="s">
        <v>197</v>
      </c>
      <c r="BM122" s="25" t="s">
        <v>1597</v>
      </c>
    </row>
    <row r="123" spans="2:47" s="1" customFormat="1" ht="240">
      <c r="B123" s="42"/>
      <c r="C123" s="64"/>
      <c r="D123" s="208" t="s">
        <v>237</v>
      </c>
      <c r="E123" s="64"/>
      <c r="F123" s="228" t="s">
        <v>455</v>
      </c>
      <c r="G123" s="64"/>
      <c r="H123" s="64"/>
      <c r="I123" s="165"/>
      <c r="J123" s="64"/>
      <c r="K123" s="64"/>
      <c r="L123" s="62"/>
      <c r="M123" s="229"/>
      <c r="N123" s="43"/>
      <c r="O123" s="43"/>
      <c r="P123" s="43"/>
      <c r="Q123" s="43"/>
      <c r="R123" s="43"/>
      <c r="S123" s="43"/>
      <c r="T123" s="79"/>
      <c r="AT123" s="25" t="s">
        <v>237</v>
      </c>
      <c r="AU123" s="25" t="s">
        <v>92</v>
      </c>
    </row>
    <row r="124" spans="2:51" s="11" customFormat="1" ht="13.5">
      <c r="B124" s="206"/>
      <c r="C124" s="207"/>
      <c r="D124" s="208" t="s">
        <v>192</v>
      </c>
      <c r="E124" s="209" t="s">
        <v>22</v>
      </c>
      <c r="F124" s="210" t="s">
        <v>1692</v>
      </c>
      <c r="G124" s="207"/>
      <c r="H124" s="211">
        <v>3062.5</v>
      </c>
      <c r="I124" s="212"/>
      <c r="J124" s="207"/>
      <c r="K124" s="207"/>
      <c r="L124" s="213"/>
      <c r="M124" s="214"/>
      <c r="N124" s="215"/>
      <c r="O124" s="215"/>
      <c r="P124" s="215"/>
      <c r="Q124" s="215"/>
      <c r="R124" s="215"/>
      <c r="S124" s="215"/>
      <c r="T124" s="216"/>
      <c r="AT124" s="217" t="s">
        <v>192</v>
      </c>
      <c r="AU124" s="217" t="s">
        <v>92</v>
      </c>
      <c r="AV124" s="11" t="s">
        <v>92</v>
      </c>
      <c r="AW124" s="11" t="s">
        <v>194</v>
      </c>
      <c r="AX124" s="11" t="s">
        <v>25</v>
      </c>
      <c r="AY124" s="217" t="s">
        <v>182</v>
      </c>
    </row>
    <row r="125" spans="2:65" s="1" customFormat="1" ht="14.4" customHeight="1">
      <c r="B125" s="42"/>
      <c r="C125" s="244" t="s">
        <v>317</v>
      </c>
      <c r="D125" s="244" t="s">
        <v>435</v>
      </c>
      <c r="E125" s="245" t="s">
        <v>458</v>
      </c>
      <c r="F125" s="246" t="s">
        <v>459</v>
      </c>
      <c r="G125" s="247" t="s">
        <v>430</v>
      </c>
      <c r="H125" s="248">
        <v>509</v>
      </c>
      <c r="I125" s="249">
        <v>51.63</v>
      </c>
      <c r="J125" s="250">
        <f>ROUND(I125*H125,2)</f>
        <v>26279.67</v>
      </c>
      <c r="K125" s="246" t="s">
        <v>235</v>
      </c>
      <c r="L125" s="251"/>
      <c r="M125" s="252" t="s">
        <v>22</v>
      </c>
      <c r="N125" s="253" t="s">
        <v>53</v>
      </c>
      <c r="O125" s="43"/>
      <c r="P125" s="203">
        <f>O125*H125</f>
        <v>0</v>
      </c>
      <c r="Q125" s="203">
        <v>0.00032</v>
      </c>
      <c r="R125" s="203">
        <f>Q125*H125</f>
        <v>0.16288000000000002</v>
      </c>
      <c r="S125" s="203">
        <v>0</v>
      </c>
      <c r="T125" s="204">
        <f>S125*H125</f>
        <v>0</v>
      </c>
      <c r="AR125" s="25" t="s">
        <v>271</v>
      </c>
      <c r="AT125" s="25" t="s">
        <v>435</v>
      </c>
      <c r="AU125" s="25" t="s">
        <v>92</v>
      </c>
      <c r="AY125" s="25" t="s">
        <v>182</v>
      </c>
      <c r="BE125" s="205">
        <f>IF(N125="základní",J125,0)</f>
        <v>26279.67</v>
      </c>
      <c r="BF125" s="205">
        <f>IF(N125="snížená",J125,0)</f>
        <v>0</v>
      </c>
      <c r="BG125" s="205">
        <f>IF(N125="zákl. přenesená",J125,0)</f>
        <v>0</v>
      </c>
      <c r="BH125" s="205">
        <f>IF(N125="sníž. přenesená",J125,0)</f>
        <v>0</v>
      </c>
      <c r="BI125" s="205">
        <f>IF(N125="nulová",J125,0)</f>
        <v>0</v>
      </c>
      <c r="BJ125" s="25" t="s">
        <v>25</v>
      </c>
      <c r="BK125" s="205">
        <f>ROUND(I125*H125,2)</f>
        <v>26279.67</v>
      </c>
      <c r="BL125" s="25" t="s">
        <v>197</v>
      </c>
      <c r="BM125" s="25" t="s">
        <v>1600</v>
      </c>
    </row>
    <row r="126" spans="2:51" s="11" customFormat="1" ht="13.5">
      <c r="B126" s="206"/>
      <c r="C126" s="207"/>
      <c r="D126" s="208" t="s">
        <v>192</v>
      </c>
      <c r="E126" s="209" t="s">
        <v>22</v>
      </c>
      <c r="F126" s="210" t="s">
        <v>1693</v>
      </c>
      <c r="G126" s="207"/>
      <c r="H126" s="211">
        <v>509</v>
      </c>
      <c r="I126" s="212"/>
      <c r="J126" s="207"/>
      <c r="K126" s="207"/>
      <c r="L126" s="213"/>
      <c r="M126" s="214"/>
      <c r="N126" s="215"/>
      <c r="O126" s="215"/>
      <c r="P126" s="215"/>
      <c r="Q126" s="215"/>
      <c r="R126" s="215"/>
      <c r="S126" s="215"/>
      <c r="T126" s="216"/>
      <c r="AT126" s="217" t="s">
        <v>192</v>
      </c>
      <c r="AU126" s="217" t="s">
        <v>92</v>
      </c>
      <c r="AV126" s="11" t="s">
        <v>92</v>
      </c>
      <c r="AW126" s="11" t="s">
        <v>194</v>
      </c>
      <c r="AX126" s="11" t="s">
        <v>25</v>
      </c>
      <c r="AY126" s="217" t="s">
        <v>182</v>
      </c>
    </row>
    <row r="127" spans="2:65" s="1" customFormat="1" ht="22.8" customHeight="1">
      <c r="B127" s="42"/>
      <c r="C127" s="194" t="s">
        <v>322</v>
      </c>
      <c r="D127" s="194" t="s">
        <v>185</v>
      </c>
      <c r="E127" s="195" t="s">
        <v>463</v>
      </c>
      <c r="F127" s="196" t="s">
        <v>464</v>
      </c>
      <c r="G127" s="197" t="s">
        <v>430</v>
      </c>
      <c r="H127" s="198">
        <v>509</v>
      </c>
      <c r="I127" s="199">
        <v>44.08</v>
      </c>
      <c r="J127" s="200">
        <f>ROUND(I127*H127,2)</f>
        <v>22436.72</v>
      </c>
      <c r="K127" s="196" t="s">
        <v>235</v>
      </c>
      <c r="L127" s="62"/>
      <c r="M127" s="201" t="s">
        <v>22</v>
      </c>
      <c r="N127" s="202" t="s">
        <v>53</v>
      </c>
      <c r="O127" s="43"/>
      <c r="P127" s="203">
        <f>O127*H127</f>
        <v>0</v>
      </c>
      <c r="Q127" s="203">
        <v>1E-05</v>
      </c>
      <c r="R127" s="203">
        <f>Q127*H127</f>
        <v>0.005090000000000001</v>
      </c>
      <c r="S127" s="203">
        <v>0</v>
      </c>
      <c r="T127" s="204">
        <f>S127*H127</f>
        <v>0</v>
      </c>
      <c r="AR127" s="25" t="s">
        <v>197</v>
      </c>
      <c r="AT127" s="25" t="s">
        <v>185</v>
      </c>
      <c r="AU127" s="25" t="s">
        <v>92</v>
      </c>
      <c r="AY127" s="25" t="s">
        <v>182</v>
      </c>
      <c r="BE127" s="205">
        <f>IF(N127="základní",J127,0)</f>
        <v>22436.72</v>
      </c>
      <c r="BF127" s="205">
        <f>IF(N127="snížená",J127,0)</f>
        <v>0</v>
      </c>
      <c r="BG127" s="205">
        <f>IF(N127="zákl. přenesená",J127,0)</f>
        <v>0</v>
      </c>
      <c r="BH127" s="205">
        <f>IF(N127="sníž. přenesená",J127,0)</f>
        <v>0</v>
      </c>
      <c r="BI127" s="205">
        <f>IF(N127="nulová",J127,0)</f>
        <v>0</v>
      </c>
      <c r="BJ127" s="25" t="s">
        <v>25</v>
      </c>
      <c r="BK127" s="205">
        <f>ROUND(I127*H127,2)</f>
        <v>22436.72</v>
      </c>
      <c r="BL127" s="25" t="s">
        <v>197</v>
      </c>
      <c r="BM127" s="25" t="s">
        <v>1601</v>
      </c>
    </row>
    <row r="128" spans="2:47" s="1" customFormat="1" ht="240">
      <c r="B128" s="42"/>
      <c r="C128" s="64"/>
      <c r="D128" s="208" t="s">
        <v>237</v>
      </c>
      <c r="E128" s="64"/>
      <c r="F128" s="228" t="s">
        <v>455</v>
      </c>
      <c r="G128" s="64"/>
      <c r="H128" s="64"/>
      <c r="I128" s="165"/>
      <c r="J128" s="64"/>
      <c r="K128" s="64"/>
      <c r="L128" s="62"/>
      <c r="M128" s="229"/>
      <c r="N128" s="43"/>
      <c r="O128" s="43"/>
      <c r="P128" s="43"/>
      <c r="Q128" s="43"/>
      <c r="R128" s="43"/>
      <c r="S128" s="43"/>
      <c r="T128" s="79"/>
      <c r="AT128" s="25" t="s">
        <v>237</v>
      </c>
      <c r="AU128" s="25" t="s">
        <v>92</v>
      </c>
    </row>
    <row r="129" spans="2:51" s="11" customFormat="1" ht="13.5">
      <c r="B129" s="206"/>
      <c r="C129" s="207"/>
      <c r="D129" s="208" t="s">
        <v>192</v>
      </c>
      <c r="E129" s="209" t="s">
        <v>22</v>
      </c>
      <c r="F129" s="210" t="s">
        <v>1693</v>
      </c>
      <c r="G129" s="207"/>
      <c r="H129" s="211">
        <v>509</v>
      </c>
      <c r="I129" s="212"/>
      <c r="J129" s="207"/>
      <c r="K129" s="207"/>
      <c r="L129" s="213"/>
      <c r="M129" s="214"/>
      <c r="N129" s="215"/>
      <c r="O129" s="215"/>
      <c r="P129" s="215"/>
      <c r="Q129" s="215"/>
      <c r="R129" s="215"/>
      <c r="S129" s="215"/>
      <c r="T129" s="216"/>
      <c r="AT129" s="217" t="s">
        <v>192</v>
      </c>
      <c r="AU129" s="217" t="s">
        <v>92</v>
      </c>
      <c r="AV129" s="11" t="s">
        <v>92</v>
      </c>
      <c r="AW129" s="11" t="s">
        <v>194</v>
      </c>
      <c r="AX129" s="11" t="s">
        <v>25</v>
      </c>
      <c r="AY129" s="217" t="s">
        <v>182</v>
      </c>
    </row>
    <row r="130" spans="2:65" s="1" customFormat="1" ht="34.2" customHeight="1">
      <c r="B130" s="42"/>
      <c r="C130" s="194" t="s">
        <v>327</v>
      </c>
      <c r="D130" s="194" t="s">
        <v>185</v>
      </c>
      <c r="E130" s="195" t="s">
        <v>473</v>
      </c>
      <c r="F130" s="196" t="s">
        <v>474</v>
      </c>
      <c r="G130" s="197" t="s">
        <v>249</v>
      </c>
      <c r="H130" s="198">
        <v>30</v>
      </c>
      <c r="I130" s="199">
        <v>40.35</v>
      </c>
      <c r="J130" s="200">
        <f>ROUND(I130*H130,2)</f>
        <v>1210.5</v>
      </c>
      <c r="K130" s="196" t="s">
        <v>235</v>
      </c>
      <c r="L130" s="62"/>
      <c r="M130" s="201" t="s">
        <v>22</v>
      </c>
      <c r="N130" s="202" t="s">
        <v>53</v>
      </c>
      <c r="O130" s="43"/>
      <c r="P130" s="203">
        <f>O130*H130</f>
        <v>0</v>
      </c>
      <c r="Q130" s="203">
        <v>0</v>
      </c>
      <c r="R130" s="203">
        <f>Q130*H130</f>
        <v>0</v>
      </c>
      <c r="S130" s="203">
        <v>0</v>
      </c>
      <c r="T130" s="204">
        <f>S130*H130</f>
        <v>0</v>
      </c>
      <c r="AR130" s="25" t="s">
        <v>197</v>
      </c>
      <c r="AT130" s="25" t="s">
        <v>185</v>
      </c>
      <c r="AU130" s="25" t="s">
        <v>92</v>
      </c>
      <c r="AY130" s="25" t="s">
        <v>182</v>
      </c>
      <c r="BE130" s="205">
        <f>IF(N130="základní",J130,0)</f>
        <v>1210.5</v>
      </c>
      <c r="BF130" s="205">
        <f>IF(N130="snížená",J130,0)</f>
        <v>0</v>
      </c>
      <c r="BG130" s="205">
        <f>IF(N130="zákl. přenesená",J130,0)</f>
        <v>0</v>
      </c>
      <c r="BH130" s="205">
        <f>IF(N130="sníž. přenesená",J130,0)</f>
        <v>0</v>
      </c>
      <c r="BI130" s="205">
        <f>IF(N130="nulová",J130,0)</f>
        <v>0</v>
      </c>
      <c r="BJ130" s="25" t="s">
        <v>25</v>
      </c>
      <c r="BK130" s="205">
        <f>ROUND(I130*H130,2)</f>
        <v>1210.5</v>
      </c>
      <c r="BL130" s="25" t="s">
        <v>197</v>
      </c>
      <c r="BM130" s="25" t="s">
        <v>1694</v>
      </c>
    </row>
    <row r="131" spans="2:47" s="1" customFormat="1" ht="48">
      <c r="B131" s="42"/>
      <c r="C131" s="64"/>
      <c r="D131" s="208" t="s">
        <v>237</v>
      </c>
      <c r="E131" s="64"/>
      <c r="F131" s="228" t="s">
        <v>476</v>
      </c>
      <c r="G131" s="64"/>
      <c r="H131" s="64"/>
      <c r="I131" s="165"/>
      <c r="J131" s="64"/>
      <c r="K131" s="64"/>
      <c r="L131" s="62"/>
      <c r="M131" s="229"/>
      <c r="N131" s="43"/>
      <c r="O131" s="43"/>
      <c r="P131" s="43"/>
      <c r="Q131" s="43"/>
      <c r="R131" s="43"/>
      <c r="S131" s="43"/>
      <c r="T131" s="79"/>
      <c r="AT131" s="25" t="s">
        <v>237</v>
      </c>
      <c r="AU131" s="25" t="s">
        <v>92</v>
      </c>
    </row>
    <row r="132" spans="2:65" s="1" customFormat="1" ht="34.2" customHeight="1">
      <c r="B132" s="42"/>
      <c r="C132" s="194" t="s">
        <v>332</v>
      </c>
      <c r="D132" s="194" t="s">
        <v>185</v>
      </c>
      <c r="E132" s="195" t="s">
        <v>478</v>
      </c>
      <c r="F132" s="196" t="s">
        <v>479</v>
      </c>
      <c r="G132" s="197" t="s">
        <v>249</v>
      </c>
      <c r="H132" s="198">
        <v>115</v>
      </c>
      <c r="I132" s="199">
        <v>188</v>
      </c>
      <c r="J132" s="200">
        <f>ROUND(I132*H132,2)</f>
        <v>21620</v>
      </c>
      <c r="K132" s="196" t="s">
        <v>235</v>
      </c>
      <c r="L132" s="62"/>
      <c r="M132" s="201" t="s">
        <v>22</v>
      </c>
      <c r="N132" s="202" t="s">
        <v>53</v>
      </c>
      <c r="O132" s="43"/>
      <c r="P132" s="203">
        <f>O132*H132</f>
        <v>0</v>
      </c>
      <c r="Q132" s="203">
        <v>0</v>
      </c>
      <c r="R132" s="203">
        <f>Q132*H132</f>
        <v>0</v>
      </c>
      <c r="S132" s="203">
        <v>0</v>
      </c>
      <c r="T132" s="204">
        <f>S132*H132</f>
        <v>0</v>
      </c>
      <c r="AR132" s="25" t="s">
        <v>197</v>
      </c>
      <c r="AT132" s="25" t="s">
        <v>185</v>
      </c>
      <c r="AU132" s="25" t="s">
        <v>92</v>
      </c>
      <c r="AY132" s="25" t="s">
        <v>182</v>
      </c>
      <c r="BE132" s="205">
        <f>IF(N132="základní",J132,0)</f>
        <v>21620</v>
      </c>
      <c r="BF132" s="205">
        <f>IF(N132="snížená",J132,0)</f>
        <v>0</v>
      </c>
      <c r="BG132" s="205">
        <f>IF(N132="zákl. přenesená",J132,0)</f>
        <v>0</v>
      </c>
      <c r="BH132" s="205">
        <f>IF(N132="sníž. přenesená",J132,0)</f>
        <v>0</v>
      </c>
      <c r="BI132" s="205">
        <f>IF(N132="nulová",J132,0)</f>
        <v>0</v>
      </c>
      <c r="BJ132" s="25" t="s">
        <v>25</v>
      </c>
      <c r="BK132" s="205">
        <f>ROUND(I132*H132,2)</f>
        <v>21620</v>
      </c>
      <c r="BL132" s="25" t="s">
        <v>197</v>
      </c>
      <c r="BM132" s="25" t="s">
        <v>1695</v>
      </c>
    </row>
    <row r="133" spans="2:47" s="1" customFormat="1" ht="48">
      <c r="B133" s="42"/>
      <c r="C133" s="64"/>
      <c r="D133" s="208" t="s">
        <v>237</v>
      </c>
      <c r="E133" s="64"/>
      <c r="F133" s="228" t="s">
        <v>476</v>
      </c>
      <c r="G133" s="64"/>
      <c r="H133" s="64"/>
      <c r="I133" s="165"/>
      <c r="J133" s="64"/>
      <c r="K133" s="64"/>
      <c r="L133" s="62"/>
      <c r="M133" s="229"/>
      <c r="N133" s="43"/>
      <c r="O133" s="43"/>
      <c r="P133" s="43"/>
      <c r="Q133" s="43"/>
      <c r="R133" s="43"/>
      <c r="S133" s="43"/>
      <c r="T133" s="79"/>
      <c r="AT133" s="25" t="s">
        <v>237</v>
      </c>
      <c r="AU133" s="25" t="s">
        <v>92</v>
      </c>
    </row>
    <row r="134" spans="2:65" s="1" customFormat="1" ht="34.2" customHeight="1">
      <c r="B134" s="42"/>
      <c r="C134" s="194" t="s">
        <v>338</v>
      </c>
      <c r="D134" s="194" t="s">
        <v>185</v>
      </c>
      <c r="E134" s="195" t="s">
        <v>482</v>
      </c>
      <c r="F134" s="196" t="s">
        <v>483</v>
      </c>
      <c r="G134" s="197" t="s">
        <v>249</v>
      </c>
      <c r="H134" s="198">
        <v>30</v>
      </c>
      <c r="I134" s="199">
        <v>426.87</v>
      </c>
      <c r="J134" s="200">
        <f>ROUND(I134*H134,2)</f>
        <v>12806.1</v>
      </c>
      <c r="K134" s="196" t="s">
        <v>235</v>
      </c>
      <c r="L134" s="62"/>
      <c r="M134" s="201" t="s">
        <v>22</v>
      </c>
      <c r="N134" s="202" t="s">
        <v>53</v>
      </c>
      <c r="O134" s="43"/>
      <c r="P134" s="203">
        <f>O134*H134</f>
        <v>0</v>
      </c>
      <c r="Q134" s="203">
        <v>0</v>
      </c>
      <c r="R134" s="203">
        <f>Q134*H134</f>
        <v>0</v>
      </c>
      <c r="S134" s="203">
        <v>0</v>
      </c>
      <c r="T134" s="204">
        <f>S134*H134</f>
        <v>0</v>
      </c>
      <c r="AR134" s="25" t="s">
        <v>197</v>
      </c>
      <c r="AT134" s="25" t="s">
        <v>185</v>
      </c>
      <c r="AU134" s="25" t="s">
        <v>92</v>
      </c>
      <c r="AY134" s="25" t="s">
        <v>182</v>
      </c>
      <c r="BE134" s="205">
        <f>IF(N134="základní",J134,0)</f>
        <v>12806.1</v>
      </c>
      <c r="BF134" s="205">
        <f>IF(N134="snížená",J134,0)</f>
        <v>0</v>
      </c>
      <c r="BG134" s="205">
        <f>IF(N134="zákl. přenesená",J134,0)</f>
        <v>0</v>
      </c>
      <c r="BH134" s="205">
        <f>IF(N134="sníž. přenesená",J134,0)</f>
        <v>0</v>
      </c>
      <c r="BI134" s="205">
        <f>IF(N134="nulová",J134,0)</f>
        <v>0</v>
      </c>
      <c r="BJ134" s="25" t="s">
        <v>25</v>
      </c>
      <c r="BK134" s="205">
        <f>ROUND(I134*H134,2)</f>
        <v>12806.1</v>
      </c>
      <c r="BL134" s="25" t="s">
        <v>197</v>
      </c>
      <c r="BM134" s="25" t="s">
        <v>1696</v>
      </c>
    </row>
    <row r="135" spans="2:47" s="1" customFormat="1" ht="48">
      <c r="B135" s="42"/>
      <c r="C135" s="64"/>
      <c r="D135" s="208" t="s">
        <v>237</v>
      </c>
      <c r="E135" s="64"/>
      <c r="F135" s="228" t="s">
        <v>476</v>
      </c>
      <c r="G135" s="64"/>
      <c r="H135" s="64"/>
      <c r="I135" s="165"/>
      <c r="J135" s="64"/>
      <c r="K135" s="64"/>
      <c r="L135" s="62"/>
      <c r="M135" s="229"/>
      <c r="N135" s="43"/>
      <c r="O135" s="43"/>
      <c r="P135" s="43"/>
      <c r="Q135" s="43"/>
      <c r="R135" s="43"/>
      <c r="S135" s="43"/>
      <c r="T135" s="79"/>
      <c r="AT135" s="25" t="s">
        <v>237</v>
      </c>
      <c r="AU135" s="25" t="s">
        <v>92</v>
      </c>
    </row>
    <row r="136" spans="2:65" s="1" customFormat="1" ht="34.2" customHeight="1">
      <c r="B136" s="42"/>
      <c r="C136" s="194" t="s">
        <v>9</v>
      </c>
      <c r="D136" s="194" t="s">
        <v>185</v>
      </c>
      <c r="E136" s="195" t="s">
        <v>486</v>
      </c>
      <c r="F136" s="196" t="s">
        <v>487</v>
      </c>
      <c r="G136" s="197" t="s">
        <v>249</v>
      </c>
      <c r="H136" s="198">
        <v>115</v>
      </c>
      <c r="I136" s="199">
        <v>897.67</v>
      </c>
      <c r="J136" s="200">
        <f>ROUND(I136*H136,2)</f>
        <v>103232.05</v>
      </c>
      <c r="K136" s="196" t="s">
        <v>235</v>
      </c>
      <c r="L136" s="62"/>
      <c r="M136" s="201" t="s">
        <v>22</v>
      </c>
      <c r="N136" s="202" t="s">
        <v>53</v>
      </c>
      <c r="O136" s="43"/>
      <c r="P136" s="203">
        <f>O136*H136</f>
        <v>0</v>
      </c>
      <c r="Q136" s="203">
        <v>0</v>
      </c>
      <c r="R136" s="203">
        <f>Q136*H136</f>
        <v>0</v>
      </c>
      <c r="S136" s="203">
        <v>0</v>
      </c>
      <c r="T136" s="204">
        <f>S136*H136</f>
        <v>0</v>
      </c>
      <c r="AR136" s="25" t="s">
        <v>197</v>
      </c>
      <c r="AT136" s="25" t="s">
        <v>185</v>
      </c>
      <c r="AU136" s="25" t="s">
        <v>92</v>
      </c>
      <c r="AY136" s="25" t="s">
        <v>182</v>
      </c>
      <c r="BE136" s="205">
        <f>IF(N136="základní",J136,0)</f>
        <v>103232.05</v>
      </c>
      <c r="BF136" s="205">
        <f>IF(N136="snížená",J136,0)</f>
        <v>0</v>
      </c>
      <c r="BG136" s="205">
        <f>IF(N136="zákl. přenesená",J136,0)</f>
        <v>0</v>
      </c>
      <c r="BH136" s="205">
        <f>IF(N136="sníž. přenesená",J136,0)</f>
        <v>0</v>
      </c>
      <c r="BI136" s="205">
        <f>IF(N136="nulová",J136,0)</f>
        <v>0</v>
      </c>
      <c r="BJ136" s="25" t="s">
        <v>25</v>
      </c>
      <c r="BK136" s="205">
        <f>ROUND(I136*H136,2)</f>
        <v>103232.05</v>
      </c>
      <c r="BL136" s="25" t="s">
        <v>197</v>
      </c>
      <c r="BM136" s="25" t="s">
        <v>1697</v>
      </c>
    </row>
    <row r="137" spans="2:47" s="1" customFormat="1" ht="48">
      <c r="B137" s="42"/>
      <c r="C137" s="64"/>
      <c r="D137" s="208" t="s">
        <v>237</v>
      </c>
      <c r="E137" s="64"/>
      <c r="F137" s="228" t="s">
        <v>476</v>
      </c>
      <c r="G137" s="64"/>
      <c r="H137" s="64"/>
      <c r="I137" s="165"/>
      <c r="J137" s="64"/>
      <c r="K137" s="64"/>
      <c r="L137" s="62"/>
      <c r="M137" s="229"/>
      <c r="N137" s="43"/>
      <c r="O137" s="43"/>
      <c r="P137" s="43"/>
      <c r="Q137" s="43"/>
      <c r="R137" s="43"/>
      <c r="S137" s="43"/>
      <c r="T137" s="79"/>
      <c r="AT137" s="25" t="s">
        <v>237</v>
      </c>
      <c r="AU137" s="25" t="s">
        <v>92</v>
      </c>
    </row>
    <row r="138" spans="2:65" s="1" customFormat="1" ht="22.8" customHeight="1">
      <c r="B138" s="42"/>
      <c r="C138" s="194" t="s">
        <v>347</v>
      </c>
      <c r="D138" s="194" t="s">
        <v>185</v>
      </c>
      <c r="E138" s="195" t="s">
        <v>1606</v>
      </c>
      <c r="F138" s="196" t="s">
        <v>1607</v>
      </c>
      <c r="G138" s="197" t="s">
        <v>234</v>
      </c>
      <c r="H138" s="198">
        <v>2937.5</v>
      </c>
      <c r="I138" s="199">
        <v>66.4</v>
      </c>
      <c r="J138" s="200">
        <f>ROUND(I138*H138,2)</f>
        <v>195050</v>
      </c>
      <c r="K138" s="196" t="s">
        <v>235</v>
      </c>
      <c r="L138" s="62"/>
      <c r="M138" s="201" t="s">
        <v>22</v>
      </c>
      <c r="N138" s="202" t="s">
        <v>53</v>
      </c>
      <c r="O138" s="43"/>
      <c r="P138" s="203">
        <f>O138*H138</f>
        <v>0</v>
      </c>
      <c r="Q138" s="203">
        <v>0</v>
      </c>
      <c r="R138" s="203">
        <f>Q138*H138</f>
        <v>0</v>
      </c>
      <c r="S138" s="203">
        <v>0</v>
      </c>
      <c r="T138" s="204">
        <f>S138*H138</f>
        <v>0</v>
      </c>
      <c r="AR138" s="25" t="s">
        <v>197</v>
      </c>
      <c r="AT138" s="25" t="s">
        <v>185</v>
      </c>
      <c r="AU138" s="25" t="s">
        <v>92</v>
      </c>
      <c r="AY138" s="25" t="s">
        <v>182</v>
      </c>
      <c r="BE138" s="205">
        <f>IF(N138="základní",J138,0)</f>
        <v>195050</v>
      </c>
      <c r="BF138" s="205">
        <f>IF(N138="snížená",J138,0)</f>
        <v>0</v>
      </c>
      <c r="BG138" s="205">
        <f>IF(N138="zákl. přenesená",J138,0)</f>
        <v>0</v>
      </c>
      <c r="BH138" s="205">
        <f>IF(N138="sníž. přenesená",J138,0)</f>
        <v>0</v>
      </c>
      <c r="BI138" s="205">
        <f>IF(N138="nulová",J138,0)</f>
        <v>0</v>
      </c>
      <c r="BJ138" s="25" t="s">
        <v>25</v>
      </c>
      <c r="BK138" s="205">
        <f>ROUND(I138*H138,2)</f>
        <v>195050</v>
      </c>
      <c r="BL138" s="25" t="s">
        <v>197</v>
      </c>
      <c r="BM138" s="25" t="s">
        <v>1698</v>
      </c>
    </row>
    <row r="139" spans="2:47" s="1" customFormat="1" ht="96">
      <c r="B139" s="42"/>
      <c r="C139" s="64"/>
      <c r="D139" s="208" t="s">
        <v>237</v>
      </c>
      <c r="E139" s="64"/>
      <c r="F139" s="228" t="s">
        <v>1609</v>
      </c>
      <c r="G139" s="64"/>
      <c r="H139" s="64"/>
      <c r="I139" s="165"/>
      <c r="J139" s="64"/>
      <c r="K139" s="64"/>
      <c r="L139" s="62"/>
      <c r="M139" s="229"/>
      <c r="N139" s="43"/>
      <c r="O139" s="43"/>
      <c r="P139" s="43"/>
      <c r="Q139" s="43"/>
      <c r="R139" s="43"/>
      <c r="S139" s="43"/>
      <c r="T139" s="79"/>
      <c r="AT139" s="25" t="s">
        <v>237</v>
      </c>
      <c r="AU139" s="25" t="s">
        <v>92</v>
      </c>
    </row>
    <row r="140" spans="2:51" s="11" customFormat="1" ht="13.5">
      <c r="B140" s="206"/>
      <c r="C140" s="207"/>
      <c r="D140" s="208" t="s">
        <v>192</v>
      </c>
      <c r="E140" s="209" t="s">
        <v>22</v>
      </c>
      <c r="F140" s="210" t="s">
        <v>1699</v>
      </c>
      <c r="G140" s="207"/>
      <c r="H140" s="211">
        <v>2937.5</v>
      </c>
      <c r="I140" s="212"/>
      <c r="J140" s="207"/>
      <c r="K140" s="207"/>
      <c r="L140" s="213"/>
      <c r="M140" s="214"/>
      <c r="N140" s="215"/>
      <c r="O140" s="215"/>
      <c r="P140" s="215"/>
      <c r="Q140" s="215"/>
      <c r="R140" s="215"/>
      <c r="S140" s="215"/>
      <c r="T140" s="216"/>
      <c r="AT140" s="217" t="s">
        <v>192</v>
      </c>
      <c r="AU140" s="217" t="s">
        <v>92</v>
      </c>
      <c r="AV140" s="11" t="s">
        <v>92</v>
      </c>
      <c r="AW140" s="11" t="s">
        <v>194</v>
      </c>
      <c r="AX140" s="11" t="s">
        <v>25</v>
      </c>
      <c r="AY140" s="217" t="s">
        <v>182</v>
      </c>
    </row>
    <row r="141" spans="2:65" s="1" customFormat="1" ht="34.2" customHeight="1">
      <c r="B141" s="42"/>
      <c r="C141" s="194" t="s">
        <v>354</v>
      </c>
      <c r="D141" s="194" t="s">
        <v>185</v>
      </c>
      <c r="E141" s="195" t="s">
        <v>589</v>
      </c>
      <c r="F141" s="196" t="s">
        <v>590</v>
      </c>
      <c r="G141" s="197" t="s">
        <v>561</v>
      </c>
      <c r="H141" s="198">
        <v>1532.62</v>
      </c>
      <c r="I141" s="199">
        <v>430.21</v>
      </c>
      <c r="J141" s="200">
        <f>ROUND(I141*H141,2)</f>
        <v>659348.45</v>
      </c>
      <c r="K141" s="196" t="s">
        <v>235</v>
      </c>
      <c r="L141" s="62"/>
      <c r="M141" s="201" t="s">
        <v>22</v>
      </c>
      <c r="N141" s="202" t="s">
        <v>53</v>
      </c>
      <c r="O141" s="43"/>
      <c r="P141" s="203">
        <f>O141*H141</f>
        <v>0</v>
      </c>
      <c r="Q141" s="203">
        <v>0</v>
      </c>
      <c r="R141" s="203">
        <f>Q141*H141</f>
        <v>0</v>
      </c>
      <c r="S141" s="203">
        <v>0</v>
      </c>
      <c r="T141" s="204">
        <f>S141*H141</f>
        <v>0</v>
      </c>
      <c r="AR141" s="25" t="s">
        <v>197</v>
      </c>
      <c r="AT141" s="25" t="s">
        <v>185</v>
      </c>
      <c r="AU141" s="25" t="s">
        <v>92</v>
      </c>
      <c r="AY141" s="25" t="s">
        <v>182</v>
      </c>
      <c r="BE141" s="205">
        <f>IF(N141="základní",J141,0)</f>
        <v>659348.45</v>
      </c>
      <c r="BF141" s="205">
        <f>IF(N141="snížená",J141,0)</f>
        <v>0</v>
      </c>
      <c r="BG141" s="205">
        <f>IF(N141="zákl. přenesená",J141,0)</f>
        <v>0</v>
      </c>
      <c r="BH141" s="205">
        <f>IF(N141="sníž. přenesená",J141,0)</f>
        <v>0</v>
      </c>
      <c r="BI141" s="205">
        <f>IF(N141="nulová",J141,0)</f>
        <v>0</v>
      </c>
      <c r="BJ141" s="25" t="s">
        <v>25</v>
      </c>
      <c r="BK141" s="205">
        <f>ROUND(I141*H141,2)</f>
        <v>659348.45</v>
      </c>
      <c r="BL141" s="25" t="s">
        <v>197</v>
      </c>
      <c r="BM141" s="25" t="s">
        <v>1700</v>
      </c>
    </row>
    <row r="142" spans="2:47" s="1" customFormat="1" ht="48">
      <c r="B142" s="42"/>
      <c r="C142" s="64"/>
      <c r="D142" s="208" t="s">
        <v>237</v>
      </c>
      <c r="E142" s="64"/>
      <c r="F142" s="228" t="s">
        <v>592</v>
      </c>
      <c r="G142" s="64"/>
      <c r="H142" s="64"/>
      <c r="I142" s="165"/>
      <c r="J142" s="64"/>
      <c r="K142" s="64"/>
      <c r="L142" s="62"/>
      <c r="M142" s="229"/>
      <c r="N142" s="43"/>
      <c r="O142" s="43"/>
      <c r="P142" s="43"/>
      <c r="Q142" s="43"/>
      <c r="R142" s="43"/>
      <c r="S142" s="43"/>
      <c r="T142" s="79"/>
      <c r="AT142" s="25" t="s">
        <v>237</v>
      </c>
      <c r="AU142" s="25" t="s">
        <v>92</v>
      </c>
    </row>
    <row r="143" spans="2:51" s="11" customFormat="1" ht="13.5">
      <c r="B143" s="206"/>
      <c r="C143" s="207"/>
      <c r="D143" s="208" t="s">
        <v>192</v>
      </c>
      <c r="E143" s="209" t="s">
        <v>22</v>
      </c>
      <c r="F143" s="210" t="s">
        <v>1701</v>
      </c>
      <c r="G143" s="207"/>
      <c r="H143" s="211">
        <v>1532.62</v>
      </c>
      <c r="I143" s="212"/>
      <c r="J143" s="207"/>
      <c r="K143" s="207"/>
      <c r="L143" s="213"/>
      <c r="M143" s="214"/>
      <c r="N143" s="215"/>
      <c r="O143" s="215"/>
      <c r="P143" s="215"/>
      <c r="Q143" s="215"/>
      <c r="R143" s="215"/>
      <c r="S143" s="215"/>
      <c r="T143" s="216"/>
      <c r="AT143" s="217" t="s">
        <v>192</v>
      </c>
      <c r="AU143" s="217" t="s">
        <v>92</v>
      </c>
      <c r="AV143" s="11" t="s">
        <v>92</v>
      </c>
      <c r="AW143" s="11" t="s">
        <v>194</v>
      </c>
      <c r="AX143" s="11" t="s">
        <v>25</v>
      </c>
      <c r="AY143" s="217" t="s">
        <v>182</v>
      </c>
    </row>
    <row r="144" spans="2:63" s="10" customFormat="1" ht="29.85" customHeight="1">
      <c r="B144" s="178"/>
      <c r="C144" s="179"/>
      <c r="D144" s="180" t="s">
        <v>81</v>
      </c>
      <c r="E144" s="192" t="s">
        <v>92</v>
      </c>
      <c r="F144" s="192" t="s">
        <v>657</v>
      </c>
      <c r="G144" s="179"/>
      <c r="H144" s="179"/>
      <c r="I144" s="182"/>
      <c r="J144" s="193">
        <f>BK144</f>
        <v>153099.13</v>
      </c>
      <c r="K144" s="179"/>
      <c r="L144" s="184"/>
      <c r="M144" s="185"/>
      <c r="N144" s="186"/>
      <c r="O144" s="186"/>
      <c r="P144" s="187">
        <f>SUM(P145:P149)</f>
        <v>0</v>
      </c>
      <c r="Q144" s="186"/>
      <c r="R144" s="187">
        <f>SUM(R145:R149)</f>
        <v>2.8052203999999996</v>
      </c>
      <c r="S144" s="186"/>
      <c r="T144" s="188">
        <f>SUM(T145:T149)</f>
        <v>0</v>
      </c>
      <c r="AR144" s="189" t="s">
        <v>25</v>
      </c>
      <c r="AT144" s="190" t="s">
        <v>81</v>
      </c>
      <c r="AU144" s="190" t="s">
        <v>25</v>
      </c>
      <c r="AY144" s="189" t="s">
        <v>182</v>
      </c>
      <c r="BK144" s="191">
        <f>SUM(BK145:BK149)</f>
        <v>153099.13</v>
      </c>
    </row>
    <row r="145" spans="2:65" s="1" customFormat="1" ht="22.8" customHeight="1">
      <c r="B145" s="42"/>
      <c r="C145" s="194" t="s">
        <v>359</v>
      </c>
      <c r="D145" s="194" t="s">
        <v>185</v>
      </c>
      <c r="E145" s="195" t="s">
        <v>1612</v>
      </c>
      <c r="F145" s="196" t="s">
        <v>1613</v>
      </c>
      <c r="G145" s="197" t="s">
        <v>1614</v>
      </c>
      <c r="H145" s="198">
        <v>130.51</v>
      </c>
      <c r="I145" s="199">
        <v>1093.97</v>
      </c>
      <c r="J145" s="200">
        <f>ROUND(I145*H145,2)</f>
        <v>142774.02</v>
      </c>
      <c r="K145" s="196" t="s">
        <v>235</v>
      </c>
      <c r="L145" s="62"/>
      <c r="M145" s="201" t="s">
        <v>22</v>
      </c>
      <c r="N145" s="202" t="s">
        <v>53</v>
      </c>
      <c r="O145" s="43"/>
      <c r="P145" s="203">
        <f>O145*H145</f>
        <v>0</v>
      </c>
      <c r="Q145" s="203">
        <v>4E-05</v>
      </c>
      <c r="R145" s="203">
        <f>Q145*H145</f>
        <v>0.0052204</v>
      </c>
      <c r="S145" s="203">
        <v>0</v>
      </c>
      <c r="T145" s="204">
        <f>S145*H145</f>
        <v>0</v>
      </c>
      <c r="AR145" s="25" t="s">
        <v>197</v>
      </c>
      <c r="AT145" s="25" t="s">
        <v>185</v>
      </c>
      <c r="AU145" s="25" t="s">
        <v>92</v>
      </c>
      <c r="AY145" s="25" t="s">
        <v>182</v>
      </c>
      <c r="BE145" s="205">
        <f>IF(N145="základní",J145,0)</f>
        <v>142774.02</v>
      </c>
      <c r="BF145" s="205">
        <f>IF(N145="snížená",J145,0)</f>
        <v>0</v>
      </c>
      <c r="BG145" s="205">
        <f>IF(N145="zákl. přenesená",J145,0)</f>
        <v>0</v>
      </c>
      <c r="BH145" s="205">
        <f>IF(N145="sníž. přenesená",J145,0)</f>
        <v>0</v>
      </c>
      <c r="BI145" s="205">
        <f>IF(N145="nulová",J145,0)</f>
        <v>0</v>
      </c>
      <c r="BJ145" s="25" t="s">
        <v>25</v>
      </c>
      <c r="BK145" s="205">
        <f>ROUND(I145*H145,2)</f>
        <v>142774.02</v>
      </c>
      <c r="BL145" s="25" t="s">
        <v>197</v>
      </c>
      <c r="BM145" s="25" t="s">
        <v>1615</v>
      </c>
    </row>
    <row r="146" spans="2:47" s="1" customFormat="1" ht="264">
      <c r="B146" s="42"/>
      <c r="C146" s="64"/>
      <c r="D146" s="208" t="s">
        <v>237</v>
      </c>
      <c r="E146" s="64"/>
      <c r="F146" s="228" t="s">
        <v>1616</v>
      </c>
      <c r="G146" s="64"/>
      <c r="H146" s="64"/>
      <c r="I146" s="165"/>
      <c r="J146" s="64"/>
      <c r="K146" s="64"/>
      <c r="L146" s="62"/>
      <c r="M146" s="229"/>
      <c r="N146" s="43"/>
      <c r="O146" s="43"/>
      <c r="P146" s="43"/>
      <c r="Q146" s="43"/>
      <c r="R146" s="43"/>
      <c r="S146" s="43"/>
      <c r="T146" s="79"/>
      <c r="AT146" s="25" t="s">
        <v>237</v>
      </c>
      <c r="AU146" s="25" t="s">
        <v>92</v>
      </c>
    </row>
    <row r="147" spans="2:51" s="11" customFormat="1" ht="13.5">
      <c r="B147" s="206"/>
      <c r="C147" s="207"/>
      <c r="D147" s="208" t="s">
        <v>192</v>
      </c>
      <c r="E147" s="209" t="s">
        <v>22</v>
      </c>
      <c r="F147" s="210" t="s">
        <v>1702</v>
      </c>
      <c r="G147" s="207"/>
      <c r="H147" s="211">
        <v>130.51</v>
      </c>
      <c r="I147" s="212"/>
      <c r="J147" s="207"/>
      <c r="K147" s="207"/>
      <c r="L147" s="213"/>
      <c r="M147" s="214"/>
      <c r="N147" s="215"/>
      <c r="O147" s="215"/>
      <c r="P147" s="215"/>
      <c r="Q147" s="215"/>
      <c r="R147" s="215"/>
      <c r="S147" s="215"/>
      <c r="T147" s="216"/>
      <c r="AT147" s="217" t="s">
        <v>192</v>
      </c>
      <c r="AU147" s="217" t="s">
        <v>92</v>
      </c>
      <c r="AV147" s="11" t="s">
        <v>92</v>
      </c>
      <c r="AW147" s="11" t="s">
        <v>194</v>
      </c>
      <c r="AX147" s="11" t="s">
        <v>25</v>
      </c>
      <c r="AY147" s="217" t="s">
        <v>182</v>
      </c>
    </row>
    <row r="148" spans="2:65" s="1" customFormat="1" ht="14.4" customHeight="1">
      <c r="B148" s="42"/>
      <c r="C148" s="244" t="s">
        <v>364</v>
      </c>
      <c r="D148" s="244" t="s">
        <v>435</v>
      </c>
      <c r="E148" s="245" t="s">
        <v>1617</v>
      </c>
      <c r="F148" s="246" t="s">
        <v>1618</v>
      </c>
      <c r="G148" s="247" t="s">
        <v>561</v>
      </c>
      <c r="H148" s="248">
        <v>2.8</v>
      </c>
      <c r="I148" s="249">
        <v>3687.54</v>
      </c>
      <c r="J148" s="250">
        <f>ROUND(I148*H148,2)</f>
        <v>10325.11</v>
      </c>
      <c r="K148" s="246" t="s">
        <v>235</v>
      </c>
      <c r="L148" s="251"/>
      <c r="M148" s="252" t="s">
        <v>22</v>
      </c>
      <c r="N148" s="253" t="s">
        <v>53</v>
      </c>
      <c r="O148" s="43"/>
      <c r="P148" s="203">
        <f>O148*H148</f>
        <v>0</v>
      </c>
      <c r="Q148" s="203">
        <v>1</v>
      </c>
      <c r="R148" s="203">
        <f>Q148*H148</f>
        <v>2.8</v>
      </c>
      <c r="S148" s="203">
        <v>0</v>
      </c>
      <c r="T148" s="204">
        <f>S148*H148</f>
        <v>0</v>
      </c>
      <c r="AR148" s="25" t="s">
        <v>271</v>
      </c>
      <c r="AT148" s="25" t="s">
        <v>435</v>
      </c>
      <c r="AU148" s="25" t="s">
        <v>92</v>
      </c>
      <c r="AY148" s="25" t="s">
        <v>182</v>
      </c>
      <c r="BE148" s="205">
        <f>IF(N148="základní",J148,0)</f>
        <v>10325.11</v>
      </c>
      <c r="BF148" s="205">
        <f>IF(N148="snížená",J148,0)</f>
        <v>0</v>
      </c>
      <c r="BG148" s="205">
        <f>IF(N148="zákl. přenesená",J148,0)</f>
        <v>0</v>
      </c>
      <c r="BH148" s="205">
        <f>IF(N148="sníž. přenesená",J148,0)</f>
        <v>0</v>
      </c>
      <c r="BI148" s="205">
        <f>IF(N148="nulová",J148,0)</f>
        <v>0</v>
      </c>
      <c r="BJ148" s="25" t="s">
        <v>25</v>
      </c>
      <c r="BK148" s="205">
        <f>ROUND(I148*H148,2)</f>
        <v>10325.11</v>
      </c>
      <c r="BL148" s="25" t="s">
        <v>197</v>
      </c>
      <c r="BM148" s="25" t="s">
        <v>1619</v>
      </c>
    </row>
    <row r="149" spans="2:51" s="11" customFormat="1" ht="13.5">
      <c r="B149" s="206"/>
      <c r="C149" s="207"/>
      <c r="D149" s="208" t="s">
        <v>192</v>
      </c>
      <c r="E149" s="209" t="s">
        <v>22</v>
      </c>
      <c r="F149" s="210" t="s">
        <v>1703</v>
      </c>
      <c r="G149" s="207"/>
      <c r="H149" s="211">
        <v>2.8</v>
      </c>
      <c r="I149" s="212"/>
      <c r="J149" s="207"/>
      <c r="K149" s="207"/>
      <c r="L149" s="213"/>
      <c r="M149" s="214"/>
      <c r="N149" s="215"/>
      <c r="O149" s="215"/>
      <c r="P149" s="215"/>
      <c r="Q149" s="215"/>
      <c r="R149" s="215"/>
      <c r="S149" s="215"/>
      <c r="T149" s="216"/>
      <c r="AT149" s="217" t="s">
        <v>192</v>
      </c>
      <c r="AU149" s="217" t="s">
        <v>92</v>
      </c>
      <c r="AV149" s="11" t="s">
        <v>92</v>
      </c>
      <c r="AW149" s="11" t="s">
        <v>194</v>
      </c>
      <c r="AX149" s="11" t="s">
        <v>25</v>
      </c>
      <c r="AY149" s="217" t="s">
        <v>182</v>
      </c>
    </row>
    <row r="150" spans="2:63" s="10" customFormat="1" ht="29.85" customHeight="1">
      <c r="B150" s="178"/>
      <c r="C150" s="179"/>
      <c r="D150" s="180" t="s">
        <v>81</v>
      </c>
      <c r="E150" s="192" t="s">
        <v>261</v>
      </c>
      <c r="F150" s="192" t="s">
        <v>1620</v>
      </c>
      <c r="G150" s="179"/>
      <c r="H150" s="179"/>
      <c r="I150" s="182"/>
      <c r="J150" s="193">
        <f>BK150</f>
        <v>25314.33</v>
      </c>
      <c r="K150" s="179"/>
      <c r="L150" s="184"/>
      <c r="M150" s="185"/>
      <c r="N150" s="186"/>
      <c r="O150" s="186"/>
      <c r="P150" s="187">
        <f>SUM(P151:P153)</f>
        <v>0</v>
      </c>
      <c r="Q150" s="186"/>
      <c r="R150" s="187">
        <f>SUM(R151:R153)</f>
        <v>0.0252512</v>
      </c>
      <c r="S150" s="186"/>
      <c r="T150" s="188">
        <f>SUM(T151:T153)</f>
        <v>0</v>
      </c>
      <c r="AR150" s="189" t="s">
        <v>25</v>
      </c>
      <c r="AT150" s="190" t="s">
        <v>81</v>
      </c>
      <c r="AU150" s="190" t="s">
        <v>25</v>
      </c>
      <c r="AY150" s="189" t="s">
        <v>182</v>
      </c>
      <c r="BK150" s="191">
        <f>SUM(BK151:BK153)</f>
        <v>25314.33</v>
      </c>
    </row>
    <row r="151" spans="2:65" s="1" customFormat="1" ht="14.4" customHeight="1">
      <c r="B151" s="42"/>
      <c r="C151" s="194" t="s">
        <v>372</v>
      </c>
      <c r="D151" s="194" t="s">
        <v>185</v>
      </c>
      <c r="E151" s="195" t="s">
        <v>1621</v>
      </c>
      <c r="F151" s="196" t="s">
        <v>1622</v>
      </c>
      <c r="G151" s="197" t="s">
        <v>234</v>
      </c>
      <c r="H151" s="198">
        <v>157.82</v>
      </c>
      <c r="I151" s="199">
        <v>160.4</v>
      </c>
      <c r="J151" s="200">
        <f>ROUND(I151*H151,2)</f>
        <v>25314.33</v>
      </c>
      <c r="K151" s="196" t="s">
        <v>235</v>
      </c>
      <c r="L151" s="62"/>
      <c r="M151" s="201" t="s">
        <v>22</v>
      </c>
      <c r="N151" s="202" t="s">
        <v>53</v>
      </c>
      <c r="O151" s="43"/>
      <c r="P151" s="203">
        <f>O151*H151</f>
        <v>0</v>
      </c>
      <c r="Q151" s="203">
        <v>0.00016</v>
      </c>
      <c r="R151" s="203">
        <f>Q151*H151</f>
        <v>0.0252512</v>
      </c>
      <c r="S151" s="203">
        <v>0</v>
      </c>
      <c r="T151" s="204">
        <f>S151*H151</f>
        <v>0</v>
      </c>
      <c r="AR151" s="25" t="s">
        <v>197</v>
      </c>
      <c r="AT151" s="25" t="s">
        <v>185</v>
      </c>
      <c r="AU151" s="25" t="s">
        <v>92</v>
      </c>
      <c r="AY151" s="25" t="s">
        <v>182</v>
      </c>
      <c r="BE151" s="205">
        <f>IF(N151="základní",J151,0)</f>
        <v>25314.33</v>
      </c>
      <c r="BF151" s="205">
        <f>IF(N151="snížená",J151,0)</f>
        <v>0</v>
      </c>
      <c r="BG151" s="205">
        <f>IF(N151="zákl. přenesená",J151,0)</f>
        <v>0</v>
      </c>
      <c r="BH151" s="205">
        <f>IF(N151="sníž. přenesená",J151,0)</f>
        <v>0</v>
      </c>
      <c r="BI151" s="205">
        <f>IF(N151="nulová",J151,0)</f>
        <v>0</v>
      </c>
      <c r="BJ151" s="25" t="s">
        <v>25</v>
      </c>
      <c r="BK151" s="205">
        <f>ROUND(I151*H151,2)</f>
        <v>25314.33</v>
      </c>
      <c r="BL151" s="25" t="s">
        <v>197</v>
      </c>
      <c r="BM151" s="25" t="s">
        <v>1623</v>
      </c>
    </row>
    <row r="152" spans="2:47" s="1" customFormat="1" ht="60">
      <c r="B152" s="42"/>
      <c r="C152" s="64"/>
      <c r="D152" s="208" t="s">
        <v>237</v>
      </c>
      <c r="E152" s="64"/>
      <c r="F152" s="228" t="s">
        <v>1624</v>
      </c>
      <c r="G152" s="64"/>
      <c r="H152" s="64"/>
      <c r="I152" s="165"/>
      <c r="J152" s="64"/>
      <c r="K152" s="64"/>
      <c r="L152" s="62"/>
      <c r="M152" s="229"/>
      <c r="N152" s="43"/>
      <c r="O152" s="43"/>
      <c r="P152" s="43"/>
      <c r="Q152" s="43"/>
      <c r="R152" s="43"/>
      <c r="S152" s="43"/>
      <c r="T152" s="79"/>
      <c r="AT152" s="25" t="s">
        <v>237</v>
      </c>
      <c r="AU152" s="25" t="s">
        <v>92</v>
      </c>
    </row>
    <row r="153" spans="2:51" s="11" customFormat="1" ht="13.5">
      <c r="B153" s="206"/>
      <c r="C153" s="207"/>
      <c r="D153" s="208" t="s">
        <v>192</v>
      </c>
      <c r="E153" s="209" t="s">
        <v>22</v>
      </c>
      <c r="F153" s="210" t="s">
        <v>1704</v>
      </c>
      <c r="G153" s="207"/>
      <c r="H153" s="211">
        <v>157.82</v>
      </c>
      <c r="I153" s="212"/>
      <c r="J153" s="207"/>
      <c r="K153" s="207"/>
      <c r="L153" s="213"/>
      <c r="M153" s="214"/>
      <c r="N153" s="215"/>
      <c r="O153" s="215"/>
      <c r="P153" s="215"/>
      <c r="Q153" s="215"/>
      <c r="R153" s="215"/>
      <c r="S153" s="215"/>
      <c r="T153" s="216"/>
      <c r="AT153" s="217" t="s">
        <v>192</v>
      </c>
      <c r="AU153" s="217" t="s">
        <v>92</v>
      </c>
      <c r="AV153" s="11" t="s">
        <v>92</v>
      </c>
      <c r="AW153" s="11" t="s">
        <v>194</v>
      </c>
      <c r="AX153" s="11" t="s">
        <v>25</v>
      </c>
      <c r="AY153" s="217" t="s">
        <v>182</v>
      </c>
    </row>
    <row r="154" spans="2:63" s="10" customFormat="1" ht="29.85" customHeight="1">
      <c r="B154" s="178"/>
      <c r="C154" s="179"/>
      <c r="D154" s="180" t="s">
        <v>81</v>
      </c>
      <c r="E154" s="192" t="s">
        <v>277</v>
      </c>
      <c r="F154" s="192" t="s">
        <v>1475</v>
      </c>
      <c r="G154" s="179"/>
      <c r="H154" s="179"/>
      <c r="I154" s="182"/>
      <c r="J154" s="193">
        <f>BK154</f>
        <v>480370.35</v>
      </c>
      <c r="K154" s="179"/>
      <c r="L154" s="184"/>
      <c r="M154" s="185"/>
      <c r="N154" s="186"/>
      <c r="O154" s="186"/>
      <c r="P154" s="187">
        <f>SUM(P155:P163)</f>
        <v>0</v>
      </c>
      <c r="Q154" s="186"/>
      <c r="R154" s="187">
        <f>SUM(R155:R163)</f>
        <v>906.2354</v>
      </c>
      <c r="S154" s="186"/>
      <c r="T154" s="188">
        <f>SUM(T155:T163)</f>
        <v>0</v>
      </c>
      <c r="AR154" s="189" t="s">
        <v>25</v>
      </c>
      <c r="AT154" s="190" t="s">
        <v>81</v>
      </c>
      <c r="AU154" s="190" t="s">
        <v>25</v>
      </c>
      <c r="AY154" s="189" t="s">
        <v>182</v>
      </c>
      <c r="BK154" s="191">
        <f>SUM(BK155:BK163)</f>
        <v>480370.35</v>
      </c>
    </row>
    <row r="155" spans="2:65" s="1" customFormat="1" ht="22.8" customHeight="1">
      <c r="B155" s="42"/>
      <c r="C155" s="194" t="s">
        <v>377</v>
      </c>
      <c r="D155" s="194" t="s">
        <v>185</v>
      </c>
      <c r="E155" s="195" t="s">
        <v>1625</v>
      </c>
      <c r="F155" s="196" t="s">
        <v>1626</v>
      </c>
      <c r="G155" s="197" t="s">
        <v>234</v>
      </c>
      <c r="H155" s="198">
        <v>1520</v>
      </c>
      <c r="I155" s="199">
        <v>17.9</v>
      </c>
      <c r="J155" s="200">
        <f>ROUND(I155*H155,2)</f>
        <v>27208</v>
      </c>
      <c r="K155" s="196" t="s">
        <v>235</v>
      </c>
      <c r="L155" s="62"/>
      <c r="M155" s="201" t="s">
        <v>22</v>
      </c>
      <c r="N155" s="202" t="s">
        <v>53</v>
      </c>
      <c r="O155" s="43"/>
      <c r="P155" s="203">
        <f>O155*H155</f>
        <v>0</v>
      </c>
      <c r="Q155" s="203">
        <v>0</v>
      </c>
      <c r="R155" s="203">
        <f>Q155*H155</f>
        <v>0</v>
      </c>
      <c r="S155" s="203">
        <v>0</v>
      </c>
      <c r="T155" s="204">
        <f>S155*H155</f>
        <v>0</v>
      </c>
      <c r="AR155" s="25" t="s">
        <v>197</v>
      </c>
      <c r="AT155" s="25" t="s">
        <v>185</v>
      </c>
      <c r="AU155" s="25" t="s">
        <v>92</v>
      </c>
      <c r="AY155" s="25" t="s">
        <v>182</v>
      </c>
      <c r="BE155" s="205">
        <f>IF(N155="základní",J155,0)</f>
        <v>27208</v>
      </c>
      <c r="BF155" s="205">
        <f>IF(N155="snížená",J155,0)</f>
        <v>0</v>
      </c>
      <c r="BG155" s="205">
        <f>IF(N155="zákl. přenesená",J155,0)</f>
        <v>0</v>
      </c>
      <c r="BH155" s="205">
        <f>IF(N155="sníž. přenesená",J155,0)</f>
        <v>0</v>
      </c>
      <c r="BI155" s="205">
        <f>IF(N155="nulová",J155,0)</f>
        <v>0</v>
      </c>
      <c r="BJ155" s="25" t="s">
        <v>25</v>
      </c>
      <c r="BK155" s="205">
        <f>ROUND(I155*H155,2)</f>
        <v>27208</v>
      </c>
      <c r="BL155" s="25" t="s">
        <v>197</v>
      </c>
      <c r="BM155" s="25" t="s">
        <v>1627</v>
      </c>
    </row>
    <row r="156" spans="2:47" s="1" customFormat="1" ht="48">
      <c r="B156" s="42"/>
      <c r="C156" s="64"/>
      <c r="D156" s="208" t="s">
        <v>237</v>
      </c>
      <c r="E156" s="64"/>
      <c r="F156" s="228" t="s">
        <v>1628</v>
      </c>
      <c r="G156" s="64"/>
      <c r="H156" s="64"/>
      <c r="I156" s="165"/>
      <c r="J156" s="64"/>
      <c r="K156" s="64"/>
      <c r="L156" s="62"/>
      <c r="M156" s="229"/>
      <c r="N156" s="43"/>
      <c r="O156" s="43"/>
      <c r="P156" s="43"/>
      <c r="Q156" s="43"/>
      <c r="R156" s="43"/>
      <c r="S156" s="43"/>
      <c r="T156" s="79"/>
      <c r="AT156" s="25" t="s">
        <v>237</v>
      </c>
      <c r="AU156" s="25" t="s">
        <v>92</v>
      </c>
    </row>
    <row r="157" spans="2:51" s="11" customFormat="1" ht="13.5">
      <c r="B157" s="206"/>
      <c r="C157" s="207"/>
      <c r="D157" s="208" t="s">
        <v>192</v>
      </c>
      <c r="E157" s="209" t="s">
        <v>22</v>
      </c>
      <c r="F157" s="210" t="s">
        <v>1705</v>
      </c>
      <c r="G157" s="207"/>
      <c r="H157" s="211">
        <v>1520</v>
      </c>
      <c r="I157" s="212"/>
      <c r="J157" s="207"/>
      <c r="K157" s="207"/>
      <c r="L157" s="213"/>
      <c r="M157" s="214"/>
      <c r="N157" s="215"/>
      <c r="O157" s="215"/>
      <c r="P157" s="215"/>
      <c r="Q157" s="215"/>
      <c r="R157" s="215"/>
      <c r="S157" s="215"/>
      <c r="T157" s="216"/>
      <c r="AT157" s="217" t="s">
        <v>192</v>
      </c>
      <c r="AU157" s="217" t="s">
        <v>92</v>
      </c>
      <c r="AV157" s="11" t="s">
        <v>92</v>
      </c>
      <c r="AW157" s="11" t="s">
        <v>194</v>
      </c>
      <c r="AX157" s="11" t="s">
        <v>25</v>
      </c>
      <c r="AY157" s="217" t="s">
        <v>182</v>
      </c>
    </row>
    <row r="158" spans="2:65" s="1" customFormat="1" ht="22.8" customHeight="1">
      <c r="B158" s="42"/>
      <c r="C158" s="194" t="s">
        <v>382</v>
      </c>
      <c r="D158" s="194" t="s">
        <v>185</v>
      </c>
      <c r="E158" s="195" t="s">
        <v>1629</v>
      </c>
      <c r="F158" s="196" t="s">
        <v>1630</v>
      </c>
      <c r="G158" s="197" t="s">
        <v>234</v>
      </c>
      <c r="H158" s="198">
        <v>60800</v>
      </c>
      <c r="I158" s="199">
        <v>0.43</v>
      </c>
      <c r="J158" s="200">
        <f>ROUND(I158*H158,2)</f>
        <v>26144</v>
      </c>
      <c r="K158" s="196" t="s">
        <v>235</v>
      </c>
      <c r="L158" s="62"/>
      <c r="M158" s="201" t="s">
        <v>22</v>
      </c>
      <c r="N158" s="202" t="s">
        <v>53</v>
      </c>
      <c r="O158" s="43"/>
      <c r="P158" s="203">
        <f>O158*H158</f>
        <v>0</v>
      </c>
      <c r="Q158" s="203">
        <v>0</v>
      </c>
      <c r="R158" s="203">
        <f>Q158*H158</f>
        <v>0</v>
      </c>
      <c r="S158" s="203">
        <v>0</v>
      </c>
      <c r="T158" s="204">
        <f>S158*H158</f>
        <v>0</v>
      </c>
      <c r="AR158" s="25" t="s">
        <v>197</v>
      </c>
      <c r="AT158" s="25" t="s">
        <v>185</v>
      </c>
      <c r="AU158" s="25" t="s">
        <v>92</v>
      </c>
      <c r="AY158" s="25" t="s">
        <v>182</v>
      </c>
      <c r="BE158" s="205">
        <f>IF(N158="základní",J158,0)</f>
        <v>26144</v>
      </c>
      <c r="BF158" s="205">
        <f>IF(N158="snížená",J158,0)</f>
        <v>0</v>
      </c>
      <c r="BG158" s="205">
        <f>IF(N158="zákl. přenesená",J158,0)</f>
        <v>0</v>
      </c>
      <c r="BH158" s="205">
        <f>IF(N158="sníž. přenesená",J158,0)</f>
        <v>0</v>
      </c>
      <c r="BI158" s="205">
        <f>IF(N158="nulová",J158,0)</f>
        <v>0</v>
      </c>
      <c r="BJ158" s="25" t="s">
        <v>25</v>
      </c>
      <c r="BK158" s="205">
        <f>ROUND(I158*H158,2)</f>
        <v>26144</v>
      </c>
      <c r="BL158" s="25" t="s">
        <v>197</v>
      </c>
      <c r="BM158" s="25" t="s">
        <v>1631</v>
      </c>
    </row>
    <row r="159" spans="2:47" s="1" customFormat="1" ht="48">
      <c r="B159" s="42"/>
      <c r="C159" s="64"/>
      <c r="D159" s="208" t="s">
        <v>237</v>
      </c>
      <c r="E159" s="64"/>
      <c r="F159" s="228" t="s">
        <v>1628</v>
      </c>
      <c r="G159" s="64"/>
      <c r="H159" s="64"/>
      <c r="I159" s="165"/>
      <c r="J159" s="64"/>
      <c r="K159" s="64"/>
      <c r="L159" s="62"/>
      <c r="M159" s="229"/>
      <c r="N159" s="43"/>
      <c r="O159" s="43"/>
      <c r="P159" s="43"/>
      <c r="Q159" s="43"/>
      <c r="R159" s="43"/>
      <c r="S159" s="43"/>
      <c r="T159" s="79"/>
      <c r="AT159" s="25" t="s">
        <v>237</v>
      </c>
      <c r="AU159" s="25" t="s">
        <v>92</v>
      </c>
    </row>
    <row r="160" spans="2:51" s="11" customFormat="1" ht="13.5">
      <c r="B160" s="206"/>
      <c r="C160" s="207"/>
      <c r="D160" s="208" t="s">
        <v>192</v>
      </c>
      <c r="E160" s="209" t="s">
        <v>22</v>
      </c>
      <c r="F160" s="210" t="s">
        <v>1706</v>
      </c>
      <c r="G160" s="207"/>
      <c r="H160" s="211">
        <v>60800</v>
      </c>
      <c r="I160" s="212"/>
      <c r="J160" s="207"/>
      <c r="K160" s="207"/>
      <c r="L160" s="213"/>
      <c r="M160" s="214"/>
      <c r="N160" s="215"/>
      <c r="O160" s="215"/>
      <c r="P160" s="215"/>
      <c r="Q160" s="215"/>
      <c r="R160" s="215"/>
      <c r="S160" s="215"/>
      <c r="T160" s="216"/>
      <c r="AT160" s="217" t="s">
        <v>192</v>
      </c>
      <c r="AU160" s="217" t="s">
        <v>92</v>
      </c>
      <c r="AV160" s="11" t="s">
        <v>92</v>
      </c>
      <c r="AW160" s="11" t="s">
        <v>194</v>
      </c>
      <c r="AX160" s="11" t="s">
        <v>25</v>
      </c>
      <c r="AY160" s="217" t="s">
        <v>182</v>
      </c>
    </row>
    <row r="161" spans="2:65" s="1" customFormat="1" ht="22.8" customHeight="1">
      <c r="B161" s="42"/>
      <c r="C161" s="194" t="s">
        <v>387</v>
      </c>
      <c r="D161" s="194" t="s">
        <v>185</v>
      </c>
      <c r="E161" s="195" t="s">
        <v>1632</v>
      </c>
      <c r="F161" s="196" t="s">
        <v>1633</v>
      </c>
      <c r="G161" s="197" t="s">
        <v>234</v>
      </c>
      <c r="H161" s="198">
        <v>1520</v>
      </c>
      <c r="I161" s="199">
        <v>12.05</v>
      </c>
      <c r="J161" s="200">
        <f>ROUND(I161*H161,2)</f>
        <v>18316</v>
      </c>
      <c r="K161" s="196" t="s">
        <v>235</v>
      </c>
      <c r="L161" s="62"/>
      <c r="M161" s="201" t="s">
        <v>22</v>
      </c>
      <c r="N161" s="202" t="s">
        <v>53</v>
      </c>
      <c r="O161" s="43"/>
      <c r="P161" s="203">
        <f>O161*H161</f>
        <v>0</v>
      </c>
      <c r="Q161" s="203">
        <v>0</v>
      </c>
      <c r="R161" s="203">
        <f>Q161*H161</f>
        <v>0</v>
      </c>
      <c r="S161" s="203">
        <v>0</v>
      </c>
      <c r="T161" s="204">
        <f>S161*H161</f>
        <v>0</v>
      </c>
      <c r="AR161" s="25" t="s">
        <v>197</v>
      </c>
      <c r="AT161" s="25" t="s">
        <v>185</v>
      </c>
      <c r="AU161" s="25" t="s">
        <v>92</v>
      </c>
      <c r="AY161" s="25" t="s">
        <v>182</v>
      </c>
      <c r="BE161" s="205">
        <f>IF(N161="základní",J161,0)</f>
        <v>18316</v>
      </c>
      <c r="BF161" s="205">
        <f>IF(N161="snížená",J161,0)</f>
        <v>0</v>
      </c>
      <c r="BG161" s="205">
        <f>IF(N161="zákl. přenesená",J161,0)</f>
        <v>0</v>
      </c>
      <c r="BH161" s="205">
        <f>IF(N161="sníž. přenesená",J161,0)</f>
        <v>0</v>
      </c>
      <c r="BI161" s="205">
        <f>IF(N161="nulová",J161,0)</f>
        <v>0</v>
      </c>
      <c r="BJ161" s="25" t="s">
        <v>25</v>
      </c>
      <c r="BK161" s="205">
        <f>ROUND(I161*H161,2)</f>
        <v>18316</v>
      </c>
      <c r="BL161" s="25" t="s">
        <v>197</v>
      </c>
      <c r="BM161" s="25" t="s">
        <v>1634</v>
      </c>
    </row>
    <row r="162" spans="2:65" s="1" customFormat="1" ht="22.8" customHeight="1">
      <c r="B162" s="42"/>
      <c r="C162" s="194" t="s">
        <v>394</v>
      </c>
      <c r="D162" s="194" t="s">
        <v>185</v>
      </c>
      <c r="E162" s="195" t="s">
        <v>1635</v>
      </c>
      <c r="F162" s="196" t="s">
        <v>1707</v>
      </c>
      <c r="G162" s="197" t="s">
        <v>1637</v>
      </c>
      <c r="H162" s="198">
        <v>95</v>
      </c>
      <c r="I162" s="199">
        <v>4302.13</v>
      </c>
      <c r="J162" s="200">
        <f>ROUND(I162*H162,2)</f>
        <v>408702.35</v>
      </c>
      <c r="K162" s="196" t="s">
        <v>22</v>
      </c>
      <c r="L162" s="62"/>
      <c r="M162" s="201" t="s">
        <v>22</v>
      </c>
      <c r="N162" s="202" t="s">
        <v>53</v>
      </c>
      <c r="O162" s="43"/>
      <c r="P162" s="203">
        <f>O162*H162</f>
        <v>0</v>
      </c>
      <c r="Q162" s="203">
        <v>9.53932</v>
      </c>
      <c r="R162" s="203">
        <f>Q162*H162</f>
        <v>906.2354</v>
      </c>
      <c r="S162" s="203">
        <v>0</v>
      </c>
      <c r="T162" s="204">
        <f>S162*H162</f>
        <v>0</v>
      </c>
      <c r="AR162" s="25" t="s">
        <v>197</v>
      </c>
      <c r="AT162" s="25" t="s">
        <v>185</v>
      </c>
      <c r="AU162" s="25" t="s">
        <v>92</v>
      </c>
      <c r="AY162" s="25" t="s">
        <v>182</v>
      </c>
      <c r="BE162" s="205">
        <f>IF(N162="základní",J162,0)</f>
        <v>408702.35</v>
      </c>
      <c r="BF162" s="205">
        <f>IF(N162="snížená",J162,0)</f>
        <v>0</v>
      </c>
      <c r="BG162" s="205">
        <f>IF(N162="zákl. přenesená",J162,0)</f>
        <v>0</v>
      </c>
      <c r="BH162" s="205">
        <f>IF(N162="sníž. přenesená",J162,0)</f>
        <v>0</v>
      </c>
      <c r="BI162" s="205">
        <f>IF(N162="nulová",J162,0)</f>
        <v>0</v>
      </c>
      <c r="BJ162" s="25" t="s">
        <v>25</v>
      </c>
      <c r="BK162" s="205">
        <f>ROUND(I162*H162,2)</f>
        <v>408702.35</v>
      </c>
      <c r="BL162" s="25" t="s">
        <v>197</v>
      </c>
      <c r="BM162" s="25" t="s">
        <v>1638</v>
      </c>
    </row>
    <row r="163" spans="2:51" s="11" customFormat="1" ht="13.5">
      <c r="B163" s="206"/>
      <c r="C163" s="207"/>
      <c r="D163" s="208" t="s">
        <v>192</v>
      </c>
      <c r="E163" s="209" t="s">
        <v>22</v>
      </c>
      <c r="F163" s="210" t="s">
        <v>1708</v>
      </c>
      <c r="G163" s="207"/>
      <c r="H163" s="211">
        <v>95</v>
      </c>
      <c r="I163" s="212"/>
      <c r="J163" s="207"/>
      <c r="K163" s="207"/>
      <c r="L163" s="213"/>
      <c r="M163" s="214"/>
      <c r="N163" s="215"/>
      <c r="O163" s="215"/>
      <c r="P163" s="215"/>
      <c r="Q163" s="215"/>
      <c r="R163" s="215"/>
      <c r="S163" s="215"/>
      <c r="T163" s="216"/>
      <c r="AT163" s="217" t="s">
        <v>192</v>
      </c>
      <c r="AU163" s="217" t="s">
        <v>92</v>
      </c>
      <c r="AV163" s="11" t="s">
        <v>92</v>
      </c>
      <c r="AW163" s="11" t="s">
        <v>194</v>
      </c>
      <c r="AX163" s="11" t="s">
        <v>25</v>
      </c>
      <c r="AY163" s="217" t="s">
        <v>182</v>
      </c>
    </row>
    <row r="164" spans="2:63" s="10" customFormat="1" ht="29.85" customHeight="1">
      <c r="B164" s="178"/>
      <c r="C164" s="179"/>
      <c r="D164" s="180" t="s">
        <v>81</v>
      </c>
      <c r="E164" s="192" t="s">
        <v>1302</v>
      </c>
      <c r="F164" s="192" t="s">
        <v>1303</v>
      </c>
      <c r="G164" s="179"/>
      <c r="H164" s="179"/>
      <c r="I164" s="182"/>
      <c r="J164" s="193">
        <f>BK164</f>
        <v>387927.93000000005</v>
      </c>
      <c r="K164" s="179"/>
      <c r="L164" s="184"/>
      <c r="M164" s="185"/>
      <c r="N164" s="186"/>
      <c r="O164" s="186"/>
      <c r="P164" s="187">
        <f>SUM(P165:P170)</f>
        <v>0</v>
      </c>
      <c r="Q164" s="186"/>
      <c r="R164" s="187">
        <f>SUM(R165:R170)</f>
        <v>0</v>
      </c>
      <c r="S164" s="186"/>
      <c r="T164" s="188">
        <f>SUM(T165:T170)</f>
        <v>0</v>
      </c>
      <c r="AR164" s="189" t="s">
        <v>25</v>
      </c>
      <c r="AT164" s="190" t="s">
        <v>81</v>
      </c>
      <c r="AU164" s="190" t="s">
        <v>25</v>
      </c>
      <c r="AY164" s="189" t="s">
        <v>182</v>
      </c>
      <c r="BK164" s="191">
        <f>SUM(BK165:BK170)</f>
        <v>387927.93000000005</v>
      </c>
    </row>
    <row r="165" spans="2:65" s="1" customFormat="1" ht="22.8" customHeight="1">
      <c r="B165" s="42"/>
      <c r="C165" s="194" t="s">
        <v>399</v>
      </c>
      <c r="D165" s="194" t="s">
        <v>185</v>
      </c>
      <c r="E165" s="195" t="s">
        <v>1639</v>
      </c>
      <c r="F165" s="196" t="s">
        <v>1640</v>
      </c>
      <c r="G165" s="197" t="s">
        <v>561</v>
      </c>
      <c r="H165" s="198">
        <v>1503.24</v>
      </c>
      <c r="I165" s="199">
        <v>117.83</v>
      </c>
      <c r="J165" s="200">
        <f>ROUND(I165*H165,2)</f>
        <v>177126.77</v>
      </c>
      <c r="K165" s="196" t="s">
        <v>235</v>
      </c>
      <c r="L165" s="62"/>
      <c r="M165" s="201" t="s">
        <v>22</v>
      </c>
      <c r="N165" s="202" t="s">
        <v>53</v>
      </c>
      <c r="O165" s="43"/>
      <c r="P165" s="203">
        <f>O165*H165</f>
        <v>0</v>
      </c>
      <c r="Q165" s="203">
        <v>0</v>
      </c>
      <c r="R165" s="203">
        <f>Q165*H165</f>
        <v>0</v>
      </c>
      <c r="S165" s="203">
        <v>0</v>
      </c>
      <c r="T165" s="204">
        <f>S165*H165</f>
        <v>0</v>
      </c>
      <c r="AR165" s="25" t="s">
        <v>197</v>
      </c>
      <c r="AT165" s="25" t="s">
        <v>185</v>
      </c>
      <c r="AU165" s="25" t="s">
        <v>92</v>
      </c>
      <c r="AY165" s="25" t="s">
        <v>182</v>
      </c>
      <c r="BE165" s="205">
        <f>IF(N165="základní",J165,0)</f>
        <v>177126.77</v>
      </c>
      <c r="BF165" s="205">
        <f>IF(N165="snížená",J165,0)</f>
        <v>0</v>
      </c>
      <c r="BG165" s="205">
        <f>IF(N165="zákl. přenesená",J165,0)</f>
        <v>0</v>
      </c>
      <c r="BH165" s="205">
        <f>IF(N165="sníž. přenesená",J165,0)</f>
        <v>0</v>
      </c>
      <c r="BI165" s="205">
        <f>IF(N165="nulová",J165,0)</f>
        <v>0</v>
      </c>
      <c r="BJ165" s="25" t="s">
        <v>25</v>
      </c>
      <c r="BK165" s="205">
        <f>ROUND(I165*H165,2)</f>
        <v>177126.77</v>
      </c>
      <c r="BL165" s="25" t="s">
        <v>197</v>
      </c>
      <c r="BM165" s="25" t="s">
        <v>1709</v>
      </c>
    </row>
    <row r="166" spans="2:47" s="1" customFormat="1" ht="108">
      <c r="B166" s="42"/>
      <c r="C166" s="64"/>
      <c r="D166" s="208" t="s">
        <v>237</v>
      </c>
      <c r="E166" s="64"/>
      <c r="F166" s="228" t="s">
        <v>1642</v>
      </c>
      <c r="G166" s="64"/>
      <c r="H166" s="64"/>
      <c r="I166" s="165"/>
      <c r="J166" s="64"/>
      <c r="K166" s="64"/>
      <c r="L166" s="62"/>
      <c r="M166" s="229"/>
      <c r="N166" s="43"/>
      <c r="O166" s="43"/>
      <c r="P166" s="43"/>
      <c r="Q166" s="43"/>
      <c r="R166" s="43"/>
      <c r="S166" s="43"/>
      <c r="T166" s="79"/>
      <c r="AT166" s="25" t="s">
        <v>237</v>
      </c>
      <c r="AU166" s="25" t="s">
        <v>92</v>
      </c>
    </row>
    <row r="167" spans="2:65" s="1" customFormat="1" ht="34.2" customHeight="1">
      <c r="B167" s="42"/>
      <c r="C167" s="194" t="s">
        <v>405</v>
      </c>
      <c r="D167" s="194" t="s">
        <v>185</v>
      </c>
      <c r="E167" s="195" t="s">
        <v>1643</v>
      </c>
      <c r="F167" s="196" t="s">
        <v>1644</v>
      </c>
      <c r="G167" s="197" t="s">
        <v>561</v>
      </c>
      <c r="H167" s="198">
        <v>15032.44</v>
      </c>
      <c r="I167" s="199">
        <v>13.24</v>
      </c>
      <c r="J167" s="200">
        <f>ROUND(I167*H167,2)</f>
        <v>199029.51</v>
      </c>
      <c r="K167" s="196" t="s">
        <v>235</v>
      </c>
      <c r="L167" s="62"/>
      <c r="M167" s="201" t="s">
        <v>22</v>
      </c>
      <c r="N167" s="202" t="s">
        <v>53</v>
      </c>
      <c r="O167" s="43"/>
      <c r="P167" s="203">
        <f>O167*H167</f>
        <v>0</v>
      </c>
      <c r="Q167" s="203">
        <v>0</v>
      </c>
      <c r="R167" s="203">
        <f>Q167*H167</f>
        <v>0</v>
      </c>
      <c r="S167" s="203">
        <v>0</v>
      </c>
      <c r="T167" s="204">
        <f>S167*H167</f>
        <v>0</v>
      </c>
      <c r="AR167" s="25" t="s">
        <v>197</v>
      </c>
      <c r="AT167" s="25" t="s">
        <v>185</v>
      </c>
      <c r="AU167" s="25" t="s">
        <v>92</v>
      </c>
      <c r="AY167" s="25" t="s">
        <v>182</v>
      </c>
      <c r="BE167" s="205">
        <f>IF(N167="základní",J167,0)</f>
        <v>199029.51</v>
      </c>
      <c r="BF167" s="205">
        <f>IF(N167="snížená",J167,0)</f>
        <v>0</v>
      </c>
      <c r="BG167" s="205">
        <f>IF(N167="zákl. přenesená",J167,0)</f>
        <v>0</v>
      </c>
      <c r="BH167" s="205">
        <f>IF(N167="sníž. přenesená",J167,0)</f>
        <v>0</v>
      </c>
      <c r="BI167" s="205">
        <f>IF(N167="nulová",J167,0)</f>
        <v>0</v>
      </c>
      <c r="BJ167" s="25" t="s">
        <v>25</v>
      </c>
      <c r="BK167" s="205">
        <f>ROUND(I167*H167,2)</f>
        <v>199029.51</v>
      </c>
      <c r="BL167" s="25" t="s">
        <v>197</v>
      </c>
      <c r="BM167" s="25" t="s">
        <v>1710</v>
      </c>
    </row>
    <row r="168" spans="2:47" s="1" customFormat="1" ht="108">
      <c r="B168" s="42"/>
      <c r="C168" s="64"/>
      <c r="D168" s="208" t="s">
        <v>237</v>
      </c>
      <c r="E168" s="64"/>
      <c r="F168" s="228" t="s">
        <v>1642</v>
      </c>
      <c r="G168" s="64"/>
      <c r="H168" s="64"/>
      <c r="I168" s="165"/>
      <c r="J168" s="64"/>
      <c r="K168" s="64"/>
      <c r="L168" s="62"/>
      <c r="M168" s="229"/>
      <c r="N168" s="43"/>
      <c r="O168" s="43"/>
      <c r="P168" s="43"/>
      <c r="Q168" s="43"/>
      <c r="R168" s="43"/>
      <c r="S168" s="43"/>
      <c r="T168" s="79"/>
      <c r="AT168" s="25" t="s">
        <v>237</v>
      </c>
      <c r="AU168" s="25" t="s">
        <v>92</v>
      </c>
    </row>
    <row r="169" spans="2:65" s="1" customFormat="1" ht="22.8" customHeight="1">
      <c r="B169" s="42"/>
      <c r="C169" s="194" t="s">
        <v>411</v>
      </c>
      <c r="D169" s="194" t="s">
        <v>185</v>
      </c>
      <c r="E169" s="195" t="s">
        <v>1646</v>
      </c>
      <c r="F169" s="196" t="s">
        <v>1647</v>
      </c>
      <c r="G169" s="197" t="s">
        <v>561</v>
      </c>
      <c r="H169" s="198">
        <v>101.34</v>
      </c>
      <c r="I169" s="199">
        <v>116.16</v>
      </c>
      <c r="J169" s="200">
        <f>ROUND(I169*H169,2)</f>
        <v>11771.65</v>
      </c>
      <c r="K169" s="196" t="s">
        <v>235</v>
      </c>
      <c r="L169" s="62"/>
      <c r="M169" s="201" t="s">
        <v>22</v>
      </c>
      <c r="N169" s="202" t="s">
        <v>53</v>
      </c>
      <c r="O169" s="43"/>
      <c r="P169" s="203">
        <f>O169*H169</f>
        <v>0</v>
      </c>
      <c r="Q169" s="203">
        <v>0</v>
      </c>
      <c r="R169" s="203">
        <f>Q169*H169</f>
        <v>0</v>
      </c>
      <c r="S169" s="203">
        <v>0</v>
      </c>
      <c r="T169" s="204">
        <f>S169*H169</f>
        <v>0</v>
      </c>
      <c r="AR169" s="25" t="s">
        <v>197</v>
      </c>
      <c r="AT169" s="25" t="s">
        <v>185</v>
      </c>
      <c r="AU169" s="25" t="s">
        <v>92</v>
      </c>
      <c r="AY169" s="25" t="s">
        <v>182</v>
      </c>
      <c r="BE169" s="205">
        <f>IF(N169="základní",J169,0)</f>
        <v>11771.65</v>
      </c>
      <c r="BF169" s="205">
        <f>IF(N169="snížená",J169,0)</f>
        <v>0</v>
      </c>
      <c r="BG169" s="205">
        <f>IF(N169="zákl. přenesená",J169,0)</f>
        <v>0</v>
      </c>
      <c r="BH169" s="205">
        <f>IF(N169="sníž. přenesená",J169,0)</f>
        <v>0</v>
      </c>
      <c r="BI169" s="205">
        <f>IF(N169="nulová",J169,0)</f>
        <v>0</v>
      </c>
      <c r="BJ169" s="25" t="s">
        <v>25</v>
      </c>
      <c r="BK169" s="205">
        <f>ROUND(I169*H169,2)</f>
        <v>11771.65</v>
      </c>
      <c r="BL169" s="25" t="s">
        <v>197</v>
      </c>
      <c r="BM169" s="25" t="s">
        <v>1711</v>
      </c>
    </row>
    <row r="170" spans="2:47" s="1" customFormat="1" ht="48">
      <c r="B170" s="42"/>
      <c r="C170" s="64"/>
      <c r="D170" s="208" t="s">
        <v>237</v>
      </c>
      <c r="E170" s="64"/>
      <c r="F170" s="228" t="s">
        <v>1649</v>
      </c>
      <c r="G170" s="64"/>
      <c r="H170" s="64"/>
      <c r="I170" s="165"/>
      <c r="J170" s="64"/>
      <c r="K170" s="64"/>
      <c r="L170" s="62"/>
      <c r="M170" s="229"/>
      <c r="N170" s="43"/>
      <c r="O170" s="43"/>
      <c r="P170" s="43"/>
      <c r="Q170" s="43"/>
      <c r="R170" s="43"/>
      <c r="S170" s="43"/>
      <c r="T170" s="79"/>
      <c r="AT170" s="25" t="s">
        <v>237</v>
      </c>
      <c r="AU170" s="25" t="s">
        <v>92</v>
      </c>
    </row>
    <row r="171" spans="2:63" s="10" customFormat="1" ht="37.35" customHeight="1">
      <c r="B171" s="178"/>
      <c r="C171" s="179"/>
      <c r="D171" s="180" t="s">
        <v>81</v>
      </c>
      <c r="E171" s="181" t="s">
        <v>1520</v>
      </c>
      <c r="F171" s="181" t="s">
        <v>1521</v>
      </c>
      <c r="G171" s="179"/>
      <c r="H171" s="179"/>
      <c r="I171" s="182"/>
      <c r="J171" s="183">
        <f>BK171</f>
        <v>61496.14</v>
      </c>
      <c r="K171" s="179"/>
      <c r="L171" s="184"/>
      <c r="M171" s="185"/>
      <c r="N171" s="186"/>
      <c r="O171" s="186"/>
      <c r="P171" s="187">
        <f>P172</f>
        <v>0</v>
      </c>
      <c r="Q171" s="186"/>
      <c r="R171" s="187">
        <f>R172</f>
        <v>0.071019</v>
      </c>
      <c r="S171" s="186"/>
      <c r="T171" s="188">
        <f>T172</f>
        <v>0</v>
      </c>
      <c r="AR171" s="189" t="s">
        <v>92</v>
      </c>
      <c r="AT171" s="190" t="s">
        <v>81</v>
      </c>
      <c r="AU171" s="190" t="s">
        <v>82</v>
      </c>
      <c r="AY171" s="189" t="s">
        <v>182</v>
      </c>
      <c r="BK171" s="191">
        <f>BK172</f>
        <v>61496.14</v>
      </c>
    </row>
    <row r="172" spans="2:63" s="10" customFormat="1" ht="19.95" customHeight="1">
      <c r="B172" s="178"/>
      <c r="C172" s="179"/>
      <c r="D172" s="180" t="s">
        <v>81</v>
      </c>
      <c r="E172" s="192" t="s">
        <v>1650</v>
      </c>
      <c r="F172" s="192" t="s">
        <v>1651</v>
      </c>
      <c r="G172" s="179"/>
      <c r="H172" s="179"/>
      <c r="I172" s="182"/>
      <c r="J172" s="193">
        <f>BK172</f>
        <v>61496.14</v>
      </c>
      <c r="K172" s="179"/>
      <c r="L172" s="184"/>
      <c r="M172" s="185"/>
      <c r="N172" s="186"/>
      <c r="O172" s="186"/>
      <c r="P172" s="187">
        <f>SUM(P173:P175)</f>
        <v>0</v>
      </c>
      <c r="Q172" s="186"/>
      <c r="R172" s="187">
        <f>SUM(R173:R175)</f>
        <v>0.071019</v>
      </c>
      <c r="S172" s="186"/>
      <c r="T172" s="188">
        <f>SUM(T173:T175)</f>
        <v>0</v>
      </c>
      <c r="AR172" s="189" t="s">
        <v>92</v>
      </c>
      <c r="AT172" s="190" t="s">
        <v>81</v>
      </c>
      <c r="AU172" s="190" t="s">
        <v>25</v>
      </c>
      <c r="AY172" s="189" t="s">
        <v>182</v>
      </c>
      <c r="BK172" s="191">
        <f>SUM(BK173:BK175)</f>
        <v>61496.14</v>
      </c>
    </row>
    <row r="173" spans="2:65" s="1" customFormat="1" ht="14.4" customHeight="1">
      <c r="B173" s="42"/>
      <c r="C173" s="194" t="s">
        <v>416</v>
      </c>
      <c r="D173" s="194" t="s">
        <v>185</v>
      </c>
      <c r="E173" s="195" t="s">
        <v>1652</v>
      </c>
      <c r="F173" s="196" t="s">
        <v>1653</v>
      </c>
      <c r="G173" s="197" t="s">
        <v>234</v>
      </c>
      <c r="H173" s="198">
        <v>157.82</v>
      </c>
      <c r="I173" s="199">
        <v>118.04</v>
      </c>
      <c r="J173" s="200">
        <f>ROUND(I173*H173,2)</f>
        <v>18629.07</v>
      </c>
      <c r="K173" s="196" t="s">
        <v>235</v>
      </c>
      <c r="L173" s="62"/>
      <c r="M173" s="201" t="s">
        <v>22</v>
      </c>
      <c r="N173" s="202" t="s">
        <v>53</v>
      </c>
      <c r="O173" s="43"/>
      <c r="P173" s="203">
        <f>O173*H173</f>
        <v>0</v>
      </c>
      <c r="Q173" s="203">
        <v>0.00013</v>
      </c>
      <c r="R173" s="203">
        <f>Q173*H173</f>
        <v>0.020516599999999996</v>
      </c>
      <c r="S173" s="203">
        <v>0</v>
      </c>
      <c r="T173" s="204">
        <f>S173*H173</f>
        <v>0</v>
      </c>
      <c r="AR173" s="25" t="s">
        <v>317</v>
      </c>
      <c r="AT173" s="25" t="s">
        <v>185</v>
      </c>
      <c r="AU173" s="25" t="s">
        <v>92</v>
      </c>
      <c r="AY173" s="25" t="s">
        <v>182</v>
      </c>
      <c r="BE173" s="205">
        <f>IF(N173="základní",J173,0)</f>
        <v>18629.07</v>
      </c>
      <c r="BF173" s="205">
        <f>IF(N173="snížená",J173,0)</f>
        <v>0</v>
      </c>
      <c r="BG173" s="205">
        <f>IF(N173="zákl. přenesená",J173,0)</f>
        <v>0</v>
      </c>
      <c r="BH173" s="205">
        <f>IF(N173="sníž. přenesená",J173,0)</f>
        <v>0</v>
      </c>
      <c r="BI173" s="205">
        <f>IF(N173="nulová",J173,0)</f>
        <v>0</v>
      </c>
      <c r="BJ173" s="25" t="s">
        <v>25</v>
      </c>
      <c r="BK173" s="205">
        <f>ROUND(I173*H173,2)</f>
        <v>18629.07</v>
      </c>
      <c r="BL173" s="25" t="s">
        <v>317</v>
      </c>
      <c r="BM173" s="25" t="s">
        <v>1654</v>
      </c>
    </row>
    <row r="174" spans="2:65" s="1" customFormat="1" ht="14.4" customHeight="1">
      <c r="B174" s="42"/>
      <c r="C174" s="194" t="s">
        <v>422</v>
      </c>
      <c r="D174" s="194" t="s">
        <v>185</v>
      </c>
      <c r="E174" s="195" t="s">
        <v>1655</v>
      </c>
      <c r="F174" s="196" t="s">
        <v>1656</v>
      </c>
      <c r="G174" s="197" t="s">
        <v>234</v>
      </c>
      <c r="H174" s="198">
        <v>157.82</v>
      </c>
      <c r="I174" s="199">
        <v>149.08</v>
      </c>
      <c r="J174" s="200">
        <f>ROUND(I174*H174,2)</f>
        <v>23527.81</v>
      </c>
      <c r="K174" s="196" t="s">
        <v>235</v>
      </c>
      <c r="L174" s="62"/>
      <c r="M174" s="201" t="s">
        <v>22</v>
      </c>
      <c r="N174" s="202" t="s">
        <v>53</v>
      </c>
      <c r="O174" s="43"/>
      <c r="P174" s="203">
        <f>O174*H174</f>
        <v>0</v>
      </c>
      <c r="Q174" s="203">
        <v>0.00023</v>
      </c>
      <c r="R174" s="203">
        <f>Q174*H174</f>
        <v>0.0362986</v>
      </c>
      <c r="S174" s="203">
        <v>0</v>
      </c>
      <c r="T174" s="204">
        <f>S174*H174</f>
        <v>0</v>
      </c>
      <c r="AR174" s="25" t="s">
        <v>317</v>
      </c>
      <c r="AT174" s="25" t="s">
        <v>185</v>
      </c>
      <c r="AU174" s="25" t="s">
        <v>92</v>
      </c>
      <c r="AY174" s="25" t="s">
        <v>182</v>
      </c>
      <c r="BE174" s="205">
        <f>IF(N174="základní",J174,0)</f>
        <v>23527.81</v>
      </c>
      <c r="BF174" s="205">
        <f>IF(N174="snížená",J174,0)</f>
        <v>0</v>
      </c>
      <c r="BG174" s="205">
        <f>IF(N174="zákl. přenesená",J174,0)</f>
        <v>0</v>
      </c>
      <c r="BH174" s="205">
        <f>IF(N174="sníž. přenesená",J174,0)</f>
        <v>0</v>
      </c>
      <c r="BI174" s="205">
        <f>IF(N174="nulová",J174,0)</f>
        <v>0</v>
      </c>
      <c r="BJ174" s="25" t="s">
        <v>25</v>
      </c>
      <c r="BK174" s="205">
        <f>ROUND(I174*H174,2)</f>
        <v>23527.81</v>
      </c>
      <c r="BL174" s="25" t="s">
        <v>317</v>
      </c>
      <c r="BM174" s="25" t="s">
        <v>1657</v>
      </c>
    </row>
    <row r="175" spans="2:65" s="1" customFormat="1" ht="22.8" customHeight="1">
      <c r="B175" s="42"/>
      <c r="C175" s="194" t="s">
        <v>427</v>
      </c>
      <c r="D175" s="194" t="s">
        <v>185</v>
      </c>
      <c r="E175" s="195" t="s">
        <v>1658</v>
      </c>
      <c r="F175" s="196" t="s">
        <v>1659</v>
      </c>
      <c r="G175" s="197" t="s">
        <v>234</v>
      </c>
      <c r="H175" s="198">
        <v>157.82</v>
      </c>
      <c r="I175" s="199">
        <v>122.54</v>
      </c>
      <c r="J175" s="200">
        <f>ROUND(I175*H175,2)</f>
        <v>19339.26</v>
      </c>
      <c r="K175" s="196" t="s">
        <v>235</v>
      </c>
      <c r="L175" s="62"/>
      <c r="M175" s="201" t="s">
        <v>22</v>
      </c>
      <c r="N175" s="255" t="s">
        <v>53</v>
      </c>
      <c r="O175" s="256"/>
      <c r="P175" s="257">
        <f>O175*H175</f>
        <v>0</v>
      </c>
      <c r="Q175" s="257">
        <v>9E-05</v>
      </c>
      <c r="R175" s="257">
        <f>Q175*H175</f>
        <v>0.0142038</v>
      </c>
      <c r="S175" s="257">
        <v>0</v>
      </c>
      <c r="T175" s="258">
        <f>S175*H175</f>
        <v>0</v>
      </c>
      <c r="AR175" s="25" t="s">
        <v>317</v>
      </c>
      <c r="AT175" s="25" t="s">
        <v>185</v>
      </c>
      <c r="AU175" s="25" t="s">
        <v>92</v>
      </c>
      <c r="AY175" s="25" t="s">
        <v>182</v>
      </c>
      <c r="BE175" s="205">
        <f>IF(N175="základní",J175,0)</f>
        <v>19339.26</v>
      </c>
      <c r="BF175" s="205">
        <f>IF(N175="snížená",J175,0)</f>
        <v>0</v>
      </c>
      <c r="BG175" s="205">
        <f>IF(N175="zákl. přenesená",J175,0)</f>
        <v>0</v>
      </c>
      <c r="BH175" s="205">
        <f>IF(N175="sníž. přenesená",J175,0)</f>
        <v>0</v>
      </c>
      <c r="BI175" s="205">
        <f>IF(N175="nulová",J175,0)</f>
        <v>0</v>
      </c>
      <c r="BJ175" s="25" t="s">
        <v>25</v>
      </c>
      <c r="BK175" s="205">
        <f>ROUND(I175*H175,2)</f>
        <v>19339.26</v>
      </c>
      <c r="BL175" s="25" t="s">
        <v>317</v>
      </c>
      <c r="BM175" s="25" t="s">
        <v>1660</v>
      </c>
    </row>
    <row r="176" spans="2:12" s="1" customFormat="1" ht="6.9" customHeight="1">
      <c r="B176" s="57"/>
      <c r="C176" s="58"/>
      <c r="D176" s="58"/>
      <c r="E176" s="58"/>
      <c r="F176" s="58"/>
      <c r="G176" s="58"/>
      <c r="H176" s="58"/>
      <c r="I176" s="141"/>
      <c r="J176" s="58"/>
      <c r="K176" s="58"/>
      <c r="L176" s="62"/>
    </row>
  </sheetData>
  <sheetProtection algorithmName="SHA-512" hashValue="GZQTmXCN40CGVRV6/UrWzoyU7ipB2dG6fpaRHI8XTy5Pj4IOSudQFosxOkVrtLzocY3l8HRAvdsyKPlDThrGQw==" saltValue="MkC6pbCfptDFS+pp+ds7HecGosnM/YOclHwwDfgS9zl5LKv9E7FomMRuS8sDkSLstqHT4Cye2faKyFMMdTRd6Q==" spinCount="100000" sheet="1" objects="1" scenarios="1" formatColumns="0" formatRows="0" autoFilter="0"/>
  <autoFilter ref="C83:K175"/>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horizontalDpi="600" verticalDpi="600" orientation="landscape" paperSize="9"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6"/>
  <sheetViews>
    <sheetView showGridLines="0" workbookViewId="0" topLeftCell="A1">
      <pane ySplit="1" topLeftCell="A35"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2"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2"/>
      <c r="B1" s="113"/>
      <c r="C1" s="113"/>
      <c r="D1" s="114" t="s">
        <v>1</v>
      </c>
      <c r="E1" s="113"/>
      <c r="F1" s="115" t="s">
        <v>146</v>
      </c>
      <c r="G1" s="405" t="s">
        <v>147</v>
      </c>
      <c r="H1" s="405"/>
      <c r="I1" s="116"/>
      <c r="J1" s="115" t="s">
        <v>148</v>
      </c>
      <c r="K1" s="114" t="s">
        <v>149</v>
      </c>
      <c r="L1" s="115" t="s">
        <v>150</v>
      </c>
      <c r="M1" s="115"/>
      <c r="N1" s="115"/>
      <c r="O1" s="115"/>
      <c r="P1" s="115"/>
      <c r="Q1" s="115"/>
      <c r="R1" s="115"/>
      <c r="S1" s="115"/>
      <c r="T1" s="11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 customHeight="1">
      <c r="L2" s="392"/>
      <c r="M2" s="392"/>
      <c r="N2" s="392"/>
      <c r="O2" s="392"/>
      <c r="P2" s="392"/>
      <c r="Q2" s="392"/>
      <c r="R2" s="392"/>
      <c r="S2" s="392"/>
      <c r="T2" s="392"/>
      <c r="U2" s="392"/>
      <c r="V2" s="392"/>
      <c r="AT2" s="25" t="s">
        <v>113</v>
      </c>
    </row>
    <row r="3" spans="2:46" ht="6.9" customHeight="1">
      <c r="B3" s="26"/>
      <c r="C3" s="27"/>
      <c r="D3" s="27"/>
      <c r="E3" s="27"/>
      <c r="F3" s="27"/>
      <c r="G3" s="27"/>
      <c r="H3" s="27"/>
      <c r="I3" s="117"/>
      <c r="J3" s="27"/>
      <c r="K3" s="28"/>
      <c r="AT3" s="25" t="s">
        <v>92</v>
      </c>
    </row>
    <row r="4" spans="2:46" ht="36.9" customHeight="1">
      <c r="B4" s="29"/>
      <c r="C4" s="30"/>
      <c r="D4" s="31" t="s">
        <v>151</v>
      </c>
      <c r="E4" s="30"/>
      <c r="F4" s="30"/>
      <c r="G4" s="30"/>
      <c r="H4" s="30"/>
      <c r="I4" s="118"/>
      <c r="J4" s="30"/>
      <c r="K4" s="32"/>
      <c r="M4" s="33" t="s">
        <v>12</v>
      </c>
      <c r="AT4" s="25" t="s">
        <v>6</v>
      </c>
    </row>
    <row r="5" spans="2:11" ht="6.9" customHeight="1">
      <c r="B5" s="29"/>
      <c r="C5" s="30"/>
      <c r="D5" s="30"/>
      <c r="E5" s="30"/>
      <c r="F5" s="30"/>
      <c r="G5" s="30"/>
      <c r="H5" s="30"/>
      <c r="I5" s="118"/>
      <c r="J5" s="30"/>
      <c r="K5" s="32"/>
    </row>
    <row r="6" spans="2:11" ht="13.2">
      <c r="B6" s="29"/>
      <c r="C6" s="30"/>
      <c r="D6" s="38" t="s">
        <v>18</v>
      </c>
      <c r="E6" s="30"/>
      <c r="F6" s="30"/>
      <c r="G6" s="30"/>
      <c r="H6" s="30"/>
      <c r="I6" s="118"/>
      <c r="J6" s="30"/>
      <c r="K6" s="32"/>
    </row>
    <row r="7" spans="2:11" ht="14.4" customHeight="1">
      <c r="B7" s="29"/>
      <c r="C7" s="30"/>
      <c r="D7" s="30"/>
      <c r="E7" s="406" t="str">
        <f>'Rekapitulace stavby'!K6</f>
        <v>II/169 a II/145 Dlouhá ves-Radešov, úsek C</v>
      </c>
      <c r="F7" s="407"/>
      <c r="G7" s="407"/>
      <c r="H7" s="407"/>
      <c r="I7" s="118"/>
      <c r="J7" s="30"/>
      <c r="K7" s="32"/>
    </row>
    <row r="8" spans="2:11" s="1" customFormat="1" ht="13.2">
      <c r="B8" s="42"/>
      <c r="C8" s="43"/>
      <c r="D8" s="38" t="s">
        <v>152</v>
      </c>
      <c r="E8" s="43"/>
      <c r="F8" s="43"/>
      <c r="G8" s="43"/>
      <c r="H8" s="43"/>
      <c r="I8" s="119"/>
      <c r="J8" s="43"/>
      <c r="K8" s="46"/>
    </row>
    <row r="9" spans="2:11" s="1" customFormat="1" ht="36.9" customHeight="1">
      <c r="B9" s="42"/>
      <c r="C9" s="43"/>
      <c r="D9" s="43"/>
      <c r="E9" s="408" t="s">
        <v>1712</v>
      </c>
      <c r="F9" s="409"/>
      <c r="G9" s="409"/>
      <c r="H9" s="409"/>
      <c r="I9" s="119"/>
      <c r="J9" s="43"/>
      <c r="K9" s="46"/>
    </row>
    <row r="10" spans="2:11" s="1" customFormat="1" ht="13.5">
      <c r="B10" s="42"/>
      <c r="C10" s="43"/>
      <c r="D10" s="43"/>
      <c r="E10" s="43"/>
      <c r="F10" s="43"/>
      <c r="G10" s="43"/>
      <c r="H10" s="43"/>
      <c r="I10" s="119"/>
      <c r="J10" s="43"/>
      <c r="K10" s="46"/>
    </row>
    <row r="11" spans="2:11" s="1" customFormat="1" ht="14.4" customHeight="1">
      <c r="B11" s="42"/>
      <c r="C11" s="43"/>
      <c r="D11" s="38" t="s">
        <v>21</v>
      </c>
      <c r="E11" s="43"/>
      <c r="F11" s="36" t="s">
        <v>104</v>
      </c>
      <c r="G11" s="43"/>
      <c r="H11" s="43"/>
      <c r="I11" s="120" t="s">
        <v>23</v>
      </c>
      <c r="J11" s="36" t="s">
        <v>24</v>
      </c>
      <c r="K11" s="46"/>
    </row>
    <row r="12" spans="2:11" s="1" customFormat="1" ht="14.4" customHeight="1">
      <c r="B12" s="42"/>
      <c r="C12" s="43"/>
      <c r="D12" s="38" t="s">
        <v>26</v>
      </c>
      <c r="E12" s="43"/>
      <c r="F12" s="36" t="s">
        <v>27</v>
      </c>
      <c r="G12" s="43"/>
      <c r="H12" s="43"/>
      <c r="I12" s="120" t="s">
        <v>28</v>
      </c>
      <c r="J12" s="121">
        <f>'Rekapitulace stavby'!AN8</f>
        <v>43424</v>
      </c>
      <c r="K12" s="46"/>
    </row>
    <row r="13" spans="2:11" s="1" customFormat="1" ht="21.75" customHeight="1">
      <c r="B13" s="42"/>
      <c r="C13" s="43"/>
      <c r="D13" s="35" t="s">
        <v>30</v>
      </c>
      <c r="E13" s="43"/>
      <c r="F13" s="39" t="s">
        <v>31</v>
      </c>
      <c r="G13" s="43"/>
      <c r="H13" s="43"/>
      <c r="I13" s="122" t="s">
        <v>32</v>
      </c>
      <c r="J13" s="39" t="s">
        <v>33</v>
      </c>
      <c r="K13" s="46"/>
    </row>
    <row r="14" spans="2:11" s="1" customFormat="1" ht="14.4" customHeight="1">
      <c r="B14" s="42"/>
      <c r="C14" s="43"/>
      <c r="D14" s="38" t="s">
        <v>35</v>
      </c>
      <c r="E14" s="43"/>
      <c r="F14" s="43"/>
      <c r="G14" s="43"/>
      <c r="H14" s="43"/>
      <c r="I14" s="120" t="s">
        <v>36</v>
      </c>
      <c r="J14" s="36" t="s">
        <v>37</v>
      </c>
      <c r="K14" s="46"/>
    </row>
    <row r="15" spans="2:11" s="1" customFormat="1" ht="18" customHeight="1">
      <c r="B15" s="42"/>
      <c r="C15" s="43"/>
      <c r="D15" s="43"/>
      <c r="E15" s="36" t="s">
        <v>156</v>
      </c>
      <c r="F15" s="43"/>
      <c r="G15" s="43"/>
      <c r="H15" s="43"/>
      <c r="I15" s="120" t="s">
        <v>39</v>
      </c>
      <c r="J15" s="36" t="s">
        <v>40</v>
      </c>
      <c r="K15" s="46"/>
    </row>
    <row r="16" spans="2:11" s="1" customFormat="1" ht="6.9" customHeight="1">
      <c r="B16" s="42"/>
      <c r="C16" s="43"/>
      <c r="D16" s="43"/>
      <c r="E16" s="43"/>
      <c r="F16" s="43"/>
      <c r="G16" s="43"/>
      <c r="H16" s="43"/>
      <c r="I16" s="119"/>
      <c r="J16" s="43"/>
      <c r="K16" s="46"/>
    </row>
    <row r="17" spans="2:11" s="1" customFormat="1" ht="14.4" customHeight="1">
      <c r="B17" s="42"/>
      <c r="C17" s="43"/>
      <c r="D17" s="38" t="s">
        <v>41</v>
      </c>
      <c r="E17" s="43"/>
      <c r="F17" s="43"/>
      <c r="G17" s="43"/>
      <c r="H17" s="43"/>
      <c r="I17" s="120" t="s">
        <v>36</v>
      </c>
      <c r="J17" s="36" t="str">
        <f>IF('Rekapitulace stavby'!AN13="Vyplň údaj","",IF('Rekapitulace stavby'!AN13="","",'Rekapitulace stavby'!AN13))</f>
        <v>48035599</v>
      </c>
      <c r="K17" s="46"/>
    </row>
    <row r="18" spans="2:11" s="1" customFormat="1" ht="18" customHeight="1">
      <c r="B18" s="42"/>
      <c r="C18" s="43"/>
      <c r="D18" s="43"/>
      <c r="E18" s="36" t="str">
        <f>IF('Rekapitulace stavby'!E14="Vyplň údaj","",IF('Rekapitulace stavby'!E14="","",'Rekapitulace stavby'!E14))</f>
        <v>Společnost Dlouhá Ves - Radešov</v>
      </c>
      <c r="F18" s="43"/>
      <c r="G18" s="43"/>
      <c r="H18" s="43"/>
      <c r="I18" s="120" t="s">
        <v>39</v>
      </c>
      <c r="J18" s="36" t="str">
        <f>IF('Rekapitulace stavby'!AN14="Vyplň údaj","",IF('Rekapitulace stavby'!AN14="","",'Rekapitulace stavby'!AN14))</f>
        <v>CZ48035599</v>
      </c>
      <c r="K18" s="46"/>
    </row>
    <row r="19" spans="2:11" s="1" customFormat="1" ht="6.9" customHeight="1">
      <c r="B19" s="42"/>
      <c r="C19" s="43"/>
      <c r="D19" s="43"/>
      <c r="E19" s="43"/>
      <c r="F19" s="43"/>
      <c r="G19" s="43"/>
      <c r="H19" s="43"/>
      <c r="I19" s="119"/>
      <c r="J19" s="43"/>
      <c r="K19" s="46"/>
    </row>
    <row r="20" spans="2:11" s="1" customFormat="1" ht="14.4" customHeight="1">
      <c r="B20" s="42"/>
      <c r="C20" s="43"/>
      <c r="D20" s="38" t="s">
        <v>42</v>
      </c>
      <c r="E20" s="43"/>
      <c r="F20" s="43"/>
      <c r="G20" s="43"/>
      <c r="H20" s="43"/>
      <c r="I20" s="120" t="s">
        <v>36</v>
      </c>
      <c r="J20" s="36" t="s">
        <v>43</v>
      </c>
      <c r="K20" s="46"/>
    </row>
    <row r="21" spans="2:11" s="1" customFormat="1" ht="18" customHeight="1">
      <c r="B21" s="42"/>
      <c r="C21" s="43"/>
      <c r="D21" s="43"/>
      <c r="E21" s="36" t="s">
        <v>44</v>
      </c>
      <c r="F21" s="43"/>
      <c r="G21" s="43"/>
      <c r="H21" s="43"/>
      <c r="I21" s="120" t="s">
        <v>39</v>
      </c>
      <c r="J21" s="36" t="s">
        <v>45</v>
      </c>
      <c r="K21" s="46"/>
    </row>
    <row r="22" spans="2:11" s="1" customFormat="1" ht="6.9" customHeight="1">
      <c r="B22" s="42"/>
      <c r="C22" s="43"/>
      <c r="D22" s="43"/>
      <c r="E22" s="43"/>
      <c r="F22" s="43"/>
      <c r="G22" s="43"/>
      <c r="H22" s="43"/>
      <c r="I22" s="119"/>
      <c r="J22" s="43"/>
      <c r="K22" s="46"/>
    </row>
    <row r="23" spans="2:11" s="1" customFormat="1" ht="14.4" customHeight="1">
      <c r="B23" s="42"/>
      <c r="C23" s="43"/>
      <c r="D23" s="38" t="s">
        <v>46</v>
      </c>
      <c r="E23" s="43"/>
      <c r="F23" s="43"/>
      <c r="G23" s="43"/>
      <c r="H23" s="43"/>
      <c r="I23" s="119"/>
      <c r="J23" s="43"/>
      <c r="K23" s="46"/>
    </row>
    <row r="24" spans="2:11" s="6" customFormat="1" ht="14.4" customHeight="1">
      <c r="B24" s="123"/>
      <c r="C24" s="124"/>
      <c r="D24" s="124"/>
      <c r="E24" s="397" t="s">
        <v>22</v>
      </c>
      <c r="F24" s="397"/>
      <c r="G24" s="397"/>
      <c r="H24" s="397"/>
      <c r="I24" s="125"/>
      <c r="J24" s="124"/>
      <c r="K24" s="126"/>
    </row>
    <row r="25" spans="2:11" s="1" customFormat="1" ht="6.9" customHeight="1">
      <c r="B25" s="42"/>
      <c r="C25" s="43"/>
      <c r="D25" s="43"/>
      <c r="E25" s="43"/>
      <c r="F25" s="43"/>
      <c r="G25" s="43"/>
      <c r="H25" s="43"/>
      <c r="I25" s="119"/>
      <c r="J25" s="43"/>
      <c r="K25" s="46"/>
    </row>
    <row r="26" spans="2:11" s="1" customFormat="1" ht="6.9" customHeight="1">
      <c r="B26" s="42"/>
      <c r="C26" s="43"/>
      <c r="D26" s="86"/>
      <c r="E26" s="86"/>
      <c r="F26" s="86"/>
      <c r="G26" s="86"/>
      <c r="H26" s="86"/>
      <c r="I26" s="127"/>
      <c r="J26" s="86"/>
      <c r="K26" s="128"/>
    </row>
    <row r="27" spans="2:11" s="1" customFormat="1" ht="25.35" customHeight="1">
      <c r="B27" s="42"/>
      <c r="C27" s="43"/>
      <c r="D27" s="129" t="s">
        <v>48</v>
      </c>
      <c r="E27" s="43"/>
      <c r="F27" s="43"/>
      <c r="G27" s="43"/>
      <c r="H27" s="43"/>
      <c r="I27" s="119"/>
      <c r="J27" s="130">
        <f>ROUND(J84,2)</f>
        <v>2332606.89</v>
      </c>
      <c r="K27" s="46"/>
    </row>
    <row r="28" spans="2:11" s="1" customFormat="1" ht="6.9" customHeight="1">
      <c r="B28" s="42"/>
      <c r="C28" s="43"/>
      <c r="D28" s="86"/>
      <c r="E28" s="86"/>
      <c r="F28" s="86"/>
      <c r="G28" s="86"/>
      <c r="H28" s="86"/>
      <c r="I28" s="127"/>
      <c r="J28" s="86"/>
      <c r="K28" s="128"/>
    </row>
    <row r="29" spans="2:11" s="1" customFormat="1" ht="14.4" customHeight="1">
      <c r="B29" s="42"/>
      <c r="C29" s="43"/>
      <c r="D29" s="43"/>
      <c r="E29" s="43"/>
      <c r="F29" s="47" t="s">
        <v>50</v>
      </c>
      <c r="G29" s="43"/>
      <c r="H29" s="43"/>
      <c r="I29" s="131" t="s">
        <v>49</v>
      </c>
      <c r="J29" s="47" t="s">
        <v>51</v>
      </c>
      <c r="K29" s="46"/>
    </row>
    <row r="30" spans="2:11" s="1" customFormat="1" ht="14.4" customHeight="1">
      <c r="B30" s="42"/>
      <c r="C30" s="43"/>
      <c r="D30" s="50" t="s">
        <v>52</v>
      </c>
      <c r="E30" s="50" t="s">
        <v>53</v>
      </c>
      <c r="F30" s="132">
        <f>ROUND(SUM(BE84:BE165),2)</f>
        <v>2332606.89</v>
      </c>
      <c r="G30" s="43"/>
      <c r="H30" s="43"/>
      <c r="I30" s="133">
        <v>0.21</v>
      </c>
      <c r="J30" s="132">
        <f>ROUND(ROUND((SUM(BE84:BE165)),2)*I30,2)</f>
        <v>489847.45</v>
      </c>
      <c r="K30" s="46"/>
    </row>
    <row r="31" spans="2:11" s="1" customFormat="1" ht="14.4" customHeight="1">
      <c r="B31" s="42"/>
      <c r="C31" s="43"/>
      <c r="D31" s="43"/>
      <c r="E31" s="50" t="s">
        <v>54</v>
      </c>
      <c r="F31" s="132">
        <f>ROUND(SUM(BF84:BF165),2)</f>
        <v>0</v>
      </c>
      <c r="G31" s="43"/>
      <c r="H31" s="43"/>
      <c r="I31" s="133">
        <v>0.15</v>
      </c>
      <c r="J31" s="132">
        <f>ROUND(ROUND((SUM(BF84:BF165)),2)*I31,2)</f>
        <v>0</v>
      </c>
      <c r="K31" s="46"/>
    </row>
    <row r="32" spans="2:11" s="1" customFormat="1" ht="14.4" customHeight="1" hidden="1">
      <c r="B32" s="42"/>
      <c r="C32" s="43"/>
      <c r="D32" s="43"/>
      <c r="E32" s="50" t="s">
        <v>55</v>
      </c>
      <c r="F32" s="132">
        <f>ROUND(SUM(BG84:BG165),2)</f>
        <v>0</v>
      </c>
      <c r="G32" s="43"/>
      <c r="H32" s="43"/>
      <c r="I32" s="133">
        <v>0.21</v>
      </c>
      <c r="J32" s="132">
        <v>0</v>
      </c>
      <c r="K32" s="46"/>
    </row>
    <row r="33" spans="2:11" s="1" customFormat="1" ht="14.4" customHeight="1" hidden="1">
      <c r="B33" s="42"/>
      <c r="C33" s="43"/>
      <c r="D33" s="43"/>
      <c r="E33" s="50" t="s">
        <v>56</v>
      </c>
      <c r="F33" s="132">
        <f>ROUND(SUM(BH84:BH165),2)</f>
        <v>0</v>
      </c>
      <c r="G33" s="43"/>
      <c r="H33" s="43"/>
      <c r="I33" s="133">
        <v>0.15</v>
      </c>
      <c r="J33" s="132">
        <v>0</v>
      </c>
      <c r="K33" s="46"/>
    </row>
    <row r="34" spans="2:11" s="1" customFormat="1" ht="14.4" customHeight="1" hidden="1">
      <c r="B34" s="42"/>
      <c r="C34" s="43"/>
      <c r="D34" s="43"/>
      <c r="E34" s="50" t="s">
        <v>57</v>
      </c>
      <c r="F34" s="132">
        <f>ROUND(SUM(BI84:BI165),2)</f>
        <v>0</v>
      </c>
      <c r="G34" s="43"/>
      <c r="H34" s="43"/>
      <c r="I34" s="133">
        <v>0</v>
      </c>
      <c r="J34" s="132">
        <v>0</v>
      </c>
      <c r="K34" s="46"/>
    </row>
    <row r="35" spans="2:11" s="1" customFormat="1" ht="6.9" customHeight="1">
      <c r="B35" s="42"/>
      <c r="C35" s="43"/>
      <c r="D35" s="43"/>
      <c r="E35" s="43"/>
      <c r="F35" s="43"/>
      <c r="G35" s="43"/>
      <c r="H35" s="43"/>
      <c r="I35" s="119"/>
      <c r="J35" s="43"/>
      <c r="K35" s="46"/>
    </row>
    <row r="36" spans="2:11" s="1" customFormat="1" ht="25.35" customHeight="1">
      <c r="B36" s="42"/>
      <c r="C36" s="134"/>
      <c r="D36" s="135" t="s">
        <v>58</v>
      </c>
      <c r="E36" s="80"/>
      <c r="F36" s="80"/>
      <c r="G36" s="136" t="s">
        <v>59</v>
      </c>
      <c r="H36" s="137" t="s">
        <v>60</v>
      </c>
      <c r="I36" s="138"/>
      <c r="J36" s="139">
        <f>SUM(J27:J34)</f>
        <v>2822454.3400000003</v>
      </c>
      <c r="K36" s="140"/>
    </row>
    <row r="37" spans="2:11" s="1" customFormat="1" ht="14.4" customHeight="1">
      <c r="B37" s="57"/>
      <c r="C37" s="58"/>
      <c r="D37" s="58"/>
      <c r="E37" s="58"/>
      <c r="F37" s="58"/>
      <c r="G37" s="58"/>
      <c r="H37" s="58"/>
      <c r="I37" s="141"/>
      <c r="J37" s="58"/>
      <c r="K37" s="59"/>
    </row>
    <row r="41" spans="2:11" s="1" customFormat="1" ht="6.9" customHeight="1">
      <c r="B41" s="142"/>
      <c r="C41" s="143"/>
      <c r="D41" s="143"/>
      <c r="E41" s="143"/>
      <c r="F41" s="143"/>
      <c r="G41" s="143"/>
      <c r="H41" s="143"/>
      <c r="I41" s="144"/>
      <c r="J41" s="143"/>
      <c r="K41" s="145"/>
    </row>
    <row r="42" spans="2:11" s="1" customFormat="1" ht="36.9" customHeight="1">
      <c r="B42" s="42"/>
      <c r="C42" s="31" t="s">
        <v>157</v>
      </c>
      <c r="D42" s="43"/>
      <c r="E42" s="43"/>
      <c r="F42" s="43"/>
      <c r="G42" s="43"/>
      <c r="H42" s="43"/>
      <c r="I42" s="119"/>
      <c r="J42" s="43"/>
      <c r="K42" s="46"/>
    </row>
    <row r="43" spans="2:11" s="1" customFormat="1" ht="6.9" customHeight="1">
      <c r="B43" s="42"/>
      <c r="C43" s="43"/>
      <c r="D43" s="43"/>
      <c r="E43" s="43"/>
      <c r="F43" s="43"/>
      <c r="G43" s="43"/>
      <c r="H43" s="43"/>
      <c r="I43" s="119"/>
      <c r="J43" s="43"/>
      <c r="K43" s="46"/>
    </row>
    <row r="44" spans="2:11" s="1" customFormat="1" ht="14.4" customHeight="1">
      <c r="B44" s="42"/>
      <c r="C44" s="38" t="s">
        <v>18</v>
      </c>
      <c r="D44" s="43"/>
      <c r="E44" s="43"/>
      <c r="F44" s="43"/>
      <c r="G44" s="43"/>
      <c r="H44" s="43"/>
      <c r="I44" s="119"/>
      <c r="J44" s="43"/>
      <c r="K44" s="46"/>
    </row>
    <row r="45" spans="2:11" s="1" customFormat="1" ht="14.4" customHeight="1">
      <c r="B45" s="42"/>
      <c r="C45" s="43"/>
      <c r="D45" s="43"/>
      <c r="E45" s="406" t="str">
        <f>E7</f>
        <v>II/169 a II/145 Dlouhá ves-Radešov, úsek C</v>
      </c>
      <c r="F45" s="407"/>
      <c r="G45" s="407"/>
      <c r="H45" s="407"/>
      <c r="I45" s="119"/>
      <c r="J45" s="43"/>
      <c r="K45" s="46"/>
    </row>
    <row r="46" spans="2:11" s="1" customFormat="1" ht="14.4" customHeight="1">
      <c r="B46" s="42"/>
      <c r="C46" s="38" t="s">
        <v>152</v>
      </c>
      <c r="D46" s="43"/>
      <c r="E46" s="43"/>
      <c r="F46" s="43"/>
      <c r="G46" s="43"/>
      <c r="H46" s="43"/>
      <c r="I46" s="119"/>
      <c r="J46" s="43"/>
      <c r="K46" s="46"/>
    </row>
    <row r="47" spans="2:11" s="1" customFormat="1" ht="16.2" customHeight="1">
      <c r="B47" s="42"/>
      <c r="C47" s="43"/>
      <c r="D47" s="43"/>
      <c r="E47" s="408" t="str">
        <f>E9</f>
        <v>103C4 -  Úprava skalních výchozů km 6,165-6,370</v>
      </c>
      <c r="F47" s="409"/>
      <c r="G47" s="409"/>
      <c r="H47" s="409"/>
      <c r="I47" s="119"/>
      <c r="J47" s="43"/>
      <c r="K47" s="46"/>
    </row>
    <row r="48" spans="2:11" s="1" customFormat="1" ht="6.9" customHeight="1">
      <c r="B48" s="42"/>
      <c r="C48" s="43"/>
      <c r="D48" s="43"/>
      <c r="E48" s="43"/>
      <c r="F48" s="43"/>
      <c r="G48" s="43"/>
      <c r="H48" s="43"/>
      <c r="I48" s="119"/>
      <c r="J48" s="43"/>
      <c r="K48" s="46"/>
    </row>
    <row r="49" spans="2:11" s="1" customFormat="1" ht="18" customHeight="1">
      <c r="B49" s="42"/>
      <c r="C49" s="38" t="s">
        <v>26</v>
      </c>
      <c r="D49" s="43"/>
      <c r="E49" s="43"/>
      <c r="F49" s="36" t="str">
        <f>F12</f>
        <v>Kraj Plzeňský, k.ú. Opolenec</v>
      </c>
      <c r="G49" s="43"/>
      <c r="H49" s="43"/>
      <c r="I49" s="120" t="s">
        <v>28</v>
      </c>
      <c r="J49" s="121">
        <f>IF(J12="","",J12)</f>
        <v>43424</v>
      </c>
      <c r="K49" s="46"/>
    </row>
    <row r="50" spans="2:11" s="1" customFormat="1" ht="6.9" customHeight="1">
      <c r="B50" s="42"/>
      <c r="C50" s="43"/>
      <c r="D50" s="43"/>
      <c r="E50" s="43"/>
      <c r="F50" s="43"/>
      <c r="G50" s="43"/>
      <c r="H50" s="43"/>
      <c r="I50" s="119"/>
      <c r="J50" s="43"/>
      <c r="K50" s="46"/>
    </row>
    <row r="51" spans="2:11" s="1" customFormat="1" ht="13.2">
      <c r="B51" s="42"/>
      <c r="C51" s="38" t="s">
        <v>35</v>
      </c>
      <c r="D51" s="43"/>
      <c r="E51" s="43"/>
      <c r="F51" s="36" t="str">
        <f>E15</f>
        <v>Správa a údržba silnic Lzeňského kraje, p.o.</v>
      </c>
      <c r="G51" s="43"/>
      <c r="H51" s="43"/>
      <c r="I51" s="120" t="s">
        <v>42</v>
      </c>
      <c r="J51" s="397" t="str">
        <f>E21</f>
        <v>Pontex spol. s r.o.</v>
      </c>
      <c r="K51" s="46"/>
    </row>
    <row r="52" spans="2:11" s="1" customFormat="1" ht="14.4" customHeight="1">
      <c r="B52" s="42"/>
      <c r="C52" s="38" t="s">
        <v>41</v>
      </c>
      <c r="D52" s="43"/>
      <c r="E52" s="43"/>
      <c r="F52" s="36" t="str">
        <f>IF(E18="","",E18)</f>
        <v>Společnost Dlouhá Ves - Radešov</v>
      </c>
      <c r="G52" s="43"/>
      <c r="H52" s="43"/>
      <c r="I52" s="119"/>
      <c r="J52" s="401"/>
      <c r="K52" s="46"/>
    </row>
    <row r="53" spans="2:11" s="1" customFormat="1" ht="10.35" customHeight="1">
      <c r="B53" s="42"/>
      <c r="C53" s="43"/>
      <c r="D53" s="43"/>
      <c r="E53" s="43"/>
      <c r="F53" s="43"/>
      <c r="G53" s="43"/>
      <c r="H53" s="43"/>
      <c r="I53" s="119"/>
      <c r="J53" s="43"/>
      <c r="K53" s="46"/>
    </row>
    <row r="54" spans="2:11" s="1" customFormat="1" ht="29.25" customHeight="1">
      <c r="B54" s="42"/>
      <c r="C54" s="146" t="s">
        <v>158</v>
      </c>
      <c r="D54" s="134"/>
      <c r="E54" s="134"/>
      <c r="F54" s="134"/>
      <c r="G54" s="134"/>
      <c r="H54" s="134"/>
      <c r="I54" s="147"/>
      <c r="J54" s="148" t="s">
        <v>159</v>
      </c>
      <c r="K54" s="149"/>
    </row>
    <row r="55" spans="2:11" s="1" customFormat="1" ht="10.35" customHeight="1">
      <c r="B55" s="42"/>
      <c r="C55" s="43"/>
      <c r="D55" s="43"/>
      <c r="E55" s="43"/>
      <c r="F55" s="43"/>
      <c r="G55" s="43"/>
      <c r="H55" s="43"/>
      <c r="I55" s="119"/>
      <c r="J55" s="43"/>
      <c r="K55" s="46"/>
    </row>
    <row r="56" spans="2:47" s="1" customFormat="1" ht="29.25" customHeight="1">
      <c r="B56" s="42"/>
      <c r="C56" s="150" t="s">
        <v>160</v>
      </c>
      <c r="D56" s="43"/>
      <c r="E56" s="43"/>
      <c r="F56" s="43"/>
      <c r="G56" s="43"/>
      <c r="H56" s="43"/>
      <c r="I56" s="119"/>
      <c r="J56" s="130">
        <f>J84</f>
        <v>2332606.8900000006</v>
      </c>
      <c r="K56" s="46"/>
      <c r="AU56" s="25" t="s">
        <v>161</v>
      </c>
    </row>
    <row r="57" spans="2:11" s="7" customFormat="1" ht="24.9" customHeight="1">
      <c r="B57" s="151"/>
      <c r="C57" s="152"/>
      <c r="D57" s="153" t="s">
        <v>219</v>
      </c>
      <c r="E57" s="154"/>
      <c r="F57" s="154"/>
      <c r="G57" s="154"/>
      <c r="H57" s="154"/>
      <c r="I57" s="155"/>
      <c r="J57" s="156">
        <f>J85</f>
        <v>2327930.9700000007</v>
      </c>
      <c r="K57" s="157"/>
    </row>
    <row r="58" spans="2:11" s="8" customFormat="1" ht="19.95" customHeight="1">
      <c r="B58" s="158"/>
      <c r="C58" s="159"/>
      <c r="D58" s="160" t="s">
        <v>220</v>
      </c>
      <c r="E58" s="161"/>
      <c r="F58" s="161"/>
      <c r="G58" s="161"/>
      <c r="H58" s="161"/>
      <c r="I58" s="162"/>
      <c r="J58" s="163">
        <f>J86</f>
        <v>1974874.6800000004</v>
      </c>
      <c r="K58" s="164"/>
    </row>
    <row r="59" spans="2:11" s="8" customFormat="1" ht="19.95" customHeight="1">
      <c r="B59" s="158"/>
      <c r="C59" s="159"/>
      <c r="D59" s="160" t="s">
        <v>221</v>
      </c>
      <c r="E59" s="161"/>
      <c r="F59" s="161"/>
      <c r="G59" s="161"/>
      <c r="H59" s="161"/>
      <c r="I59" s="162"/>
      <c r="J59" s="163">
        <f>J138</f>
        <v>11528.109999999999</v>
      </c>
      <c r="K59" s="164"/>
    </row>
    <row r="60" spans="2:11" s="8" customFormat="1" ht="19.95" customHeight="1">
      <c r="B60" s="158"/>
      <c r="C60" s="159"/>
      <c r="D60" s="160" t="s">
        <v>1559</v>
      </c>
      <c r="E60" s="161"/>
      <c r="F60" s="161"/>
      <c r="G60" s="161"/>
      <c r="H60" s="161"/>
      <c r="I60" s="162"/>
      <c r="J60" s="163">
        <f>J142</f>
        <v>1924.8</v>
      </c>
      <c r="K60" s="164"/>
    </row>
    <row r="61" spans="2:11" s="8" customFormat="1" ht="19.95" customHeight="1">
      <c r="B61" s="158"/>
      <c r="C61" s="159"/>
      <c r="D61" s="160" t="s">
        <v>1356</v>
      </c>
      <c r="E61" s="161"/>
      <c r="F61" s="161"/>
      <c r="G61" s="161"/>
      <c r="H61" s="161"/>
      <c r="I61" s="162"/>
      <c r="J61" s="163">
        <f>J145</f>
        <v>260610.76</v>
      </c>
      <c r="K61" s="164"/>
    </row>
    <row r="62" spans="2:11" s="8" customFormat="1" ht="19.95" customHeight="1">
      <c r="B62" s="158"/>
      <c r="C62" s="159"/>
      <c r="D62" s="160" t="s">
        <v>1357</v>
      </c>
      <c r="E62" s="161"/>
      <c r="F62" s="161"/>
      <c r="G62" s="161"/>
      <c r="H62" s="161"/>
      <c r="I62" s="162"/>
      <c r="J62" s="163">
        <f>J153</f>
        <v>78992.62</v>
      </c>
      <c r="K62" s="164"/>
    </row>
    <row r="63" spans="2:11" s="7" customFormat="1" ht="24.9" customHeight="1">
      <c r="B63" s="151"/>
      <c r="C63" s="152"/>
      <c r="D63" s="153" t="s">
        <v>1359</v>
      </c>
      <c r="E63" s="154"/>
      <c r="F63" s="154"/>
      <c r="G63" s="154"/>
      <c r="H63" s="154"/>
      <c r="I63" s="155"/>
      <c r="J63" s="156">
        <f>J161</f>
        <v>4675.92</v>
      </c>
      <c r="K63" s="157"/>
    </row>
    <row r="64" spans="2:11" s="8" customFormat="1" ht="19.95" customHeight="1">
      <c r="B64" s="158"/>
      <c r="C64" s="159"/>
      <c r="D64" s="160" t="s">
        <v>1560</v>
      </c>
      <c r="E64" s="161"/>
      <c r="F64" s="161"/>
      <c r="G64" s="161"/>
      <c r="H64" s="161"/>
      <c r="I64" s="162"/>
      <c r="J64" s="163">
        <f>J162</f>
        <v>4675.92</v>
      </c>
      <c r="K64" s="164"/>
    </row>
    <row r="65" spans="2:11" s="1" customFormat="1" ht="21.75" customHeight="1">
      <c r="B65" s="42"/>
      <c r="C65" s="43"/>
      <c r="D65" s="43"/>
      <c r="E65" s="43"/>
      <c r="F65" s="43"/>
      <c r="G65" s="43"/>
      <c r="H65" s="43"/>
      <c r="I65" s="119"/>
      <c r="J65" s="43"/>
      <c r="K65" s="46"/>
    </row>
    <row r="66" spans="2:11" s="1" customFormat="1" ht="6.9" customHeight="1">
      <c r="B66" s="57"/>
      <c r="C66" s="58"/>
      <c r="D66" s="58"/>
      <c r="E66" s="58"/>
      <c r="F66" s="58"/>
      <c r="G66" s="58"/>
      <c r="H66" s="58"/>
      <c r="I66" s="141"/>
      <c r="J66" s="58"/>
      <c r="K66" s="59"/>
    </row>
    <row r="70" spans="2:12" s="1" customFormat="1" ht="6.9" customHeight="1">
      <c r="B70" s="60"/>
      <c r="C70" s="61"/>
      <c r="D70" s="61"/>
      <c r="E70" s="61"/>
      <c r="F70" s="61"/>
      <c r="G70" s="61"/>
      <c r="H70" s="61"/>
      <c r="I70" s="144"/>
      <c r="J70" s="61"/>
      <c r="K70" s="61"/>
      <c r="L70" s="62"/>
    </row>
    <row r="71" spans="2:12" s="1" customFormat="1" ht="36.9" customHeight="1">
      <c r="B71" s="42"/>
      <c r="C71" s="63" t="s">
        <v>165</v>
      </c>
      <c r="D71" s="64"/>
      <c r="E71" s="64"/>
      <c r="F71" s="64"/>
      <c r="G71" s="64"/>
      <c r="H71" s="64"/>
      <c r="I71" s="165"/>
      <c r="J71" s="64"/>
      <c r="K71" s="64"/>
      <c r="L71" s="62"/>
    </row>
    <row r="72" spans="2:12" s="1" customFormat="1" ht="6.9" customHeight="1">
      <c r="B72" s="42"/>
      <c r="C72" s="64"/>
      <c r="D72" s="64"/>
      <c r="E72" s="64"/>
      <c r="F72" s="64"/>
      <c r="G72" s="64"/>
      <c r="H72" s="64"/>
      <c r="I72" s="165"/>
      <c r="J72" s="64"/>
      <c r="K72" s="64"/>
      <c r="L72" s="62"/>
    </row>
    <row r="73" spans="2:12" s="1" customFormat="1" ht="14.4" customHeight="1">
      <c r="B73" s="42"/>
      <c r="C73" s="66" t="s">
        <v>18</v>
      </c>
      <c r="D73" s="64"/>
      <c r="E73" s="64"/>
      <c r="F73" s="64"/>
      <c r="G73" s="64"/>
      <c r="H73" s="64"/>
      <c r="I73" s="165"/>
      <c r="J73" s="64"/>
      <c r="K73" s="64"/>
      <c r="L73" s="62"/>
    </row>
    <row r="74" spans="2:12" s="1" customFormat="1" ht="14.4" customHeight="1">
      <c r="B74" s="42"/>
      <c r="C74" s="64"/>
      <c r="D74" s="64"/>
      <c r="E74" s="402" t="str">
        <f>E7</f>
        <v>II/169 a II/145 Dlouhá ves-Radešov, úsek C</v>
      </c>
      <c r="F74" s="403"/>
      <c r="G74" s="403"/>
      <c r="H74" s="403"/>
      <c r="I74" s="165"/>
      <c r="J74" s="64"/>
      <c r="K74" s="64"/>
      <c r="L74" s="62"/>
    </row>
    <row r="75" spans="2:12" s="1" customFormat="1" ht="14.4" customHeight="1">
      <c r="B75" s="42"/>
      <c r="C75" s="66" t="s">
        <v>152</v>
      </c>
      <c r="D75" s="64"/>
      <c r="E75" s="64"/>
      <c r="F75" s="64"/>
      <c r="G75" s="64"/>
      <c r="H75" s="64"/>
      <c r="I75" s="165"/>
      <c r="J75" s="64"/>
      <c r="K75" s="64"/>
      <c r="L75" s="62"/>
    </row>
    <row r="76" spans="2:12" s="1" customFormat="1" ht="16.2" customHeight="1">
      <c r="B76" s="42"/>
      <c r="C76" s="64"/>
      <c r="D76" s="64"/>
      <c r="E76" s="382" t="str">
        <f>E9</f>
        <v>103C4 -  Úprava skalních výchozů km 6,165-6,370</v>
      </c>
      <c r="F76" s="404"/>
      <c r="G76" s="404"/>
      <c r="H76" s="404"/>
      <c r="I76" s="165"/>
      <c r="J76" s="64"/>
      <c r="K76" s="64"/>
      <c r="L76" s="62"/>
    </row>
    <row r="77" spans="2:12" s="1" customFormat="1" ht="6.9" customHeight="1">
      <c r="B77" s="42"/>
      <c r="C77" s="64"/>
      <c r="D77" s="64"/>
      <c r="E77" s="64"/>
      <c r="F77" s="64"/>
      <c r="G77" s="64"/>
      <c r="H77" s="64"/>
      <c r="I77" s="165"/>
      <c r="J77" s="64"/>
      <c r="K77" s="64"/>
      <c r="L77" s="62"/>
    </row>
    <row r="78" spans="2:12" s="1" customFormat="1" ht="18" customHeight="1">
      <c r="B78" s="42"/>
      <c r="C78" s="66" t="s">
        <v>26</v>
      </c>
      <c r="D78" s="64"/>
      <c r="E78" s="64"/>
      <c r="F78" s="166" t="str">
        <f>F12</f>
        <v>Kraj Plzeňský, k.ú. Opolenec</v>
      </c>
      <c r="G78" s="64"/>
      <c r="H78" s="64"/>
      <c r="I78" s="167" t="s">
        <v>28</v>
      </c>
      <c r="J78" s="74">
        <f>IF(J12="","",J12)</f>
        <v>43424</v>
      </c>
      <c r="K78" s="64"/>
      <c r="L78" s="62"/>
    </row>
    <row r="79" spans="2:12" s="1" customFormat="1" ht="6.9" customHeight="1">
      <c r="B79" s="42"/>
      <c r="C79" s="64"/>
      <c r="D79" s="64"/>
      <c r="E79" s="64"/>
      <c r="F79" s="64"/>
      <c r="G79" s="64"/>
      <c r="H79" s="64"/>
      <c r="I79" s="165"/>
      <c r="J79" s="64"/>
      <c r="K79" s="64"/>
      <c r="L79" s="62"/>
    </row>
    <row r="80" spans="2:12" s="1" customFormat="1" ht="13.2">
      <c r="B80" s="42"/>
      <c r="C80" s="66" t="s">
        <v>35</v>
      </c>
      <c r="D80" s="64"/>
      <c r="E80" s="64"/>
      <c r="F80" s="166" t="str">
        <f>E15</f>
        <v>Správa a údržba silnic Lzeňského kraje, p.o.</v>
      </c>
      <c r="G80" s="64"/>
      <c r="H80" s="64"/>
      <c r="I80" s="167" t="s">
        <v>42</v>
      </c>
      <c r="J80" s="166" t="str">
        <f>E21</f>
        <v>Pontex spol. s r.o.</v>
      </c>
      <c r="K80" s="64"/>
      <c r="L80" s="62"/>
    </row>
    <row r="81" spans="2:12" s="1" customFormat="1" ht="14.4" customHeight="1">
      <c r="B81" s="42"/>
      <c r="C81" s="66" t="s">
        <v>41</v>
      </c>
      <c r="D81" s="64"/>
      <c r="E81" s="64"/>
      <c r="F81" s="166" t="str">
        <f>IF(E18="","",E18)</f>
        <v>Společnost Dlouhá Ves - Radešov</v>
      </c>
      <c r="G81" s="64"/>
      <c r="H81" s="64"/>
      <c r="I81" s="165"/>
      <c r="J81" s="64"/>
      <c r="K81" s="64"/>
      <c r="L81" s="62"/>
    </row>
    <row r="82" spans="2:12" s="1" customFormat="1" ht="10.35" customHeight="1">
      <c r="B82" s="42"/>
      <c r="C82" s="64"/>
      <c r="D82" s="64"/>
      <c r="E82" s="64"/>
      <c r="F82" s="64"/>
      <c r="G82" s="64"/>
      <c r="H82" s="64"/>
      <c r="I82" s="165"/>
      <c r="J82" s="64"/>
      <c r="K82" s="64"/>
      <c r="L82" s="62"/>
    </row>
    <row r="83" spans="2:20" s="9" customFormat="1" ht="29.25" customHeight="1">
      <c r="B83" s="168"/>
      <c r="C83" s="169" t="s">
        <v>166</v>
      </c>
      <c r="D83" s="170" t="s">
        <v>67</v>
      </c>
      <c r="E83" s="170" t="s">
        <v>63</v>
      </c>
      <c r="F83" s="170" t="s">
        <v>167</v>
      </c>
      <c r="G83" s="170" t="s">
        <v>168</v>
      </c>
      <c r="H83" s="170" t="s">
        <v>169</v>
      </c>
      <c r="I83" s="171" t="s">
        <v>170</v>
      </c>
      <c r="J83" s="170" t="s">
        <v>159</v>
      </c>
      <c r="K83" s="172" t="s">
        <v>171</v>
      </c>
      <c r="L83" s="173"/>
      <c r="M83" s="82" t="s">
        <v>172</v>
      </c>
      <c r="N83" s="83" t="s">
        <v>52</v>
      </c>
      <c r="O83" s="83" t="s">
        <v>173</v>
      </c>
      <c r="P83" s="83" t="s">
        <v>174</v>
      </c>
      <c r="Q83" s="83" t="s">
        <v>175</v>
      </c>
      <c r="R83" s="83" t="s">
        <v>176</v>
      </c>
      <c r="S83" s="83" t="s">
        <v>177</v>
      </c>
      <c r="T83" s="84" t="s">
        <v>178</v>
      </c>
    </row>
    <row r="84" spans="2:63" s="1" customFormat="1" ht="29.25" customHeight="1">
      <c r="B84" s="42"/>
      <c r="C84" s="88" t="s">
        <v>160</v>
      </c>
      <c r="D84" s="64"/>
      <c r="E84" s="64"/>
      <c r="F84" s="64"/>
      <c r="G84" s="64"/>
      <c r="H84" s="64"/>
      <c r="I84" s="165"/>
      <c r="J84" s="174">
        <f>BK84</f>
        <v>2332606.8900000006</v>
      </c>
      <c r="K84" s="64"/>
      <c r="L84" s="62"/>
      <c r="M84" s="85"/>
      <c r="N84" s="86"/>
      <c r="O84" s="86"/>
      <c r="P84" s="175">
        <f>P85+P161</f>
        <v>0</v>
      </c>
      <c r="Q84" s="86"/>
      <c r="R84" s="175">
        <f>R85+R161</f>
        <v>512.0114492</v>
      </c>
      <c r="S84" s="86"/>
      <c r="T84" s="176">
        <f>T85+T161</f>
        <v>0</v>
      </c>
      <c r="AT84" s="25" t="s">
        <v>81</v>
      </c>
      <c r="AU84" s="25" t="s">
        <v>161</v>
      </c>
      <c r="BK84" s="177">
        <f>BK85+BK161</f>
        <v>2332606.8900000006</v>
      </c>
    </row>
    <row r="85" spans="2:63" s="10" customFormat="1" ht="37.35" customHeight="1">
      <c r="B85" s="178"/>
      <c r="C85" s="179"/>
      <c r="D85" s="180" t="s">
        <v>81</v>
      </c>
      <c r="E85" s="181" t="s">
        <v>229</v>
      </c>
      <c r="F85" s="181" t="s">
        <v>230</v>
      </c>
      <c r="G85" s="179"/>
      <c r="H85" s="179"/>
      <c r="I85" s="182"/>
      <c r="J85" s="183">
        <f>BK85</f>
        <v>2327930.9700000007</v>
      </c>
      <c r="K85" s="179"/>
      <c r="L85" s="184"/>
      <c r="M85" s="185"/>
      <c r="N85" s="186"/>
      <c r="O85" s="186"/>
      <c r="P85" s="187">
        <f>P86+P138+P142+P145+P153</f>
        <v>0</v>
      </c>
      <c r="Q85" s="186"/>
      <c r="R85" s="187">
        <f>R86+R138+R142+R145+R153</f>
        <v>512.0060492</v>
      </c>
      <c r="S85" s="186"/>
      <c r="T85" s="188">
        <f>T86+T138+T142+T145+T153</f>
        <v>0</v>
      </c>
      <c r="AR85" s="189" t="s">
        <v>25</v>
      </c>
      <c r="AT85" s="190" t="s">
        <v>81</v>
      </c>
      <c r="AU85" s="190" t="s">
        <v>82</v>
      </c>
      <c r="AY85" s="189" t="s">
        <v>182</v>
      </c>
      <c r="BK85" s="191">
        <f>BK86+BK138+BK142+BK145+BK153</f>
        <v>2327930.9700000007</v>
      </c>
    </row>
    <row r="86" spans="2:63" s="10" customFormat="1" ht="19.95" customHeight="1">
      <c r="B86" s="178"/>
      <c r="C86" s="179"/>
      <c r="D86" s="180" t="s">
        <v>81</v>
      </c>
      <c r="E86" s="192" t="s">
        <v>25</v>
      </c>
      <c r="F86" s="192" t="s">
        <v>231</v>
      </c>
      <c r="G86" s="179"/>
      <c r="H86" s="179"/>
      <c r="I86" s="182"/>
      <c r="J86" s="193">
        <f>BK86</f>
        <v>1974874.6800000004</v>
      </c>
      <c r="K86" s="179"/>
      <c r="L86" s="184"/>
      <c r="M86" s="185"/>
      <c r="N86" s="186"/>
      <c r="O86" s="186"/>
      <c r="P86" s="187">
        <f>SUM(P87:P137)</f>
        <v>0</v>
      </c>
      <c r="Q86" s="186"/>
      <c r="R86" s="187">
        <f>SUM(R87:R137)</f>
        <v>15.749095999999996</v>
      </c>
      <c r="S86" s="186"/>
      <c r="T86" s="188">
        <f>SUM(T87:T137)</f>
        <v>0</v>
      </c>
      <c r="AR86" s="189" t="s">
        <v>25</v>
      </c>
      <c r="AT86" s="190" t="s">
        <v>81</v>
      </c>
      <c r="AU86" s="190" t="s">
        <v>25</v>
      </c>
      <c r="AY86" s="189" t="s">
        <v>182</v>
      </c>
      <c r="BK86" s="191">
        <f>SUM(BK87:BK137)</f>
        <v>1974874.6800000004</v>
      </c>
    </row>
    <row r="87" spans="2:65" s="1" customFormat="1" ht="22.8" customHeight="1">
      <c r="B87" s="42"/>
      <c r="C87" s="194" t="s">
        <v>25</v>
      </c>
      <c r="D87" s="194" t="s">
        <v>185</v>
      </c>
      <c r="E87" s="195" t="s">
        <v>1561</v>
      </c>
      <c r="F87" s="196" t="s">
        <v>1562</v>
      </c>
      <c r="G87" s="197" t="s">
        <v>249</v>
      </c>
      <c r="H87" s="198">
        <v>40</v>
      </c>
      <c r="I87" s="199">
        <v>439.64</v>
      </c>
      <c r="J87" s="200">
        <f>ROUND(I87*H87,2)</f>
        <v>17585.6</v>
      </c>
      <c r="K87" s="196" t="s">
        <v>235</v>
      </c>
      <c r="L87" s="62"/>
      <c r="M87" s="201" t="s">
        <v>22</v>
      </c>
      <c r="N87" s="202" t="s">
        <v>53</v>
      </c>
      <c r="O87" s="43"/>
      <c r="P87" s="203">
        <f>O87*H87</f>
        <v>0</v>
      </c>
      <c r="Q87" s="203">
        <v>0</v>
      </c>
      <c r="R87" s="203">
        <f>Q87*H87</f>
        <v>0</v>
      </c>
      <c r="S87" s="203">
        <v>0</v>
      </c>
      <c r="T87" s="204">
        <f>S87*H87</f>
        <v>0</v>
      </c>
      <c r="AR87" s="25" t="s">
        <v>197</v>
      </c>
      <c r="AT87" s="25" t="s">
        <v>185</v>
      </c>
      <c r="AU87" s="25" t="s">
        <v>92</v>
      </c>
      <c r="AY87" s="25" t="s">
        <v>182</v>
      </c>
      <c r="BE87" s="205">
        <f>IF(N87="základní",J87,0)</f>
        <v>17585.6</v>
      </c>
      <c r="BF87" s="205">
        <f>IF(N87="snížená",J87,0)</f>
        <v>0</v>
      </c>
      <c r="BG87" s="205">
        <f>IF(N87="zákl. přenesená",J87,0)</f>
        <v>0</v>
      </c>
      <c r="BH87" s="205">
        <f>IF(N87="sníž. přenesená",J87,0)</f>
        <v>0</v>
      </c>
      <c r="BI87" s="205">
        <f>IF(N87="nulová",J87,0)</f>
        <v>0</v>
      </c>
      <c r="BJ87" s="25" t="s">
        <v>25</v>
      </c>
      <c r="BK87" s="205">
        <f>ROUND(I87*H87,2)</f>
        <v>17585.6</v>
      </c>
      <c r="BL87" s="25" t="s">
        <v>197</v>
      </c>
      <c r="BM87" s="25" t="s">
        <v>1713</v>
      </c>
    </row>
    <row r="88" spans="2:47" s="1" customFormat="1" ht="216">
      <c r="B88" s="42"/>
      <c r="C88" s="64"/>
      <c r="D88" s="208" t="s">
        <v>237</v>
      </c>
      <c r="E88" s="64"/>
      <c r="F88" s="228" t="s">
        <v>1564</v>
      </c>
      <c r="G88" s="64"/>
      <c r="H88" s="64"/>
      <c r="I88" s="165"/>
      <c r="J88" s="64"/>
      <c r="K88" s="64"/>
      <c r="L88" s="62"/>
      <c r="M88" s="229"/>
      <c r="N88" s="43"/>
      <c r="O88" s="43"/>
      <c r="P88" s="43"/>
      <c r="Q88" s="43"/>
      <c r="R88" s="43"/>
      <c r="S88" s="43"/>
      <c r="T88" s="79"/>
      <c r="AT88" s="25" t="s">
        <v>237</v>
      </c>
      <c r="AU88" s="25" t="s">
        <v>92</v>
      </c>
    </row>
    <row r="89" spans="2:65" s="1" customFormat="1" ht="22.8" customHeight="1">
      <c r="B89" s="42"/>
      <c r="C89" s="194" t="s">
        <v>92</v>
      </c>
      <c r="D89" s="194" t="s">
        <v>185</v>
      </c>
      <c r="E89" s="195" t="s">
        <v>1565</v>
      </c>
      <c r="F89" s="196" t="s">
        <v>1566</v>
      </c>
      <c r="G89" s="197" t="s">
        <v>249</v>
      </c>
      <c r="H89" s="198">
        <v>50</v>
      </c>
      <c r="I89" s="199">
        <v>1385.18</v>
      </c>
      <c r="J89" s="200">
        <f>ROUND(I89*H89,2)</f>
        <v>69259</v>
      </c>
      <c r="K89" s="196" t="s">
        <v>235</v>
      </c>
      <c r="L89" s="62"/>
      <c r="M89" s="201" t="s">
        <v>22</v>
      </c>
      <c r="N89" s="202" t="s">
        <v>53</v>
      </c>
      <c r="O89" s="43"/>
      <c r="P89" s="203">
        <f>O89*H89</f>
        <v>0</v>
      </c>
      <c r="Q89" s="203">
        <v>0</v>
      </c>
      <c r="R89" s="203">
        <f>Q89*H89</f>
        <v>0</v>
      </c>
      <c r="S89" s="203">
        <v>0</v>
      </c>
      <c r="T89" s="204">
        <f>S89*H89</f>
        <v>0</v>
      </c>
      <c r="AR89" s="25" t="s">
        <v>197</v>
      </c>
      <c r="AT89" s="25" t="s">
        <v>185</v>
      </c>
      <c r="AU89" s="25" t="s">
        <v>92</v>
      </c>
      <c r="AY89" s="25" t="s">
        <v>182</v>
      </c>
      <c r="BE89" s="205">
        <f>IF(N89="základní",J89,0)</f>
        <v>69259</v>
      </c>
      <c r="BF89" s="205">
        <f>IF(N89="snížená",J89,0)</f>
        <v>0</v>
      </c>
      <c r="BG89" s="205">
        <f>IF(N89="zákl. přenesená",J89,0)</f>
        <v>0</v>
      </c>
      <c r="BH89" s="205">
        <f>IF(N89="sníž. přenesená",J89,0)</f>
        <v>0</v>
      </c>
      <c r="BI89" s="205">
        <f>IF(N89="nulová",J89,0)</f>
        <v>0</v>
      </c>
      <c r="BJ89" s="25" t="s">
        <v>25</v>
      </c>
      <c r="BK89" s="205">
        <f>ROUND(I89*H89,2)</f>
        <v>69259</v>
      </c>
      <c r="BL89" s="25" t="s">
        <v>197</v>
      </c>
      <c r="BM89" s="25" t="s">
        <v>1567</v>
      </c>
    </row>
    <row r="90" spans="2:47" s="1" customFormat="1" ht="216">
      <c r="B90" s="42"/>
      <c r="C90" s="64"/>
      <c r="D90" s="208" t="s">
        <v>237</v>
      </c>
      <c r="E90" s="64"/>
      <c r="F90" s="228" t="s">
        <v>1564</v>
      </c>
      <c r="G90" s="64"/>
      <c r="H90" s="64"/>
      <c r="I90" s="165"/>
      <c r="J90" s="64"/>
      <c r="K90" s="64"/>
      <c r="L90" s="62"/>
      <c r="M90" s="229"/>
      <c r="N90" s="43"/>
      <c r="O90" s="43"/>
      <c r="P90" s="43"/>
      <c r="Q90" s="43"/>
      <c r="R90" s="43"/>
      <c r="S90" s="43"/>
      <c r="T90" s="79"/>
      <c r="AT90" s="25" t="s">
        <v>237</v>
      </c>
      <c r="AU90" s="25" t="s">
        <v>92</v>
      </c>
    </row>
    <row r="91" spans="2:65" s="1" customFormat="1" ht="22.8" customHeight="1">
      <c r="B91" s="42"/>
      <c r="C91" s="194" t="s">
        <v>201</v>
      </c>
      <c r="D91" s="194" t="s">
        <v>185</v>
      </c>
      <c r="E91" s="195" t="s">
        <v>1568</v>
      </c>
      <c r="F91" s="196" t="s">
        <v>1569</v>
      </c>
      <c r="G91" s="197" t="s">
        <v>249</v>
      </c>
      <c r="H91" s="198">
        <v>90</v>
      </c>
      <c r="I91" s="199">
        <v>2648.75</v>
      </c>
      <c r="J91" s="200">
        <f>ROUND(I91*H91,2)</f>
        <v>238387.5</v>
      </c>
      <c r="K91" s="196" t="s">
        <v>235</v>
      </c>
      <c r="L91" s="62"/>
      <c r="M91" s="201" t="s">
        <v>22</v>
      </c>
      <c r="N91" s="202" t="s">
        <v>53</v>
      </c>
      <c r="O91" s="43"/>
      <c r="P91" s="203">
        <f>O91*H91</f>
        <v>0</v>
      </c>
      <c r="Q91" s="203">
        <v>0</v>
      </c>
      <c r="R91" s="203">
        <f>Q91*H91</f>
        <v>0</v>
      </c>
      <c r="S91" s="203">
        <v>0</v>
      </c>
      <c r="T91" s="204">
        <f>S91*H91</f>
        <v>0</v>
      </c>
      <c r="AR91" s="25" t="s">
        <v>197</v>
      </c>
      <c r="AT91" s="25" t="s">
        <v>185</v>
      </c>
      <c r="AU91" s="25" t="s">
        <v>92</v>
      </c>
      <c r="AY91" s="25" t="s">
        <v>182</v>
      </c>
      <c r="BE91" s="205">
        <f>IF(N91="základní",J91,0)</f>
        <v>238387.5</v>
      </c>
      <c r="BF91" s="205">
        <f>IF(N91="snížená",J91,0)</f>
        <v>0</v>
      </c>
      <c r="BG91" s="205">
        <f>IF(N91="zákl. přenesená",J91,0)</f>
        <v>0</v>
      </c>
      <c r="BH91" s="205">
        <f>IF(N91="sníž. přenesená",J91,0)</f>
        <v>0</v>
      </c>
      <c r="BI91" s="205">
        <f>IF(N91="nulová",J91,0)</f>
        <v>0</v>
      </c>
      <c r="BJ91" s="25" t="s">
        <v>25</v>
      </c>
      <c r="BK91" s="205">
        <f>ROUND(I91*H91,2)</f>
        <v>238387.5</v>
      </c>
      <c r="BL91" s="25" t="s">
        <v>197</v>
      </c>
      <c r="BM91" s="25" t="s">
        <v>1570</v>
      </c>
    </row>
    <row r="92" spans="2:47" s="1" customFormat="1" ht="216">
      <c r="B92" s="42"/>
      <c r="C92" s="64"/>
      <c r="D92" s="208" t="s">
        <v>237</v>
      </c>
      <c r="E92" s="64"/>
      <c r="F92" s="228" t="s">
        <v>1564</v>
      </c>
      <c r="G92" s="64"/>
      <c r="H92" s="64"/>
      <c r="I92" s="165"/>
      <c r="J92" s="64"/>
      <c r="K92" s="64"/>
      <c r="L92" s="62"/>
      <c r="M92" s="229"/>
      <c r="N92" s="43"/>
      <c r="O92" s="43"/>
      <c r="P92" s="43"/>
      <c r="Q92" s="43"/>
      <c r="R92" s="43"/>
      <c r="S92" s="43"/>
      <c r="T92" s="79"/>
      <c r="AT92" s="25" t="s">
        <v>237</v>
      </c>
      <c r="AU92" s="25" t="s">
        <v>92</v>
      </c>
    </row>
    <row r="93" spans="2:65" s="1" customFormat="1" ht="34.2" customHeight="1">
      <c r="B93" s="42"/>
      <c r="C93" s="194" t="s">
        <v>197</v>
      </c>
      <c r="D93" s="194" t="s">
        <v>185</v>
      </c>
      <c r="E93" s="195" t="s">
        <v>1571</v>
      </c>
      <c r="F93" s="196" t="s">
        <v>1572</v>
      </c>
      <c r="G93" s="197" t="s">
        <v>295</v>
      </c>
      <c r="H93" s="198">
        <v>41</v>
      </c>
      <c r="I93" s="199">
        <v>110.52</v>
      </c>
      <c r="J93" s="200">
        <f>ROUND(I93*H93,2)</f>
        <v>4531.32</v>
      </c>
      <c r="K93" s="196" t="s">
        <v>235</v>
      </c>
      <c r="L93" s="62"/>
      <c r="M93" s="201" t="s">
        <v>22</v>
      </c>
      <c r="N93" s="202" t="s">
        <v>53</v>
      </c>
      <c r="O93" s="43"/>
      <c r="P93" s="203">
        <f>O93*H93</f>
        <v>0</v>
      </c>
      <c r="Q93" s="203">
        <v>0</v>
      </c>
      <c r="R93" s="203">
        <f>Q93*H93</f>
        <v>0</v>
      </c>
      <c r="S93" s="203">
        <v>0</v>
      </c>
      <c r="T93" s="204">
        <f>S93*H93</f>
        <v>0</v>
      </c>
      <c r="AR93" s="25" t="s">
        <v>197</v>
      </c>
      <c r="AT93" s="25" t="s">
        <v>185</v>
      </c>
      <c r="AU93" s="25" t="s">
        <v>92</v>
      </c>
      <c r="AY93" s="25" t="s">
        <v>182</v>
      </c>
      <c r="BE93" s="205">
        <f>IF(N93="základní",J93,0)</f>
        <v>4531.32</v>
      </c>
      <c r="BF93" s="205">
        <f>IF(N93="snížená",J93,0)</f>
        <v>0</v>
      </c>
      <c r="BG93" s="205">
        <f>IF(N93="zákl. přenesená",J93,0)</f>
        <v>0</v>
      </c>
      <c r="BH93" s="205">
        <f>IF(N93="sníž. přenesená",J93,0)</f>
        <v>0</v>
      </c>
      <c r="BI93" s="205">
        <f>IF(N93="nulová",J93,0)</f>
        <v>0</v>
      </c>
      <c r="BJ93" s="25" t="s">
        <v>25</v>
      </c>
      <c r="BK93" s="205">
        <f>ROUND(I93*H93,2)</f>
        <v>4531.32</v>
      </c>
      <c r="BL93" s="25" t="s">
        <v>197</v>
      </c>
      <c r="BM93" s="25" t="s">
        <v>1573</v>
      </c>
    </row>
    <row r="94" spans="2:47" s="1" customFormat="1" ht="132">
      <c r="B94" s="42"/>
      <c r="C94" s="64"/>
      <c r="D94" s="208" t="s">
        <v>237</v>
      </c>
      <c r="E94" s="64"/>
      <c r="F94" s="228" t="s">
        <v>1574</v>
      </c>
      <c r="G94" s="64"/>
      <c r="H94" s="64"/>
      <c r="I94" s="165"/>
      <c r="J94" s="64"/>
      <c r="K94" s="64"/>
      <c r="L94" s="62"/>
      <c r="M94" s="229"/>
      <c r="N94" s="43"/>
      <c r="O94" s="43"/>
      <c r="P94" s="43"/>
      <c r="Q94" s="43"/>
      <c r="R94" s="43"/>
      <c r="S94" s="43"/>
      <c r="T94" s="79"/>
      <c r="AT94" s="25" t="s">
        <v>237</v>
      </c>
      <c r="AU94" s="25" t="s">
        <v>92</v>
      </c>
    </row>
    <row r="95" spans="2:65" s="1" customFormat="1" ht="45.6" customHeight="1">
      <c r="B95" s="42"/>
      <c r="C95" s="194" t="s">
        <v>181</v>
      </c>
      <c r="D95" s="194" t="s">
        <v>185</v>
      </c>
      <c r="E95" s="195" t="s">
        <v>1575</v>
      </c>
      <c r="F95" s="196" t="s">
        <v>1576</v>
      </c>
      <c r="G95" s="197" t="s">
        <v>234</v>
      </c>
      <c r="H95" s="198">
        <v>2612.5</v>
      </c>
      <c r="I95" s="199">
        <v>142.23</v>
      </c>
      <c r="J95" s="200">
        <f>ROUND(I95*H95,2)</f>
        <v>371575.88</v>
      </c>
      <c r="K95" s="196" t="s">
        <v>235</v>
      </c>
      <c r="L95" s="62"/>
      <c r="M95" s="201" t="s">
        <v>22</v>
      </c>
      <c r="N95" s="202" t="s">
        <v>53</v>
      </c>
      <c r="O95" s="43"/>
      <c r="P95" s="203">
        <f>O95*H95</f>
        <v>0</v>
      </c>
      <c r="Q95" s="203">
        <v>0</v>
      </c>
      <c r="R95" s="203">
        <f>Q95*H95</f>
        <v>0</v>
      </c>
      <c r="S95" s="203">
        <v>0</v>
      </c>
      <c r="T95" s="204">
        <f>S95*H95</f>
        <v>0</v>
      </c>
      <c r="AR95" s="25" t="s">
        <v>197</v>
      </c>
      <c r="AT95" s="25" t="s">
        <v>185</v>
      </c>
      <c r="AU95" s="25" t="s">
        <v>92</v>
      </c>
      <c r="AY95" s="25" t="s">
        <v>182</v>
      </c>
      <c r="BE95" s="205">
        <f>IF(N95="základní",J95,0)</f>
        <v>371575.88</v>
      </c>
      <c r="BF95" s="205">
        <f>IF(N95="snížená",J95,0)</f>
        <v>0</v>
      </c>
      <c r="BG95" s="205">
        <f>IF(N95="zákl. přenesená",J95,0)</f>
        <v>0</v>
      </c>
      <c r="BH95" s="205">
        <f>IF(N95="sníž. přenesená",J95,0)</f>
        <v>0</v>
      </c>
      <c r="BI95" s="205">
        <f>IF(N95="nulová",J95,0)</f>
        <v>0</v>
      </c>
      <c r="BJ95" s="25" t="s">
        <v>25</v>
      </c>
      <c r="BK95" s="205">
        <f>ROUND(I95*H95,2)</f>
        <v>371575.88</v>
      </c>
      <c r="BL95" s="25" t="s">
        <v>197</v>
      </c>
      <c r="BM95" s="25" t="s">
        <v>1577</v>
      </c>
    </row>
    <row r="96" spans="2:47" s="1" customFormat="1" ht="156">
      <c r="B96" s="42"/>
      <c r="C96" s="64"/>
      <c r="D96" s="208" t="s">
        <v>237</v>
      </c>
      <c r="E96" s="64"/>
      <c r="F96" s="228" t="s">
        <v>420</v>
      </c>
      <c r="G96" s="64"/>
      <c r="H96" s="64"/>
      <c r="I96" s="165"/>
      <c r="J96" s="64"/>
      <c r="K96" s="64"/>
      <c r="L96" s="62"/>
      <c r="M96" s="229"/>
      <c r="N96" s="43"/>
      <c r="O96" s="43"/>
      <c r="P96" s="43"/>
      <c r="Q96" s="43"/>
      <c r="R96" s="43"/>
      <c r="S96" s="43"/>
      <c r="T96" s="79"/>
      <c r="AT96" s="25" t="s">
        <v>237</v>
      </c>
      <c r="AU96" s="25" t="s">
        <v>92</v>
      </c>
    </row>
    <row r="97" spans="2:51" s="11" customFormat="1" ht="13.5">
      <c r="B97" s="206"/>
      <c r="C97" s="207"/>
      <c r="D97" s="208" t="s">
        <v>192</v>
      </c>
      <c r="E97" s="209" t="s">
        <v>22</v>
      </c>
      <c r="F97" s="210" t="s">
        <v>1714</v>
      </c>
      <c r="G97" s="207"/>
      <c r="H97" s="211">
        <v>2612.5</v>
      </c>
      <c r="I97" s="212"/>
      <c r="J97" s="207"/>
      <c r="K97" s="207"/>
      <c r="L97" s="213"/>
      <c r="M97" s="214"/>
      <c r="N97" s="215"/>
      <c r="O97" s="215"/>
      <c r="P97" s="215"/>
      <c r="Q97" s="215"/>
      <c r="R97" s="215"/>
      <c r="S97" s="215"/>
      <c r="T97" s="216"/>
      <c r="AT97" s="217" t="s">
        <v>192</v>
      </c>
      <c r="AU97" s="217" t="s">
        <v>92</v>
      </c>
      <c r="AV97" s="11" t="s">
        <v>92</v>
      </c>
      <c r="AW97" s="11" t="s">
        <v>194</v>
      </c>
      <c r="AX97" s="11" t="s">
        <v>25</v>
      </c>
      <c r="AY97" s="217" t="s">
        <v>182</v>
      </c>
    </row>
    <row r="98" spans="2:65" s="1" customFormat="1" ht="22.8" customHeight="1">
      <c r="B98" s="42"/>
      <c r="C98" s="194" t="s">
        <v>261</v>
      </c>
      <c r="D98" s="194" t="s">
        <v>185</v>
      </c>
      <c r="E98" s="195" t="s">
        <v>417</v>
      </c>
      <c r="F98" s="196" t="s">
        <v>418</v>
      </c>
      <c r="G98" s="197" t="s">
        <v>295</v>
      </c>
      <c r="H98" s="198">
        <v>39.19</v>
      </c>
      <c r="I98" s="199">
        <v>2028.15</v>
      </c>
      <c r="J98" s="200">
        <f>ROUND(I98*H98,2)</f>
        <v>79483.2</v>
      </c>
      <c r="K98" s="196" t="s">
        <v>235</v>
      </c>
      <c r="L98" s="62"/>
      <c r="M98" s="201" t="s">
        <v>22</v>
      </c>
      <c r="N98" s="202" t="s">
        <v>53</v>
      </c>
      <c r="O98" s="43"/>
      <c r="P98" s="203">
        <f>O98*H98</f>
        <v>0</v>
      </c>
      <c r="Q98" s="203">
        <v>0</v>
      </c>
      <c r="R98" s="203">
        <f>Q98*H98</f>
        <v>0</v>
      </c>
      <c r="S98" s="203">
        <v>0</v>
      </c>
      <c r="T98" s="204">
        <f>S98*H98</f>
        <v>0</v>
      </c>
      <c r="AR98" s="25" t="s">
        <v>197</v>
      </c>
      <c r="AT98" s="25" t="s">
        <v>185</v>
      </c>
      <c r="AU98" s="25" t="s">
        <v>92</v>
      </c>
      <c r="AY98" s="25" t="s">
        <v>182</v>
      </c>
      <c r="BE98" s="205">
        <f>IF(N98="základní",J98,0)</f>
        <v>79483.2</v>
      </c>
      <c r="BF98" s="205">
        <f>IF(N98="snížená",J98,0)</f>
        <v>0</v>
      </c>
      <c r="BG98" s="205">
        <f>IF(N98="zákl. přenesená",J98,0)</f>
        <v>0</v>
      </c>
      <c r="BH98" s="205">
        <f>IF(N98="sníž. přenesená",J98,0)</f>
        <v>0</v>
      </c>
      <c r="BI98" s="205">
        <f>IF(N98="nulová",J98,0)</f>
        <v>0</v>
      </c>
      <c r="BJ98" s="25" t="s">
        <v>25</v>
      </c>
      <c r="BK98" s="205">
        <f>ROUND(I98*H98,2)</f>
        <v>79483.2</v>
      </c>
      <c r="BL98" s="25" t="s">
        <v>197</v>
      </c>
      <c r="BM98" s="25" t="s">
        <v>1578</v>
      </c>
    </row>
    <row r="99" spans="2:47" s="1" customFormat="1" ht="156">
      <c r="B99" s="42"/>
      <c r="C99" s="64"/>
      <c r="D99" s="208" t="s">
        <v>237</v>
      </c>
      <c r="E99" s="64"/>
      <c r="F99" s="228" t="s">
        <v>420</v>
      </c>
      <c r="G99" s="64"/>
      <c r="H99" s="64"/>
      <c r="I99" s="165"/>
      <c r="J99" s="64"/>
      <c r="K99" s="64"/>
      <c r="L99" s="62"/>
      <c r="M99" s="229"/>
      <c r="N99" s="43"/>
      <c r="O99" s="43"/>
      <c r="P99" s="43"/>
      <c r="Q99" s="43"/>
      <c r="R99" s="43"/>
      <c r="S99" s="43"/>
      <c r="T99" s="79"/>
      <c r="AT99" s="25" t="s">
        <v>237</v>
      </c>
      <c r="AU99" s="25" t="s">
        <v>92</v>
      </c>
    </row>
    <row r="100" spans="2:65" s="1" customFormat="1" ht="45.6" customHeight="1">
      <c r="B100" s="42"/>
      <c r="C100" s="194" t="s">
        <v>265</v>
      </c>
      <c r="D100" s="194" t="s">
        <v>185</v>
      </c>
      <c r="E100" s="195" t="s">
        <v>1579</v>
      </c>
      <c r="F100" s="196" t="s">
        <v>1580</v>
      </c>
      <c r="G100" s="197" t="s">
        <v>295</v>
      </c>
      <c r="H100" s="198">
        <v>21.5</v>
      </c>
      <c r="I100" s="199">
        <v>3441.71</v>
      </c>
      <c r="J100" s="200">
        <f>ROUND(I100*H100,2)</f>
        <v>73996.77</v>
      </c>
      <c r="K100" s="196" t="s">
        <v>235</v>
      </c>
      <c r="L100" s="62"/>
      <c r="M100" s="201" t="s">
        <v>22</v>
      </c>
      <c r="N100" s="202" t="s">
        <v>53</v>
      </c>
      <c r="O100" s="43"/>
      <c r="P100" s="203">
        <f>O100*H100</f>
        <v>0</v>
      </c>
      <c r="Q100" s="203">
        <v>0</v>
      </c>
      <c r="R100" s="203">
        <f>Q100*H100</f>
        <v>0</v>
      </c>
      <c r="S100" s="203">
        <v>0</v>
      </c>
      <c r="T100" s="204">
        <f>S100*H100</f>
        <v>0</v>
      </c>
      <c r="AR100" s="25" t="s">
        <v>197</v>
      </c>
      <c r="AT100" s="25" t="s">
        <v>185</v>
      </c>
      <c r="AU100" s="25" t="s">
        <v>92</v>
      </c>
      <c r="AY100" s="25" t="s">
        <v>182</v>
      </c>
      <c r="BE100" s="205">
        <f>IF(N100="základní",J100,0)</f>
        <v>73996.77</v>
      </c>
      <c r="BF100" s="205">
        <f>IF(N100="snížená",J100,0)</f>
        <v>0</v>
      </c>
      <c r="BG100" s="205">
        <f>IF(N100="zákl. přenesená",J100,0)</f>
        <v>0</v>
      </c>
      <c r="BH100" s="205">
        <f>IF(N100="sníž. přenesená",J100,0)</f>
        <v>0</v>
      </c>
      <c r="BI100" s="205">
        <f>IF(N100="nulová",J100,0)</f>
        <v>0</v>
      </c>
      <c r="BJ100" s="25" t="s">
        <v>25</v>
      </c>
      <c r="BK100" s="205">
        <f>ROUND(I100*H100,2)</f>
        <v>73996.77</v>
      </c>
      <c r="BL100" s="25" t="s">
        <v>197</v>
      </c>
      <c r="BM100" s="25" t="s">
        <v>1581</v>
      </c>
    </row>
    <row r="101" spans="2:47" s="1" customFormat="1" ht="132">
      <c r="B101" s="42"/>
      <c r="C101" s="64"/>
      <c r="D101" s="208" t="s">
        <v>237</v>
      </c>
      <c r="E101" s="64"/>
      <c r="F101" s="228" t="s">
        <v>1582</v>
      </c>
      <c r="G101" s="64"/>
      <c r="H101" s="64"/>
      <c r="I101" s="165"/>
      <c r="J101" s="64"/>
      <c r="K101" s="64"/>
      <c r="L101" s="62"/>
      <c r="M101" s="229"/>
      <c r="N101" s="43"/>
      <c r="O101" s="43"/>
      <c r="P101" s="43"/>
      <c r="Q101" s="43"/>
      <c r="R101" s="43"/>
      <c r="S101" s="43"/>
      <c r="T101" s="79"/>
      <c r="AT101" s="25" t="s">
        <v>237</v>
      </c>
      <c r="AU101" s="25" t="s">
        <v>92</v>
      </c>
    </row>
    <row r="102" spans="2:65" s="1" customFormat="1" ht="34.2" customHeight="1">
      <c r="B102" s="42"/>
      <c r="C102" s="194" t="s">
        <v>271</v>
      </c>
      <c r="D102" s="194" t="s">
        <v>185</v>
      </c>
      <c r="E102" s="195" t="s">
        <v>1583</v>
      </c>
      <c r="F102" s="196" t="s">
        <v>1584</v>
      </c>
      <c r="G102" s="197" t="s">
        <v>295</v>
      </c>
      <c r="H102" s="198">
        <v>12.2</v>
      </c>
      <c r="I102" s="199">
        <v>4781.51</v>
      </c>
      <c r="J102" s="200">
        <f>ROUND(I102*H102,2)</f>
        <v>58334.42</v>
      </c>
      <c r="K102" s="196" t="s">
        <v>235</v>
      </c>
      <c r="L102" s="62"/>
      <c r="M102" s="201" t="s">
        <v>22</v>
      </c>
      <c r="N102" s="202" t="s">
        <v>53</v>
      </c>
      <c r="O102" s="43"/>
      <c r="P102" s="203">
        <f>O102*H102</f>
        <v>0</v>
      </c>
      <c r="Q102" s="203">
        <v>0.00158</v>
      </c>
      <c r="R102" s="203">
        <f>Q102*H102</f>
        <v>0.019275999999999998</v>
      </c>
      <c r="S102" s="203">
        <v>0</v>
      </c>
      <c r="T102" s="204">
        <f>S102*H102</f>
        <v>0</v>
      </c>
      <c r="AR102" s="25" t="s">
        <v>197</v>
      </c>
      <c r="AT102" s="25" t="s">
        <v>185</v>
      </c>
      <c r="AU102" s="25" t="s">
        <v>92</v>
      </c>
      <c r="AY102" s="25" t="s">
        <v>182</v>
      </c>
      <c r="BE102" s="205">
        <f>IF(N102="základní",J102,0)</f>
        <v>58334.42</v>
      </c>
      <c r="BF102" s="205">
        <f>IF(N102="snížená",J102,0)</f>
        <v>0</v>
      </c>
      <c r="BG102" s="205">
        <f>IF(N102="zákl. přenesená",J102,0)</f>
        <v>0</v>
      </c>
      <c r="BH102" s="205">
        <f>IF(N102="sníž. přenesená",J102,0)</f>
        <v>0</v>
      </c>
      <c r="BI102" s="205">
        <f>IF(N102="nulová",J102,0)</f>
        <v>0</v>
      </c>
      <c r="BJ102" s="25" t="s">
        <v>25</v>
      </c>
      <c r="BK102" s="205">
        <f>ROUND(I102*H102,2)</f>
        <v>58334.42</v>
      </c>
      <c r="BL102" s="25" t="s">
        <v>197</v>
      </c>
      <c r="BM102" s="25" t="s">
        <v>1585</v>
      </c>
    </row>
    <row r="103" spans="2:47" s="1" customFormat="1" ht="132">
      <c r="B103" s="42"/>
      <c r="C103" s="64"/>
      <c r="D103" s="208" t="s">
        <v>237</v>
      </c>
      <c r="E103" s="64"/>
      <c r="F103" s="228" t="s">
        <v>1582</v>
      </c>
      <c r="G103" s="64"/>
      <c r="H103" s="64"/>
      <c r="I103" s="165"/>
      <c r="J103" s="64"/>
      <c r="K103" s="64"/>
      <c r="L103" s="62"/>
      <c r="M103" s="229"/>
      <c r="N103" s="43"/>
      <c r="O103" s="43"/>
      <c r="P103" s="43"/>
      <c r="Q103" s="43"/>
      <c r="R103" s="43"/>
      <c r="S103" s="43"/>
      <c r="T103" s="79"/>
      <c r="AT103" s="25" t="s">
        <v>237</v>
      </c>
      <c r="AU103" s="25" t="s">
        <v>92</v>
      </c>
    </row>
    <row r="104" spans="2:65" s="1" customFormat="1" ht="45.6" customHeight="1">
      <c r="B104" s="42"/>
      <c r="C104" s="194" t="s">
        <v>277</v>
      </c>
      <c r="D104" s="194" t="s">
        <v>185</v>
      </c>
      <c r="E104" s="195" t="s">
        <v>423</v>
      </c>
      <c r="F104" s="196" t="s">
        <v>424</v>
      </c>
      <c r="G104" s="197" t="s">
        <v>295</v>
      </c>
      <c r="H104" s="198">
        <v>11</v>
      </c>
      <c r="I104" s="199">
        <v>31098.28</v>
      </c>
      <c r="J104" s="200">
        <f>ROUND(I104*H104,2)</f>
        <v>342081.08</v>
      </c>
      <c r="K104" s="196" t="s">
        <v>235</v>
      </c>
      <c r="L104" s="62"/>
      <c r="M104" s="201" t="s">
        <v>22</v>
      </c>
      <c r="N104" s="202" t="s">
        <v>53</v>
      </c>
      <c r="O104" s="43"/>
      <c r="P104" s="203">
        <f>O104*H104</f>
        <v>0</v>
      </c>
      <c r="Q104" s="203">
        <v>1.31063</v>
      </c>
      <c r="R104" s="203">
        <f>Q104*H104</f>
        <v>14.416929999999999</v>
      </c>
      <c r="S104" s="203">
        <v>0</v>
      </c>
      <c r="T104" s="204">
        <f>S104*H104</f>
        <v>0</v>
      </c>
      <c r="AR104" s="25" t="s">
        <v>197</v>
      </c>
      <c r="AT104" s="25" t="s">
        <v>185</v>
      </c>
      <c r="AU104" s="25" t="s">
        <v>92</v>
      </c>
      <c r="AY104" s="25" t="s">
        <v>182</v>
      </c>
      <c r="BE104" s="205">
        <f>IF(N104="základní",J104,0)</f>
        <v>342081.08</v>
      </c>
      <c r="BF104" s="205">
        <f>IF(N104="snížená",J104,0)</f>
        <v>0</v>
      </c>
      <c r="BG104" s="205">
        <f>IF(N104="zákl. přenesená",J104,0)</f>
        <v>0</v>
      </c>
      <c r="BH104" s="205">
        <f>IF(N104="sníž. přenesená",J104,0)</f>
        <v>0</v>
      </c>
      <c r="BI104" s="205">
        <f>IF(N104="nulová",J104,0)</f>
        <v>0</v>
      </c>
      <c r="BJ104" s="25" t="s">
        <v>25</v>
      </c>
      <c r="BK104" s="205">
        <f>ROUND(I104*H104,2)</f>
        <v>342081.08</v>
      </c>
      <c r="BL104" s="25" t="s">
        <v>197</v>
      </c>
      <c r="BM104" s="25" t="s">
        <v>1586</v>
      </c>
    </row>
    <row r="105" spans="2:47" s="1" customFormat="1" ht="216">
      <c r="B105" s="42"/>
      <c r="C105" s="64"/>
      <c r="D105" s="208" t="s">
        <v>237</v>
      </c>
      <c r="E105" s="64"/>
      <c r="F105" s="228" t="s">
        <v>426</v>
      </c>
      <c r="G105" s="64"/>
      <c r="H105" s="64"/>
      <c r="I105" s="165"/>
      <c r="J105" s="64"/>
      <c r="K105" s="64"/>
      <c r="L105" s="62"/>
      <c r="M105" s="229"/>
      <c r="N105" s="43"/>
      <c r="O105" s="43"/>
      <c r="P105" s="43"/>
      <c r="Q105" s="43"/>
      <c r="R105" s="43"/>
      <c r="S105" s="43"/>
      <c r="T105" s="79"/>
      <c r="AT105" s="25" t="s">
        <v>237</v>
      </c>
      <c r="AU105" s="25" t="s">
        <v>92</v>
      </c>
    </row>
    <row r="106" spans="2:65" s="1" customFormat="1" ht="34.2" customHeight="1">
      <c r="B106" s="42"/>
      <c r="C106" s="194" t="s">
        <v>29</v>
      </c>
      <c r="D106" s="194" t="s">
        <v>185</v>
      </c>
      <c r="E106" s="195" t="s">
        <v>428</v>
      </c>
      <c r="F106" s="196" t="s">
        <v>429</v>
      </c>
      <c r="G106" s="197" t="s">
        <v>430</v>
      </c>
      <c r="H106" s="198">
        <v>98.3</v>
      </c>
      <c r="I106" s="199">
        <v>688.34</v>
      </c>
      <c r="J106" s="200">
        <f>ROUND(I106*H106,2)</f>
        <v>67663.82</v>
      </c>
      <c r="K106" s="196" t="s">
        <v>235</v>
      </c>
      <c r="L106" s="62"/>
      <c r="M106" s="201" t="s">
        <v>22</v>
      </c>
      <c r="N106" s="202" t="s">
        <v>53</v>
      </c>
      <c r="O106" s="43"/>
      <c r="P106" s="203">
        <f>O106*H106</f>
        <v>0</v>
      </c>
      <c r="Q106" s="203">
        <v>0.0001</v>
      </c>
      <c r="R106" s="203">
        <f>Q106*H106</f>
        <v>0.00983</v>
      </c>
      <c r="S106" s="203">
        <v>0</v>
      </c>
      <c r="T106" s="204">
        <f>S106*H106</f>
        <v>0</v>
      </c>
      <c r="AR106" s="25" t="s">
        <v>197</v>
      </c>
      <c r="AT106" s="25" t="s">
        <v>185</v>
      </c>
      <c r="AU106" s="25" t="s">
        <v>92</v>
      </c>
      <c r="AY106" s="25" t="s">
        <v>182</v>
      </c>
      <c r="BE106" s="205">
        <f>IF(N106="základní",J106,0)</f>
        <v>67663.82</v>
      </c>
      <c r="BF106" s="205">
        <f>IF(N106="snížená",J106,0)</f>
        <v>0</v>
      </c>
      <c r="BG106" s="205">
        <f>IF(N106="zákl. přenesená",J106,0)</f>
        <v>0</v>
      </c>
      <c r="BH106" s="205">
        <f>IF(N106="sníž. přenesená",J106,0)</f>
        <v>0</v>
      </c>
      <c r="BI106" s="205">
        <f>IF(N106="nulová",J106,0)</f>
        <v>0</v>
      </c>
      <c r="BJ106" s="25" t="s">
        <v>25</v>
      </c>
      <c r="BK106" s="205">
        <f>ROUND(I106*H106,2)</f>
        <v>67663.82</v>
      </c>
      <c r="BL106" s="25" t="s">
        <v>197</v>
      </c>
      <c r="BM106" s="25" t="s">
        <v>1587</v>
      </c>
    </row>
    <row r="107" spans="2:47" s="1" customFormat="1" ht="60">
      <c r="B107" s="42"/>
      <c r="C107" s="64"/>
      <c r="D107" s="208" t="s">
        <v>237</v>
      </c>
      <c r="E107" s="64"/>
      <c r="F107" s="228" t="s">
        <v>432</v>
      </c>
      <c r="G107" s="64"/>
      <c r="H107" s="64"/>
      <c r="I107" s="165"/>
      <c r="J107" s="64"/>
      <c r="K107" s="64"/>
      <c r="L107" s="62"/>
      <c r="M107" s="229"/>
      <c r="N107" s="43"/>
      <c r="O107" s="43"/>
      <c r="P107" s="43"/>
      <c r="Q107" s="43"/>
      <c r="R107" s="43"/>
      <c r="S107" s="43"/>
      <c r="T107" s="79"/>
      <c r="AT107" s="25" t="s">
        <v>237</v>
      </c>
      <c r="AU107" s="25" t="s">
        <v>92</v>
      </c>
    </row>
    <row r="108" spans="2:65" s="1" customFormat="1" ht="14.4" customHeight="1">
      <c r="B108" s="42"/>
      <c r="C108" s="244" t="s">
        <v>287</v>
      </c>
      <c r="D108" s="244" t="s">
        <v>435</v>
      </c>
      <c r="E108" s="245" t="s">
        <v>436</v>
      </c>
      <c r="F108" s="246" t="s">
        <v>437</v>
      </c>
      <c r="G108" s="247" t="s">
        <v>234</v>
      </c>
      <c r="H108" s="248">
        <v>150</v>
      </c>
      <c r="I108" s="249">
        <v>100.79</v>
      </c>
      <c r="J108" s="250">
        <f>ROUND(I108*H108,2)</f>
        <v>15118.5</v>
      </c>
      <c r="K108" s="246" t="s">
        <v>235</v>
      </c>
      <c r="L108" s="251"/>
      <c r="M108" s="252" t="s">
        <v>22</v>
      </c>
      <c r="N108" s="253" t="s">
        <v>53</v>
      </c>
      <c r="O108" s="43"/>
      <c r="P108" s="203">
        <f>O108*H108</f>
        <v>0</v>
      </c>
      <c r="Q108" s="203">
        <v>0.00119</v>
      </c>
      <c r="R108" s="203">
        <f>Q108*H108</f>
        <v>0.17850000000000002</v>
      </c>
      <c r="S108" s="203">
        <v>0</v>
      </c>
      <c r="T108" s="204">
        <f>S108*H108</f>
        <v>0</v>
      </c>
      <c r="AR108" s="25" t="s">
        <v>271</v>
      </c>
      <c r="AT108" s="25" t="s">
        <v>435</v>
      </c>
      <c r="AU108" s="25" t="s">
        <v>92</v>
      </c>
      <c r="AY108" s="25" t="s">
        <v>182</v>
      </c>
      <c r="BE108" s="205">
        <f>IF(N108="základní",J108,0)</f>
        <v>15118.5</v>
      </c>
      <c r="BF108" s="205">
        <f>IF(N108="snížená",J108,0)</f>
        <v>0</v>
      </c>
      <c r="BG108" s="205">
        <f>IF(N108="zákl. přenesená",J108,0)</f>
        <v>0</v>
      </c>
      <c r="BH108" s="205">
        <f>IF(N108="sníž. přenesená",J108,0)</f>
        <v>0</v>
      </c>
      <c r="BI108" s="205">
        <f>IF(N108="nulová",J108,0)</f>
        <v>0</v>
      </c>
      <c r="BJ108" s="25" t="s">
        <v>25</v>
      </c>
      <c r="BK108" s="205">
        <f>ROUND(I108*H108,2)</f>
        <v>15118.5</v>
      </c>
      <c r="BL108" s="25" t="s">
        <v>197</v>
      </c>
      <c r="BM108" s="25" t="s">
        <v>1598</v>
      </c>
    </row>
    <row r="109" spans="2:65" s="1" customFormat="1" ht="34.2" customHeight="1">
      <c r="B109" s="42"/>
      <c r="C109" s="194" t="s">
        <v>292</v>
      </c>
      <c r="D109" s="194" t="s">
        <v>185</v>
      </c>
      <c r="E109" s="195" t="s">
        <v>441</v>
      </c>
      <c r="F109" s="196" t="s">
        <v>442</v>
      </c>
      <c r="G109" s="197" t="s">
        <v>249</v>
      </c>
      <c r="H109" s="198">
        <v>18</v>
      </c>
      <c r="I109" s="199">
        <v>1571.96</v>
      </c>
      <c r="J109" s="200">
        <f>ROUND(I109*H109,2)</f>
        <v>28295.28</v>
      </c>
      <c r="K109" s="196" t="s">
        <v>235</v>
      </c>
      <c r="L109" s="62"/>
      <c r="M109" s="201" t="s">
        <v>22</v>
      </c>
      <c r="N109" s="202" t="s">
        <v>53</v>
      </c>
      <c r="O109" s="43"/>
      <c r="P109" s="203">
        <f>O109*H109</f>
        <v>0</v>
      </c>
      <c r="Q109" s="203">
        <v>0.02806</v>
      </c>
      <c r="R109" s="203">
        <f>Q109*H109</f>
        <v>0.50508</v>
      </c>
      <c r="S109" s="203">
        <v>0</v>
      </c>
      <c r="T109" s="204">
        <f>S109*H109</f>
        <v>0</v>
      </c>
      <c r="AR109" s="25" t="s">
        <v>197</v>
      </c>
      <c r="AT109" s="25" t="s">
        <v>185</v>
      </c>
      <c r="AU109" s="25" t="s">
        <v>92</v>
      </c>
      <c r="AY109" s="25" t="s">
        <v>182</v>
      </c>
      <c r="BE109" s="205">
        <f>IF(N109="základní",J109,0)</f>
        <v>28295.28</v>
      </c>
      <c r="BF109" s="205">
        <f>IF(N109="snížená",J109,0)</f>
        <v>0</v>
      </c>
      <c r="BG109" s="205">
        <f>IF(N109="zákl. přenesená",J109,0)</f>
        <v>0</v>
      </c>
      <c r="BH109" s="205">
        <f>IF(N109="sníž. přenesená",J109,0)</f>
        <v>0</v>
      </c>
      <c r="BI109" s="205">
        <f>IF(N109="nulová",J109,0)</f>
        <v>0</v>
      </c>
      <c r="BJ109" s="25" t="s">
        <v>25</v>
      </c>
      <c r="BK109" s="205">
        <f>ROUND(I109*H109,2)</f>
        <v>28295.28</v>
      </c>
      <c r="BL109" s="25" t="s">
        <v>197</v>
      </c>
      <c r="BM109" s="25" t="s">
        <v>1588</v>
      </c>
    </row>
    <row r="110" spans="2:47" s="1" customFormat="1" ht="132">
      <c r="B110" s="42"/>
      <c r="C110" s="64"/>
      <c r="D110" s="208" t="s">
        <v>237</v>
      </c>
      <c r="E110" s="64"/>
      <c r="F110" s="228" t="s">
        <v>444</v>
      </c>
      <c r="G110" s="64"/>
      <c r="H110" s="64"/>
      <c r="I110" s="165"/>
      <c r="J110" s="64"/>
      <c r="K110" s="64"/>
      <c r="L110" s="62"/>
      <c r="M110" s="229"/>
      <c r="N110" s="43"/>
      <c r="O110" s="43"/>
      <c r="P110" s="43"/>
      <c r="Q110" s="43"/>
      <c r="R110" s="43"/>
      <c r="S110" s="43"/>
      <c r="T110" s="79"/>
      <c r="AT110" s="25" t="s">
        <v>237</v>
      </c>
      <c r="AU110" s="25" t="s">
        <v>92</v>
      </c>
    </row>
    <row r="111" spans="2:65" s="1" customFormat="1" ht="45.6" customHeight="1">
      <c r="B111" s="42"/>
      <c r="C111" s="194" t="s">
        <v>299</v>
      </c>
      <c r="D111" s="194" t="s">
        <v>185</v>
      </c>
      <c r="E111" s="195" t="s">
        <v>447</v>
      </c>
      <c r="F111" s="196" t="s">
        <v>448</v>
      </c>
      <c r="G111" s="197" t="s">
        <v>249</v>
      </c>
      <c r="H111" s="198">
        <v>19</v>
      </c>
      <c r="I111" s="199">
        <v>958.76</v>
      </c>
      <c r="J111" s="200">
        <f>ROUND(I111*H111,2)</f>
        <v>18216.44</v>
      </c>
      <c r="K111" s="196" t="s">
        <v>235</v>
      </c>
      <c r="L111" s="62"/>
      <c r="M111" s="201" t="s">
        <v>22</v>
      </c>
      <c r="N111" s="202" t="s">
        <v>53</v>
      </c>
      <c r="O111" s="43"/>
      <c r="P111" s="203">
        <f>O111*H111</f>
        <v>0</v>
      </c>
      <c r="Q111" s="203">
        <v>0.0256</v>
      </c>
      <c r="R111" s="203">
        <f>Q111*H111</f>
        <v>0.4864</v>
      </c>
      <c r="S111" s="203">
        <v>0</v>
      </c>
      <c r="T111" s="204">
        <f>S111*H111</f>
        <v>0</v>
      </c>
      <c r="AR111" s="25" t="s">
        <v>197</v>
      </c>
      <c r="AT111" s="25" t="s">
        <v>185</v>
      </c>
      <c r="AU111" s="25" t="s">
        <v>92</v>
      </c>
      <c r="AY111" s="25" t="s">
        <v>182</v>
      </c>
      <c r="BE111" s="205">
        <f>IF(N111="základní",J111,0)</f>
        <v>18216.44</v>
      </c>
      <c r="BF111" s="205">
        <f>IF(N111="snížená",J111,0)</f>
        <v>0</v>
      </c>
      <c r="BG111" s="205">
        <f>IF(N111="zákl. přenesená",J111,0)</f>
        <v>0</v>
      </c>
      <c r="BH111" s="205">
        <f>IF(N111="sníž. přenesená",J111,0)</f>
        <v>0</v>
      </c>
      <c r="BI111" s="205">
        <f>IF(N111="nulová",J111,0)</f>
        <v>0</v>
      </c>
      <c r="BJ111" s="25" t="s">
        <v>25</v>
      </c>
      <c r="BK111" s="205">
        <f>ROUND(I111*H111,2)</f>
        <v>18216.44</v>
      </c>
      <c r="BL111" s="25" t="s">
        <v>197</v>
      </c>
      <c r="BM111" s="25" t="s">
        <v>1589</v>
      </c>
    </row>
    <row r="112" spans="2:47" s="1" customFormat="1" ht="132">
      <c r="B112" s="42"/>
      <c r="C112" s="64"/>
      <c r="D112" s="208" t="s">
        <v>237</v>
      </c>
      <c r="E112" s="64"/>
      <c r="F112" s="228" t="s">
        <v>444</v>
      </c>
      <c r="G112" s="64"/>
      <c r="H112" s="64"/>
      <c r="I112" s="165"/>
      <c r="J112" s="64"/>
      <c r="K112" s="64"/>
      <c r="L112" s="62"/>
      <c r="M112" s="229"/>
      <c r="N112" s="43"/>
      <c r="O112" s="43"/>
      <c r="P112" s="43"/>
      <c r="Q112" s="43"/>
      <c r="R112" s="43"/>
      <c r="S112" s="43"/>
      <c r="T112" s="79"/>
      <c r="AT112" s="25" t="s">
        <v>237</v>
      </c>
      <c r="AU112" s="25" t="s">
        <v>92</v>
      </c>
    </row>
    <row r="113" spans="2:65" s="1" customFormat="1" ht="34.2" customHeight="1">
      <c r="B113" s="42"/>
      <c r="C113" s="194" t="s">
        <v>307</v>
      </c>
      <c r="D113" s="194" t="s">
        <v>185</v>
      </c>
      <c r="E113" s="195" t="s">
        <v>1590</v>
      </c>
      <c r="F113" s="196" t="s">
        <v>1591</v>
      </c>
      <c r="G113" s="197" t="s">
        <v>249</v>
      </c>
      <c r="H113" s="198">
        <v>2</v>
      </c>
      <c r="I113" s="199">
        <v>5130.41</v>
      </c>
      <c r="J113" s="200">
        <f>ROUND(I113*H113,2)</f>
        <v>10260.82</v>
      </c>
      <c r="K113" s="196" t="s">
        <v>235</v>
      </c>
      <c r="L113" s="62"/>
      <c r="M113" s="201" t="s">
        <v>22</v>
      </c>
      <c r="N113" s="202" t="s">
        <v>53</v>
      </c>
      <c r="O113" s="43"/>
      <c r="P113" s="203">
        <f>O113*H113</f>
        <v>0</v>
      </c>
      <c r="Q113" s="203">
        <v>0</v>
      </c>
      <c r="R113" s="203">
        <f>Q113*H113</f>
        <v>0</v>
      </c>
      <c r="S113" s="203">
        <v>0</v>
      </c>
      <c r="T113" s="204">
        <f>S113*H113</f>
        <v>0</v>
      </c>
      <c r="AR113" s="25" t="s">
        <v>197</v>
      </c>
      <c r="AT113" s="25" t="s">
        <v>185</v>
      </c>
      <c r="AU113" s="25" t="s">
        <v>92</v>
      </c>
      <c r="AY113" s="25" t="s">
        <v>182</v>
      </c>
      <c r="BE113" s="205">
        <f>IF(N113="základní",J113,0)</f>
        <v>10260.82</v>
      </c>
      <c r="BF113" s="205">
        <f>IF(N113="snížená",J113,0)</f>
        <v>0</v>
      </c>
      <c r="BG113" s="205">
        <f>IF(N113="zákl. přenesená",J113,0)</f>
        <v>0</v>
      </c>
      <c r="BH113" s="205">
        <f>IF(N113="sníž. přenesená",J113,0)</f>
        <v>0</v>
      </c>
      <c r="BI113" s="205">
        <f>IF(N113="nulová",J113,0)</f>
        <v>0</v>
      </c>
      <c r="BJ113" s="25" t="s">
        <v>25</v>
      </c>
      <c r="BK113" s="205">
        <f>ROUND(I113*H113,2)</f>
        <v>10260.82</v>
      </c>
      <c r="BL113" s="25" t="s">
        <v>197</v>
      </c>
      <c r="BM113" s="25" t="s">
        <v>1592</v>
      </c>
    </row>
    <row r="114" spans="2:47" s="1" customFormat="1" ht="132">
      <c r="B114" s="42"/>
      <c r="C114" s="64"/>
      <c r="D114" s="208" t="s">
        <v>237</v>
      </c>
      <c r="E114" s="64"/>
      <c r="F114" s="228" t="s">
        <v>444</v>
      </c>
      <c r="G114" s="64"/>
      <c r="H114" s="64"/>
      <c r="I114" s="165"/>
      <c r="J114" s="64"/>
      <c r="K114" s="64"/>
      <c r="L114" s="62"/>
      <c r="M114" s="229"/>
      <c r="N114" s="43"/>
      <c r="O114" s="43"/>
      <c r="P114" s="43"/>
      <c r="Q114" s="43"/>
      <c r="R114" s="43"/>
      <c r="S114" s="43"/>
      <c r="T114" s="79"/>
      <c r="AT114" s="25" t="s">
        <v>237</v>
      </c>
      <c r="AU114" s="25" t="s">
        <v>92</v>
      </c>
    </row>
    <row r="115" spans="2:65" s="1" customFormat="1" ht="45.6" customHeight="1">
      <c r="B115" s="42"/>
      <c r="C115" s="194" t="s">
        <v>10</v>
      </c>
      <c r="D115" s="194" t="s">
        <v>185</v>
      </c>
      <c r="E115" s="195" t="s">
        <v>1593</v>
      </c>
      <c r="F115" s="196" t="s">
        <v>1594</v>
      </c>
      <c r="G115" s="197" t="s">
        <v>249</v>
      </c>
      <c r="H115" s="198">
        <v>3</v>
      </c>
      <c r="I115" s="199">
        <v>3339.4</v>
      </c>
      <c r="J115" s="200">
        <f>ROUND(I115*H115,2)</f>
        <v>10018.2</v>
      </c>
      <c r="K115" s="196" t="s">
        <v>235</v>
      </c>
      <c r="L115" s="62"/>
      <c r="M115" s="201" t="s">
        <v>22</v>
      </c>
      <c r="N115" s="202" t="s">
        <v>53</v>
      </c>
      <c r="O115" s="43"/>
      <c r="P115" s="203">
        <f>O115*H115</f>
        <v>0</v>
      </c>
      <c r="Q115" s="203">
        <v>0.0371</v>
      </c>
      <c r="R115" s="203">
        <f>Q115*H115</f>
        <v>0.11130000000000001</v>
      </c>
      <c r="S115" s="203">
        <v>0</v>
      </c>
      <c r="T115" s="204">
        <f>S115*H115</f>
        <v>0</v>
      </c>
      <c r="AR115" s="25" t="s">
        <v>197</v>
      </c>
      <c r="AT115" s="25" t="s">
        <v>185</v>
      </c>
      <c r="AU115" s="25" t="s">
        <v>92</v>
      </c>
      <c r="AY115" s="25" t="s">
        <v>182</v>
      </c>
      <c r="BE115" s="205">
        <f>IF(N115="základní",J115,0)</f>
        <v>10018.2</v>
      </c>
      <c r="BF115" s="205">
        <f>IF(N115="snížená",J115,0)</f>
        <v>0</v>
      </c>
      <c r="BG115" s="205">
        <f>IF(N115="zákl. přenesená",J115,0)</f>
        <v>0</v>
      </c>
      <c r="BH115" s="205">
        <f>IF(N115="sníž. přenesená",J115,0)</f>
        <v>0</v>
      </c>
      <c r="BI115" s="205">
        <f>IF(N115="nulová",J115,0)</f>
        <v>0</v>
      </c>
      <c r="BJ115" s="25" t="s">
        <v>25</v>
      </c>
      <c r="BK115" s="205">
        <f>ROUND(I115*H115,2)</f>
        <v>10018.2</v>
      </c>
      <c r="BL115" s="25" t="s">
        <v>197</v>
      </c>
      <c r="BM115" s="25" t="s">
        <v>1595</v>
      </c>
    </row>
    <row r="116" spans="2:47" s="1" customFormat="1" ht="60">
      <c r="B116" s="42"/>
      <c r="C116" s="64"/>
      <c r="D116" s="208" t="s">
        <v>237</v>
      </c>
      <c r="E116" s="64"/>
      <c r="F116" s="228" t="s">
        <v>1596</v>
      </c>
      <c r="G116" s="64"/>
      <c r="H116" s="64"/>
      <c r="I116" s="165"/>
      <c r="J116" s="64"/>
      <c r="K116" s="64"/>
      <c r="L116" s="62"/>
      <c r="M116" s="229"/>
      <c r="N116" s="43"/>
      <c r="O116" s="43"/>
      <c r="P116" s="43"/>
      <c r="Q116" s="43"/>
      <c r="R116" s="43"/>
      <c r="S116" s="43"/>
      <c r="T116" s="79"/>
      <c r="AT116" s="25" t="s">
        <v>237</v>
      </c>
      <c r="AU116" s="25" t="s">
        <v>92</v>
      </c>
    </row>
    <row r="117" spans="2:65" s="1" customFormat="1" ht="22.8" customHeight="1">
      <c r="B117" s="42"/>
      <c r="C117" s="194" t="s">
        <v>317</v>
      </c>
      <c r="D117" s="194" t="s">
        <v>185</v>
      </c>
      <c r="E117" s="195" t="s">
        <v>452</v>
      </c>
      <c r="F117" s="196" t="s">
        <v>453</v>
      </c>
      <c r="G117" s="197" t="s">
        <v>234</v>
      </c>
      <c r="H117" s="198">
        <v>150</v>
      </c>
      <c r="I117" s="199">
        <v>583.86</v>
      </c>
      <c r="J117" s="200">
        <f>ROUND(I117*H117,2)</f>
        <v>87579</v>
      </c>
      <c r="K117" s="196" t="s">
        <v>235</v>
      </c>
      <c r="L117" s="62"/>
      <c r="M117" s="201" t="s">
        <v>22</v>
      </c>
      <c r="N117" s="202" t="s">
        <v>53</v>
      </c>
      <c r="O117" s="43"/>
      <c r="P117" s="203">
        <f>O117*H117</f>
        <v>0</v>
      </c>
      <c r="Q117" s="203">
        <v>0</v>
      </c>
      <c r="R117" s="203">
        <f>Q117*H117</f>
        <v>0</v>
      </c>
      <c r="S117" s="203">
        <v>0</v>
      </c>
      <c r="T117" s="204">
        <f>S117*H117</f>
        <v>0</v>
      </c>
      <c r="AR117" s="25" t="s">
        <v>197</v>
      </c>
      <c r="AT117" s="25" t="s">
        <v>185</v>
      </c>
      <c r="AU117" s="25" t="s">
        <v>92</v>
      </c>
      <c r="AY117" s="25" t="s">
        <v>182</v>
      </c>
      <c r="BE117" s="205">
        <f>IF(N117="základní",J117,0)</f>
        <v>87579</v>
      </c>
      <c r="BF117" s="205">
        <f>IF(N117="snížená",J117,0)</f>
        <v>0</v>
      </c>
      <c r="BG117" s="205">
        <f>IF(N117="zákl. přenesená",J117,0)</f>
        <v>0</v>
      </c>
      <c r="BH117" s="205">
        <f>IF(N117="sníž. přenesená",J117,0)</f>
        <v>0</v>
      </c>
      <c r="BI117" s="205">
        <f>IF(N117="nulová",J117,0)</f>
        <v>0</v>
      </c>
      <c r="BJ117" s="25" t="s">
        <v>25</v>
      </c>
      <c r="BK117" s="205">
        <f>ROUND(I117*H117,2)</f>
        <v>87579</v>
      </c>
      <c r="BL117" s="25" t="s">
        <v>197</v>
      </c>
      <c r="BM117" s="25" t="s">
        <v>1597</v>
      </c>
    </row>
    <row r="118" spans="2:47" s="1" customFormat="1" ht="240">
      <c r="B118" s="42"/>
      <c r="C118" s="64"/>
      <c r="D118" s="208" t="s">
        <v>237</v>
      </c>
      <c r="E118" s="64"/>
      <c r="F118" s="228" t="s">
        <v>455</v>
      </c>
      <c r="G118" s="64"/>
      <c r="H118" s="64"/>
      <c r="I118" s="165"/>
      <c r="J118" s="64"/>
      <c r="K118" s="64"/>
      <c r="L118" s="62"/>
      <c r="M118" s="229"/>
      <c r="N118" s="43"/>
      <c r="O118" s="43"/>
      <c r="P118" s="43"/>
      <c r="Q118" s="43"/>
      <c r="R118" s="43"/>
      <c r="S118" s="43"/>
      <c r="T118" s="79"/>
      <c r="AT118" s="25" t="s">
        <v>237</v>
      </c>
      <c r="AU118" s="25" t="s">
        <v>92</v>
      </c>
    </row>
    <row r="119" spans="2:65" s="1" customFormat="1" ht="14.4" customHeight="1">
      <c r="B119" s="42"/>
      <c r="C119" s="244" t="s">
        <v>322</v>
      </c>
      <c r="D119" s="244" t="s">
        <v>435</v>
      </c>
      <c r="E119" s="245" t="s">
        <v>458</v>
      </c>
      <c r="F119" s="246" t="s">
        <v>459</v>
      </c>
      <c r="G119" s="247" t="s">
        <v>430</v>
      </c>
      <c r="H119" s="248">
        <v>66</v>
      </c>
      <c r="I119" s="249">
        <v>51.63</v>
      </c>
      <c r="J119" s="250">
        <f>ROUND(I119*H119,2)</f>
        <v>3407.58</v>
      </c>
      <c r="K119" s="246" t="s">
        <v>235</v>
      </c>
      <c r="L119" s="251"/>
      <c r="M119" s="252" t="s">
        <v>22</v>
      </c>
      <c r="N119" s="253" t="s">
        <v>53</v>
      </c>
      <c r="O119" s="43"/>
      <c r="P119" s="203">
        <f>O119*H119</f>
        <v>0</v>
      </c>
      <c r="Q119" s="203">
        <v>0.00032</v>
      </c>
      <c r="R119" s="203">
        <f>Q119*H119</f>
        <v>0.021120000000000003</v>
      </c>
      <c r="S119" s="203">
        <v>0</v>
      </c>
      <c r="T119" s="204">
        <f>S119*H119</f>
        <v>0</v>
      </c>
      <c r="AR119" s="25" t="s">
        <v>271</v>
      </c>
      <c r="AT119" s="25" t="s">
        <v>435</v>
      </c>
      <c r="AU119" s="25" t="s">
        <v>92</v>
      </c>
      <c r="AY119" s="25" t="s">
        <v>182</v>
      </c>
      <c r="BE119" s="205">
        <f>IF(N119="základní",J119,0)</f>
        <v>3407.58</v>
      </c>
      <c r="BF119" s="205">
        <f>IF(N119="snížená",J119,0)</f>
        <v>0</v>
      </c>
      <c r="BG119" s="205">
        <f>IF(N119="zákl. přenesená",J119,0)</f>
        <v>0</v>
      </c>
      <c r="BH119" s="205">
        <f>IF(N119="sníž. přenesená",J119,0)</f>
        <v>0</v>
      </c>
      <c r="BI119" s="205">
        <f>IF(N119="nulová",J119,0)</f>
        <v>0</v>
      </c>
      <c r="BJ119" s="25" t="s">
        <v>25</v>
      </c>
      <c r="BK119" s="205">
        <f>ROUND(I119*H119,2)</f>
        <v>3407.58</v>
      </c>
      <c r="BL119" s="25" t="s">
        <v>197</v>
      </c>
      <c r="BM119" s="25" t="s">
        <v>1600</v>
      </c>
    </row>
    <row r="120" spans="2:65" s="1" customFormat="1" ht="22.8" customHeight="1">
      <c r="B120" s="42"/>
      <c r="C120" s="194" t="s">
        <v>327</v>
      </c>
      <c r="D120" s="194" t="s">
        <v>185</v>
      </c>
      <c r="E120" s="195" t="s">
        <v>463</v>
      </c>
      <c r="F120" s="196" t="s">
        <v>464</v>
      </c>
      <c r="G120" s="197" t="s">
        <v>430</v>
      </c>
      <c r="H120" s="198">
        <v>66</v>
      </c>
      <c r="I120" s="199">
        <v>44.08</v>
      </c>
      <c r="J120" s="200">
        <f>ROUND(I120*H120,2)</f>
        <v>2909.28</v>
      </c>
      <c r="K120" s="196" t="s">
        <v>235</v>
      </c>
      <c r="L120" s="62"/>
      <c r="M120" s="201" t="s">
        <v>22</v>
      </c>
      <c r="N120" s="202" t="s">
        <v>53</v>
      </c>
      <c r="O120" s="43"/>
      <c r="P120" s="203">
        <f>O120*H120</f>
        <v>0</v>
      </c>
      <c r="Q120" s="203">
        <v>1E-05</v>
      </c>
      <c r="R120" s="203">
        <f>Q120*H120</f>
        <v>0.0006600000000000001</v>
      </c>
      <c r="S120" s="203">
        <v>0</v>
      </c>
      <c r="T120" s="204">
        <f>S120*H120</f>
        <v>0</v>
      </c>
      <c r="AR120" s="25" t="s">
        <v>197</v>
      </c>
      <c r="AT120" s="25" t="s">
        <v>185</v>
      </c>
      <c r="AU120" s="25" t="s">
        <v>92</v>
      </c>
      <c r="AY120" s="25" t="s">
        <v>182</v>
      </c>
      <c r="BE120" s="205">
        <f>IF(N120="základní",J120,0)</f>
        <v>2909.28</v>
      </c>
      <c r="BF120" s="205">
        <f>IF(N120="snížená",J120,0)</f>
        <v>0</v>
      </c>
      <c r="BG120" s="205">
        <f>IF(N120="zákl. přenesená",J120,0)</f>
        <v>0</v>
      </c>
      <c r="BH120" s="205">
        <f>IF(N120="sníž. přenesená",J120,0)</f>
        <v>0</v>
      </c>
      <c r="BI120" s="205">
        <f>IF(N120="nulová",J120,0)</f>
        <v>0</v>
      </c>
      <c r="BJ120" s="25" t="s">
        <v>25</v>
      </c>
      <c r="BK120" s="205">
        <f>ROUND(I120*H120,2)</f>
        <v>2909.28</v>
      </c>
      <c r="BL120" s="25" t="s">
        <v>197</v>
      </c>
      <c r="BM120" s="25" t="s">
        <v>1601</v>
      </c>
    </row>
    <row r="121" spans="2:47" s="1" customFormat="1" ht="240">
      <c r="B121" s="42"/>
      <c r="C121" s="64"/>
      <c r="D121" s="208" t="s">
        <v>237</v>
      </c>
      <c r="E121" s="64"/>
      <c r="F121" s="228" t="s">
        <v>455</v>
      </c>
      <c r="G121" s="64"/>
      <c r="H121" s="64"/>
      <c r="I121" s="165"/>
      <c r="J121" s="64"/>
      <c r="K121" s="64"/>
      <c r="L121" s="62"/>
      <c r="M121" s="229"/>
      <c r="N121" s="43"/>
      <c r="O121" s="43"/>
      <c r="P121" s="43"/>
      <c r="Q121" s="43"/>
      <c r="R121" s="43"/>
      <c r="S121" s="43"/>
      <c r="T121" s="79"/>
      <c r="AT121" s="25" t="s">
        <v>237</v>
      </c>
      <c r="AU121" s="25" t="s">
        <v>92</v>
      </c>
    </row>
    <row r="122" spans="2:65" s="1" customFormat="1" ht="34.2" customHeight="1">
      <c r="B122" s="42"/>
      <c r="C122" s="194" t="s">
        <v>332</v>
      </c>
      <c r="D122" s="194" t="s">
        <v>185</v>
      </c>
      <c r="E122" s="195" t="s">
        <v>473</v>
      </c>
      <c r="F122" s="196" t="s">
        <v>474</v>
      </c>
      <c r="G122" s="197" t="s">
        <v>249</v>
      </c>
      <c r="H122" s="198">
        <v>40</v>
      </c>
      <c r="I122" s="199">
        <v>40.35</v>
      </c>
      <c r="J122" s="200">
        <f>ROUND(I122*H122,2)</f>
        <v>1614</v>
      </c>
      <c r="K122" s="196" t="s">
        <v>235</v>
      </c>
      <c r="L122" s="62"/>
      <c r="M122" s="201" t="s">
        <v>22</v>
      </c>
      <c r="N122" s="202" t="s">
        <v>53</v>
      </c>
      <c r="O122" s="43"/>
      <c r="P122" s="203">
        <f>O122*H122</f>
        <v>0</v>
      </c>
      <c r="Q122" s="203">
        <v>0</v>
      </c>
      <c r="R122" s="203">
        <f>Q122*H122</f>
        <v>0</v>
      </c>
      <c r="S122" s="203">
        <v>0</v>
      </c>
      <c r="T122" s="204">
        <f>S122*H122</f>
        <v>0</v>
      </c>
      <c r="AR122" s="25" t="s">
        <v>197</v>
      </c>
      <c r="AT122" s="25" t="s">
        <v>185</v>
      </c>
      <c r="AU122" s="25" t="s">
        <v>92</v>
      </c>
      <c r="AY122" s="25" t="s">
        <v>182</v>
      </c>
      <c r="BE122" s="205">
        <f>IF(N122="základní",J122,0)</f>
        <v>1614</v>
      </c>
      <c r="BF122" s="205">
        <f>IF(N122="snížená",J122,0)</f>
        <v>0</v>
      </c>
      <c r="BG122" s="205">
        <f>IF(N122="zákl. přenesená",J122,0)</f>
        <v>0</v>
      </c>
      <c r="BH122" s="205">
        <f>IF(N122="sníž. přenesená",J122,0)</f>
        <v>0</v>
      </c>
      <c r="BI122" s="205">
        <f>IF(N122="nulová",J122,0)</f>
        <v>0</v>
      </c>
      <c r="BJ122" s="25" t="s">
        <v>25</v>
      </c>
      <c r="BK122" s="205">
        <f>ROUND(I122*H122,2)</f>
        <v>1614</v>
      </c>
      <c r="BL122" s="25" t="s">
        <v>197</v>
      </c>
      <c r="BM122" s="25" t="s">
        <v>1715</v>
      </c>
    </row>
    <row r="123" spans="2:47" s="1" customFormat="1" ht="48">
      <c r="B123" s="42"/>
      <c r="C123" s="64"/>
      <c r="D123" s="208" t="s">
        <v>237</v>
      </c>
      <c r="E123" s="64"/>
      <c r="F123" s="228" t="s">
        <v>476</v>
      </c>
      <c r="G123" s="64"/>
      <c r="H123" s="64"/>
      <c r="I123" s="165"/>
      <c r="J123" s="64"/>
      <c r="K123" s="64"/>
      <c r="L123" s="62"/>
      <c r="M123" s="229"/>
      <c r="N123" s="43"/>
      <c r="O123" s="43"/>
      <c r="P123" s="43"/>
      <c r="Q123" s="43"/>
      <c r="R123" s="43"/>
      <c r="S123" s="43"/>
      <c r="T123" s="79"/>
      <c r="AT123" s="25" t="s">
        <v>237</v>
      </c>
      <c r="AU123" s="25" t="s">
        <v>92</v>
      </c>
    </row>
    <row r="124" spans="2:65" s="1" customFormat="1" ht="34.2" customHeight="1">
      <c r="B124" s="42"/>
      <c r="C124" s="194" t="s">
        <v>338</v>
      </c>
      <c r="D124" s="194" t="s">
        <v>185</v>
      </c>
      <c r="E124" s="195" t="s">
        <v>478</v>
      </c>
      <c r="F124" s="196" t="s">
        <v>479</v>
      </c>
      <c r="G124" s="197" t="s">
        <v>249</v>
      </c>
      <c r="H124" s="198">
        <v>140</v>
      </c>
      <c r="I124" s="199">
        <v>188</v>
      </c>
      <c r="J124" s="200">
        <f>ROUND(I124*H124,2)</f>
        <v>26320</v>
      </c>
      <c r="K124" s="196" t="s">
        <v>235</v>
      </c>
      <c r="L124" s="62"/>
      <c r="M124" s="201" t="s">
        <v>22</v>
      </c>
      <c r="N124" s="202" t="s">
        <v>53</v>
      </c>
      <c r="O124" s="43"/>
      <c r="P124" s="203">
        <f>O124*H124</f>
        <v>0</v>
      </c>
      <c r="Q124" s="203">
        <v>0</v>
      </c>
      <c r="R124" s="203">
        <f>Q124*H124</f>
        <v>0</v>
      </c>
      <c r="S124" s="203">
        <v>0</v>
      </c>
      <c r="T124" s="204">
        <f>S124*H124</f>
        <v>0</v>
      </c>
      <c r="AR124" s="25" t="s">
        <v>197</v>
      </c>
      <c r="AT124" s="25" t="s">
        <v>185</v>
      </c>
      <c r="AU124" s="25" t="s">
        <v>92</v>
      </c>
      <c r="AY124" s="25" t="s">
        <v>182</v>
      </c>
      <c r="BE124" s="205">
        <f>IF(N124="základní",J124,0)</f>
        <v>26320</v>
      </c>
      <c r="BF124" s="205">
        <f>IF(N124="snížená",J124,0)</f>
        <v>0</v>
      </c>
      <c r="BG124" s="205">
        <f>IF(N124="zákl. přenesená",J124,0)</f>
        <v>0</v>
      </c>
      <c r="BH124" s="205">
        <f>IF(N124="sníž. přenesená",J124,0)</f>
        <v>0</v>
      </c>
      <c r="BI124" s="205">
        <f>IF(N124="nulová",J124,0)</f>
        <v>0</v>
      </c>
      <c r="BJ124" s="25" t="s">
        <v>25</v>
      </c>
      <c r="BK124" s="205">
        <f>ROUND(I124*H124,2)</f>
        <v>26320</v>
      </c>
      <c r="BL124" s="25" t="s">
        <v>197</v>
      </c>
      <c r="BM124" s="25" t="s">
        <v>1716</v>
      </c>
    </row>
    <row r="125" spans="2:47" s="1" customFormat="1" ht="48">
      <c r="B125" s="42"/>
      <c r="C125" s="64"/>
      <c r="D125" s="208" t="s">
        <v>237</v>
      </c>
      <c r="E125" s="64"/>
      <c r="F125" s="228" t="s">
        <v>476</v>
      </c>
      <c r="G125" s="64"/>
      <c r="H125" s="64"/>
      <c r="I125" s="165"/>
      <c r="J125" s="64"/>
      <c r="K125" s="64"/>
      <c r="L125" s="62"/>
      <c r="M125" s="229"/>
      <c r="N125" s="43"/>
      <c r="O125" s="43"/>
      <c r="P125" s="43"/>
      <c r="Q125" s="43"/>
      <c r="R125" s="43"/>
      <c r="S125" s="43"/>
      <c r="T125" s="79"/>
      <c r="AT125" s="25" t="s">
        <v>237</v>
      </c>
      <c r="AU125" s="25" t="s">
        <v>92</v>
      </c>
    </row>
    <row r="126" spans="2:65" s="1" customFormat="1" ht="34.2" customHeight="1">
      <c r="B126" s="42"/>
      <c r="C126" s="194" t="s">
        <v>9</v>
      </c>
      <c r="D126" s="194" t="s">
        <v>185</v>
      </c>
      <c r="E126" s="195" t="s">
        <v>482</v>
      </c>
      <c r="F126" s="196" t="s">
        <v>483</v>
      </c>
      <c r="G126" s="197" t="s">
        <v>249</v>
      </c>
      <c r="H126" s="198">
        <v>40</v>
      </c>
      <c r="I126" s="199">
        <v>426.87</v>
      </c>
      <c r="J126" s="200">
        <f>ROUND(I126*H126,2)</f>
        <v>17074.8</v>
      </c>
      <c r="K126" s="196" t="s">
        <v>235</v>
      </c>
      <c r="L126" s="62"/>
      <c r="M126" s="201" t="s">
        <v>22</v>
      </c>
      <c r="N126" s="202" t="s">
        <v>53</v>
      </c>
      <c r="O126" s="43"/>
      <c r="P126" s="203">
        <f>O126*H126</f>
        <v>0</v>
      </c>
      <c r="Q126" s="203">
        <v>0</v>
      </c>
      <c r="R126" s="203">
        <f>Q126*H126</f>
        <v>0</v>
      </c>
      <c r="S126" s="203">
        <v>0</v>
      </c>
      <c r="T126" s="204">
        <f>S126*H126</f>
        <v>0</v>
      </c>
      <c r="AR126" s="25" t="s">
        <v>197</v>
      </c>
      <c r="AT126" s="25" t="s">
        <v>185</v>
      </c>
      <c r="AU126" s="25" t="s">
        <v>92</v>
      </c>
      <c r="AY126" s="25" t="s">
        <v>182</v>
      </c>
      <c r="BE126" s="205">
        <f>IF(N126="základní",J126,0)</f>
        <v>17074.8</v>
      </c>
      <c r="BF126" s="205">
        <f>IF(N126="snížená",J126,0)</f>
        <v>0</v>
      </c>
      <c r="BG126" s="205">
        <f>IF(N126="zákl. přenesená",J126,0)</f>
        <v>0</v>
      </c>
      <c r="BH126" s="205">
        <f>IF(N126="sníž. přenesená",J126,0)</f>
        <v>0</v>
      </c>
      <c r="BI126" s="205">
        <f>IF(N126="nulová",J126,0)</f>
        <v>0</v>
      </c>
      <c r="BJ126" s="25" t="s">
        <v>25</v>
      </c>
      <c r="BK126" s="205">
        <f>ROUND(I126*H126,2)</f>
        <v>17074.8</v>
      </c>
      <c r="BL126" s="25" t="s">
        <v>197</v>
      </c>
      <c r="BM126" s="25" t="s">
        <v>1717</v>
      </c>
    </row>
    <row r="127" spans="2:47" s="1" customFormat="1" ht="48">
      <c r="B127" s="42"/>
      <c r="C127" s="64"/>
      <c r="D127" s="208" t="s">
        <v>237</v>
      </c>
      <c r="E127" s="64"/>
      <c r="F127" s="228" t="s">
        <v>476</v>
      </c>
      <c r="G127" s="64"/>
      <c r="H127" s="64"/>
      <c r="I127" s="165"/>
      <c r="J127" s="64"/>
      <c r="K127" s="64"/>
      <c r="L127" s="62"/>
      <c r="M127" s="229"/>
      <c r="N127" s="43"/>
      <c r="O127" s="43"/>
      <c r="P127" s="43"/>
      <c r="Q127" s="43"/>
      <c r="R127" s="43"/>
      <c r="S127" s="43"/>
      <c r="T127" s="79"/>
      <c r="AT127" s="25" t="s">
        <v>237</v>
      </c>
      <c r="AU127" s="25" t="s">
        <v>92</v>
      </c>
    </row>
    <row r="128" spans="2:65" s="1" customFormat="1" ht="34.2" customHeight="1">
      <c r="B128" s="42"/>
      <c r="C128" s="194" t="s">
        <v>347</v>
      </c>
      <c r="D128" s="194" t="s">
        <v>185</v>
      </c>
      <c r="E128" s="195" t="s">
        <v>486</v>
      </c>
      <c r="F128" s="196" t="s">
        <v>487</v>
      </c>
      <c r="G128" s="197" t="s">
        <v>249</v>
      </c>
      <c r="H128" s="198">
        <v>140</v>
      </c>
      <c r="I128" s="199">
        <v>897.67</v>
      </c>
      <c r="J128" s="200">
        <f>ROUND(I128*H128,2)</f>
        <v>125673.8</v>
      </c>
      <c r="K128" s="196" t="s">
        <v>235</v>
      </c>
      <c r="L128" s="62"/>
      <c r="M128" s="201" t="s">
        <v>22</v>
      </c>
      <c r="N128" s="202" t="s">
        <v>53</v>
      </c>
      <c r="O128" s="43"/>
      <c r="P128" s="203">
        <f>O128*H128</f>
        <v>0</v>
      </c>
      <c r="Q128" s="203">
        <v>0</v>
      </c>
      <c r="R128" s="203">
        <f>Q128*H128</f>
        <v>0</v>
      </c>
      <c r="S128" s="203">
        <v>0</v>
      </c>
      <c r="T128" s="204">
        <f>S128*H128</f>
        <v>0</v>
      </c>
      <c r="AR128" s="25" t="s">
        <v>197</v>
      </c>
      <c r="AT128" s="25" t="s">
        <v>185</v>
      </c>
      <c r="AU128" s="25" t="s">
        <v>92</v>
      </c>
      <c r="AY128" s="25" t="s">
        <v>182</v>
      </c>
      <c r="BE128" s="205">
        <f>IF(N128="základní",J128,0)</f>
        <v>125673.8</v>
      </c>
      <c r="BF128" s="205">
        <f>IF(N128="snížená",J128,0)</f>
        <v>0</v>
      </c>
      <c r="BG128" s="205">
        <f>IF(N128="zákl. přenesená",J128,0)</f>
        <v>0</v>
      </c>
      <c r="BH128" s="205">
        <f>IF(N128="sníž. přenesená",J128,0)</f>
        <v>0</v>
      </c>
      <c r="BI128" s="205">
        <f>IF(N128="nulová",J128,0)</f>
        <v>0</v>
      </c>
      <c r="BJ128" s="25" t="s">
        <v>25</v>
      </c>
      <c r="BK128" s="205">
        <f>ROUND(I128*H128,2)</f>
        <v>125673.8</v>
      </c>
      <c r="BL128" s="25" t="s">
        <v>197</v>
      </c>
      <c r="BM128" s="25" t="s">
        <v>1718</v>
      </c>
    </row>
    <row r="129" spans="2:47" s="1" customFormat="1" ht="48">
      <c r="B129" s="42"/>
      <c r="C129" s="64"/>
      <c r="D129" s="208" t="s">
        <v>237</v>
      </c>
      <c r="E129" s="64"/>
      <c r="F129" s="228" t="s">
        <v>476</v>
      </c>
      <c r="G129" s="64"/>
      <c r="H129" s="64"/>
      <c r="I129" s="165"/>
      <c r="J129" s="64"/>
      <c r="K129" s="64"/>
      <c r="L129" s="62"/>
      <c r="M129" s="229"/>
      <c r="N129" s="43"/>
      <c r="O129" s="43"/>
      <c r="P129" s="43"/>
      <c r="Q129" s="43"/>
      <c r="R129" s="43"/>
      <c r="S129" s="43"/>
      <c r="T129" s="79"/>
      <c r="AT129" s="25" t="s">
        <v>237</v>
      </c>
      <c r="AU129" s="25" t="s">
        <v>92</v>
      </c>
    </row>
    <row r="130" spans="2:65" s="1" customFormat="1" ht="22.8" customHeight="1">
      <c r="B130" s="42"/>
      <c r="C130" s="194" t="s">
        <v>354</v>
      </c>
      <c r="D130" s="194" t="s">
        <v>185</v>
      </c>
      <c r="E130" s="195" t="s">
        <v>1606</v>
      </c>
      <c r="F130" s="196" t="s">
        <v>1607</v>
      </c>
      <c r="G130" s="197" t="s">
        <v>234</v>
      </c>
      <c r="H130" s="198">
        <v>2612.5</v>
      </c>
      <c r="I130" s="199">
        <v>66.4</v>
      </c>
      <c r="J130" s="200">
        <f>ROUND(I130*H130,2)</f>
        <v>173470</v>
      </c>
      <c r="K130" s="196" t="s">
        <v>235</v>
      </c>
      <c r="L130" s="62"/>
      <c r="M130" s="201" t="s">
        <v>22</v>
      </c>
      <c r="N130" s="202" t="s">
        <v>53</v>
      </c>
      <c r="O130" s="43"/>
      <c r="P130" s="203">
        <f>O130*H130</f>
        <v>0</v>
      </c>
      <c r="Q130" s="203">
        <v>0</v>
      </c>
      <c r="R130" s="203">
        <f>Q130*H130</f>
        <v>0</v>
      </c>
      <c r="S130" s="203">
        <v>0</v>
      </c>
      <c r="T130" s="204">
        <f>S130*H130</f>
        <v>0</v>
      </c>
      <c r="AR130" s="25" t="s">
        <v>197</v>
      </c>
      <c r="AT130" s="25" t="s">
        <v>185</v>
      </c>
      <c r="AU130" s="25" t="s">
        <v>92</v>
      </c>
      <c r="AY130" s="25" t="s">
        <v>182</v>
      </c>
      <c r="BE130" s="205">
        <f>IF(N130="základní",J130,0)</f>
        <v>173470</v>
      </c>
      <c r="BF130" s="205">
        <f>IF(N130="snížená",J130,0)</f>
        <v>0</v>
      </c>
      <c r="BG130" s="205">
        <f>IF(N130="zákl. přenesená",J130,0)</f>
        <v>0</v>
      </c>
      <c r="BH130" s="205">
        <f>IF(N130="sníž. přenesená",J130,0)</f>
        <v>0</v>
      </c>
      <c r="BI130" s="205">
        <f>IF(N130="nulová",J130,0)</f>
        <v>0</v>
      </c>
      <c r="BJ130" s="25" t="s">
        <v>25</v>
      </c>
      <c r="BK130" s="205">
        <f>ROUND(I130*H130,2)</f>
        <v>173470</v>
      </c>
      <c r="BL130" s="25" t="s">
        <v>197</v>
      </c>
      <c r="BM130" s="25" t="s">
        <v>1719</v>
      </c>
    </row>
    <row r="131" spans="2:47" s="1" customFormat="1" ht="96">
      <c r="B131" s="42"/>
      <c r="C131" s="64"/>
      <c r="D131" s="208" t="s">
        <v>237</v>
      </c>
      <c r="E131" s="64"/>
      <c r="F131" s="228" t="s">
        <v>1609</v>
      </c>
      <c r="G131" s="64"/>
      <c r="H131" s="64"/>
      <c r="I131" s="165"/>
      <c r="J131" s="64"/>
      <c r="K131" s="64"/>
      <c r="L131" s="62"/>
      <c r="M131" s="229"/>
      <c r="N131" s="43"/>
      <c r="O131" s="43"/>
      <c r="P131" s="43"/>
      <c r="Q131" s="43"/>
      <c r="R131" s="43"/>
      <c r="S131" s="43"/>
      <c r="T131" s="79"/>
      <c r="AT131" s="25" t="s">
        <v>237</v>
      </c>
      <c r="AU131" s="25" t="s">
        <v>92</v>
      </c>
    </row>
    <row r="132" spans="2:65" s="1" customFormat="1" ht="14.4" customHeight="1">
      <c r="B132" s="42"/>
      <c r="C132" s="194" t="s">
        <v>359</v>
      </c>
      <c r="D132" s="194" t="s">
        <v>185</v>
      </c>
      <c r="E132" s="195" t="s">
        <v>583</v>
      </c>
      <c r="F132" s="196" t="s">
        <v>584</v>
      </c>
      <c r="G132" s="197" t="s">
        <v>295</v>
      </c>
      <c r="H132" s="198">
        <v>159.5</v>
      </c>
      <c r="I132" s="199">
        <v>18.61</v>
      </c>
      <c r="J132" s="200">
        <f>ROUND(I132*H132,2)</f>
        <v>2968.3</v>
      </c>
      <c r="K132" s="196" t="s">
        <v>235</v>
      </c>
      <c r="L132" s="62"/>
      <c r="M132" s="201" t="s">
        <v>22</v>
      </c>
      <c r="N132" s="202" t="s">
        <v>53</v>
      </c>
      <c r="O132" s="43"/>
      <c r="P132" s="203">
        <f>O132*H132</f>
        <v>0</v>
      </c>
      <c r="Q132" s="203">
        <v>0</v>
      </c>
      <c r="R132" s="203">
        <f>Q132*H132</f>
        <v>0</v>
      </c>
      <c r="S132" s="203">
        <v>0</v>
      </c>
      <c r="T132" s="204">
        <f>S132*H132</f>
        <v>0</v>
      </c>
      <c r="AR132" s="25" t="s">
        <v>197</v>
      </c>
      <c r="AT132" s="25" t="s">
        <v>185</v>
      </c>
      <c r="AU132" s="25" t="s">
        <v>92</v>
      </c>
      <c r="AY132" s="25" t="s">
        <v>182</v>
      </c>
      <c r="BE132" s="205">
        <f>IF(N132="základní",J132,0)</f>
        <v>2968.3</v>
      </c>
      <c r="BF132" s="205">
        <f>IF(N132="snížená",J132,0)</f>
        <v>0</v>
      </c>
      <c r="BG132" s="205">
        <f>IF(N132="zákl. přenesená",J132,0)</f>
        <v>0</v>
      </c>
      <c r="BH132" s="205">
        <f>IF(N132="sníž. přenesená",J132,0)</f>
        <v>0</v>
      </c>
      <c r="BI132" s="205">
        <f>IF(N132="nulová",J132,0)</f>
        <v>0</v>
      </c>
      <c r="BJ132" s="25" t="s">
        <v>25</v>
      </c>
      <c r="BK132" s="205">
        <f>ROUND(I132*H132,2)</f>
        <v>2968.3</v>
      </c>
      <c r="BL132" s="25" t="s">
        <v>197</v>
      </c>
      <c r="BM132" s="25" t="s">
        <v>1720</v>
      </c>
    </row>
    <row r="133" spans="2:47" s="1" customFormat="1" ht="396">
      <c r="B133" s="42"/>
      <c r="C133" s="64"/>
      <c r="D133" s="208" t="s">
        <v>237</v>
      </c>
      <c r="E133" s="64"/>
      <c r="F133" s="228" t="s">
        <v>586</v>
      </c>
      <c r="G133" s="64"/>
      <c r="H133" s="64"/>
      <c r="I133" s="165"/>
      <c r="J133" s="64"/>
      <c r="K133" s="64"/>
      <c r="L133" s="62"/>
      <c r="M133" s="229"/>
      <c r="N133" s="43"/>
      <c r="O133" s="43"/>
      <c r="P133" s="43"/>
      <c r="Q133" s="43"/>
      <c r="R133" s="43"/>
      <c r="S133" s="43"/>
      <c r="T133" s="79"/>
      <c r="AT133" s="25" t="s">
        <v>237</v>
      </c>
      <c r="AU133" s="25" t="s">
        <v>92</v>
      </c>
    </row>
    <row r="134" spans="2:51" s="11" customFormat="1" ht="13.5">
      <c r="B134" s="206"/>
      <c r="C134" s="207"/>
      <c r="D134" s="208" t="s">
        <v>192</v>
      </c>
      <c r="E134" s="209" t="s">
        <v>22</v>
      </c>
      <c r="F134" s="210" t="s">
        <v>1721</v>
      </c>
      <c r="G134" s="207"/>
      <c r="H134" s="211">
        <v>159.5</v>
      </c>
      <c r="I134" s="212"/>
      <c r="J134" s="207"/>
      <c r="K134" s="207"/>
      <c r="L134" s="213"/>
      <c r="M134" s="214"/>
      <c r="N134" s="215"/>
      <c r="O134" s="215"/>
      <c r="P134" s="215"/>
      <c r="Q134" s="215"/>
      <c r="R134" s="215"/>
      <c r="S134" s="215"/>
      <c r="T134" s="216"/>
      <c r="AT134" s="217" t="s">
        <v>192</v>
      </c>
      <c r="AU134" s="217" t="s">
        <v>92</v>
      </c>
      <c r="AV134" s="11" t="s">
        <v>92</v>
      </c>
      <c r="AW134" s="11" t="s">
        <v>194</v>
      </c>
      <c r="AX134" s="11" t="s">
        <v>25</v>
      </c>
      <c r="AY134" s="217" t="s">
        <v>182</v>
      </c>
    </row>
    <row r="135" spans="2:65" s="1" customFormat="1" ht="34.2" customHeight="1">
      <c r="B135" s="42"/>
      <c r="C135" s="194" t="s">
        <v>364</v>
      </c>
      <c r="D135" s="194" t="s">
        <v>185</v>
      </c>
      <c r="E135" s="195" t="s">
        <v>589</v>
      </c>
      <c r="F135" s="196" t="s">
        <v>590</v>
      </c>
      <c r="G135" s="197" t="s">
        <v>561</v>
      </c>
      <c r="H135" s="198">
        <v>299.97</v>
      </c>
      <c r="I135" s="199">
        <v>430.21</v>
      </c>
      <c r="J135" s="200">
        <f>ROUND(I135*H135,2)</f>
        <v>129050.09</v>
      </c>
      <c r="K135" s="196" t="s">
        <v>235</v>
      </c>
      <c r="L135" s="62"/>
      <c r="M135" s="201" t="s">
        <v>22</v>
      </c>
      <c r="N135" s="202" t="s">
        <v>53</v>
      </c>
      <c r="O135" s="43"/>
      <c r="P135" s="203">
        <f>O135*H135</f>
        <v>0</v>
      </c>
      <c r="Q135" s="203">
        <v>0</v>
      </c>
      <c r="R135" s="203">
        <f>Q135*H135</f>
        <v>0</v>
      </c>
      <c r="S135" s="203">
        <v>0</v>
      </c>
      <c r="T135" s="204">
        <f>S135*H135</f>
        <v>0</v>
      </c>
      <c r="AR135" s="25" t="s">
        <v>197</v>
      </c>
      <c r="AT135" s="25" t="s">
        <v>185</v>
      </c>
      <c r="AU135" s="25" t="s">
        <v>92</v>
      </c>
      <c r="AY135" s="25" t="s">
        <v>182</v>
      </c>
      <c r="BE135" s="205">
        <f>IF(N135="základní",J135,0)</f>
        <v>129050.09</v>
      </c>
      <c r="BF135" s="205">
        <f>IF(N135="snížená",J135,0)</f>
        <v>0</v>
      </c>
      <c r="BG135" s="205">
        <f>IF(N135="zákl. přenesená",J135,0)</f>
        <v>0</v>
      </c>
      <c r="BH135" s="205">
        <f>IF(N135="sníž. přenesená",J135,0)</f>
        <v>0</v>
      </c>
      <c r="BI135" s="205">
        <f>IF(N135="nulová",J135,0)</f>
        <v>0</v>
      </c>
      <c r="BJ135" s="25" t="s">
        <v>25</v>
      </c>
      <c r="BK135" s="205">
        <f>ROUND(I135*H135,2)</f>
        <v>129050.09</v>
      </c>
      <c r="BL135" s="25" t="s">
        <v>197</v>
      </c>
      <c r="BM135" s="25" t="s">
        <v>1722</v>
      </c>
    </row>
    <row r="136" spans="2:47" s="1" customFormat="1" ht="48">
      <c r="B136" s="42"/>
      <c r="C136" s="64"/>
      <c r="D136" s="208" t="s">
        <v>237</v>
      </c>
      <c r="E136" s="64"/>
      <c r="F136" s="228" t="s">
        <v>592</v>
      </c>
      <c r="G136" s="64"/>
      <c r="H136" s="64"/>
      <c r="I136" s="165"/>
      <c r="J136" s="64"/>
      <c r="K136" s="64"/>
      <c r="L136" s="62"/>
      <c r="M136" s="229"/>
      <c r="N136" s="43"/>
      <c r="O136" s="43"/>
      <c r="P136" s="43"/>
      <c r="Q136" s="43"/>
      <c r="R136" s="43"/>
      <c r="S136" s="43"/>
      <c r="T136" s="79"/>
      <c r="AT136" s="25" t="s">
        <v>237</v>
      </c>
      <c r="AU136" s="25" t="s">
        <v>92</v>
      </c>
    </row>
    <row r="137" spans="2:51" s="11" customFormat="1" ht="13.5">
      <c r="B137" s="206"/>
      <c r="C137" s="207"/>
      <c r="D137" s="208" t="s">
        <v>192</v>
      </c>
      <c r="E137" s="209" t="s">
        <v>22</v>
      </c>
      <c r="F137" s="210" t="s">
        <v>1723</v>
      </c>
      <c r="G137" s="207"/>
      <c r="H137" s="211">
        <v>299.97</v>
      </c>
      <c r="I137" s="212"/>
      <c r="J137" s="207"/>
      <c r="K137" s="207"/>
      <c r="L137" s="213"/>
      <c r="M137" s="214"/>
      <c r="N137" s="215"/>
      <c r="O137" s="215"/>
      <c r="P137" s="215"/>
      <c r="Q137" s="215"/>
      <c r="R137" s="215"/>
      <c r="S137" s="215"/>
      <c r="T137" s="216"/>
      <c r="AT137" s="217" t="s">
        <v>192</v>
      </c>
      <c r="AU137" s="217" t="s">
        <v>92</v>
      </c>
      <c r="AV137" s="11" t="s">
        <v>92</v>
      </c>
      <c r="AW137" s="11" t="s">
        <v>194</v>
      </c>
      <c r="AX137" s="11" t="s">
        <v>25</v>
      </c>
      <c r="AY137" s="217" t="s">
        <v>182</v>
      </c>
    </row>
    <row r="138" spans="2:63" s="10" customFormat="1" ht="29.85" customHeight="1">
      <c r="B138" s="178"/>
      <c r="C138" s="179"/>
      <c r="D138" s="180" t="s">
        <v>81</v>
      </c>
      <c r="E138" s="192" t="s">
        <v>92</v>
      </c>
      <c r="F138" s="192" t="s">
        <v>657</v>
      </c>
      <c r="G138" s="179"/>
      <c r="H138" s="179"/>
      <c r="I138" s="182"/>
      <c r="J138" s="193">
        <f>BK138</f>
        <v>11528.109999999999</v>
      </c>
      <c r="K138" s="179"/>
      <c r="L138" s="184"/>
      <c r="M138" s="185"/>
      <c r="N138" s="186"/>
      <c r="O138" s="186"/>
      <c r="P138" s="187">
        <f>SUM(P139:P141)</f>
        <v>0</v>
      </c>
      <c r="Q138" s="186"/>
      <c r="R138" s="187">
        <f>SUM(R139:R141)</f>
        <v>0.2103932</v>
      </c>
      <c r="S138" s="186"/>
      <c r="T138" s="188">
        <f>SUM(T139:T141)</f>
        <v>0</v>
      </c>
      <c r="AR138" s="189" t="s">
        <v>25</v>
      </c>
      <c r="AT138" s="190" t="s">
        <v>81</v>
      </c>
      <c r="AU138" s="190" t="s">
        <v>25</v>
      </c>
      <c r="AY138" s="189" t="s">
        <v>182</v>
      </c>
      <c r="BK138" s="191">
        <f>SUM(BK139:BK141)</f>
        <v>11528.109999999999</v>
      </c>
    </row>
    <row r="139" spans="2:65" s="1" customFormat="1" ht="22.8" customHeight="1">
      <c r="B139" s="42"/>
      <c r="C139" s="194" t="s">
        <v>372</v>
      </c>
      <c r="D139" s="194" t="s">
        <v>185</v>
      </c>
      <c r="E139" s="195" t="s">
        <v>1612</v>
      </c>
      <c r="F139" s="196" t="s">
        <v>1613</v>
      </c>
      <c r="G139" s="197" t="s">
        <v>1614</v>
      </c>
      <c r="H139" s="198">
        <v>9.83</v>
      </c>
      <c r="I139" s="199">
        <v>1093.97</v>
      </c>
      <c r="J139" s="200">
        <f>ROUND(I139*H139,2)</f>
        <v>10753.73</v>
      </c>
      <c r="K139" s="196" t="s">
        <v>235</v>
      </c>
      <c r="L139" s="62"/>
      <c r="M139" s="201" t="s">
        <v>22</v>
      </c>
      <c r="N139" s="202" t="s">
        <v>53</v>
      </c>
      <c r="O139" s="43"/>
      <c r="P139" s="203">
        <f>O139*H139</f>
        <v>0</v>
      </c>
      <c r="Q139" s="203">
        <v>4E-05</v>
      </c>
      <c r="R139" s="203">
        <f>Q139*H139</f>
        <v>0.0003932</v>
      </c>
      <c r="S139" s="203">
        <v>0</v>
      </c>
      <c r="T139" s="204">
        <f>S139*H139</f>
        <v>0</v>
      </c>
      <c r="AR139" s="25" t="s">
        <v>197</v>
      </c>
      <c r="AT139" s="25" t="s">
        <v>185</v>
      </c>
      <c r="AU139" s="25" t="s">
        <v>92</v>
      </c>
      <c r="AY139" s="25" t="s">
        <v>182</v>
      </c>
      <c r="BE139" s="205">
        <f>IF(N139="základní",J139,0)</f>
        <v>10753.73</v>
      </c>
      <c r="BF139" s="205">
        <f>IF(N139="snížená",J139,0)</f>
        <v>0</v>
      </c>
      <c r="BG139" s="205">
        <f>IF(N139="zákl. přenesená",J139,0)</f>
        <v>0</v>
      </c>
      <c r="BH139" s="205">
        <f>IF(N139="sníž. přenesená",J139,0)</f>
        <v>0</v>
      </c>
      <c r="BI139" s="205">
        <f>IF(N139="nulová",J139,0)</f>
        <v>0</v>
      </c>
      <c r="BJ139" s="25" t="s">
        <v>25</v>
      </c>
      <c r="BK139" s="205">
        <f>ROUND(I139*H139,2)</f>
        <v>10753.73</v>
      </c>
      <c r="BL139" s="25" t="s">
        <v>197</v>
      </c>
      <c r="BM139" s="25" t="s">
        <v>1615</v>
      </c>
    </row>
    <row r="140" spans="2:47" s="1" customFormat="1" ht="264">
      <c r="B140" s="42"/>
      <c r="C140" s="64"/>
      <c r="D140" s="208" t="s">
        <v>237</v>
      </c>
      <c r="E140" s="64"/>
      <c r="F140" s="228" t="s">
        <v>1616</v>
      </c>
      <c r="G140" s="64"/>
      <c r="H140" s="64"/>
      <c r="I140" s="165"/>
      <c r="J140" s="64"/>
      <c r="K140" s="64"/>
      <c r="L140" s="62"/>
      <c r="M140" s="229"/>
      <c r="N140" s="43"/>
      <c r="O140" s="43"/>
      <c r="P140" s="43"/>
      <c r="Q140" s="43"/>
      <c r="R140" s="43"/>
      <c r="S140" s="43"/>
      <c r="T140" s="79"/>
      <c r="AT140" s="25" t="s">
        <v>237</v>
      </c>
      <c r="AU140" s="25" t="s">
        <v>92</v>
      </c>
    </row>
    <row r="141" spans="2:65" s="1" customFormat="1" ht="14.4" customHeight="1">
      <c r="B141" s="42"/>
      <c r="C141" s="244" t="s">
        <v>377</v>
      </c>
      <c r="D141" s="244" t="s">
        <v>435</v>
      </c>
      <c r="E141" s="245" t="s">
        <v>1617</v>
      </c>
      <c r="F141" s="246" t="s">
        <v>1618</v>
      </c>
      <c r="G141" s="247" t="s">
        <v>561</v>
      </c>
      <c r="H141" s="248">
        <v>0.21</v>
      </c>
      <c r="I141" s="249">
        <v>3687.52</v>
      </c>
      <c r="J141" s="250">
        <f>ROUND(I141*H141,2)</f>
        <v>774.38</v>
      </c>
      <c r="K141" s="246" t="s">
        <v>235</v>
      </c>
      <c r="L141" s="251"/>
      <c r="M141" s="252" t="s">
        <v>22</v>
      </c>
      <c r="N141" s="253" t="s">
        <v>53</v>
      </c>
      <c r="O141" s="43"/>
      <c r="P141" s="203">
        <f>O141*H141</f>
        <v>0</v>
      </c>
      <c r="Q141" s="203">
        <v>1</v>
      </c>
      <c r="R141" s="203">
        <f>Q141*H141</f>
        <v>0.21</v>
      </c>
      <c r="S141" s="203">
        <v>0</v>
      </c>
      <c r="T141" s="204">
        <f>S141*H141</f>
        <v>0</v>
      </c>
      <c r="AR141" s="25" t="s">
        <v>271</v>
      </c>
      <c r="AT141" s="25" t="s">
        <v>435</v>
      </c>
      <c r="AU141" s="25" t="s">
        <v>92</v>
      </c>
      <c r="AY141" s="25" t="s">
        <v>182</v>
      </c>
      <c r="BE141" s="205">
        <f>IF(N141="základní",J141,0)</f>
        <v>774.38</v>
      </c>
      <c r="BF141" s="205">
        <f>IF(N141="snížená",J141,0)</f>
        <v>0</v>
      </c>
      <c r="BG141" s="205">
        <f>IF(N141="zákl. přenesená",J141,0)</f>
        <v>0</v>
      </c>
      <c r="BH141" s="205">
        <f>IF(N141="sníž. přenesená",J141,0)</f>
        <v>0</v>
      </c>
      <c r="BI141" s="205">
        <f>IF(N141="nulová",J141,0)</f>
        <v>0</v>
      </c>
      <c r="BJ141" s="25" t="s">
        <v>25</v>
      </c>
      <c r="BK141" s="205">
        <f>ROUND(I141*H141,2)</f>
        <v>774.38</v>
      </c>
      <c r="BL141" s="25" t="s">
        <v>197</v>
      </c>
      <c r="BM141" s="25" t="s">
        <v>1619</v>
      </c>
    </row>
    <row r="142" spans="2:63" s="10" customFormat="1" ht="29.85" customHeight="1">
      <c r="B142" s="178"/>
      <c r="C142" s="179"/>
      <c r="D142" s="180" t="s">
        <v>81</v>
      </c>
      <c r="E142" s="192" t="s">
        <v>261</v>
      </c>
      <c r="F142" s="192" t="s">
        <v>1620</v>
      </c>
      <c r="G142" s="179"/>
      <c r="H142" s="179"/>
      <c r="I142" s="182"/>
      <c r="J142" s="193">
        <f>BK142</f>
        <v>1924.8</v>
      </c>
      <c r="K142" s="179"/>
      <c r="L142" s="184"/>
      <c r="M142" s="185"/>
      <c r="N142" s="186"/>
      <c r="O142" s="186"/>
      <c r="P142" s="187">
        <f>SUM(P143:P144)</f>
        <v>0</v>
      </c>
      <c r="Q142" s="186"/>
      <c r="R142" s="187">
        <f>SUM(R143:R144)</f>
        <v>0.0019200000000000003</v>
      </c>
      <c r="S142" s="186"/>
      <c r="T142" s="188">
        <f>SUM(T143:T144)</f>
        <v>0</v>
      </c>
      <c r="AR142" s="189" t="s">
        <v>25</v>
      </c>
      <c r="AT142" s="190" t="s">
        <v>81</v>
      </c>
      <c r="AU142" s="190" t="s">
        <v>25</v>
      </c>
      <c r="AY142" s="189" t="s">
        <v>182</v>
      </c>
      <c r="BK142" s="191">
        <f>SUM(BK143:BK144)</f>
        <v>1924.8</v>
      </c>
    </row>
    <row r="143" spans="2:65" s="1" customFormat="1" ht="14.4" customHeight="1">
      <c r="B143" s="42"/>
      <c r="C143" s="194" t="s">
        <v>382</v>
      </c>
      <c r="D143" s="194" t="s">
        <v>185</v>
      </c>
      <c r="E143" s="195" t="s">
        <v>1621</v>
      </c>
      <c r="F143" s="196" t="s">
        <v>1622</v>
      </c>
      <c r="G143" s="197" t="s">
        <v>234</v>
      </c>
      <c r="H143" s="198">
        <v>12</v>
      </c>
      <c r="I143" s="199">
        <v>160.4</v>
      </c>
      <c r="J143" s="200">
        <f>ROUND(I143*H143,2)</f>
        <v>1924.8</v>
      </c>
      <c r="K143" s="196" t="s">
        <v>235</v>
      </c>
      <c r="L143" s="62"/>
      <c r="M143" s="201" t="s">
        <v>22</v>
      </c>
      <c r="N143" s="202" t="s">
        <v>53</v>
      </c>
      <c r="O143" s="43"/>
      <c r="P143" s="203">
        <f>O143*H143</f>
        <v>0</v>
      </c>
      <c r="Q143" s="203">
        <v>0.00016</v>
      </c>
      <c r="R143" s="203">
        <f>Q143*H143</f>
        <v>0.0019200000000000003</v>
      </c>
      <c r="S143" s="203">
        <v>0</v>
      </c>
      <c r="T143" s="204">
        <f>S143*H143</f>
        <v>0</v>
      </c>
      <c r="AR143" s="25" t="s">
        <v>197</v>
      </c>
      <c r="AT143" s="25" t="s">
        <v>185</v>
      </c>
      <c r="AU143" s="25" t="s">
        <v>92</v>
      </c>
      <c r="AY143" s="25" t="s">
        <v>182</v>
      </c>
      <c r="BE143" s="205">
        <f>IF(N143="základní",J143,0)</f>
        <v>1924.8</v>
      </c>
      <c r="BF143" s="205">
        <f>IF(N143="snížená",J143,0)</f>
        <v>0</v>
      </c>
      <c r="BG143" s="205">
        <f>IF(N143="zákl. přenesená",J143,0)</f>
        <v>0</v>
      </c>
      <c r="BH143" s="205">
        <f>IF(N143="sníž. přenesená",J143,0)</f>
        <v>0</v>
      </c>
      <c r="BI143" s="205">
        <f>IF(N143="nulová",J143,0)</f>
        <v>0</v>
      </c>
      <c r="BJ143" s="25" t="s">
        <v>25</v>
      </c>
      <c r="BK143" s="205">
        <f>ROUND(I143*H143,2)</f>
        <v>1924.8</v>
      </c>
      <c r="BL143" s="25" t="s">
        <v>197</v>
      </c>
      <c r="BM143" s="25" t="s">
        <v>1623</v>
      </c>
    </row>
    <row r="144" spans="2:47" s="1" customFormat="1" ht="60">
      <c r="B144" s="42"/>
      <c r="C144" s="64"/>
      <c r="D144" s="208" t="s">
        <v>237</v>
      </c>
      <c r="E144" s="64"/>
      <c r="F144" s="228" t="s">
        <v>1624</v>
      </c>
      <c r="G144" s="64"/>
      <c r="H144" s="64"/>
      <c r="I144" s="165"/>
      <c r="J144" s="64"/>
      <c r="K144" s="64"/>
      <c r="L144" s="62"/>
      <c r="M144" s="229"/>
      <c r="N144" s="43"/>
      <c r="O144" s="43"/>
      <c r="P144" s="43"/>
      <c r="Q144" s="43"/>
      <c r="R144" s="43"/>
      <c r="S144" s="43"/>
      <c r="T144" s="79"/>
      <c r="AT144" s="25" t="s">
        <v>237</v>
      </c>
      <c r="AU144" s="25" t="s">
        <v>92</v>
      </c>
    </row>
    <row r="145" spans="2:63" s="10" customFormat="1" ht="29.85" customHeight="1">
      <c r="B145" s="178"/>
      <c r="C145" s="179"/>
      <c r="D145" s="180" t="s">
        <v>81</v>
      </c>
      <c r="E145" s="192" t="s">
        <v>277</v>
      </c>
      <c r="F145" s="192" t="s">
        <v>1475</v>
      </c>
      <c r="G145" s="179"/>
      <c r="H145" s="179"/>
      <c r="I145" s="182"/>
      <c r="J145" s="193">
        <f>BK145</f>
        <v>260610.76</v>
      </c>
      <c r="K145" s="179"/>
      <c r="L145" s="184"/>
      <c r="M145" s="185"/>
      <c r="N145" s="186"/>
      <c r="O145" s="186"/>
      <c r="P145" s="187">
        <f>SUM(P146:P152)</f>
        <v>0</v>
      </c>
      <c r="Q145" s="186"/>
      <c r="R145" s="187">
        <f>SUM(R146:R152)</f>
        <v>496.04464</v>
      </c>
      <c r="S145" s="186"/>
      <c r="T145" s="188">
        <f>SUM(T146:T152)</f>
        <v>0</v>
      </c>
      <c r="AR145" s="189" t="s">
        <v>25</v>
      </c>
      <c r="AT145" s="190" t="s">
        <v>81</v>
      </c>
      <c r="AU145" s="190" t="s">
        <v>25</v>
      </c>
      <c r="AY145" s="189" t="s">
        <v>182</v>
      </c>
      <c r="BK145" s="191">
        <f>SUM(BK146:BK152)</f>
        <v>260610.76</v>
      </c>
    </row>
    <row r="146" spans="2:65" s="1" customFormat="1" ht="22.8" customHeight="1">
      <c r="B146" s="42"/>
      <c r="C146" s="194" t="s">
        <v>387</v>
      </c>
      <c r="D146" s="194" t="s">
        <v>185</v>
      </c>
      <c r="E146" s="195" t="s">
        <v>1625</v>
      </c>
      <c r="F146" s="196" t="s">
        <v>1626</v>
      </c>
      <c r="G146" s="197" t="s">
        <v>234</v>
      </c>
      <c r="H146" s="198">
        <v>820</v>
      </c>
      <c r="I146" s="199">
        <v>17.9</v>
      </c>
      <c r="J146" s="200">
        <f>ROUND(I146*H146,2)</f>
        <v>14678</v>
      </c>
      <c r="K146" s="196" t="s">
        <v>235</v>
      </c>
      <c r="L146" s="62"/>
      <c r="M146" s="201" t="s">
        <v>22</v>
      </c>
      <c r="N146" s="202" t="s">
        <v>53</v>
      </c>
      <c r="O146" s="43"/>
      <c r="P146" s="203">
        <f>O146*H146</f>
        <v>0</v>
      </c>
      <c r="Q146" s="203">
        <v>0</v>
      </c>
      <c r="R146" s="203">
        <f>Q146*H146</f>
        <v>0</v>
      </c>
      <c r="S146" s="203">
        <v>0</v>
      </c>
      <c r="T146" s="204">
        <f>S146*H146</f>
        <v>0</v>
      </c>
      <c r="AR146" s="25" t="s">
        <v>197</v>
      </c>
      <c r="AT146" s="25" t="s">
        <v>185</v>
      </c>
      <c r="AU146" s="25" t="s">
        <v>92</v>
      </c>
      <c r="AY146" s="25" t="s">
        <v>182</v>
      </c>
      <c r="BE146" s="205">
        <f>IF(N146="základní",J146,0)</f>
        <v>14678</v>
      </c>
      <c r="BF146" s="205">
        <f>IF(N146="snížená",J146,0)</f>
        <v>0</v>
      </c>
      <c r="BG146" s="205">
        <f>IF(N146="zákl. přenesená",J146,0)</f>
        <v>0</v>
      </c>
      <c r="BH146" s="205">
        <f>IF(N146="sníž. přenesená",J146,0)</f>
        <v>0</v>
      </c>
      <c r="BI146" s="205">
        <f>IF(N146="nulová",J146,0)</f>
        <v>0</v>
      </c>
      <c r="BJ146" s="25" t="s">
        <v>25</v>
      </c>
      <c r="BK146" s="205">
        <f>ROUND(I146*H146,2)</f>
        <v>14678</v>
      </c>
      <c r="BL146" s="25" t="s">
        <v>197</v>
      </c>
      <c r="BM146" s="25" t="s">
        <v>1627</v>
      </c>
    </row>
    <row r="147" spans="2:47" s="1" customFormat="1" ht="48">
      <c r="B147" s="42"/>
      <c r="C147" s="64"/>
      <c r="D147" s="208" t="s">
        <v>237</v>
      </c>
      <c r="E147" s="64"/>
      <c r="F147" s="228" t="s">
        <v>1628</v>
      </c>
      <c r="G147" s="64"/>
      <c r="H147" s="64"/>
      <c r="I147" s="165"/>
      <c r="J147" s="64"/>
      <c r="K147" s="64"/>
      <c r="L147" s="62"/>
      <c r="M147" s="229"/>
      <c r="N147" s="43"/>
      <c r="O147" s="43"/>
      <c r="P147" s="43"/>
      <c r="Q147" s="43"/>
      <c r="R147" s="43"/>
      <c r="S147" s="43"/>
      <c r="T147" s="79"/>
      <c r="AT147" s="25" t="s">
        <v>237</v>
      </c>
      <c r="AU147" s="25" t="s">
        <v>92</v>
      </c>
    </row>
    <row r="148" spans="2:65" s="1" customFormat="1" ht="22.8" customHeight="1">
      <c r="B148" s="42"/>
      <c r="C148" s="194" t="s">
        <v>394</v>
      </c>
      <c r="D148" s="194" t="s">
        <v>185</v>
      </c>
      <c r="E148" s="195" t="s">
        <v>1629</v>
      </c>
      <c r="F148" s="196" t="s">
        <v>1630</v>
      </c>
      <c r="G148" s="197" t="s">
        <v>234</v>
      </c>
      <c r="H148" s="198">
        <v>28700</v>
      </c>
      <c r="I148" s="199">
        <v>0.43</v>
      </c>
      <c r="J148" s="200">
        <f>ROUND(I148*H148,2)</f>
        <v>12341</v>
      </c>
      <c r="K148" s="196" t="s">
        <v>235</v>
      </c>
      <c r="L148" s="62"/>
      <c r="M148" s="201" t="s">
        <v>22</v>
      </c>
      <c r="N148" s="202" t="s">
        <v>53</v>
      </c>
      <c r="O148" s="43"/>
      <c r="P148" s="203">
        <f>O148*H148</f>
        <v>0</v>
      </c>
      <c r="Q148" s="203">
        <v>0</v>
      </c>
      <c r="R148" s="203">
        <f>Q148*H148</f>
        <v>0</v>
      </c>
      <c r="S148" s="203">
        <v>0</v>
      </c>
      <c r="T148" s="204">
        <f>S148*H148</f>
        <v>0</v>
      </c>
      <c r="AR148" s="25" t="s">
        <v>197</v>
      </c>
      <c r="AT148" s="25" t="s">
        <v>185</v>
      </c>
      <c r="AU148" s="25" t="s">
        <v>92</v>
      </c>
      <c r="AY148" s="25" t="s">
        <v>182</v>
      </c>
      <c r="BE148" s="205">
        <f>IF(N148="základní",J148,0)</f>
        <v>12341</v>
      </c>
      <c r="BF148" s="205">
        <f>IF(N148="snížená",J148,0)</f>
        <v>0</v>
      </c>
      <c r="BG148" s="205">
        <f>IF(N148="zákl. přenesená",J148,0)</f>
        <v>0</v>
      </c>
      <c r="BH148" s="205">
        <f>IF(N148="sníž. přenesená",J148,0)</f>
        <v>0</v>
      </c>
      <c r="BI148" s="205">
        <f>IF(N148="nulová",J148,0)</f>
        <v>0</v>
      </c>
      <c r="BJ148" s="25" t="s">
        <v>25</v>
      </c>
      <c r="BK148" s="205">
        <f>ROUND(I148*H148,2)</f>
        <v>12341</v>
      </c>
      <c r="BL148" s="25" t="s">
        <v>197</v>
      </c>
      <c r="BM148" s="25" t="s">
        <v>1631</v>
      </c>
    </row>
    <row r="149" spans="2:47" s="1" customFormat="1" ht="48">
      <c r="B149" s="42"/>
      <c r="C149" s="64"/>
      <c r="D149" s="208" t="s">
        <v>237</v>
      </c>
      <c r="E149" s="64"/>
      <c r="F149" s="228" t="s">
        <v>1628</v>
      </c>
      <c r="G149" s="64"/>
      <c r="H149" s="64"/>
      <c r="I149" s="165"/>
      <c r="J149" s="64"/>
      <c r="K149" s="64"/>
      <c r="L149" s="62"/>
      <c r="M149" s="229"/>
      <c r="N149" s="43"/>
      <c r="O149" s="43"/>
      <c r="P149" s="43"/>
      <c r="Q149" s="43"/>
      <c r="R149" s="43"/>
      <c r="S149" s="43"/>
      <c r="T149" s="79"/>
      <c r="AT149" s="25" t="s">
        <v>237</v>
      </c>
      <c r="AU149" s="25" t="s">
        <v>92</v>
      </c>
    </row>
    <row r="150" spans="2:51" s="11" customFormat="1" ht="13.5">
      <c r="B150" s="206"/>
      <c r="C150" s="207"/>
      <c r="D150" s="208" t="s">
        <v>192</v>
      </c>
      <c r="E150" s="209" t="s">
        <v>22</v>
      </c>
      <c r="F150" s="210" t="s">
        <v>1724</v>
      </c>
      <c r="G150" s="207"/>
      <c r="H150" s="211">
        <v>28700</v>
      </c>
      <c r="I150" s="212"/>
      <c r="J150" s="207"/>
      <c r="K150" s="207"/>
      <c r="L150" s="213"/>
      <c r="M150" s="214"/>
      <c r="N150" s="215"/>
      <c r="O150" s="215"/>
      <c r="P150" s="215"/>
      <c r="Q150" s="215"/>
      <c r="R150" s="215"/>
      <c r="S150" s="215"/>
      <c r="T150" s="216"/>
      <c r="AT150" s="217" t="s">
        <v>192</v>
      </c>
      <c r="AU150" s="217" t="s">
        <v>92</v>
      </c>
      <c r="AV150" s="11" t="s">
        <v>92</v>
      </c>
      <c r="AW150" s="11" t="s">
        <v>194</v>
      </c>
      <c r="AX150" s="11" t="s">
        <v>25</v>
      </c>
      <c r="AY150" s="217" t="s">
        <v>182</v>
      </c>
    </row>
    <row r="151" spans="2:65" s="1" customFormat="1" ht="22.8" customHeight="1">
      <c r="B151" s="42"/>
      <c r="C151" s="194" t="s">
        <v>399</v>
      </c>
      <c r="D151" s="194" t="s">
        <v>185</v>
      </c>
      <c r="E151" s="195" t="s">
        <v>1632</v>
      </c>
      <c r="F151" s="196" t="s">
        <v>1633</v>
      </c>
      <c r="G151" s="197" t="s">
        <v>234</v>
      </c>
      <c r="H151" s="198">
        <v>820</v>
      </c>
      <c r="I151" s="199">
        <v>12.05</v>
      </c>
      <c r="J151" s="200">
        <f>ROUND(I151*H151,2)</f>
        <v>9881</v>
      </c>
      <c r="K151" s="196" t="s">
        <v>235</v>
      </c>
      <c r="L151" s="62"/>
      <c r="M151" s="201" t="s">
        <v>22</v>
      </c>
      <c r="N151" s="202" t="s">
        <v>53</v>
      </c>
      <c r="O151" s="43"/>
      <c r="P151" s="203">
        <f>O151*H151</f>
        <v>0</v>
      </c>
      <c r="Q151" s="203">
        <v>0</v>
      </c>
      <c r="R151" s="203">
        <f>Q151*H151</f>
        <v>0</v>
      </c>
      <c r="S151" s="203">
        <v>0</v>
      </c>
      <c r="T151" s="204">
        <f>S151*H151</f>
        <v>0</v>
      </c>
      <c r="AR151" s="25" t="s">
        <v>197</v>
      </c>
      <c r="AT151" s="25" t="s">
        <v>185</v>
      </c>
      <c r="AU151" s="25" t="s">
        <v>92</v>
      </c>
      <c r="AY151" s="25" t="s">
        <v>182</v>
      </c>
      <c r="BE151" s="205">
        <f>IF(N151="základní",J151,0)</f>
        <v>9881</v>
      </c>
      <c r="BF151" s="205">
        <f>IF(N151="snížená",J151,0)</f>
        <v>0</v>
      </c>
      <c r="BG151" s="205">
        <f>IF(N151="zákl. přenesená",J151,0)</f>
        <v>0</v>
      </c>
      <c r="BH151" s="205">
        <f>IF(N151="sníž. přenesená",J151,0)</f>
        <v>0</v>
      </c>
      <c r="BI151" s="205">
        <f>IF(N151="nulová",J151,0)</f>
        <v>0</v>
      </c>
      <c r="BJ151" s="25" t="s">
        <v>25</v>
      </c>
      <c r="BK151" s="205">
        <f>ROUND(I151*H151,2)</f>
        <v>9881</v>
      </c>
      <c r="BL151" s="25" t="s">
        <v>197</v>
      </c>
      <c r="BM151" s="25" t="s">
        <v>1634</v>
      </c>
    </row>
    <row r="152" spans="2:65" s="1" customFormat="1" ht="22.8" customHeight="1">
      <c r="B152" s="42"/>
      <c r="C152" s="194" t="s">
        <v>405</v>
      </c>
      <c r="D152" s="194" t="s">
        <v>185</v>
      </c>
      <c r="E152" s="195" t="s">
        <v>1635</v>
      </c>
      <c r="F152" s="196" t="s">
        <v>1707</v>
      </c>
      <c r="G152" s="197" t="s">
        <v>1637</v>
      </c>
      <c r="H152" s="198">
        <v>52</v>
      </c>
      <c r="I152" s="199">
        <v>4302.13</v>
      </c>
      <c r="J152" s="200">
        <f>ROUND(I152*H152,2)</f>
        <v>223710.76</v>
      </c>
      <c r="K152" s="196" t="s">
        <v>22</v>
      </c>
      <c r="L152" s="62"/>
      <c r="M152" s="201" t="s">
        <v>22</v>
      </c>
      <c r="N152" s="202" t="s">
        <v>53</v>
      </c>
      <c r="O152" s="43"/>
      <c r="P152" s="203">
        <f>O152*H152</f>
        <v>0</v>
      </c>
      <c r="Q152" s="203">
        <v>9.53932</v>
      </c>
      <c r="R152" s="203">
        <f>Q152*H152</f>
        <v>496.04464</v>
      </c>
      <c r="S152" s="203">
        <v>0</v>
      </c>
      <c r="T152" s="204">
        <f>S152*H152</f>
        <v>0</v>
      </c>
      <c r="AR152" s="25" t="s">
        <v>197</v>
      </c>
      <c r="AT152" s="25" t="s">
        <v>185</v>
      </c>
      <c r="AU152" s="25" t="s">
        <v>92</v>
      </c>
      <c r="AY152" s="25" t="s">
        <v>182</v>
      </c>
      <c r="BE152" s="205">
        <f>IF(N152="základní",J152,0)</f>
        <v>223710.76</v>
      </c>
      <c r="BF152" s="205">
        <f>IF(N152="snížená",J152,0)</f>
        <v>0</v>
      </c>
      <c r="BG152" s="205">
        <f>IF(N152="zákl. přenesená",J152,0)</f>
        <v>0</v>
      </c>
      <c r="BH152" s="205">
        <f>IF(N152="sníž. přenesená",J152,0)</f>
        <v>0</v>
      </c>
      <c r="BI152" s="205">
        <f>IF(N152="nulová",J152,0)</f>
        <v>0</v>
      </c>
      <c r="BJ152" s="25" t="s">
        <v>25</v>
      </c>
      <c r="BK152" s="205">
        <f>ROUND(I152*H152,2)</f>
        <v>223710.76</v>
      </c>
      <c r="BL152" s="25" t="s">
        <v>197</v>
      </c>
      <c r="BM152" s="25" t="s">
        <v>1638</v>
      </c>
    </row>
    <row r="153" spans="2:63" s="10" customFormat="1" ht="29.85" customHeight="1">
      <c r="B153" s="178"/>
      <c r="C153" s="179"/>
      <c r="D153" s="180" t="s">
        <v>81</v>
      </c>
      <c r="E153" s="192" t="s">
        <v>1302</v>
      </c>
      <c r="F153" s="192" t="s">
        <v>1303</v>
      </c>
      <c r="G153" s="179"/>
      <c r="H153" s="179"/>
      <c r="I153" s="182"/>
      <c r="J153" s="193">
        <f>BK153</f>
        <v>78992.62</v>
      </c>
      <c r="K153" s="179"/>
      <c r="L153" s="184"/>
      <c r="M153" s="185"/>
      <c r="N153" s="186"/>
      <c r="O153" s="186"/>
      <c r="P153" s="187">
        <f>SUM(P154:P160)</f>
        <v>0</v>
      </c>
      <c r="Q153" s="186"/>
      <c r="R153" s="187">
        <f>SUM(R154:R160)</f>
        <v>0</v>
      </c>
      <c r="S153" s="186"/>
      <c r="T153" s="188">
        <f>SUM(T154:T160)</f>
        <v>0</v>
      </c>
      <c r="AR153" s="189" t="s">
        <v>25</v>
      </c>
      <c r="AT153" s="190" t="s">
        <v>81</v>
      </c>
      <c r="AU153" s="190" t="s">
        <v>25</v>
      </c>
      <c r="AY153" s="189" t="s">
        <v>182</v>
      </c>
      <c r="BK153" s="191">
        <f>SUM(BK154:BK160)</f>
        <v>78992.62</v>
      </c>
    </row>
    <row r="154" spans="2:65" s="1" customFormat="1" ht="22.8" customHeight="1">
      <c r="B154" s="42"/>
      <c r="C154" s="194" t="s">
        <v>411</v>
      </c>
      <c r="D154" s="194" t="s">
        <v>185</v>
      </c>
      <c r="E154" s="195" t="s">
        <v>1639</v>
      </c>
      <c r="F154" s="196" t="s">
        <v>1640</v>
      </c>
      <c r="G154" s="197" t="s">
        <v>561</v>
      </c>
      <c r="H154" s="198">
        <v>273.84</v>
      </c>
      <c r="I154" s="199">
        <v>117.83</v>
      </c>
      <c r="J154" s="200">
        <f>ROUND(I154*H154,2)</f>
        <v>32266.57</v>
      </c>
      <c r="K154" s="196" t="s">
        <v>235</v>
      </c>
      <c r="L154" s="62"/>
      <c r="M154" s="201" t="s">
        <v>22</v>
      </c>
      <c r="N154" s="202" t="s">
        <v>53</v>
      </c>
      <c r="O154" s="43"/>
      <c r="P154" s="203">
        <f>O154*H154</f>
        <v>0</v>
      </c>
      <c r="Q154" s="203">
        <v>0</v>
      </c>
      <c r="R154" s="203">
        <f>Q154*H154</f>
        <v>0</v>
      </c>
      <c r="S154" s="203">
        <v>0</v>
      </c>
      <c r="T154" s="204">
        <f>S154*H154</f>
        <v>0</v>
      </c>
      <c r="AR154" s="25" t="s">
        <v>197</v>
      </c>
      <c r="AT154" s="25" t="s">
        <v>185</v>
      </c>
      <c r="AU154" s="25" t="s">
        <v>92</v>
      </c>
      <c r="AY154" s="25" t="s">
        <v>182</v>
      </c>
      <c r="BE154" s="205">
        <f>IF(N154="základní",J154,0)</f>
        <v>32266.57</v>
      </c>
      <c r="BF154" s="205">
        <f>IF(N154="snížená",J154,0)</f>
        <v>0</v>
      </c>
      <c r="BG154" s="205">
        <f>IF(N154="zákl. přenesená",J154,0)</f>
        <v>0</v>
      </c>
      <c r="BH154" s="205">
        <f>IF(N154="sníž. přenesená",J154,0)</f>
        <v>0</v>
      </c>
      <c r="BI154" s="205">
        <f>IF(N154="nulová",J154,0)</f>
        <v>0</v>
      </c>
      <c r="BJ154" s="25" t="s">
        <v>25</v>
      </c>
      <c r="BK154" s="205">
        <f>ROUND(I154*H154,2)</f>
        <v>32266.57</v>
      </c>
      <c r="BL154" s="25" t="s">
        <v>197</v>
      </c>
      <c r="BM154" s="25" t="s">
        <v>1725</v>
      </c>
    </row>
    <row r="155" spans="2:47" s="1" customFormat="1" ht="108">
      <c r="B155" s="42"/>
      <c r="C155" s="64"/>
      <c r="D155" s="208" t="s">
        <v>237</v>
      </c>
      <c r="E155" s="64"/>
      <c r="F155" s="228" t="s">
        <v>1642</v>
      </c>
      <c r="G155" s="64"/>
      <c r="H155" s="64"/>
      <c r="I155" s="165"/>
      <c r="J155" s="64"/>
      <c r="K155" s="64"/>
      <c r="L155" s="62"/>
      <c r="M155" s="229"/>
      <c r="N155" s="43"/>
      <c r="O155" s="43"/>
      <c r="P155" s="43"/>
      <c r="Q155" s="43"/>
      <c r="R155" s="43"/>
      <c r="S155" s="43"/>
      <c r="T155" s="79"/>
      <c r="AT155" s="25" t="s">
        <v>237</v>
      </c>
      <c r="AU155" s="25" t="s">
        <v>92</v>
      </c>
    </row>
    <row r="156" spans="2:65" s="1" customFormat="1" ht="34.2" customHeight="1">
      <c r="B156" s="42"/>
      <c r="C156" s="194" t="s">
        <v>416</v>
      </c>
      <c r="D156" s="194" t="s">
        <v>185</v>
      </c>
      <c r="E156" s="195" t="s">
        <v>1643</v>
      </c>
      <c r="F156" s="196" t="s">
        <v>1644</v>
      </c>
      <c r="G156" s="197" t="s">
        <v>561</v>
      </c>
      <c r="H156" s="198">
        <v>2738.41</v>
      </c>
      <c r="I156" s="199">
        <v>13.24</v>
      </c>
      <c r="J156" s="200">
        <f>ROUND(I156*H156,2)</f>
        <v>36256.55</v>
      </c>
      <c r="K156" s="196" t="s">
        <v>235</v>
      </c>
      <c r="L156" s="62"/>
      <c r="M156" s="201" t="s">
        <v>22</v>
      </c>
      <c r="N156" s="202" t="s">
        <v>53</v>
      </c>
      <c r="O156" s="43"/>
      <c r="P156" s="203">
        <f>O156*H156</f>
        <v>0</v>
      </c>
      <c r="Q156" s="203">
        <v>0</v>
      </c>
      <c r="R156" s="203">
        <f>Q156*H156</f>
        <v>0</v>
      </c>
      <c r="S156" s="203">
        <v>0</v>
      </c>
      <c r="T156" s="204">
        <f>S156*H156</f>
        <v>0</v>
      </c>
      <c r="AR156" s="25" t="s">
        <v>197</v>
      </c>
      <c r="AT156" s="25" t="s">
        <v>185</v>
      </c>
      <c r="AU156" s="25" t="s">
        <v>92</v>
      </c>
      <c r="AY156" s="25" t="s">
        <v>182</v>
      </c>
      <c r="BE156" s="205">
        <f>IF(N156="základní",J156,0)</f>
        <v>36256.55</v>
      </c>
      <c r="BF156" s="205">
        <f>IF(N156="snížená",J156,0)</f>
        <v>0</v>
      </c>
      <c r="BG156" s="205">
        <f>IF(N156="zákl. přenesená",J156,0)</f>
        <v>0</v>
      </c>
      <c r="BH156" s="205">
        <f>IF(N156="sníž. přenesená",J156,0)</f>
        <v>0</v>
      </c>
      <c r="BI156" s="205">
        <f>IF(N156="nulová",J156,0)</f>
        <v>0</v>
      </c>
      <c r="BJ156" s="25" t="s">
        <v>25</v>
      </c>
      <c r="BK156" s="205">
        <f>ROUND(I156*H156,2)</f>
        <v>36256.55</v>
      </c>
      <c r="BL156" s="25" t="s">
        <v>197</v>
      </c>
      <c r="BM156" s="25" t="s">
        <v>1726</v>
      </c>
    </row>
    <row r="157" spans="2:47" s="1" customFormat="1" ht="108">
      <c r="B157" s="42"/>
      <c r="C157" s="64"/>
      <c r="D157" s="208" t="s">
        <v>237</v>
      </c>
      <c r="E157" s="64"/>
      <c r="F157" s="228" t="s">
        <v>1642</v>
      </c>
      <c r="G157" s="64"/>
      <c r="H157" s="64"/>
      <c r="I157" s="165"/>
      <c r="J157" s="64"/>
      <c r="K157" s="64"/>
      <c r="L157" s="62"/>
      <c r="M157" s="229"/>
      <c r="N157" s="43"/>
      <c r="O157" s="43"/>
      <c r="P157" s="43"/>
      <c r="Q157" s="43"/>
      <c r="R157" s="43"/>
      <c r="S157" s="43"/>
      <c r="T157" s="79"/>
      <c r="AT157" s="25" t="s">
        <v>237</v>
      </c>
      <c r="AU157" s="25" t="s">
        <v>92</v>
      </c>
    </row>
    <row r="158" spans="2:65" s="1" customFormat="1" ht="22.8" customHeight="1">
      <c r="B158" s="42"/>
      <c r="C158" s="194" t="s">
        <v>422</v>
      </c>
      <c r="D158" s="194" t="s">
        <v>185</v>
      </c>
      <c r="E158" s="195" t="s">
        <v>1646</v>
      </c>
      <c r="F158" s="196" t="s">
        <v>1647</v>
      </c>
      <c r="G158" s="197" t="s">
        <v>561</v>
      </c>
      <c r="H158" s="198">
        <v>90.13</v>
      </c>
      <c r="I158" s="199">
        <v>116.16</v>
      </c>
      <c r="J158" s="200">
        <f>ROUND(I158*H158,2)</f>
        <v>10469.5</v>
      </c>
      <c r="K158" s="196" t="s">
        <v>235</v>
      </c>
      <c r="L158" s="62"/>
      <c r="M158" s="201" t="s">
        <v>22</v>
      </c>
      <c r="N158" s="202" t="s">
        <v>53</v>
      </c>
      <c r="O158" s="43"/>
      <c r="P158" s="203">
        <f>O158*H158</f>
        <v>0</v>
      </c>
      <c r="Q158" s="203">
        <v>0</v>
      </c>
      <c r="R158" s="203">
        <f>Q158*H158</f>
        <v>0</v>
      </c>
      <c r="S158" s="203">
        <v>0</v>
      </c>
      <c r="T158" s="204">
        <f>S158*H158</f>
        <v>0</v>
      </c>
      <c r="AR158" s="25" t="s">
        <v>197</v>
      </c>
      <c r="AT158" s="25" t="s">
        <v>185</v>
      </c>
      <c r="AU158" s="25" t="s">
        <v>92</v>
      </c>
      <c r="AY158" s="25" t="s">
        <v>182</v>
      </c>
      <c r="BE158" s="205">
        <f>IF(N158="základní",J158,0)</f>
        <v>10469.5</v>
      </c>
      <c r="BF158" s="205">
        <f>IF(N158="snížená",J158,0)</f>
        <v>0</v>
      </c>
      <c r="BG158" s="205">
        <f>IF(N158="zákl. přenesená",J158,0)</f>
        <v>0</v>
      </c>
      <c r="BH158" s="205">
        <f>IF(N158="sníž. přenesená",J158,0)</f>
        <v>0</v>
      </c>
      <c r="BI158" s="205">
        <f>IF(N158="nulová",J158,0)</f>
        <v>0</v>
      </c>
      <c r="BJ158" s="25" t="s">
        <v>25</v>
      </c>
      <c r="BK158" s="205">
        <f>ROUND(I158*H158,2)</f>
        <v>10469.5</v>
      </c>
      <c r="BL158" s="25" t="s">
        <v>197</v>
      </c>
      <c r="BM158" s="25" t="s">
        <v>1727</v>
      </c>
    </row>
    <row r="159" spans="2:47" s="1" customFormat="1" ht="48">
      <c r="B159" s="42"/>
      <c r="C159" s="64"/>
      <c r="D159" s="208" t="s">
        <v>237</v>
      </c>
      <c r="E159" s="64"/>
      <c r="F159" s="228" t="s">
        <v>1649</v>
      </c>
      <c r="G159" s="64"/>
      <c r="H159" s="64"/>
      <c r="I159" s="165"/>
      <c r="J159" s="64"/>
      <c r="K159" s="64"/>
      <c r="L159" s="62"/>
      <c r="M159" s="229"/>
      <c r="N159" s="43"/>
      <c r="O159" s="43"/>
      <c r="P159" s="43"/>
      <c r="Q159" s="43"/>
      <c r="R159" s="43"/>
      <c r="S159" s="43"/>
      <c r="T159" s="79"/>
      <c r="AT159" s="25" t="s">
        <v>237</v>
      </c>
      <c r="AU159" s="25" t="s">
        <v>92</v>
      </c>
    </row>
    <row r="160" spans="2:51" s="11" customFormat="1" ht="13.5">
      <c r="B160" s="206"/>
      <c r="C160" s="207"/>
      <c r="D160" s="208" t="s">
        <v>192</v>
      </c>
      <c r="E160" s="209" t="s">
        <v>22</v>
      </c>
      <c r="F160" s="210" t="s">
        <v>1728</v>
      </c>
      <c r="G160" s="207"/>
      <c r="H160" s="211">
        <v>90.13</v>
      </c>
      <c r="I160" s="212"/>
      <c r="J160" s="207"/>
      <c r="K160" s="207"/>
      <c r="L160" s="213"/>
      <c r="M160" s="214"/>
      <c r="N160" s="215"/>
      <c r="O160" s="215"/>
      <c r="P160" s="215"/>
      <c r="Q160" s="215"/>
      <c r="R160" s="215"/>
      <c r="S160" s="215"/>
      <c r="T160" s="216"/>
      <c r="AT160" s="217" t="s">
        <v>192</v>
      </c>
      <c r="AU160" s="217" t="s">
        <v>92</v>
      </c>
      <c r="AV160" s="11" t="s">
        <v>92</v>
      </c>
      <c r="AW160" s="11" t="s">
        <v>194</v>
      </c>
      <c r="AX160" s="11" t="s">
        <v>25</v>
      </c>
      <c r="AY160" s="217" t="s">
        <v>182</v>
      </c>
    </row>
    <row r="161" spans="2:63" s="10" customFormat="1" ht="37.35" customHeight="1">
      <c r="B161" s="178"/>
      <c r="C161" s="179"/>
      <c r="D161" s="180" t="s">
        <v>81</v>
      </c>
      <c r="E161" s="181" t="s">
        <v>1520</v>
      </c>
      <c r="F161" s="181" t="s">
        <v>1521</v>
      </c>
      <c r="G161" s="179"/>
      <c r="H161" s="179"/>
      <c r="I161" s="182"/>
      <c r="J161" s="183">
        <f>BK161</f>
        <v>4675.92</v>
      </c>
      <c r="K161" s="179"/>
      <c r="L161" s="184"/>
      <c r="M161" s="185"/>
      <c r="N161" s="186"/>
      <c r="O161" s="186"/>
      <c r="P161" s="187">
        <f>P162</f>
        <v>0</v>
      </c>
      <c r="Q161" s="186"/>
      <c r="R161" s="187">
        <f>R162</f>
        <v>0.0054</v>
      </c>
      <c r="S161" s="186"/>
      <c r="T161" s="188">
        <f>T162</f>
        <v>0</v>
      </c>
      <c r="AR161" s="189" t="s">
        <v>92</v>
      </c>
      <c r="AT161" s="190" t="s">
        <v>81</v>
      </c>
      <c r="AU161" s="190" t="s">
        <v>82</v>
      </c>
      <c r="AY161" s="189" t="s">
        <v>182</v>
      </c>
      <c r="BK161" s="191">
        <f>BK162</f>
        <v>4675.92</v>
      </c>
    </row>
    <row r="162" spans="2:63" s="10" customFormat="1" ht="19.95" customHeight="1">
      <c r="B162" s="178"/>
      <c r="C162" s="179"/>
      <c r="D162" s="180" t="s">
        <v>81</v>
      </c>
      <c r="E162" s="192" t="s">
        <v>1650</v>
      </c>
      <c r="F162" s="192" t="s">
        <v>1651</v>
      </c>
      <c r="G162" s="179"/>
      <c r="H162" s="179"/>
      <c r="I162" s="182"/>
      <c r="J162" s="193">
        <f>BK162</f>
        <v>4675.92</v>
      </c>
      <c r="K162" s="179"/>
      <c r="L162" s="184"/>
      <c r="M162" s="185"/>
      <c r="N162" s="186"/>
      <c r="O162" s="186"/>
      <c r="P162" s="187">
        <f>SUM(P163:P165)</f>
        <v>0</v>
      </c>
      <c r="Q162" s="186"/>
      <c r="R162" s="187">
        <f>SUM(R163:R165)</f>
        <v>0.0054</v>
      </c>
      <c r="S162" s="186"/>
      <c r="T162" s="188">
        <f>SUM(T163:T165)</f>
        <v>0</v>
      </c>
      <c r="AR162" s="189" t="s">
        <v>92</v>
      </c>
      <c r="AT162" s="190" t="s">
        <v>81</v>
      </c>
      <c r="AU162" s="190" t="s">
        <v>25</v>
      </c>
      <c r="AY162" s="189" t="s">
        <v>182</v>
      </c>
      <c r="BK162" s="191">
        <f>SUM(BK163:BK165)</f>
        <v>4675.92</v>
      </c>
    </row>
    <row r="163" spans="2:65" s="1" customFormat="1" ht="14.4" customHeight="1">
      <c r="B163" s="42"/>
      <c r="C163" s="194" t="s">
        <v>427</v>
      </c>
      <c r="D163" s="194" t="s">
        <v>185</v>
      </c>
      <c r="E163" s="195" t="s">
        <v>1652</v>
      </c>
      <c r="F163" s="196" t="s">
        <v>1653</v>
      </c>
      <c r="G163" s="197" t="s">
        <v>234</v>
      </c>
      <c r="H163" s="198">
        <v>12</v>
      </c>
      <c r="I163" s="199">
        <v>118.04</v>
      </c>
      <c r="J163" s="200">
        <f>ROUND(I163*H163,2)</f>
        <v>1416.48</v>
      </c>
      <c r="K163" s="196" t="s">
        <v>235</v>
      </c>
      <c r="L163" s="62"/>
      <c r="M163" s="201" t="s">
        <v>22</v>
      </c>
      <c r="N163" s="202" t="s">
        <v>53</v>
      </c>
      <c r="O163" s="43"/>
      <c r="P163" s="203">
        <f>O163*H163</f>
        <v>0</v>
      </c>
      <c r="Q163" s="203">
        <v>0.00013</v>
      </c>
      <c r="R163" s="203">
        <f>Q163*H163</f>
        <v>0.0015599999999999998</v>
      </c>
      <c r="S163" s="203">
        <v>0</v>
      </c>
      <c r="T163" s="204">
        <f>S163*H163</f>
        <v>0</v>
      </c>
      <c r="AR163" s="25" t="s">
        <v>317</v>
      </c>
      <c r="AT163" s="25" t="s">
        <v>185</v>
      </c>
      <c r="AU163" s="25" t="s">
        <v>92</v>
      </c>
      <c r="AY163" s="25" t="s">
        <v>182</v>
      </c>
      <c r="BE163" s="205">
        <f>IF(N163="základní",J163,0)</f>
        <v>1416.48</v>
      </c>
      <c r="BF163" s="205">
        <f>IF(N163="snížená",J163,0)</f>
        <v>0</v>
      </c>
      <c r="BG163" s="205">
        <f>IF(N163="zákl. přenesená",J163,0)</f>
        <v>0</v>
      </c>
      <c r="BH163" s="205">
        <f>IF(N163="sníž. přenesená",J163,0)</f>
        <v>0</v>
      </c>
      <c r="BI163" s="205">
        <f>IF(N163="nulová",J163,0)</f>
        <v>0</v>
      </c>
      <c r="BJ163" s="25" t="s">
        <v>25</v>
      </c>
      <c r="BK163" s="205">
        <f>ROUND(I163*H163,2)</f>
        <v>1416.48</v>
      </c>
      <c r="BL163" s="25" t="s">
        <v>317</v>
      </c>
      <c r="BM163" s="25" t="s">
        <v>1654</v>
      </c>
    </row>
    <row r="164" spans="2:65" s="1" customFormat="1" ht="14.4" customHeight="1">
      <c r="B164" s="42"/>
      <c r="C164" s="194" t="s">
        <v>434</v>
      </c>
      <c r="D164" s="194" t="s">
        <v>185</v>
      </c>
      <c r="E164" s="195" t="s">
        <v>1655</v>
      </c>
      <c r="F164" s="196" t="s">
        <v>1656</v>
      </c>
      <c r="G164" s="197" t="s">
        <v>234</v>
      </c>
      <c r="H164" s="198">
        <v>12</v>
      </c>
      <c r="I164" s="199">
        <v>149.08</v>
      </c>
      <c r="J164" s="200">
        <f>ROUND(I164*H164,2)</f>
        <v>1788.96</v>
      </c>
      <c r="K164" s="196" t="s">
        <v>235</v>
      </c>
      <c r="L164" s="62"/>
      <c r="M164" s="201" t="s">
        <v>22</v>
      </c>
      <c r="N164" s="202" t="s">
        <v>53</v>
      </c>
      <c r="O164" s="43"/>
      <c r="P164" s="203">
        <f>O164*H164</f>
        <v>0</v>
      </c>
      <c r="Q164" s="203">
        <v>0.00023</v>
      </c>
      <c r="R164" s="203">
        <f>Q164*H164</f>
        <v>0.0027600000000000003</v>
      </c>
      <c r="S164" s="203">
        <v>0</v>
      </c>
      <c r="T164" s="204">
        <f>S164*H164</f>
        <v>0</v>
      </c>
      <c r="AR164" s="25" t="s">
        <v>317</v>
      </c>
      <c r="AT164" s="25" t="s">
        <v>185</v>
      </c>
      <c r="AU164" s="25" t="s">
        <v>92</v>
      </c>
      <c r="AY164" s="25" t="s">
        <v>182</v>
      </c>
      <c r="BE164" s="205">
        <f>IF(N164="základní",J164,0)</f>
        <v>1788.96</v>
      </c>
      <c r="BF164" s="205">
        <f>IF(N164="snížená",J164,0)</f>
        <v>0</v>
      </c>
      <c r="BG164" s="205">
        <f>IF(N164="zákl. přenesená",J164,0)</f>
        <v>0</v>
      </c>
      <c r="BH164" s="205">
        <f>IF(N164="sníž. přenesená",J164,0)</f>
        <v>0</v>
      </c>
      <c r="BI164" s="205">
        <f>IF(N164="nulová",J164,0)</f>
        <v>0</v>
      </c>
      <c r="BJ164" s="25" t="s">
        <v>25</v>
      </c>
      <c r="BK164" s="205">
        <f>ROUND(I164*H164,2)</f>
        <v>1788.96</v>
      </c>
      <c r="BL164" s="25" t="s">
        <v>317</v>
      </c>
      <c r="BM164" s="25" t="s">
        <v>1657</v>
      </c>
    </row>
    <row r="165" spans="2:65" s="1" customFormat="1" ht="22.8" customHeight="1">
      <c r="B165" s="42"/>
      <c r="C165" s="194" t="s">
        <v>440</v>
      </c>
      <c r="D165" s="194" t="s">
        <v>185</v>
      </c>
      <c r="E165" s="195" t="s">
        <v>1658</v>
      </c>
      <c r="F165" s="196" t="s">
        <v>1659</v>
      </c>
      <c r="G165" s="197" t="s">
        <v>234</v>
      </c>
      <c r="H165" s="198">
        <v>12</v>
      </c>
      <c r="I165" s="199">
        <v>122.54</v>
      </c>
      <c r="J165" s="200">
        <f>ROUND(I165*H165,2)</f>
        <v>1470.48</v>
      </c>
      <c r="K165" s="196" t="s">
        <v>235</v>
      </c>
      <c r="L165" s="62"/>
      <c r="M165" s="201" t="s">
        <v>22</v>
      </c>
      <c r="N165" s="255" t="s">
        <v>53</v>
      </c>
      <c r="O165" s="256"/>
      <c r="P165" s="257">
        <f>O165*H165</f>
        <v>0</v>
      </c>
      <c r="Q165" s="257">
        <v>9E-05</v>
      </c>
      <c r="R165" s="257">
        <f>Q165*H165</f>
        <v>0.00108</v>
      </c>
      <c r="S165" s="257">
        <v>0</v>
      </c>
      <c r="T165" s="258">
        <f>S165*H165</f>
        <v>0</v>
      </c>
      <c r="AR165" s="25" t="s">
        <v>317</v>
      </c>
      <c r="AT165" s="25" t="s">
        <v>185</v>
      </c>
      <c r="AU165" s="25" t="s">
        <v>92</v>
      </c>
      <c r="AY165" s="25" t="s">
        <v>182</v>
      </c>
      <c r="BE165" s="205">
        <f>IF(N165="základní",J165,0)</f>
        <v>1470.48</v>
      </c>
      <c r="BF165" s="205">
        <f>IF(N165="snížená",J165,0)</f>
        <v>0</v>
      </c>
      <c r="BG165" s="205">
        <f>IF(N165="zákl. přenesená",J165,0)</f>
        <v>0</v>
      </c>
      <c r="BH165" s="205">
        <f>IF(N165="sníž. přenesená",J165,0)</f>
        <v>0</v>
      </c>
      <c r="BI165" s="205">
        <f>IF(N165="nulová",J165,0)</f>
        <v>0</v>
      </c>
      <c r="BJ165" s="25" t="s">
        <v>25</v>
      </c>
      <c r="BK165" s="205">
        <f>ROUND(I165*H165,2)</f>
        <v>1470.48</v>
      </c>
      <c r="BL165" s="25" t="s">
        <v>317</v>
      </c>
      <c r="BM165" s="25" t="s">
        <v>1660</v>
      </c>
    </row>
    <row r="166" spans="2:12" s="1" customFormat="1" ht="6.9" customHeight="1">
      <c r="B166" s="57"/>
      <c r="C166" s="58"/>
      <c r="D166" s="58"/>
      <c r="E166" s="58"/>
      <c r="F166" s="58"/>
      <c r="G166" s="58"/>
      <c r="H166" s="58"/>
      <c r="I166" s="141"/>
      <c r="J166" s="58"/>
      <c r="K166" s="58"/>
      <c r="L166" s="62"/>
    </row>
  </sheetData>
  <sheetProtection algorithmName="SHA-512" hashValue="H9NILA4mn6d3Wcl1W3/6+8d2nkVR5aR4wKjoWJggMd8sQ5UYFIJXj12Ohz66e4ysRJ5WnpE3Zfelve/yhkwcyA==" saltValue="RGIRGsMBm7gpfA3WCgXCPv1Mp9zctl9cp6p3YzazwtXiJWRm9Fcu29wsDKVvCfVtnd0/a2monurbt03wDRKEmA==" spinCount="100000" sheet="1" objects="1" scenarios="1" formatColumns="0" formatRows="0" autoFilter="0"/>
  <autoFilter ref="C83:K165"/>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5"/>
  <sheetViews>
    <sheetView showGridLines="0" workbookViewId="0" topLeftCell="A1">
      <pane ySplit="1" topLeftCell="A128"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2"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2"/>
      <c r="B1" s="113"/>
      <c r="C1" s="113"/>
      <c r="D1" s="114" t="s">
        <v>1</v>
      </c>
      <c r="E1" s="113"/>
      <c r="F1" s="115" t="s">
        <v>146</v>
      </c>
      <c r="G1" s="405" t="s">
        <v>147</v>
      </c>
      <c r="H1" s="405"/>
      <c r="I1" s="116"/>
      <c r="J1" s="115" t="s">
        <v>148</v>
      </c>
      <c r="K1" s="114" t="s">
        <v>149</v>
      </c>
      <c r="L1" s="115" t="s">
        <v>150</v>
      </c>
      <c r="M1" s="115"/>
      <c r="N1" s="115"/>
      <c r="O1" s="115"/>
      <c r="P1" s="115"/>
      <c r="Q1" s="115"/>
      <c r="R1" s="115"/>
      <c r="S1" s="115"/>
      <c r="T1" s="11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 customHeight="1">
      <c r="L2" s="392"/>
      <c r="M2" s="392"/>
      <c r="N2" s="392"/>
      <c r="O2" s="392"/>
      <c r="P2" s="392"/>
      <c r="Q2" s="392"/>
      <c r="R2" s="392"/>
      <c r="S2" s="392"/>
      <c r="T2" s="392"/>
      <c r="U2" s="392"/>
      <c r="V2" s="392"/>
      <c r="AT2" s="25" t="s">
        <v>116</v>
      </c>
    </row>
    <row r="3" spans="2:46" ht="6.9" customHeight="1">
      <c r="B3" s="26"/>
      <c r="C3" s="27"/>
      <c r="D3" s="27"/>
      <c r="E3" s="27"/>
      <c r="F3" s="27"/>
      <c r="G3" s="27"/>
      <c r="H3" s="27"/>
      <c r="I3" s="117"/>
      <c r="J3" s="27"/>
      <c r="K3" s="28"/>
      <c r="AT3" s="25" t="s">
        <v>92</v>
      </c>
    </row>
    <row r="4" spans="2:46" ht="36.9" customHeight="1">
      <c r="B4" s="29"/>
      <c r="C4" s="30"/>
      <c r="D4" s="31" t="s">
        <v>151</v>
      </c>
      <c r="E4" s="30"/>
      <c r="F4" s="30"/>
      <c r="G4" s="30"/>
      <c r="H4" s="30"/>
      <c r="I4" s="118"/>
      <c r="J4" s="30"/>
      <c r="K4" s="32"/>
      <c r="M4" s="33" t="s">
        <v>12</v>
      </c>
      <c r="AT4" s="25" t="s">
        <v>6</v>
      </c>
    </row>
    <row r="5" spans="2:11" ht="6.9" customHeight="1">
      <c r="B5" s="29"/>
      <c r="C5" s="30"/>
      <c r="D5" s="30"/>
      <c r="E5" s="30"/>
      <c r="F5" s="30"/>
      <c r="G5" s="30"/>
      <c r="H5" s="30"/>
      <c r="I5" s="118"/>
      <c r="J5" s="30"/>
      <c r="K5" s="32"/>
    </row>
    <row r="6" spans="2:11" ht="13.2">
      <c r="B6" s="29"/>
      <c r="C6" s="30"/>
      <c r="D6" s="38" t="s">
        <v>18</v>
      </c>
      <c r="E6" s="30"/>
      <c r="F6" s="30"/>
      <c r="G6" s="30"/>
      <c r="H6" s="30"/>
      <c r="I6" s="118"/>
      <c r="J6" s="30"/>
      <c r="K6" s="32"/>
    </row>
    <row r="7" spans="2:11" ht="14.4" customHeight="1">
      <c r="B7" s="29"/>
      <c r="C7" s="30"/>
      <c r="D7" s="30"/>
      <c r="E7" s="406" t="str">
        <f>'Rekapitulace stavby'!K6</f>
        <v>II/169 a II/145 Dlouhá ves-Radešov, úsek C</v>
      </c>
      <c r="F7" s="407"/>
      <c r="G7" s="407"/>
      <c r="H7" s="407"/>
      <c r="I7" s="118"/>
      <c r="J7" s="30"/>
      <c r="K7" s="32"/>
    </row>
    <row r="8" spans="2:11" s="1" customFormat="1" ht="13.2">
      <c r="B8" s="42"/>
      <c r="C8" s="43"/>
      <c r="D8" s="38" t="s">
        <v>152</v>
      </c>
      <c r="E8" s="43"/>
      <c r="F8" s="43"/>
      <c r="G8" s="43"/>
      <c r="H8" s="43"/>
      <c r="I8" s="119"/>
      <c r="J8" s="43"/>
      <c r="K8" s="46"/>
    </row>
    <row r="9" spans="2:11" s="1" customFormat="1" ht="36.9" customHeight="1">
      <c r="B9" s="42"/>
      <c r="C9" s="43"/>
      <c r="D9" s="43"/>
      <c r="E9" s="408" t="s">
        <v>1729</v>
      </c>
      <c r="F9" s="409"/>
      <c r="G9" s="409"/>
      <c r="H9" s="409"/>
      <c r="I9" s="119"/>
      <c r="J9" s="43"/>
      <c r="K9" s="46"/>
    </row>
    <row r="10" spans="2:11" s="1" customFormat="1" ht="13.5">
      <c r="B10" s="42"/>
      <c r="C10" s="43"/>
      <c r="D10" s="43"/>
      <c r="E10" s="43"/>
      <c r="F10" s="43"/>
      <c r="G10" s="43"/>
      <c r="H10" s="43"/>
      <c r="I10" s="119"/>
      <c r="J10" s="43"/>
      <c r="K10" s="46"/>
    </row>
    <row r="11" spans="2:11" s="1" customFormat="1" ht="14.4" customHeight="1">
      <c r="B11" s="42"/>
      <c r="C11" s="43"/>
      <c r="D11" s="38" t="s">
        <v>21</v>
      </c>
      <c r="E11" s="43"/>
      <c r="F11" s="36" t="s">
        <v>104</v>
      </c>
      <c r="G11" s="43"/>
      <c r="H11" s="43"/>
      <c r="I11" s="120" t="s">
        <v>23</v>
      </c>
      <c r="J11" s="36" t="s">
        <v>24</v>
      </c>
      <c r="K11" s="46"/>
    </row>
    <row r="12" spans="2:11" s="1" customFormat="1" ht="14.4" customHeight="1">
      <c r="B12" s="42"/>
      <c r="C12" s="43"/>
      <c r="D12" s="38" t="s">
        <v>26</v>
      </c>
      <c r="E12" s="43"/>
      <c r="F12" s="36" t="s">
        <v>27</v>
      </c>
      <c r="G12" s="43"/>
      <c r="H12" s="43"/>
      <c r="I12" s="120" t="s">
        <v>28</v>
      </c>
      <c r="J12" s="121">
        <f>'Rekapitulace stavby'!AN8</f>
        <v>43424</v>
      </c>
      <c r="K12" s="46"/>
    </row>
    <row r="13" spans="2:11" s="1" customFormat="1" ht="21.75" customHeight="1">
      <c r="B13" s="42"/>
      <c r="C13" s="43"/>
      <c r="D13" s="35" t="s">
        <v>30</v>
      </c>
      <c r="E13" s="43"/>
      <c r="F13" s="39" t="s">
        <v>31</v>
      </c>
      <c r="G13" s="43"/>
      <c r="H13" s="43"/>
      <c r="I13" s="122" t="s">
        <v>32</v>
      </c>
      <c r="J13" s="39" t="s">
        <v>33</v>
      </c>
      <c r="K13" s="46"/>
    </row>
    <row r="14" spans="2:11" s="1" customFormat="1" ht="14.4" customHeight="1">
      <c r="B14" s="42"/>
      <c r="C14" s="43"/>
      <c r="D14" s="38" t="s">
        <v>35</v>
      </c>
      <c r="E14" s="43"/>
      <c r="F14" s="43"/>
      <c r="G14" s="43"/>
      <c r="H14" s="43"/>
      <c r="I14" s="120" t="s">
        <v>36</v>
      </c>
      <c r="J14" s="36" t="s">
        <v>37</v>
      </c>
      <c r="K14" s="46"/>
    </row>
    <row r="15" spans="2:11" s="1" customFormat="1" ht="18" customHeight="1">
      <c r="B15" s="42"/>
      <c r="C15" s="43"/>
      <c r="D15" s="43"/>
      <c r="E15" s="36" t="s">
        <v>156</v>
      </c>
      <c r="F15" s="43"/>
      <c r="G15" s="43"/>
      <c r="H15" s="43"/>
      <c r="I15" s="120" t="s">
        <v>39</v>
      </c>
      <c r="J15" s="36" t="s">
        <v>40</v>
      </c>
      <c r="K15" s="46"/>
    </row>
    <row r="16" spans="2:11" s="1" customFormat="1" ht="6.9" customHeight="1">
      <c r="B16" s="42"/>
      <c r="C16" s="43"/>
      <c r="D16" s="43"/>
      <c r="E16" s="43"/>
      <c r="F16" s="43"/>
      <c r="G16" s="43"/>
      <c r="H16" s="43"/>
      <c r="I16" s="119"/>
      <c r="J16" s="43"/>
      <c r="K16" s="46"/>
    </row>
    <row r="17" spans="2:11" s="1" customFormat="1" ht="14.4" customHeight="1">
      <c r="B17" s="42"/>
      <c r="C17" s="43"/>
      <c r="D17" s="38" t="s">
        <v>41</v>
      </c>
      <c r="E17" s="43"/>
      <c r="F17" s="43"/>
      <c r="G17" s="43"/>
      <c r="H17" s="43"/>
      <c r="I17" s="120" t="s">
        <v>36</v>
      </c>
      <c r="J17" s="36" t="str">
        <f>IF('Rekapitulace stavby'!AN13="Vyplň údaj","",IF('Rekapitulace stavby'!AN13="","",'Rekapitulace stavby'!AN13))</f>
        <v>48035599</v>
      </c>
      <c r="K17" s="46"/>
    </row>
    <row r="18" spans="2:11" s="1" customFormat="1" ht="18" customHeight="1">
      <c r="B18" s="42"/>
      <c r="C18" s="43"/>
      <c r="D18" s="43"/>
      <c r="E18" s="36" t="str">
        <f>IF('Rekapitulace stavby'!E14="Vyplň údaj","",IF('Rekapitulace stavby'!E14="","",'Rekapitulace stavby'!E14))</f>
        <v>Společnost Dlouhá Ves - Radešov</v>
      </c>
      <c r="F18" s="43"/>
      <c r="G18" s="43"/>
      <c r="H18" s="43"/>
      <c r="I18" s="120" t="s">
        <v>39</v>
      </c>
      <c r="J18" s="36" t="str">
        <f>IF('Rekapitulace stavby'!AN14="Vyplň údaj","",IF('Rekapitulace stavby'!AN14="","",'Rekapitulace stavby'!AN14))</f>
        <v>CZ48035599</v>
      </c>
      <c r="K18" s="46"/>
    </row>
    <row r="19" spans="2:11" s="1" customFormat="1" ht="6.9" customHeight="1">
      <c r="B19" s="42"/>
      <c r="C19" s="43"/>
      <c r="D19" s="43"/>
      <c r="E19" s="43"/>
      <c r="F19" s="43"/>
      <c r="G19" s="43"/>
      <c r="H19" s="43"/>
      <c r="I19" s="119"/>
      <c r="J19" s="43"/>
      <c r="K19" s="46"/>
    </row>
    <row r="20" spans="2:11" s="1" customFormat="1" ht="14.4" customHeight="1">
      <c r="B20" s="42"/>
      <c r="C20" s="43"/>
      <c r="D20" s="38" t="s">
        <v>42</v>
      </c>
      <c r="E20" s="43"/>
      <c r="F20" s="43"/>
      <c r="G20" s="43"/>
      <c r="H20" s="43"/>
      <c r="I20" s="120" t="s">
        <v>36</v>
      </c>
      <c r="J20" s="36" t="s">
        <v>43</v>
      </c>
      <c r="K20" s="46"/>
    </row>
    <row r="21" spans="2:11" s="1" customFormat="1" ht="18" customHeight="1">
      <c r="B21" s="42"/>
      <c r="C21" s="43"/>
      <c r="D21" s="43"/>
      <c r="E21" s="36" t="s">
        <v>44</v>
      </c>
      <c r="F21" s="43"/>
      <c r="G21" s="43"/>
      <c r="H21" s="43"/>
      <c r="I21" s="120" t="s">
        <v>39</v>
      </c>
      <c r="J21" s="36" t="s">
        <v>45</v>
      </c>
      <c r="K21" s="46"/>
    </row>
    <row r="22" spans="2:11" s="1" customFormat="1" ht="6.9" customHeight="1">
      <c r="B22" s="42"/>
      <c r="C22" s="43"/>
      <c r="D22" s="43"/>
      <c r="E22" s="43"/>
      <c r="F22" s="43"/>
      <c r="G22" s="43"/>
      <c r="H22" s="43"/>
      <c r="I22" s="119"/>
      <c r="J22" s="43"/>
      <c r="K22" s="46"/>
    </row>
    <row r="23" spans="2:11" s="1" customFormat="1" ht="14.4" customHeight="1">
      <c r="B23" s="42"/>
      <c r="C23" s="43"/>
      <c r="D23" s="38" t="s">
        <v>46</v>
      </c>
      <c r="E23" s="43"/>
      <c r="F23" s="43"/>
      <c r="G23" s="43"/>
      <c r="H23" s="43"/>
      <c r="I23" s="119"/>
      <c r="J23" s="43"/>
      <c r="K23" s="46"/>
    </row>
    <row r="24" spans="2:11" s="6" customFormat="1" ht="14.4" customHeight="1">
      <c r="B24" s="123"/>
      <c r="C24" s="124"/>
      <c r="D24" s="124"/>
      <c r="E24" s="397" t="s">
        <v>22</v>
      </c>
      <c r="F24" s="397"/>
      <c r="G24" s="397"/>
      <c r="H24" s="397"/>
      <c r="I24" s="125"/>
      <c r="J24" s="124"/>
      <c r="K24" s="126"/>
    </row>
    <row r="25" spans="2:11" s="1" customFormat="1" ht="6.9" customHeight="1">
      <c r="B25" s="42"/>
      <c r="C25" s="43"/>
      <c r="D25" s="43"/>
      <c r="E25" s="43"/>
      <c r="F25" s="43"/>
      <c r="G25" s="43"/>
      <c r="H25" s="43"/>
      <c r="I25" s="119"/>
      <c r="J25" s="43"/>
      <c r="K25" s="46"/>
    </row>
    <row r="26" spans="2:11" s="1" customFormat="1" ht="6.9" customHeight="1">
      <c r="B26" s="42"/>
      <c r="C26" s="43"/>
      <c r="D26" s="86"/>
      <c r="E26" s="86"/>
      <c r="F26" s="86"/>
      <c r="G26" s="86"/>
      <c r="H26" s="86"/>
      <c r="I26" s="127"/>
      <c r="J26" s="86"/>
      <c r="K26" s="128"/>
    </row>
    <row r="27" spans="2:11" s="1" customFormat="1" ht="25.35" customHeight="1">
      <c r="B27" s="42"/>
      <c r="C27" s="43"/>
      <c r="D27" s="129" t="s">
        <v>48</v>
      </c>
      <c r="E27" s="43"/>
      <c r="F27" s="43"/>
      <c r="G27" s="43"/>
      <c r="H27" s="43"/>
      <c r="I27" s="119"/>
      <c r="J27" s="130">
        <f>ROUND(J83,2)</f>
        <v>472498.61</v>
      </c>
      <c r="K27" s="46"/>
    </row>
    <row r="28" spans="2:11" s="1" customFormat="1" ht="6.9" customHeight="1">
      <c r="B28" s="42"/>
      <c r="C28" s="43"/>
      <c r="D28" s="86"/>
      <c r="E28" s="86"/>
      <c r="F28" s="86"/>
      <c r="G28" s="86"/>
      <c r="H28" s="86"/>
      <c r="I28" s="127"/>
      <c r="J28" s="86"/>
      <c r="K28" s="128"/>
    </row>
    <row r="29" spans="2:11" s="1" customFormat="1" ht="14.4" customHeight="1">
      <c r="B29" s="42"/>
      <c r="C29" s="43"/>
      <c r="D29" s="43"/>
      <c r="E29" s="43"/>
      <c r="F29" s="47" t="s">
        <v>50</v>
      </c>
      <c r="G29" s="43"/>
      <c r="H29" s="43"/>
      <c r="I29" s="131" t="s">
        <v>49</v>
      </c>
      <c r="J29" s="47" t="s">
        <v>51</v>
      </c>
      <c r="K29" s="46"/>
    </row>
    <row r="30" spans="2:11" s="1" customFormat="1" ht="14.4" customHeight="1">
      <c r="B30" s="42"/>
      <c r="C30" s="43"/>
      <c r="D30" s="50" t="s">
        <v>52</v>
      </c>
      <c r="E30" s="50" t="s">
        <v>53</v>
      </c>
      <c r="F30" s="132">
        <f>ROUND(SUM(BE83:BE144),2)</f>
        <v>472498.61</v>
      </c>
      <c r="G30" s="43"/>
      <c r="H30" s="43"/>
      <c r="I30" s="133">
        <v>0.21</v>
      </c>
      <c r="J30" s="132">
        <f>ROUND(ROUND((SUM(BE83:BE144)),2)*I30,2)</f>
        <v>99224.71</v>
      </c>
      <c r="K30" s="46"/>
    </row>
    <row r="31" spans="2:11" s="1" customFormat="1" ht="14.4" customHeight="1">
      <c r="B31" s="42"/>
      <c r="C31" s="43"/>
      <c r="D31" s="43"/>
      <c r="E31" s="50" t="s">
        <v>54</v>
      </c>
      <c r="F31" s="132">
        <f>ROUND(SUM(BF83:BF144),2)</f>
        <v>0</v>
      </c>
      <c r="G31" s="43"/>
      <c r="H31" s="43"/>
      <c r="I31" s="133">
        <v>0.15</v>
      </c>
      <c r="J31" s="132">
        <f>ROUND(ROUND((SUM(BF83:BF144)),2)*I31,2)</f>
        <v>0</v>
      </c>
      <c r="K31" s="46"/>
    </row>
    <row r="32" spans="2:11" s="1" customFormat="1" ht="14.4" customHeight="1" hidden="1">
      <c r="B32" s="42"/>
      <c r="C32" s="43"/>
      <c r="D32" s="43"/>
      <c r="E32" s="50" t="s">
        <v>55</v>
      </c>
      <c r="F32" s="132">
        <f>ROUND(SUM(BG83:BG144),2)</f>
        <v>0</v>
      </c>
      <c r="G32" s="43"/>
      <c r="H32" s="43"/>
      <c r="I32" s="133">
        <v>0.21</v>
      </c>
      <c r="J32" s="132">
        <v>0</v>
      </c>
      <c r="K32" s="46"/>
    </row>
    <row r="33" spans="2:11" s="1" customFormat="1" ht="14.4" customHeight="1" hidden="1">
      <c r="B33" s="42"/>
      <c r="C33" s="43"/>
      <c r="D33" s="43"/>
      <c r="E33" s="50" t="s">
        <v>56</v>
      </c>
      <c r="F33" s="132">
        <f>ROUND(SUM(BH83:BH144),2)</f>
        <v>0</v>
      </c>
      <c r="G33" s="43"/>
      <c r="H33" s="43"/>
      <c r="I33" s="133">
        <v>0.15</v>
      </c>
      <c r="J33" s="132">
        <v>0</v>
      </c>
      <c r="K33" s="46"/>
    </row>
    <row r="34" spans="2:11" s="1" customFormat="1" ht="14.4" customHeight="1" hidden="1">
      <c r="B34" s="42"/>
      <c r="C34" s="43"/>
      <c r="D34" s="43"/>
      <c r="E34" s="50" t="s">
        <v>57</v>
      </c>
      <c r="F34" s="132">
        <f>ROUND(SUM(BI83:BI144),2)</f>
        <v>0</v>
      </c>
      <c r="G34" s="43"/>
      <c r="H34" s="43"/>
      <c r="I34" s="133">
        <v>0</v>
      </c>
      <c r="J34" s="132">
        <v>0</v>
      </c>
      <c r="K34" s="46"/>
    </row>
    <row r="35" spans="2:11" s="1" customFormat="1" ht="6.9" customHeight="1">
      <c r="B35" s="42"/>
      <c r="C35" s="43"/>
      <c r="D35" s="43"/>
      <c r="E35" s="43"/>
      <c r="F35" s="43"/>
      <c r="G35" s="43"/>
      <c r="H35" s="43"/>
      <c r="I35" s="119"/>
      <c r="J35" s="43"/>
      <c r="K35" s="46"/>
    </row>
    <row r="36" spans="2:11" s="1" customFormat="1" ht="25.35" customHeight="1">
      <c r="B36" s="42"/>
      <c r="C36" s="134"/>
      <c r="D36" s="135" t="s">
        <v>58</v>
      </c>
      <c r="E36" s="80"/>
      <c r="F36" s="80"/>
      <c r="G36" s="136" t="s">
        <v>59</v>
      </c>
      <c r="H36" s="137" t="s">
        <v>60</v>
      </c>
      <c r="I36" s="138"/>
      <c r="J36" s="139">
        <f>SUM(J27:J34)</f>
        <v>571723.32</v>
      </c>
      <c r="K36" s="140"/>
    </row>
    <row r="37" spans="2:11" s="1" customFormat="1" ht="14.4" customHeight="1">
      <c r="B37" s="57"/>
      <c r="C37" s="58"/>
      <c r="D37" s="58"/>
      <c r="E37" s="58"/>
      <c r="F37" s="58"/>
      <c r="G37" s="58"/>
      <c r="H37" s="58"/>
      <c r="I37" s="141"/>
      <c r="J37" s="58"/>
      <c r="K37" s="59"/>
    </row>
    <row r="41" spans="2:11" s="1" customFormat="1" ht="6.9" customHeight="1">
      <c r="B41" s="142"/>
      <c r="C41" s="143"/>
      <c r="D41" s="143"/>
      <c r="E41" s="143"/>
      <c r="F41" s="143"/>
      <c r="G41" s="143"/>
      <c r="H41" s="143"/>
      <c r="I41" s="144"/>
      <c r="J41" s="143"/>
      <c r="K41" s="145"/>
    </row>
    <row r="42" spans="2:11" s="1" customFormat="1" ht="36.9" customHeight="1">
      <c r="B42" s="42"/>
      <c r="C42" s="31" t="s">
        <v>157</v>
      </c>
      <c r="D42" s="43"/>
      <c r="E42" s="43"/>
      <c r="F42" s="43"/>
      <c r="G42" s="43"/>
      <c r="H42" s="43"/>
      <c r="I42" s="119"/>
      <c r="J42" s="43"/>
      <c r="K42" s="46"/>
    </row>
    <row r="43" spans="2:11" s="1" customFormat="1" ht="6.9" customHeight="1">
      <c r="B43" s="42"/>
      <c r="C43" s="43"/>
      <c r="D43" s="43"/>
      <c r="E43" s="43"/>
      <c r="F43" s="43"/>
      <c r="G43" s="43"/>
      <c r="H43" s="43"/>
      <c r="I43" s="119"/>
      <c r="J43" s="43"/>
      <c r="K43" s="46"/>
    </row>
    <row r="44" spans="2:11" s="1" customFormat="1" ht="14.4" customHeight="1">
      <c r="B44" s="42"/>
      <c r="C44" s="38" t="s">
        <v>18</v>
      </c>
      <c r="D44" s="43"/>
      <c r="E44" s="43"/>
      <c r="F44" s="43"/>
      <c r="G44" s="43"/>
      <c r="H44" s="43"/>
      <c r="I44" s="119"/>
      <c r="J44" s="43"/>
      <c r="K44" s="46"/>
    </row>
    <row r="45" spans="2:11" s="1" customFormat="1" ht="14.4" customHeight="1">
      <c r="B45" s="42"/>
      <c r="C45" s="43"/>
      <c r="D45" s="43"/>
      <c r="E45" s="406" t="str">
        <f>E7</f>
        <v>II/169 a II/145 Dlouhá ves-Radešov, úsek C</v>
      </c>
      <c r="F45" s="407"/>
      <c r="G45" s="407"/>
      <c r="H45" s="407"/>
      <c r="I45" s="119"/>
      <c r="J45" s="43"/>
      <c r="K45" s="46"/>
    </row>
    <row r="46" spans="2:11" s="1" customFormat="1" ht="14.4" customHeight="1">
      <c r="B46" s="42"/>
      <c r="C46" s="38" t="s">
        <v>152</v>
      </c>
      <c r="D46" s="43"/>
      <c r="E46" s="43"/>
      <c r="F46" s="43"/>
      <c r="G46" s="43"/>
      <c r="H46" s="43"/>
      <c r="I46" s="119"/>
      <c r="J46" s="43"/>
      <c r="K46" s="46"/>
    </row>
    <row r="47" spans="2:11" s="1" customFormat="1" ht="16.2" customHeight="1">
      <c r="B47" s="42"/>
      <c r="C47" s="43"/>
      <c r="D47" s="43"/>
      <c r="E47" s="408" t="str">
        <f>E9</f>
        <v>104C1 - Záchytné zařízení  km 4,735-4,905</v>
      </c>
      <c r="F47" s="409"/>
      <c r="G47" s="409"/>
      <c r="H47" s="409"/>
      <c r="I47" s="119"/>
      <c r="J47" s="43"/>
      <c r="K47" s="46"/>
    </row>
    <row r="48" spans="2:11" s="1" customFormat="1" ht="6.9" customHeight="1">
      <c r="B48" s="42"/>
      <c r="C48" s="43"/>
      <c r="D48" s="43"/>
      <c r="E48" s="43"/>
      <c r="F48" s="43"/>
      <c r="G48" s="43"/>
      <c r="H48" s="43"/>
      <c r="I48" s="119"/>
      <c r="J48" s="43"/>
      <c r="K48" s="46"/>
    </row>
    <row r="49" spans="2:11" s="1" customFormat="1" ht="18" customHeight="1">
      <c r="B49" s="42"/>
      <c r="C49" s="38" t="s">
        <v>26</v>
      </c>
      <c r="D49" s="43"/>
      <c r="E49" s="43"/>
      <c r="F49" s="36" t="str">
        <f>F12</f>
        <v>Kraj Plzeňský, k.ú. Opolenec</v>
      </c>
      <c r="G49" s="43"/>
      <c r="H49" s="43"/>
      <c r="I49" s="120" t="s">
        <v>28</v>
      </c>
      <c r="J49" s="121">
        <f>IF(J12="","",J12)</f>
        <v>43424</v>
      </c>
      <c r="K49" s="46"/>
    </row>
    <row r="50" spans="2:11" s="1" customFormat="1" ht="6.9" customHeight="1">
      <c r="B50" s="42"/>
      <c r="C50" s="43"/>
      <c r="D50" s="43"/>
      <c r="E50" s="43"/>
      <c r="F50" s="43"/>
      <c r="G50" s="43"/>
      <c r="H50" s="43"/>
      <c r="I50" s="119"/>
      <c r="J50" s="43"/>
      <c r="K50" s="46"/>
    </row>
    <row r="51" spans="2:11" s="1" customFormat="1" ht="13.2">
      <c r="B51" s="42"/>
      <c r="C51" s="38" t="s">
        <v>35</v>
      </c>
      <c r="D51" s="43"/>
      <c r="E51" s="43"/>
      <c r="F51" s="36" t="str">
        <f>E15</f>
        <v>Správa a údržba silnic Lzeňského kraje, p.o.</v>
      </c>
      <c r="G51" s="43"/>
      <c r="H51" s="43"/>
      <c r="I51" s="120" t="s">
        <v>42</v>
      </c>
      <c r="J51" s="397" t="str">
        <f>E21</f>
        <v>Pontex spol. s r.o.</v>
      </c>
      <c r="K51" s="46"/>
    </row>
    <row r="52" spans="2:11" s="1" customFormat="1" ht="14.4" customHeight="1">
      <c r="B52" s="42"/>
      <c r="C52" s="38" t="s">
        <v>41</v>
      </c>
      <c r="D52" s="43"/>
      <c r="E52" s="43"/>
      <c r="F52" s="36" t="str">
        <f>IF(E18="","",E18)</f>
        <v>Společnost Dlouhá Ves - Radešov</v>
      </c>
      <c r="G52" s="43"/>
      <c r="H52" s="43"/>
      <c r="I52" s="119"/>
      <c r="J52" s="401"/>
      <c r="K52" s="46"/>
    </row>
    <row r="53" spans="2:11" s="1" customFormat="1" ht="10.35" customHeight="1">
      <c r="B53" s="42"/>
      <c r="C53" s="43"/>
      <c r="D53" s="43"/>
      <c r="E53" s="43"/>
      <c r="F53" s="43"/>
      <c r="G53" s="43"/>
      <c r="H53" s="43"/>
      <c r="I53" s="119"/>
      <c r="J53" s="43"/>
      <c r="K53" s="46"/>
    </row>
    <row r="54" spans="2:11" s="1" customFormat="1" ht="29.25" customHeight="1">
      <c r="B54" s="42"/>
      <c r="C54" s="146" t="s">
        <v>158</v>
      </c>
      <c r="D54" s="134"/>
      <c r="E54" s="134"/>
      <c r="F54" s="134"/>
      <c r="G54" s="134"/>
      <c r="H54" s="134"/>
      <c r="I54" s="147"/>
      <c r="J54" s="148" t="s">
        <v>159</v>
      </c>
      <c r="K54" s="149"/>
    </row>
    <row r="55" spans="2:11" s="1" customFormat="1" ht="10.35" customHeight="1">
      <c r="B55" s="42"/>
      <c r="C55" s="43"/>
      <c r="D55" s="43"/>
      <c r="E55" s="43"/>
      <c r="F55" s="43"/>
      <c r="G55" s="43"/>
      <c r="H55" s="43"/>
      <c r="I55" s="119"/>
      <c r="J55" s="43"/>
      <c r="K55" s="46"/>
    </row>
    <row r="56" spans="2:47" s="1" customFormat="1" ht="29.25" customHeight="1">
      <c r="B56" s="42"/>
      <c r="C56" s="150" t="s">
        <v>160</v>
      </c>
      <c r="D56" s="43"/>
      <c r="E56" s="43"/>
      <c r="F56" s="43"/>
      <c r="G56" s="43"/>
      <c r="H56" s="43"/>
      <c r="I56" s="119"/>
      <c r="J56" s="130">
        <f>J83</f>
        <v>472498.61</v>
      </c>
      <c r="K56" s="46"/>
      <c r="AU56" s="25" t="s">
        <v>161</v>
      </c>
    </row>
    <row r="57" spans="2:11" s="7" customFormat="1" ht="24.9" customHeight="1">
      <c r="B57" s="151"/>
      <c r="C57" s="152"/>
      <c r="D57" s="153" t="s">
        <v>219</v>
      </c>
      <c r="E57" s="154"/>
      <c r="F57" s="154"/>
      <c r="G57" s="154"/>
      <c r="H57" s="154"/>
      <c r="I57" s="155"/>
      <c r="J57" s="156">
        <f>J84</f>
        <v>452314.74</v>
      </c>
      <c r="K57" s="157"/>
    </row>
    <row r="58" spans="2:11" s="8" customFormat="1" ht="19.95" customHeight="1">
      <c r="B58" s="158"/>
      <c r="C58" s="159"/>
      <c r="D58" s="160" t="s">
        <v>220</v>
      </c>
      <c r="E58" s="161"/>
      <c r="F58" s="161"/>
      <c r="G58" s="161"/>
      <c r="H58" s="161"/>
      <c r="I58" s="162"/>
      <c r="J58" s="163">
        <f>J85</f>
        <v>452314.74</v>
      </c>
      <c r="K58" s="164"/>
    </row>
    <row r="59" spans="2:11" s="8" customFormat="1" ht="14.85" customHeight="1">
      <c r="B59" s="158"/>
      <c r="C59" s="159"/>
      <c r="D59" s="160" t="s">
        <v>1730</v>
      </c>
      <c r="E59" s="161"/>
      <c r="F59" s="161"/>
      <c r="G59" s="161"/>
      <c r="H59" s="161"/>
      <c r="I59" s="162"/>
      <c r="J59" s="163">
        <f>J121</f>
        <v>125085.68</v>
      </c>
      <c r="K59" s="164"/>
    </row>
    <row r="60" spans="2:11" s="8" customFormat="1" ht="21.75" customHeight="1">
      <c r="B60" s="158"/>
      <c r="C60" s="159"/>
      <c r="D60" s="160" t="s">
        <v>1731</v>
      </c>
      <c r="E60" s="161"/>
      <c r="F60" s="161"/>
      <c r="G60" s="161"/>
      <c r="H60" s="161"/>
      <c r="I60" s="162"/>
      <c r="J60" s="163">
        <f>J133</f>
        <v>15549.36</v>
      </c>
      <c r="K60" s="164"/>
    </row>
    <row r="61" spans="2:11" s="8" customFormat="1" ht="21.75" customHeight="1">
      <c r="B61" s="158"/>
      <c r="C61" s="159"/>
      <c r="D61" s="160" t="s">
        <v>1732</v>
      </c>
      <c r="E61" s="161"/>
      <c r="F61" s="161"/>
      <c r="G61" s="161"/>
      <c r="H61" s="161"/>
      <c r="I61" s="162"/>
      <c r="J61" s="163">
        <f>J137</f>
        <v>7240.64</v>
      </c>
      <c r="K61" s="164"/>
    </row>
    <row r="62" spans="2:11" s="7" customFormat="1" ht="24.9" customHeight="1">
      <c r="B62" s="151"/>
      <c r="C62" s="152"/>
      <c r="D62" s="153" t="s">
        <v>1359</v>
      </c>
      <c r="E62" s="154"/>
      <c r="F62" s="154"/>
      <c r="G62" s="154"/>
      <c r="H62" s="154"/>
      <c r="I62" s="155"/>
      <c r="J62" s="156">
        <f>J140</f>
        <v>20183.87</v>
      </c>
      <c r="K62" s="157"/>
    </row>
    <row r="63" spans="2:11" s="8" customFormat="1" ht="19.95" customHeight="1">
      <c r="B63" s="158"/>
      <c r="C63" s="159"/>
      <c r="D63" s="160" t="s">
        <v>1560</v>
      </c>
      <c r="E63" s="161"/>
      <c r="F63" s="161"/>
      <c r="G63" s="161"/>
      <c r="H63" s="161"/>
      <c r="I63" s="162"/>
      <c r="J63" s="163">
        <f>J141</f>
        <v>20183.87</v>
      </c>
      <c r="K63" s="164"/>
    </row>
    <row r="64" spans="2:11" s="1" customFormat="1" ht="21.75" customHeight="1">
      <c r="B64" s="42"/>
      <c r="C64" s="43"/>
      <c r="D64" s="43"/>
      <c r="E64" s="43"/>
      <c r="F64" s="43"/>
      <c r="G64" s="43"/>
      <c r="H64" s="43"/>
      <c r="I64" s="119"/>
      <c r="J64" s="43"/>
      <c r="K64" s="46"/>
    </row>
    <row r="65" spans="2:11" s="1" customFormat="1" ht="6.9" customHeight="1">
      <c r="B65" s="57"/>
      <c r="C65" s="58"/>
      <c r="D65" s="58"/>
      <c r="E65" s="58"/>
      <c r="F65" s="58"/>
      <c r="G65" s="58"/>
      <c r="H65" s="58"/>
      <c r="I65" s="141"/>
      <c r="J65" s="58"/>
      <c r="K65" s="59"/>
    </row>
    <row r="69" spans="2:12" s="1" customFormat="1" ht="6.9" customHeight="1">
      <c r="B69" s="60"/>
      <c r="C69" s="61"/>
      <c r="D69" s="61"/>
      <c r="E69" s="61"/>
      <c r="F69" s="61"/>
      <c r="G69" s="61"/>
      <c r="H69" s="61"/>
      <c r="I69" s="144"/>
      <c r="J69" s="61"/>
      <c r="K69" s="61"/>
      <c r="L69" s="62"/>
    </row>
    <row r="70" spans="2:12" s="1" customFormat="1" ht="36.9" customHeight="1">
      <c r="B70" s="42"/>
      <c r="C70" s="63" t="s">
        <v>165</v>
      </c>
      <c r="D70" s="64"/>
      <c r="E70" s="64"/>
      <c r="F70" s="64"/>
      <c r="G70" s="64"/>
      <c r="H70" s="64"/>
      <c r="I70" s="165"/>
      <c r="J70" s="64"/>
      <c r="K70" s="64"/>
      <c r="L70" s="62"/>
    </row>
    <row r="71" spans="2:12" s="1" customFormat="1" ht="6.9" customHeight="1">
      <c r="B71" s="42"/>
      <c r="C71" s="64"/>
      <c r="D71" s="64"/>
      <c r="E71" s="64"/>
      <c r="F71" s="64"/>
      <c r="G71" s="64"/>
      <c r="H71" s="64"/>
      <c r="I71" s="165"/>
      <c r="J71" s="64"/>
      <c r="K71" s="64"/>
      <c r="L71" s="62"/>
    </row>
    <row r="72" spans="2:12" s="1" customFormat="1" ht="14.4" customHeight="1">
      <c r="B72" s="42"/>
      <c r="C72" s="66" t="s">
        <v>18</v>
      </c>
      <c r="D72" s="64"/>
      <c r="E72" s="64"/>
      <c r="F72" s="64"/>
      <c r="G72" s="64"/>
      <c r="H72" s="64"/>
      <c r="I72" s="165"/>
      <c r="J72" s="64"/>
      <c r="K72" s="64"/>
      <c r="L72" s="62"/>
    </row>
    <row r="73" spans="2:12" s="1" customFormat="1" ht="14.4" customHeight="1">
      <c r="B73" s="42"/>
      <c r="C73" s="64"/>
      <c r="D73" s="64"/>
      <c r="E73" s="402" t="str">
        <f>E7</f>
        <v>II/169 a II/145 Dlouhá ves-Radešov, úsek C</v>
      </c>
      <c r="F73" s="403"/>
      <c r="G73" s="403"/>
      <c r="H73" s="403"/>
      <c r="I73" s="165"/>
      <c r="J73" s="64"/>
      <c r="K73" s="64"/>
      <c r="L73" s="62"/>
    </row>
    <row r="74" spans="2:12" s="1" customFormat="1" ht="14.4" customHeight="1">
      <c r="B74" s="42"/>
      <c r="C74" s="66" t="s">
        <v>152</v>
      </c>
      <c r="D74" s="64"/>
      <c r="E74" s="64"/>
      <c r="F74" s="64"/>
      <c r="G74" s="64"/>
      <c r="H74" s="64"/>
      <c r="I74" s="165"/>
      <c r="J74" s="64"/>
      <c r="K74" s="64"/>
      <c r="L74" s="62"/>
    </row>
    <row r="75" spans="2:12" s="1" customFormat="1" ht="16.2" customHeight="1">
      <c r="B75" s="42"/>
      <c r="C75" s="64"/>
      <c r="D75" s="64"/>
      <c r="E75" s="382" t="str">
        <f>E9</f>
        <v>104C1 - Záchytné zařízení  km 4,735-4,905</v>
      </c>
      <c r="F75" s="404"/>
      <c r="G75" s="404"/>
      <c r="H75" s="404"/>
      <c r="I75" s="165"/>
      <c r="J75" s="64"/>
      <c r="K75" s="64"/>
      <c r="L75" s="62"/>
    </row>
    <row r="76" spans="2:12" s="1" customFormat="1" ht="6.9" customHeight="1">
      <c r="B76" s="42"/>
      <c r="C76" s="64"/>
      <c r="D76" s="64"/>
      <c r="E76" s="64"/>
      <c r="F76" s="64"/>
      <c r="G76" s="64"/>
      <c r="H76" s="64"/>
      <c r="I76" s="165"/>
      <c r="J76" s="64"/>
      <c r="K76" s="64"/>
      <c r="L76" s="62"/>
    </row>
    <row r="77" spans="2:12" s="1" customFormat="1" ht="18" customHeight="1">
      <c r="B77" s="42"/>
      <c r="C77" s="66" t="s">
        <v>26</v>
      </c>
      <c r="D77" s="64"/>
      <c r="E77" s="64"/>
      <c r="F77" s="166" t="str">
        <f>F12</f>
        <v>Kraj Plzeňský, k.ú. Opolenec</v>
      </c>
      <c r="G77" s="64"/>
      <c r="H77" s="64"/>
      <c r="I77" s="167" t="s">
        <v>28</v>
      </c>
      <c r="J77" s="74">
        <f>IF(J12="","",J12)</f>
        <v>43424</v>
      </c>
      <c r="K77" s="64"/>
      <c r="L77" s="62"/>
    </row>
    <row r="78" spans="2:12" s="1" customFormat="1" ht="6.9" customHeight="1">
      <c r="B78" s="42"/>
      <c r="C78" s="64"/>
      <c r="D78" s="64"/>
      <c r="E78" s="64"/>
      <c r="F78" s="64"/>
      <c r="G78" s="64"/>
      <c r="H78" s="64"/>
      <c r="I78" s="165"/>
      <c r="J78" s="64"/>
      <c r="K78" s="64"/>
      <c r="L78" s="62"/>
    </row>
    <row r="79" spans="2:12" s="1" customFormat="1" ht="13.2">
      <c r="B79" s="42"/>
      <c r="C79" s="66" t="s">
        <v>35</v>
      </c>
      <c r="D79" s="64"/>
      <c r="E79" s="64"/>
      <c r="F79" s="166" t="str">
        <f>E15</f>
        <v>Správa a údržba silnic Lzeňského kraje, p.o.</v>
      </c>
      <c r="G79" s="64"/>
      <c r="H79" s="64"/>
      <c r="I79" s="167" t="s">
        <v>42</v>
      </c>
      <c r="J79" s="166" t="str">
        <f>E21</f>
        <v>Pontex spol. s r.o.</v>
      </c>
      <c r="K79" s="64"/>
      <c r="L79" s="62"/>
    </row>
    <row r="80" spans="2:12" s="1" customFormat="1" ht="14.4" customHeight="1">
      <c r="B80" s="42"/>
      <c r="C80" s="66" t="s">
        <v>41</v>
      </c>
      <c r="D80" s="64"/>
      <c r="E80" s="64"/>
      <c r="F80" s="166" t="str">
        <f>IF(E18="","",E18)</f>
        <v>Společnost Dlouhá Ves - Radešov</v>
      </c>
      <c r="G80" s="64"/>
      <c r="H80" s="64"/>
      <c r="I80" s="165"/>
      <c r="J80" s="64"/>
      <c r="K80" s="64"/>
      <c r="L80" s="62"/>
    </row>
    <row r="81" spans="2:12" s="1" customFormat="1" ht="10.35" customHeight="1">
      <c r="B81" s="42"/>
      <c r="C81" s="64"/>
      <c r="D81" s="64"/>
      <c r="E81" s="64"/>
      <c r="F81" s="64"/>
      <c r="G81" s="64"/>
      <c r="H81" s="64"/>
      <c r="I81" s="165"/>
      <c r="J81" s="64"/>
      <c r="K81" s="64"/>
      <c r="L81" s="62"/>
    </row>
    <row r="82" spans="2:20" s="9" customFormat="1" ht="29.25" customHeight="1">
      <c r="B82" s="168"/>
      <c r="C82" s="169" t="s">
        <v>166</v>
      </c>
      <c r="D82" s="170" t="s">
        <v>67</v>
      </c>
      <c r="E82" s="170" t="s">
        <v>63</v>
      </c>
      <c r="F82" s="170" t="s">
        <v>167</v>
      </c>
      <c r="G82" s="170" t="s">
        <v>168</v>
      </c>
      <c r="H82" s="170" t="s">
        <v>169</v>
      </c>
      <c r="I82" s="171" t="s">
        <v>170</v>
      </c>
      <c r="J82" s="170" t="s">
        <v>159</v>
      </c>
      <c r="K82" s="172" t="s">
        <v>171</v>
      </c>
      <c r="L82" s="173"/>
      <c r="M82" s="82" t="s">
        <v>172</v>
      </c>
      <c r="N82" s="83" t="s">
        <v>52</v>
      </c>
      <c r="O82" s="83" t="s">
        <v>173</v>
      </c>
      <c r="P82" s="83" t="s">
        <v>174</v>
      </c>
      <c r="Q82" s="83" t="s">
        <v>175</v>
      </c>
      <c r="R82" s="83" t="s">
        <v>176</v>
      </c>
      <c r="S82" s="83" t="s">
        <v>177</v>
      </c>
      <c r="T82" s="84" t="s">
        <v>178</v>
      </c>
    </row>
    <row r="83" spans="2:63" s="1" customFormat="1" ht="29.25" customHeight="1">
      <c r="B83" s="42"/>
      <c r="C83" s="88" t="s">
        <v>160</v>
      </c>
      <c r="D83" s="64"/>
      <c r="E83" s="64"/>
      <c r="F83" s="64"/>
      <c r="G83" s="64"/>
      <c r="H83" s="64"/>
      <c r="I83" s="165"/>
      <c r="J83" s="174">
        <f>BK83</f>
        <v>472498.61</v>
      </c>
      <c r="K83" s="64"/>
      <c r="L83" s="62"/>
      <c r="M83" s="85"/>
      <c r="N83" s="86"/>
      <c r="O83" s="86"/>
      <c r="P83" s="175">
        <f>P84+P140</f>
        <v>0</v>
      </c>
      <c r="Q83" s="86"/>
      <c r="R83" s="175">
        <f>R84+R140</f>
        <v>18.2636324</v>
      </c>
      <c r="S83" s="86"/>
      <c r="T83" s="176">
        <f>T84+T140</f>
        <v>0</v>
      </c>
      <c r="AT83" s="25" t="s">
        <v>81</v>
      </c>
      <c r="AU83" s="25" t="s">
        <v>161</v>
      </c>
      <c r="BK83" s="177">
        <f>BK84+BK140</f>
        <v>472498.61</v>
      </c>
    </row>
    <row r="84" spans="2:63" s="10" customFormat="1" ht="37.35" customHeight="1">
      <c r="B84" s="178"/>
      <c r="C84" s="179"/>
      <c r="D84" s="180" t="s">
        <v>81</v>
      </c>
      <c r="E84" s="181" t="s">
        <v>229</v>
      </c>
      <c r="F84" s="181" t="s">
        <v>230</v>
      </c>
      <c r="G84" s="179"/>
      <c r="H84" s="179"/>
      <c r="I84" s="182"/>
      <c r="J84" s="183">
        <f>BK84</f>
        <v>452314.74</v>
      </c>
      <c r="K84" s="179"/>
      <c r="L84" s="184"/>
      <c r="M84" s="185"/>
      <c r="N84" s="186"/>
      <c r="O84" s="186"/>
      <c r="P84" s="187">
        <f>P85</f>
        <v>0</v>
      </c>
      <c r="Q84" s="186"/>
      <c r="R84" s="187">
        <f>R85</f>
        <v>18.2403224</v>
      </c>
      <c r="S84" s="186"/>
      <c r="T84" s="188">
        <f>T85</f>
        <v>0</v>
      </c>
      <c r="AR84" s="189" t="s">
        <v>25</v>
      </c>
      <c r="AT84" s="190" t="s">
        <v>81</v>
      </c>
      <c r="AU84" s="190" t="s">
        <v>82</v>
      </c>
      <c r="AY84" s="189" t="s">
        <v>182</v>
      </c>
      <c r="BK84" s="191">
        <f>BK85</f>
        <v>452314.74</v>
      </c>
    </row>
    <row r="85" spans="2:63" s="10" customFormat="1" ht="19.95" customHeight="1">
      <c r="B85" s="178"/>
      <c r="C85" s="179"/>
      <c r="D85" s="180" t="s">
        <v>81</v>
      </c>
      <c r="E85" s="192" t="s">
        <v>25</v>
      </c>
      <c r="F85" s="192" t="s">
        <v>231</v>
      </c>
      <c r="G85" s="179"/>
      <c r="H85" s="179"/>
      <c r="I85" s="182"/>
      <c r="J85" s="193">
        <f>BK85</f>
        <v>452314.74</v>
      </c>
      <c r="K85" s="179"/>
      <c r="L85" s="184"/>
      <c r="M85" s="185"/>
      <c r="N85" s="186"/>
      <c r="O85" s="186"/>
      <c r="P85" s="187">
        <f>P86+SUM(P87:P121)</f>
        <v>0</v>
      </c>
      <c r="Q85" s="186"/>
      <c r="R85" s="187">
        <f>R86+SUM(R87:R121)</f>
        <v>18.2403224</v>
      </c>
      <c r="S85" s="186"/>
      <c r="T85" s="188">
        <f>T86+SUM(T87:T121)</f>
        <v>0</v>
      </c>
      <c r="AR85" s="189" t="s">
        <v>25</v>
      </c>
      <c r="AT85" s="190" t="s">
        <v>81</v>
      </c>
      <c r="AU85" s="190" t="s">
        <v>25</v>
      </c>
      <c r="AY85" s="189" t="s">
        <v>182</v>
      </c>
      <c r="BK85" s="191">
        <f>BK86+SUM(BK87:BK121)</f>
        <v>452314.74</v>
      </c>
    </row>
    <row r="86" spans="2:65" s="1" customFormat="1" ht="34.2" customHeight="1">
      <c r="B86" s="42"/>
      <c r="C86" s="194" t="s">
        <v>25</v>
      </c>
      <c r="D86" s="194" t="s">
        <v>185</v>
      </c>
      <c r="E86" s="195" t="s">
        <v>1571</v>
      </c>
      <c r="F86" s="196" t="s">
        <v>1572</v>
      </c>
      <c r="G86" s="197" t="s">
        <v>295</v>
      </c>
      <c r="H86" s="198">
        <v>6.05</v>
      </c>
      <c r="I86" s="199">
        <v>110.52</v>
      </c>
      <c r="J86" s="200">
        <f>ROUND(I86*H86,2)</f>
        <v>668.65</v>
      </c>
      <c r="K86" s="196" t="s">
        <v>235</v>
      </c>
      <c r="L86" s="62"/>
      <c r="M86" s="201" t="s">
        <v>22</v>
      </c>
      <c r="N86" s="202" t="s">
        <v>53</v>
      </c>
      <c r="O86" s="43"/>
      <c r="P86" s="203">
        <f>O86*H86</f>
        <v>0</v>
      </c>
      <c r="Q86" s="203">
        <v>0</v>
      </c>
      <c r="R86" s="203">
        <f>Q86*H86</f>
        <v>0</v>
      </c>
      <c r="S86" s="203">
        <v>0</v>
      </c>
      <c r="T86" s="204">
        <f>S86*H86</f>
        <v>0</v>
      </c>
      <c r="AR86" s="25" t="s">
        <v>197</v>
      </c>
      <c r="AT86" s="25" t="s">
        <v>185</v>
      </c>
      <c r="AU86" s="25" t="s">
        <v>92</v>
      </c>
      <c r="AY86" s="25" t="s">
        <v>182</v>
      </c>
      <c r="BE86" s="205">
        <f>IF(N86="základní",J86,0)</f>
        <v>668.65</v>
      </c>
      <c r="BF86" s="205">
        <f>IF(N86="snížená",J86,0)</f>
        <v>0</v>
      </c>
      <c r="BG86" s="205">
        <f>IF(N86="zákl. přenesená",J86,0)</f>
        <v>0</v>
      </c>
      <c r="BH86" s="205">
        <f>IF(N86="sníž. přenesená",J86,0)</f>
        <v>0</v>
      </c>
      <c r="BI86" s="205">
        <f>IF(N86="nulová",J86,0)</f>
        <v>0</v>
      </c>
      <c r="BJ86" s="25" t="s">
        <v>25</v>
      </c>
      <c r="BK86" s="205">
        <f>ROUND(I86*H86,2)</f>
        <v>668.65</v>
      </c>
      <c r="BL86" s="25" t="s">
        <v>197</v>
      </c>
      <c r="BM86" s="25" t="s">
        <v>1733</v>
      </c>
    </row>
    <row r="87" spans="2:47" s="1" customFormat="1" ht="132">
      <c r="B87" s="42"/>
      <c r="C87" s="64"/>
      <c r="D87" s="208" t="s">
        <v>237</v>
      </c>
      <c r="E87" s="64"/>
      <c r="F87" s="228" t="s">
        <v>1574</v>
      </c>
      <c r="G87" s="64"/>
      <c r="H87" s="64"/>
      <c r="I87" s="165"/>
      <c r="J87" s="64"/>
      <c r="K87" s="64"/>
      <c r="L87" s="62"/>
      <c r="M87" s="229"/>
      <c r="N87" s="43"/>
      <c r="O87" s="43"/>
      <c r="P87" s="43"/>
      <c r="Q87" s="43"/>
      <c r="R87" s="43"/>
      <c r="S87" s="43"/>
      <c r="T87" s="79"/>
      <c r="AT87" s="25" t="s">
        <v>237</v>
      </c>
      <c r="AU87" s="25" t="s">
        <v>92</v>
      </c>
    </row>
    <row r="88" spans="2:51" s="11" customFormat="1" ht="13.5">
      <c r="B88" s="206"/>
      <c r="C88" s="207"/>
      <c r="D88" s="208" t="s">
        <v>192</v>
      </c>
      <c r="E88" s="209" t="s">
        <v>22</v>
      </c>
      <c r="F88" s="210" t="s">
        <v>1734</v>
      </c>
      <c r="G88" s="207"/>
      <c r="H88" s="211">
        <v>6.05</v>
      </c>
      <c r="I88" s="212"/>
      <c r="J88" s="207"/>
      <c r="K88" s="207"/>
      <c r="L88" s="213"/>
      <c r="M88" s="214"/>
      <c r="N88" s="215"/>
      <c r="O88" s="215"/>
      <c r="P88" s="215"/>
      <c r="Q88" s="215"/>
      <c r="R88" s="215"/>
      <c r="S88" s="215"/>
      <c r="T88" s="216"/>
      <c r="AT88" s="217" t="s">
        <v>192</v>
      </c>
      <c r="AU88" s="217" t="s">
        <v>92</v>
      </c>
      <c r="AV88" s="11" t="s">
        <v>92</v>
      </c>
      <c r="AW88" s="11" t="s">
        <v>194</v>
      </c>
      <c r="AX88" s="11" t="s">
        <v>25</v>
      </c>
      <c r="AY88" s="217" t="s">
        <v>182</v>
      </c>
    </row>
    <row r="89" spans="2:65" s="1" customFormat="1" ht="45.6" customHeight="1">
      <c r="B89" s="42"/>
      <c r="C89" s="194" t="s">
        <v>92</v>
      </c>
      <c r="D89" s="194" t="s">
        <v>185</v>
      </c>
      <c r="E89" s="195" t="s">
        <v>1735</v>
      </c>
      <c r="F89" s="196" t="s">
        <v>1736</v>
      </c>
      <c r="G89" s="197" t="s">
        <v>249</v>
      </c>
      <c r="H89" s="198">
        <v>16</v>
      </c>
      <c r="I89" s="199">
        <v>1088.51</v>
      </c>
      <c r="J89" s="200">
        <f>ROUND(I89*H89,2)</f>
        <v>17416.16</v>
      </c>
      <c r="K89" s="196" t="s">
        <v>235</v>
      </c>
      <c r="L89" s="62"/>
      <c r="M89" s="201" t="s">
        <v>22</v>
      </c>
      <c r="N89" s="202" t="s">
        <v>53</v>
      </c>
      <c r="O89" s="43"/>
      <c r="P89" s="203">
        <f>O89*H89</f>
        <v>0</v>
      </c>
      <c r="Q89" s="203">
        <v>0.00636</v>
      </c>
      <c r="R89" s="203">
        <f>Q89*H89</f>
        <v>0.10176</v>
      </c>
      <c r="S89" s="203">
        <v>0</v>
      </c>
      <c r="T89" s="204">
        <f>S89*H89</f>
        <v>0</v>
      </c>
      <c r="AR89" s="25" t="s">
        <v>197</v>
      </c>
      <c r="AT89" s="25" t="s">
        <v>185</v>
      </c>
      <c r="AU89" s="25" t="s">
        <v>92</v>
      </c>
      <c r="AY89" s="25" t="s">
        <v>182</v>
      </c>
      <c r="BE89" s="205">
        <f>IF(N89="základní",J89,0)</f>
        <v>17416.16</v>
      </c>
      <c r="BF89" s="205">
        <f>IF(N89="snížená",J89,0)</f>
        <v>0</v>
      </c>
      <c r="BG89" s="205">
        <f>IF(N89="zákl. přenesená",J89,0)</f>
        <v>0</v>
      </c>
      <c r="BH89" s="205">
        <f>IF(N89="sníž. přenesená",J89,0)</f>
        <v>0</v>
      </c>
      <c r="BI89" s="205">
        <f>IF(N89="nulová",J89,0)</f>
        <v>0</v>
      </c>
      <c r="BJ89" s="25" t="s">
        <v>25</v>
      </c>
      <c r="BK89" s="205">
        <f>ROUND(I89*H89,2)</f>
        <v>17416.16</v>
      </c>
      <c r="BL89" s="25" t="s">
        <v>197</v>
      </c>
      <c r="BM89" s="25" t="s">
        <v>1737</v>
      </c>
    </row>
    <row r="90" spans="2:47" s="1" customFormat="1" ht="132">
      <c r="B90" s="42"/>
      <c r="C90" s="64"/>
      <c r="D90" s="208" t="s">
        <v>237</v>
      </c>
      <c r="E90" s="64"/>
      <c r="F90" s="228" t="s">
        <v>444</v>
      </c>
      <c r="G90" s="64"/>
      <c r="H90" s="64"/>
      <c r="I90" s="165"/>
      <c r="J90" s="64"/>
      <c r="K90" s="64"/>
      <c r="L90" s="62"/>
      <c r="M90" s="229"/>
      <c r="N90" s="43"/>
      <c r="O90" s="43"/>
      <c r="P90" s="43"/>
      <c r="Q90" s="43"/>
      <c r="R90" s="43"/>
      <c r="S90" s="43"/>
      <c r="T90" s="79"/>
      <c r="AT90" s="25" t="s">
        <v>237</v>
      </c>
      <c r="AU90" s="25" t="s">
        <v>92</v>
      </c>
    </row>
    <row r="91" spans="2:51" s="11" customFormat="1" ht="13.5">
      <c r="B91" s="206"/>
      <c r="C91" s="207"/>
      <c r="D91" s="208" t="s">
        <v>192</v>
      </c>
      <c r="E91" s="209" t="s">
        <v>22</v>
      </c>
      <c r="F91" s="210" t="s">
        <v>317</v>
      </c>
      <c r="G91" s="207"/>
      <c r="H91" s="211">
        <v>16</v>
      </c>
      <c r="I91" s="212"/>
      <c r="J91" s="207"/>
      <c r="K91" s="207"/>
      <c r="L91" s="213"/>
      <c r="M91" s="214"/>
      <c r="N91" s="215"/>
      <c r="O91" s="215"/>
      <c r="P91" s="215"/>
      <c r="Q91" s="215"/>
      <c r="R91" s="215"/>
      <c r="S91" s="215"/>
      <c r="T91" s="216"/>
      <c r="AT91" s="217" t="s">
        <v>192</v>
      </c>
      <c r="AU91" s="217" t="s">
        <v>92</v>
      </c>
      <c r="AV91" s="11" t="s">
        <v>92</v>
      </c>
      <c r="AW91" s="11" t="s">
        <v>194</v>
      </c>
      <c r="AX91" s="11" t="s">
        <v>25</v>
      </c>
      <c r="AY91" s="217" t="s">
        <v>182</v>
      </c>
    </row>
    <row r="92" spans="2:65" s="1" customFormat="1" ht="45.6" customHeight="1">
      <c r="B92" s="42"/>
      <c r="C92" s="194" t="s">
        <v>201</v>
      </c>
      <c r="D92" s="194" t="s">
        <v>185</v>
      </c>
      <c r="E92" s="195" t="s">
        <v>1738</v>
      </c>
      <c r="F92" s="196" t="s">
        <v>1739</v>
      </c>
      <c r="G92" s="197" t="s">
        <v>249</v>
      </c>
      <c r="H92" s="198">
        <v>28</v>
      </c>
      <c r="I92" s="199">
        <v>4400.6</v>
      </c>
      <c r="J92" s="200">
        <f>ROUND(I92*H92,2)</f>
        <v>123216.8</v>
      </c>
      <c r="K92" s="196" t="s">
        <v>235</v>
      </c>
      <c r="L92" s="62"/>
      <c r="M92" s="201" t="s">
        <v>22</v>
      </c>
      <c r="N92" s="202" t="s">
        <v>53</v>
      </c>
      <c r="O92" s="43"/>
      <c r="P92" s="203">
        <f>O92*H92</f>
        <v>0</v>
      </c>
      <c r="Q92" s="203">
        <v>0.1371</v>
      </c>
      <c r="R92" s="203">
        <f>Q92*H92</f>
        <v>3.8388</v>
      </c>
      <c r="S92" s="203">
        <v>0</v>
      </c>
      <c r="T92" s="204">
        <f>S92*H92</f>
        <v>0</v>
      </c>
      <c r="AR92" s="25" t="s">
        <v>197</v>
      </c>
      <c r="AT92" s="25" t="s">
        <v>185</v>
      </c>
      <c r="AU92" s="25" t="s">
        <v>92</v>
      </c>
      <c r="AY92" s="25" t="s">
        <v>182</v>
      </c>
      <c r="BE92" s="205">
        <f>IF(N92="základní",J92,0)</f>
        <v>123216.8</v>
      </c>
      <c r="BF92" s="205">
        <f>IF(N92="snížená",J92,0)</f>
        <v>0</v>
      </c>
      <c r="BG92" s="205">
        <f>IF(N92="zákl. přenesená",J92,0)</f>
        <v>0</v>
      </c>
      <c r="BH92" s="205">
        <f>IF(N92="sníž. přenesená",J92,0)</f>
        <v>0</v>
      </c>
      <c r="BI92" s="205">
        <f>IF(N92="nulová",J92,0)</f>
        <v>0</v>
      </c>
      <c r="BJ92" s="25" t="s">
        <v>25</v>
      </c>
      <c r="BK92" s="205">
        <f>ROUND(I92*H92,2)</f>
        <v>123216.8</v>
      </c>
      <c r="BL92" s="25" t="s">
        <v>197</v>
      </c>
      <c r="BM92" s="25" t="s">
        <v>1740</v>
      </c>
    </row>
    <row r="93" spans="2:47" s="1" customFormat="1" ht="300">
      <c r="B93" s="42"/>
      <c r="C93" s="64"/>
      <c r="D93" s="208" t="s">
        <v>237</v>
      </c>
      <c r="E93" s="64"/>
      <c r="F93" s="228" t="s">
        <v>1741</v>
      </c>
      <c r="G93" s="64"/>
      <c r="H93" s="64"/>
      <c r="I93" s="165"/>
      <c r="J93" s="64"/>
      <c r="K93" s="64"/>
      <c r="L93" s="62"/>
      <c r="M93" s="229"/>
      <c r="N93" s="43"/>
      <c r="O93" s="43"/>
      <c r="P93" s="43"/>
      <c r="Q93" s="43"/>
      <c r="R93" s="43"/>
      <c r="S93" s="43"/>
      <c r="T93" s="79"/>
      <c r="AT93" s="25" t="s">
        <v>237</v>
      </c>
      <c r="AU93" s="25" t="s">
        <v>92</v>
      </c>
    </row>
    <row r="94" spans="2:51" s="11" customFormat="1" ht="13.5">
      <c r="B94" s="206"/>
      <c r="C94" s="207"/>
      <c r="D94" s="208" t="s">
        <v>192</v>
      </c>
      <c r="E94" s="209" t="s">
        <v>22</v>
      </c>
      <c r="F94" s="210" t="s">
        <v>382</v>
      </c>
      <c r="G94" s="207"/>
      <c r="H94" s="211">
        <v>28</v>
      </c>
      <c r="I94" s="212"/>
      <c r="J94" s="207"/>
      <c r="K94" s="207"/>
      <c r="L94" s="213"/>
      <c r="M94" s="214"/>
      <c r="N94" s="215"/>
      <c r="O94" s="215"/>
      <c r="P94" s="215"/>
      <c r="Q94" s="215"/>
      <c r="R94" s="215"/>
      <c r="S94" s="215"/>
      <c r="T94" s="216"/>
      <c r="AT94" s="217" t="s">
        <v>192</v>
      </c>
      <c r="AU94" s="217" t="s">
        <v>92</v>
      </c>
      <c r="AV94" s="11" t="s">
        <v>92</v>
      </c>
      <c r="AW94" s="11" t="s">
        <v>194</v>
      </c>
      <c r="AX94" s="11" t="s">
        <v>25</v>
      </c>
      <c r="AY94" s="217" t="s">
        <v>182</v>
      </c>
    </row>
    <row r="95" spans="2:65" s="1" customFormat="1" ht="22.8" customHeight="1">
      <c r="B95" s="42"/>
      <c r="C95" s="194" t="s">
        <v>197</v>
      </c>
      <c r="D95" s="194" t="s">
        <v>185</v>
      </c>
      <c r="E95" s="195" t="s">
        <v>1742</v>
      </c>
      <c r="F95" s="196" t="s">
        <v>1743</v>
      </c>
      <c r="G95" s="197" t="s">
        <v>249</v>
      </c>
      <c r="H95" s="198">
        <v>16</v>
      </c>
      <c r="I95" s="199">
        <v>384.05</v>
      </c>
      <c r="J95" s="200">
        <f>ROUND(I95*H95,2)</f>
        <v>6144.8</v>
      </c>
      <c r="K95" s="196" t="s">
        <v>235</v>
      </c>
      <c r="L95" s="62"/>
      <c r="M95" s="201" t="s">
        <v>22</v>
      </c>
      <c r="N95" s="202" t="s">
        <v>53</v>
      </c>
      <c r="O95" s="43"/>
      <c r="P95" s="203">
        <f>O95*H95</f>
        <v>0</v>
      </c>
      <c r="Q95" s="203">
        <v>0.00144</v>
      </c>
      <c r="R95" s="203">
        <f>Q95*H95</f>
        <v>0.02304</v>
      </c>
      <c r="S95" s="203">
        <v>0</v>
      </c>
      <c r="T95" s="204">
        <f>S95*H95</f>
        <v>0</v>
      </c>
      <c r="AR95" s="25" t="s">
        <v>197</v>
      </c>
      <c r="AT95" s="25" t="s">
        <v>185</v>
      </c>
      <c r="AU95" s="25" t="s">
        <v>92</v>
      </c>
      <c r="AY95" s="25" t="s">
        <v>182</v>
      </c>
      <c r="BE95" s="205">
        <f>IF(N95="základní",J95,0)</f>
        <v>6144.8</v>
      </c>
      <c r="BF95" s="205">
        <f>IF(N95="snížená",J95,0)</f>
        <v>0</v>
      </c>
      <c r="BG95" s="205">
        <f>IF(N95="zákl. přenesená",J95,0)</f>
        <v>0</v>
      </c>
      <c r="BH95" s="205">
        <f>IF(N95="sníž. přenesená",J95,0)</f>
        <v>0</v>
      </c>
      <c r="BI95" s="205">
        <f>IF(N95="nulová",J95,0)</f>
        <v>0</v>
      </c>
      <c r="BJ95" s="25" t="s">
        <v>25</v>
      </c>
      <c r="BK95" s="205">
        <f>ROUND(I95*H95,2)</f>
        <v>6144.8</v>
      </c>
      <c r="BL95" s="25" t="s">
        <v>197</v>
      </c>
      <c r="BM95" s="25" t="s">
        <v>1744</v>
      </c>
    </row>
    <row r="96" spans="2:47" s="1" customFormat="1" ht="300">
      <c r="B96" s="42"/>
      <c r="C96" s="64"/>
      <c r="D96" s="208" t="s">
        <v>237</v>
      </c>
      <c r="E96" s="64"/>
      <c r="F96" s="228" t="s">
        <v>1741</v>
      </c>
      <c r="G96" s="64"/>
      <c r="H96" s="64"/>
      <c r="I96" s="165"/>
      <c r="J96" s="64"/>
      <c r="K96" s="64"/>
      <c r="L96" s="62"/>
      <c r="M96" s="229"/>
      <c r="N96" s="43"/>
      <c r="O96" s="43"/>
      <c r="P96" s="43"/>
      <c r="Q96" s="43"/>
      <c r="R96" s="43"/>
      <c r="S96" s="43"/>
      <c r="T96" s="79"/>
      <c r="AT96" s="25" t="s">
        <v>237</v>
      </c>
      <c r="AU96" s="25" t="s">
        <v>92</v>
      </c>
    </row>
    <row r="97" spans="2:51" s="11" customFormat="1" ht="13.5">
      <c r="B97" s="206"/>
      <c r="C97" s="207"/>
      <c r="D97" s="208" t="s">
        <v>192</v>
      </c>
      <c r="E97" s="209" t="s">
        <v>22</v>
      </c>
      <c r="F97" s="210" t="s">
        <v>317</v>
      </c>
      <c r="G97" s="207"/>
      <c r="H97" s="211">
        <v>16</v>
      </c>
      <c r="I97" s="212"/>
      <c r="J97" s="207"/>
      <c r="K97" s="207"/>
      <c r="L97" s="213"/>
      <c r="M97" s="214"/>
      <c r="N97" s="215"/>
      <c r="O97" s="215"/>
      <c r="P97" s="215"/>
      <c r="Q97" s="215"/>
      <c r="R97" s="215"/>
      <c r="S97" s="215"/>
      <c r="T97" s="216"/>
      <c r="AT97" s="217" t="s">
        <v>192</v>
      </c>
      <c r="AU97" s="217" t="s">
        <v>92</v>
      </c>
      <c r="AV97" s="11" t="s">
        <v>92</v>
      </c>
      <c r="AW97" s="11" t="s">
        <v>194</v>
      </c>
      <c r="AX97" s="11" t="s">
        <v>25</v>
      </c>
      <c r="AY97" s="217" t="s">
        <v>182</v>
      </c>
    </row>
    <row r="98" spans="2:65" s="1" customFormat="1" ht="22.8" customHeight="1">
      <c r="B98" s="42"/>
      <c r="C98" s="194" t="s">
        <v>181</v>
      </c>
      <c r="D98" s="194" t="s">
        <v>185</v>
      </c>
      <c r="E98" s="195" t="s">
        <v>1745</v>
      </c>
      <c r="F98" s="196" t="s">
        <v>1746</v>
      </c>
      <c r="G98" s="197" t="s">
        <v>234</v>
      </c>
      <c r="H98" s="198">
        <v>192</v>
      </c>
      <c r="I98" s="199">
        <v>530.48</v>
      </c>
      <c r="J98" s="200">
        <f>ROUND(I98*H98,2)</f>
        <v>101852.16</v>
      </c>
      <c r="K98" s="196" t="s">
        <v>235</v>
      </c>
      <c r="L98" s="62"/>
      <c r="M98" s="201" t="s">
        <v>22</v>
      </c>
      <c r="N98" s="202" t="s">
        <v>53</v>
      </c>
      <c r="O98" s="43"/>
      <c r="P98" s="203">
        <f>O98*H98</f>
        <v>0</v>
      </c>
      <c r="Q98" s="203">
        <v>0</v>
      </c>
      <c r="R98" s="203">
        <f>Q98*H98</f>
        <v>0</v>
      </c>
      <c r="S98" s="203">
        <v>0</v>
      </c>
      <c r="T98" s="204">
        <f>S98*H98</f>
        <v>0</v>
      </c>
      <c r="AR98" s="25" t="s">
        <v>197</v>
      </c>
      <c r="AT98" s="25" t="s">
        <v>185</v>
      </c>
      <c r="AU98" s="25" t="s">
        <v>92</v>
      </c>
      <c r="AY98" s="25" t="s">
        <v>182</v>
      </c>
      <c r="BE98" s="205">
        <f>IF(N98="základní",J98,0)</f>
        <v>101852.16</v>
      </c>
      <c r="BF98" s="205">
        <f>IF(N98="snížená",J98,0)</f>
        <v>0</v>
      </c>
      <c r="BG98" s="205">
        <f>IF(N98="zákl. přenesená",J98,0)</f>
        <v>0</v>
      </c>
      <c r="BH98" s="205">
        <f>IF(N98="sníž. přenesená",J98,0)</f>
        <v>0</v>
      </c>
      <c r="BI98" s="205">
        <f>IF(N98="nulová",J98,0)</f>
        <v>0</v>
      </c>
      <c r="BJ98" s="25" t="s">
        <v>25</v>
      </c>
      <c r="BK98" s="205">
        <f>ROUND(I98*H98,2)</f>
        <v>101852.16</v>
      </c>
      <c r="BL98" s="25" t="s">
        <v>197</v>
      </c>
      <c r="BM98" s="25" t="s">
        <v>1747</v>
      </c>
    </row>
    <row r="99" spans="2:47" s="1" customFormat="1" ht="300">
      <c r="B99" s="42"/>
      <c r="C99" s="64"/>
      <c r="D99" s="208" t="s">
        <v>237</v>
      </c>
      <c r="E99" s="64"/>
      <c r="F99" s="228" t="s">
        <v>1741</v>
      </c>
      <c r="G99" s="64"/>
      <c r="H99" s="64"/>
      <c r="I99" s="165"/>
      <c r="J99" s="64"/>
      <c r="K99" s="64"/>
      <c r="L99" s="62"/>
      <c r="M99" s="229"/>
      <c r="N99" s="43"/>
      <c r="O99" s="43"/>
      <c r="P99" s="43"/>
      <c r="Q99" s="43"/>
      <c r="R99" s="43"/>
      <c r="S99" s="43"/>
      <c r="T99" s="79"/>
      <c r="AT99" s="25" t="s">
        <v>237</v>
      </c>
      <c r="AU99" s="25" t="s">
        <v>92</v>
      </c>
    </row>
    <row r="100" spans="2:51" s="11" customFormat="1" ht="13.5">
      <c r="B100" s="206"/>
      <c r="C100" s="207"/>
      <c r="D100" s="208" t="s">
        <v>192</v>
      </c>
      <c r="E100" s="209" t="s">
        <v>22</v>
      </c>
      <c r="F100" s="210" t="s">
        <v>1312</v>
      </c>
      <c r="G100" s="207"/>
      <c r="H100" s="211">
        <v>192</v>
      </c>
      <c r="I100" s="212"/>
      <c r="J100" s="207"/>
      <c r="K100" s="207"/>
      <c r="L100" s="213"/>
      <c r="M100" s="214"/>
      <c r="N100" s="215"/>
      <c r="O100" s="215"/>
      <c r="P100" s="215"/>
      <c r="Q100" s="215"/>
      <c r="R100" s="215"/>
      <c r="S100" s="215"/>
      <c r="T100" s="216"/>
      <c r="AT100" s="217" t="s">
        <v>192</v>
      </c>
      <c r="AU100" s="217" t="s">
        <v>92</v>
      </c>
      <c r="AV100" s="11" t="s">
        <v>92</v>
      </c>
      <c r="AW100" s="11" t="s">
        <v>194</v>
      </c>
      <c r="AX100" s="11" t="s">
        <v>25</v>
      </c>
      <c r="AY100" s="217" t="s">
        <v>182</v>
      </c>
    </row>
    <row r="101" spans="2:65" s="1" customFormat="1" ht="14.4" customHeight="1">
      <c r="B101" s="42"/>
      <c r="C101" s="244" t="s">
        <v>261</v>
      </c>
      <c r="D101" s="244" t="s">
        <v>435</v>
      </c>
      <c r="E101" s="245" t="s">
        <v>458</v>
      </c>
      <c r="F101" s="246" t="s">
        <v>459</v>
      </c>
      <c r="G101" s="247" t="s">
        <v>430</v>
      </c>
      <c r="H101" s="248">
        <v>612</v>
      </c>
      <c r="I101" s="249">
        <v>51.63</v>
      </c>
      <c r="J101" s="250">
        <f>ROUND(I101*H101,2)</f>
        <v>31597.56</v>
      </c>
      <c r="K101" s="246" t="s">
        <v>235</v>
      </c>
      <c r="L101" s="251"/>
      <c r="M101" s="252" t="s">
        <v>22</v>
      </c>
      <c r="N101" s="253" t="s">
        <v>53</v>
      </c>
      <c r="O101" s="43"/>
      <c r="P101" s="203">
        <f>O101*H101</f>
        <v>0</v>
      </c>
      <c r="Q101" s="203">
        <v>0.00032</v>
      </c>
      <c r="R101" s="203">
        <f>Q101*H101</f>
        <v>0.19584000000000001</v>
      </c>
      <c r="S101" s="203">
        <v>0</v>
      </c>
      <c r="T101" s="204">
        <f>S101*H101</f>
        <v>0</v>
      </c>
      <c r="AR101" s="25" t="s">
        <v>271</v>
      </c>
      <c r="AT101" s="25" t="s">
        <v>435</v>
      </c>
      <c r="AU101" s="25" t="s">
        <v>92</v>
      </c>
      <c r="AY101" s="25" t="s">
        <v>182</v>
      </c>
      <c r="BE101" s="205">
        <f>IF(N101="základní",J101,0)</f>
        <v>31597.56</v>
      </c>
      <c r="BF101" s="205">
        <f>IF(N101="snížená",J101,0)</f>
        <v>0</v>
      </c>
      <c r="BG101" s="205">
        <f>IF(N101="zákl. přenesená",J101,0)</f>
        <v>0</v>
      </c>
      <c r="BH101" s="205">
        <f>IF(N101="sníž. přenesená",J101,0)</f>
        <v>0</v>
      </c>
      <c r="BI101" s="205">
        <f>IF(N101="nulová",J101,0)</f>
        <v>0</v>
      </c>
      <c r="BJ101" s="25" t="s">
        <v>25</v>
      </c>
      <c r="BK101" s="205">
        <f>ROUND(I101*H101,2)</f>
        <v>31597.56</v>
      </c>
      <c r="BL101" s="25" t="s">
        <v>197</v>
      </c>
      <c r="BM101" s="25" t="s">
        <v>1748</v>
      </c>
    </row>
    <row r="102" spans="2:51" s="11" customFormat="1" ht="13.5">
      <c r="B102" s="206"/>
      <c r="C102" s="207"/>
      <c r="D102" s="208" t="s">
        <v>192</v>
      </c>
      <c r="E102" s="209" t="s">
        <v>22</v>
      </c>
      <c r="F102" s="210" t="s">
        <v>1749</v>
      </c>
      <c r="G102" s="207"/>
      <c r="H102" s="211">
        <v>510</v>
      </c>
      <c r="I102" s="212"/>
      <c r="J102" s="207"/>
      <c r="K102" s="207"/>
      <c r="L102" s="213"/>
      <c r="M102" s="214"/>
      <c r="N102" s="215"/>
      <c r="O102" s="215"/>
      <c r="P102" s="215"/>
      <c r="Q102" s="215"/>
      <c r="R102" s="215"/>
      <c r="S102" s="215"/>
      <c r="T102" s="216"/>
      <c r="AT102" s="217" t="s">
        <v>192</v>
      </c>
      <c r="AU102" s="217" t="s">
        <v>92</v>
      </c>
      <c r="AV102" s="11" t="s">
        <v>92</v>
      </c>
      <c r="AW102" s="11" t="s">
        <v>194</v>
      </c>
      <c r="AX102" s="11" t="s">
        <v>25</v>
      </c>
      <c r="AY102" s="217" t="s">
        <v>182</v>
      </c>
    </row>
    <row r="103" spans="2:51" s="11" customFormat="1" ht="13.5">
      <c r="B103" s="206"/>
      <c r="C103" s="207"/>
      <c r="D103" s="208" t="s">
        <v>192</v>
      </c>
      <c r="E103" s="207"/>
      <c r="F103" s="210" t="s">
        <v>1750</v>
      </c>
      <c r="G103" s="207"/>
      <c r="H103" s="211">
        <v>612</v>
      </c>
      <c r="I103" s="212"/>
      <c r="J103" s="207"/>
      <c r="K103" s="207"/>
      <c r="L103" s="213"/>
      <c r="M103" s="214"/>
      <c r="N103" s="215"/>
      <c r="O103" s="215"/>
      <c r="P103" s="215"/>
      <c r="Q103" s="215"/>
      <c r="R103" s="215"/>
      <c r="S103" s="215"/>
      <c r="T103" s="216"/>
      <c r="AT103" s="217" t="s">
        <v>192</v>
      </c>
      <c r="AU103" s="217" t="s">
        <v>92</v>
      </c>
      <c r="AV103" s="11" t="s">
        <v>92</v>
      </c>
      <c r="AW103" s="11" t="s">
        <v>6</v>
      </c>
      <c r="AX103" s="11" t="s">
        <v>25</v>
      </c>
      <c r="AY103" s="217" t="s">
        <v>182</v>
      </c>
    </row>
    <row r="104" spans="2:65" s="1" customFormat="1" ht="14.4" customHeight="1">
      <c r="B104" s="42"/>
      <c r="C104" s="244" t="s">
        <v>359</v>
      </c>
      <c r="D104" s="244" t="s">
        <v>435</v>
      </c>
      <c r="E104" s="245" t="s">
        <v>436</v>
      </c>
      <c r="F104" s="246" t="s">
        <v>437</v>
      </c>
      <c r="G104" s="247" t="s">
        <v>234</v>
      </c>
      <c r="H104" s="248">
        <v>192</v>
      </c>
      <c r="I104" s="249">
        <v>100.79</v>
      </c>
      <c r="J104" s="250">
        <f>ROUND(I104*H104,2)</f>
        <v>19351.68</v>
      </c>
      <c r="K104" s="246" t="s">
        <v>235</v>
      </c>
      <c r="L104" s="251"/>
      <c r="M104" s="252" t="s">
        <v>22</v>
      </c>
      <c r="N104" s="253" t="s">
        <v>53</v>
      </c>
      <c r="O104" s="43"/>
      <c r="P104" s="203">
        <f>O104*H104</f>
        <v>0</v>
      </c>
      <c r="Q104" s="203">
        <v>0.00119</v>
      </c>
      <c r="R104" s="203">
        <f>Q104*H104</f>
        <v>0.22848000000000002</v>
      </c>
      <c r="S104" s="203">
        <v>0</v>
      </c>
      <c r="T104" s="204">
        <f>S104*H104</f>
        <v>0</v>
      </c>
      <c r="AR104" s="25" t="s">
        <v>271</v>
      </c>
      <c r="AT104" s="25" t="s">
        <v>435</v>
      </c>
      <c r="AU104" s="25" t="s">
        <v>92</v>
      </c>
      <c r="AY104" s="25" t="s">
        <v>182</v>
      </c>
      <c r="BE104" s="205">
        <f>IF(N104="základní",J104,0)</f>
        <v>19351.68</v>
      </c>
      <c r="BF104" s="205">
        <f>IF(N104="snížená",J104,0)</f>
        <v>0</v>
      </c>
      <c r="BG104" s="205">
        <f>IF(N104="zákl. přenesená",J104,0)</f>
        <v>0</v>
      </c>
      <c r="BH104" s="205">
        <f>IF(N104="sníž. přenesená",J104,0)</f>
        <v>0</v>
      </c>
      <c r="BI104" s="205">
        <f>IF(N104="nulová",J104,0)</f>
        <v>0</v>
      </c>
      <c r="BJ104" s="25" t="s">
        <v>25</v>
      </c>
      <c r="BK104" s="205">
        <f>ROUND(I104*H104,2)</f>
        <v>19351.68</v>
      </c>
      <c r="BL104" s="25" t="s">
        <v>197</v>
      </c>
      <c r="BM104" s="25" t="s">
        <v>1751</v>
      </c>
    </row>
    <row r="105" spans="2:51" s="11" customFormat="1" ht="13.5">
      <c r="B105" s="206"/>
      <c r="C105" s="207"/>
      <c r="D105" s="208" t="s">
        <v>192</v>
      </c>
      <c r="E105" s="209" t="s">
        <v>22</v>
      </c>
      <c r="F105" s="210" t="s">
        <v>1312</v>
      </c>
      <c r="G105" s="207"/>
      <c r="H105" s="211">
        <v>192</v>
      </c>
      <c r="I105" s="212"/>
      <c r="J105" s="207"/>
      <c r="K105" s="207"/>
      <c r="L105" s="213"/>
      <c r="M105" s="214"/>
      <c r="N105" s="215"/>
      <c r="O105" s="215"/>
      <c r="P105" s="215"/>
      <c r="Q105" s="215"/>
      <c r="R105" s="215"/>
      <c r="S105" s="215"/>
      <c r="T105" s="216"/>
      <c r="AT105" s="217" t="s">
        <v>192</v>
      </c>
      <c r="AU105" s="217" t="s">
        <v>92</v>
      </c>
      <c r="AV105" s="11" t="s">
        <v>92</v>
      </c>
      <c r="AW105" s="11" t="s">
        <v>194</v>
      </c>
      <c r="AX105" s="11" t="s">
        <v>25</v>
      </c>
      <c r="AY105" s="217" t="s">
        <v>182</v>
      </c>
    </row>
    <row r="106" spans="2:65" s="1" customFormat="1" ht="22.8" customHeight="1">
      <c r="B106" s="42"/>
      <c r="C106" s="194" t="s">
        <v>271</v>
      </c>
      <c r="D106" s="194" t="s">
        <v>185</v>
      </c>
      <c r="E106" s="195" t="s">
        <v>1752</v>
      </c>
      <c r="F106" s="196" t="s">
        <v>1753</v>
      </c>
      <c r="G106" s="197" t="s">
        <v>430</v>
      </c>
      <c r="H106" s="198">
        <v>510</v>
      </c>
      <c r="I106" s="199">
        <v>36.47</v>
      </c>
      <c r="J106" s="200">
        <f>ROUND(I106*H106,2)</f>
        <v>18599.7</v>
      </c>
      <c r="K106" s="196" t="s">
        <v>235</v>
      </c>
      <c r="L106" s="62"/>
      <c r="M106" s="201" t="s">
        <v>22</v>
      </c>
      <c r="N106" s="202" t="s">
        <v>53</v>
      </c>
      <c r="O106" s="43"/>
      <c r="P106" s="203">
        <f>O106*H106</f>
        <v>0</v>
      </c>
      <c r="Q106" s="203">
        <v>1E-05</v>
      </c>
      <c r="R106" s="203">
        <f>Q106*H106</f>
        <v>0.0051</v>
      </c>
      <c r="S106" s="203">
        <v>0</v>
      </c>
      <c r="T106" s="204">
        <f>S106*H106</f>
        <v>0</v>
      </c>
      <c r="AR106" s="25" t="s">
        <v>197</v>
      </c>
      <c r="AT106" s="25" t="s">
        <v>185</v>
      </c>
      <c r="AU106" s="25" t="s">
        <v>92</v>
      </c>
      <c r="AY106" s="25" t="s">
        <v>182</v>
      </c>
      <c r="BE106" s="205">
        <f>IF(N106="základní",J106,0)</f>
        <v>18599.7</v>
      </c>
      <c r="BF106" s="205">
        <f>IF(N106="snížená",J106,0)</f>
        <v>0</v>
      </c>
      <c r="BG106" s="205">
        <f>IF(N106="zákl. přenesená",J106,0)</f>
        <v>0</v>
      </c>
      <c r="BH106" s="205">
        <f>IF(N106="sníž. přenesená",J106,0)</f>
        <v>0</v>
      </c>
      <c r="BI106" s="205">
        <f>IF(N106="nulová",J106,0)</f>
        <v>0</v>
      </c>
      <c r="BJ106" s="25" t="s">
        <v>25</v>
      </c>
      <c r="BK106" s="205">
        <f>ROUND(I106*H106,2)</f>
        <v>18599.7</v>
      </c>
      <c r="BL106" s="25" t="s">
        <v>197</v>
      </c>
      <c r="BM106" s="25" t="s">
        <v>1754</v>
      </c>
    </row>
    <row r="107" spans="2:47" s="1" customFormat="1" ht="300">
      <c r="B107" s="42"/>
      <c r="C107" s="64"/>
      <c r="D107" s="208" t="s">
        <v>237</v>
      </c>
      <c r="E107" s="64"/>
      <c r="F107" s="228" t="s">
        <v>1741</v>
      </c>
      <c r="G107" s="64"/>
      <c r="H107" s="64"/>
      <c r="I107" s="165"/>
      <c r="J107" s="64"/>
      <c r="K107" s="64"/>
      <c r="L107" s="62"/>
      <c r="M107" s="229"/>
      <c r="N107" s="43"/>
      <c r="O107" s="43"/>
      <c r="P107" s="43"/>
      <c r="Q107" s="43"/>
      <c r="R107" s="43"/>
      <c r="S107" s="43"/>
      <c r="T107" s="79"/>
      <c r="AT107" s="25" t="s">
        <v>237</v>
      </c>
      <c r="AU107" s="25" t="s">
        <v>92</v>
      </c>
    </row>
    <row r="108" spans="2:51" s="11" customFormat="1" ht="13.5">
      <c r="B108" s="206"/>
      <c r="C108" s="207"/>
      <c r="D108" s="208" t="s">
        <v>192</v>
      </c>
      <c r="E108" s="209" t="s">
        <v>22</v>
      </c>
      <c r="F108" s="210" t="s">
        <v>1749</v>
      </c>
      <c r="G108" s="207"/>
      <c r="H108" s="211">
        <v>510</v>
      </c>
      <c r="I108" s="212"/>
      <c r="J108" s="207"/>
      <c r="K108" s="207"/>
      <c r="L108" s="213"/>
      <c r="M108" s="214"/>
      <c r="N108" s="215"/>
      <c r="O108" s="215"/>
      <c r="P108" s="215"/>
      <c r="Q108" s="215"/>
      <c r="R108" s="215"/>
      <c r="S108" s="215"/>
      <c r="T108" s="216"/>
      <c r="AT108" s="217" t="s">
        <v>192</v>
      </c>
      <c r="AU108" s="217" t="s">
        <v>92</v>
      </c>
      <c r="AV108" s="11" t="s">
        <v>92</v>
      </c>
      <c r="AW108" s="11" t="s">
        <v>194</v>
      </c>
      <c r="AX108" s="11" t="s">
        <v>25</v>
      </c>
      <c r="AY108" s="217" t="s">
        <v>182</v>
      </c>
    </row>
    <row r="109" spans="2:65" s="1" customFormat="1" ht="45.6" customHeight="1">
      <c r="B109" s="42"/>
      <c r="C109" s="194" t="s">
        <v>277</v>
      </c>
      <c r="D109" s="194" t="s">
        <v>185</v>
      </c>
      <c r="E109" s="195" t="s">
        <v>1755</v>
      </c>
      <c r="F109" s="196" t="s">
        <v>1756</v>
      </c>
      <c r="G109" s="197" t="s">
        <v>295</v>
      </c>
      <c r="H109" s="198">
        <v>6.05</v>
      </c>
      <c r="I109" s="199">
        <v>90.41</v>
      </c>
      <c r="J109" s="200">
        <f>ROUND(I109*H109,2)</f>
        <v>546.98</v>
      </c>
      <c r="K109" s="196" t="s">
        <v>235</v>
      </c>
      <c r="L109" s="62"/>
      <c r="M109" s="201" t="s">
        <v>22</v>
      </c>
      <c r="N109" s="202" t="s">
        <v>53</v>
      </c>
      <c r="O109" s="43"/>
      <c r="P109" s="203">
        <f>O109*H109</f>
        <v>0</v>
      </c>
      <c r="Q109" s="203">
        <v>0</v>
      </c>
      <c r="R109" s="203">
        <f>Q109*H109</f>
        <v>0</v>
      </c>
      <c r="S109" s="203">
        <v>0</v>
      </c>
      <c r="T109" s="204">
        <f>S109*H109</f>
        <v>0</v>
      </c>
      <c r="AR109" s="25" t="s">
        <v>197</v>
      </c>
      <c r="AT109" s="25" t="s">
        <v>185</v>
      </c>
      <c r="AU109" s="25" t="s">
        <v>92</v>
      </c>
      <c r="AY109" s="25" t="s">
        <v>182</v>
      </c>
      <c r="BE109" s="205">
        <f>IF(N109="základní",J109,0)</f>
        <v>546.98</v>
      </c>
      <c r="BF109" s="205">
        <f>IF(N109="snížená",J109,0)</f>
        <v>0</v>
      </c>
      <c r="BG109" s="205">
        <f>IF(N109="zákl. přenesená",J109,0)</f>
        <v>0</v>
      </c>
      <c r="BH109" s="205">
        <f>IF(N109="sníž. přenesená",J109,0)</f>
        <v>0</v>
      </c>
      <c r="BI109" s="205">
        <f>IF(N109="nulová",J109,0)</f>
        <v>0</v>
      </c>
      <c r="BJ109" s="25" t="s">
        <v>25</v>
      </c>
      <c r="BK109" s="205">
        <f>ROUND(I109*H109,2)</f>
        <v>546.98</v>
      </c>
      <c r="BL109" s="25" t="s">
        <v>197</v>
      </c>
      <c r="BM109" s="25" t="s">
        <v>1757</v>
      </c>
    </row>
    <row r="110" spans="2:47" s="1" customFormat="1" ht="264">
      <c r="B110" s="42"/>
      <c r="C110" s="64"/>
      <c r="D110" s="208" t="s">
        <v>237</v>
      </c>
      <c r="E110" s="64"/>
      <c r="F110" s="228" t="s">
        <v>501</v>
      </c>
      <c r="G110" s="64"/>
      <c r="H110" s="64"/>
      <c r="I110" s="165"/>
      <c r="J110" s="64"/>
      <c r="K110" s="64"/>
      <c r="L110" s="62"/>
      <c r="M110" s="229"/>
      <c r="N110" s="43"/>
      <c r="O110" s="43"/>
      <c r="P110" s="43"/>
      <c r="Q110" s="43"/>
      <c r="R110" s="43"/>
      <c r="S110" s="43"/>
      <c r="T110" s="79"/>
      <c r="AT110" s="25" t="s">
        <v>237</v>
      </c>
      <c r="AU110" s="25" t="s">
        <v>92</v>
      </c>
    </row>
    <row r="111" spans="2:51" s="11" customFormat="1" ht="13.5">
      <c r="B111" s="206"/>
      <c r="C111" s="207"/>
      <c r="D111" s="208" t="s">
        <v>192</v>
      </c>
      <c r="E111" s="209" t="s">
        <v>22</v>
      </c>
      <c r="F111" s="210" t="s">
        <v>1758</v>
      </c>
      <c r="G111" s="207"/>
      <c r="H111" s="211">
        <v>6.05</v>
      </c>
      <c r="I111" s="212"/>
      <c r="J111" s="207"/>
      <c r="K111" s="207"/>
      <c r="L111" s="213"/>
      <c r="M111" s="214"/>
      <c r="N111" s="215"/>
      <c r="O111" s="215"/>
      <c r="P111" s="215"/>
      <c r="Q111" s="215"/>
      <c r="R111" s="215"/>
      <c r="S111" s="215"/>
      <c r="T111" s="216"/>
      <c r="AT111" s="217" t="s">
        <v>192</v>
      </c>
      <c r="AU111" s="217" t="s">
        <v>92</v>
      </c>
      <c r="AV111" s="11" t="s">
        <v>92</v>
      </c>
      <c r="AW111" s="11" t="s">
        <v>194</v>
      </c>
      <c r="AX111" s="11" t="s">
        <v>25</v>
      </c>
      <c r="AY111" s="217" t="s">
        <v>182</v>
      </c>
    </row>
    <row r="112" spans="2:65" s="1" customFormat="1" ht="22.8" customHeight="1">
      <c r="B112" s="42"/>
      <c r="C112" s="194" t="s">
        <v>29</v>
      </c>
      <c r="D112" s="194" t="s">
        <v>185</v>
      </c>
      <c r="E112" s="195" t="s">
        <v>1375</v>
      </c>
      <c r="F112" s="196" t="s">
        <v>1376</v>
      </c>
      <c r="G112" s="197" t="s">
        <v>295</v>
      </c>
      <c r="H112" s="198">
        <v>12.1</v>
      </c>
      <c r="I112" s="199">
        <v>207.97</v>
      </c>
      <c r="J112" s="200">
        <f>ROUND(I112*H112,2)</f>
        <v>2516.44</v>
      </c>
      <c r="K112" s="196" t="s">
        <v>235</v>
      </c>
      <c r="L112" s="62"/>
      <c r="M112" s="201" t="s">
        <v>22</v>
      </c>
      <c r="N112" s="202" t="s">
        <v>53</v>
      </c>
      <c r="O112" s="43"/>
      <c r="P112" s="203">
        <f>O112*H112</f>
        <v>0</v>
      </c>
      <c r="Q112" s="203">
        <v>0</v>
      </c>
      <c r="R112" s="203">
        <f>Q112*H112</f>
        <v>0</v>
      </c>
      <c r="S112" s="203">
        <v>0</v>
      </c>
      <c r="T112" s="204">
        <f>S112*H112</f>
        <v>0</v>
      </c>
      <c r="AR112" s="25" t="s">
        <v>197</v>
      </c>
      <c r="AT112" s="25" t="s">
        <v>185</v>
      </c>
      <c r="AU112" s="25" t="s">
        <v>92</v>
      </c>
      <c r="AY112" s="25" t="s">
        <v>182</v>
      </c>
      <c r="BE112" s="205">
        <f>IF(N112="základní",J112,0)</f>
        <v>2516.44</v>
      </c>
      <c r="BF112" s="205">
        <f>IF(N112="snížená",J112,0)</f>
        <v>0</v>
      </c>
      <c r="BG112" s="205">
        <f>IF(N112="zákl. přenesená",J112,0)</f>
        <v>0</v>
      </c>
      <c r="BH112" s="205">
        <f>IF(N112="sníž. přenesená",J112,0)</f>
        <v>0</v>
      </c>
      <c r="BI112" s="205">
        <f>IF(N112="nulová",J112,0)</f>
        <v>0</v>
      </c>
      <c r="BJ112" s="25" t="s">
        <v>25</v>
      </c>
      <c r="BK112" s="205">
        <f>ROUND(I112*H112,2)</f>
        <v>2516.44</v>
      </c>
      <c r="BL112" s="25" t="s">
        <v>197</v>
      </c>
      <c r="BM112" s="25" t="s">
        <v>1759</v>
      </c>
    </row>
    <row r="113" spans="2:47" s="1" customFormat="1" ht="192">
      <c r="B113" s="42"/>
      <c r="C113" s="64"/>
      <c r="D113" s="208" t="s">
        <v>237</v>
      </c>
      <c r="E113" s="64"/>
      <c r="F113" s="228" t="s">
        <v>539</v>
      </c>
      <c r="G113" s="64"/>
      <c r="H113" s="64"/>
      <c r="I113" s="165"/>
      <c r="J113" s="64"/>
      <c r="K113" s="64"/>
      <c r="L113" s="62"/>
      <c r="M113" s="229"/>
      <c r="N113" s="43"/>
      <c r="O113" s="43"/>
      <c r="P113" s="43"/>
      <c r="Q113" s="43"/>
      <c r="R113" s="43"/>
      <c r="S113" s="43"/>
      <c r="T113" s="79"/>
      <c r="AT113" s="25" t="s">
        <v>237</v>
      </c>
      <c r="AU113" s="25" t="s">
        <v>92</v>
      </c>
    </row>
    <row r="114" spans="2:51" s="11" customFormat="1" ht="13.5">
      <c r="B114" s="206"/>
      <c r="C114" s="207"/>
      <c r="D114" s="208" t="s">
        <v>192</v>
      </c>
      <c r="E114" s="209" t="s">
        <v>22</v>
      </c>
      <c r="F114" s="210" t="s">
        <v>1760</v>
      </c>
      <c r="G114" s="207"/>
      <c r="H114" s="211">
        <v>12.1</v>
      </c>
      <c r="I114" s="212"/>
      <c r="J114" s="207"/>
      <c r="K114" s="207"/>
      <c r="L114" s="213"/>
      <c r="M114" s="214"/>
      <c r="N114" s="215"/>
      <c r="O114" s="215"/>
      <c r="P114" s="215"/>
      <c r="Q114" s="215"/>
      <c r="R114" s="215"/>
      <c r="S114" s="215"/>
      <c r="T114" s="216"/>
      <c r="AT114" s="217" t="s">
        <v>192</v>
      </c>
      <c r="AU114" s="217" t="s">
        <v>92</v>
      </c>
      <c r="AV114" s="11" t="s">
        <v>92</v>
      </c>
      <c r="AW114" s="11" t="s">
        <v>194</v>
      </c>
      <c r="AX114" s="11" t="s">
        <v>25</v>
      </c>
      <c r="AY114" s="217" t="s">
        <v>182</v>
      </c>
    </row>
    <row r="115" spans="2:65" s="1" customFormat="1" ht="14.4" customHeight="1">
      <c r="B115" s="42"/>
      <c r="C115" s="194" t="s">
        <v>287</v>
      </c>
      <c r="D115" s="194" t="s">
        <v>185</v>
      </c>
      <c r="E115" s="195" t="s">
        <v>583</v>
      </c>
      <c r="F115" s="196" t="s">
        <v>584</v>
      </c>
      <c r="G115" s="197" t="s">
        <v>295</v>
      </c>
      <c r="H115" s="198">
        <v>6.05</v>
      </c>
      <c r="I115" s="199">
        <v>18.61</v>
      </c>
      <c r="J115" s="200">
        <f>ROUND(I115*H115,2)</f>
        <v>112.59</v>
      </c>
      <c r="K115" s="196" t="s">
        <v>235</v>
      </c>
      <c r="L115" s="62"/>
      <c r="M115" s="201" t="s">
        <v>22</v>
      </c>
      <c r="N115" s="202" t="s">
        <v>53</v>
      </c>
      <c r="O115" s="43"/>
      <c r="P115" s="203">
        <f>O115*H115</f>
        <v>0</v>
      </c>
      <c r="Q115" s="203">
        <v>0</v>
      </c>
      <c r="R115" s="203">
        <f>Q115*H115</f>
        <v>0</v>
      </c>
      <c r="S115" s="203">
        <v>0</v>
      </c>
      <c r="T115" s="204">
        <f>S115*H115</f>
        <v>0</v>
      </c>
      <c r="AR115" s="25" t="s">
        <v>197</v>
      </c>
      <c r="AT115" s="25" t="s">
        <v>185</v>
      </c>
      <c r="AU115" s="25" t="s">
        <v>92</v>
      </c>
      <c r="AY115" s="25" t="s">
        <v>182</v>
      </c>
      <c r="BE115" s="205">
        <f>IF(N115="základní",J115,0)</f>
        <v>112.59</v>
      </c>
      <c r="BF115" s="205">
        <f>IF(N115="snížená",J115,0)</f>
        <v>0</v>
      </c>
      <c r="BG115" s="205">
        <f>IF(N115="zákl. přenesená",J115,0)</f>
        <v>0</v>
      </c>
      <c r="BH115" s="205">
        <f>IF(N115="sníž. přenesená",J115,0)</f>
        <v>0</v>
      </c>
      <c r="BI115" s="205">
        <f>IF(N115="nulová",J115,0)</f>
        <v>0</v>
      </c>
      <c r="BJ115" s="25" t="s">
        <v>25</v>
      </c>
      <c r="BK115" s="205">
        <f>ROUND(I115*H115,2)</f>
        <v>112.59</v>
      </c>
      <c r="BL115" s="25" t="s">
        <v>197</v>
      </c>
      <c r="BM115" s="25" t="s">
        <v>1761</v>
      </c>
    </row>
    <row r="116" spans="2:47" s="1" customFormat="1" ht="396">
      <c r="B116" s="42"/>
      <c r="C116" s="64"/>
      <c r="D116" s="208" t="s">
        <v>237</v>
      </c>
      <c r="E116" s="64"/>
      <c r="F116" s="228" t="s">
        <v>586</v>
      </c>
      <c r="G116" s="64"/>
      <c r="H116" s="64"/>
      <c r="I116" s="165"/>
      <c r="J116" s="64"/>
      <c r="K116" s="64"/>
      <c r="L116" s="62"/>
      <c r="M116" s="229"/>
      <c r="N116" s="43"/>
      <c r="O116" s="43"/>
      <c r="P116" s="43"/>
      <c r="Q116" s="43"/>
      <c r="R116" s="43"/>
      <c r="S116" s="43"/>
      <c r="T116" s="79"/>
      <c r="AT116" s="25" t="s">
        <v>237</v>
      </c>
      <c r="AU116" s="25" t="s">
        <v>92</v>
      </c>
    </row>
    <row r="117" spans="2:51" s="11" customFormat="1" ht="13.5">
      <c r="B117" s="206"/>
      <c r="C117" s="207"/>
      <c r="D117" s="208" t="s">
        <v>192</v>
      </c>
      <c r="E117" s="209" t="s">
        <v>22</v>
      </c>
      <c r="F117" s="210" t="s">
        <v>1734</v>
      </c>
      <c r="G117" s="207"/>
      <c r="H117" s="211">
        <v>6.05</v>
      </c>
      <c r="I117" s="212"/>
      <c r="J117" s="207"/>
      <c r="K117" s="207"/>
      <c r="L117" s="213"/>
      <c r="M117" s="214"/>
      <c r="N117" s="215"/>
      <c r="O117" s="215"/>
      <c r="P117" s="215"/>
      <c r="Q117" s="215"/>
      <c r="R117" s="215"/>
      <c r="S117" s="215"/>
      <c r="T117" s="216"/>
      <c r="AT117" s="217" t="s">
        <v>192</v>
      </c>
      <c r="AU117" s="217" t="s">
        <v>92</v>
      </c>
      <c r="AV117" s="11" t="s">
        <v>92</v>
      </c>
      <c r="AW117" s="11" t="s">
        <v>194</v>
      </c>
      <c r="AX117" s="11" t="s">
        <v>25</v>
      </c>
      <c r="AY117" s="217" t="s">
        <v>182</v>
      </c>
    </row>
    <row r="118" spans="2:65" s="1" customFormat="1" ht="34.2" customHeight="1">
      <c r="B118" s="42"/>
      <c r="C118" s="194" t="s">
        <v>292</v>
      </c>
      <c r="D118" s="194" t="s">
        <v>185</v>
      </c>
      <c r="E118" s="195" t="s">
        <v>589</v>
      </c>
      <c r="F118" s="196" t="s">
        <v>590</v>
      </c>
      <c r="G118" s="197" t="s">
        <v>561</v>
      </c>
      <c r="H118" s="198">
        <v>12.1</v>
      </c>
      <c r="I118" s="199">
        <v>430.21</v>
      </c>
      <c r="J118" s="200">
        <f>ROUND(I118*H118,2)</f>
        <v>5205.54</v>
      </c>
      <c r="K118" s="196" t="s">
        <v>235</v>
      </c>
      <c r="L118" s="62"/>
      <c r="M118" s="201" t="s">
        <v>22</v>
      </c>
      <c r="N118" s="202" t="s">
        <v>53</v>
      </c>
      <c r="O118" s="43"/>
      <c r="P118" s="203">
        <f>O118*H118</f>
        <v>0</v>
      </c>
      <c r="Q118" s="203">
        <v>0</v>
      </c>
      <c r="R118" s="203">
        <f>Q118*H118</f>
        <v>0</v>
      </c>
      <c r="S118" s="203">
        <v>0</v>
      </c>
      <c r="T118" s="204">
        <f>S118*H118</f>
        <v>0</v>
      </c>
      <c r="AR118" s="25" t="s">
        <v>197</v>
      </c>
      <c r="AT118" s="25" t="s">
        <v>185</v>
      </c>
      <c r="AU118" s="25" t="s">
        <v>92</v>
      </c>
      <c r="AY118" s="25" t="s">
        <v>182</v>
      </c>
      <c r="BE118" s="205">
        <f>IF(N118="základní",J118,0)</f>
        <v>5205.54</v>
      </c>
      <c r="BF118" s="205">
        <f>IF(N118="snížená",J118,0)</f>
        <v>0</v>
      </c>
      <c r="BG118" s="205">
        <f>IF(N118="zákl. přenesená",J118,0)</f>
        <v>0</v>
      </c>
      <c r="BH118" s="205">
        <f>IF(N118="sníž. přenesená",J118,0)</f>
        <v>0</v>
      </c>
      <c r="BI118" s="205">
        <f>IF(N118="nulová",J118,0)</f>
        <v>0</v>
      </c>
      <c r="BJ118" s="25" t="s">
        <v>25</v>
      </c>
      <c r="BK118" s="205">
        <f>ROUND(I118*H118,2)</f>
        <v>5205.54</v>
      </c>
      <c r="BL118" s="25" t="s">
        <v>197</v>
      </c>
      <c r="BM118" s="25" t="s">
        <v>1762</v>
      </c>
    </row>
    <row r="119" spans="2:47" s="1" customFormat="1" ht="48">
      <c r="B119" s="42"/>
      <c r="C119" s="64"/>
      <c r="D119" s="208" t="s">
        <v>237</v>
      </c>
      <c r="E119" s="64"/>
      <c r="F119" s="228" t="s">
        <v>592</v>
      </c>
      <c r="G119" s="64"/>
      <c r="H119" s="64"/>
      <c r="I119" s="165"/>
      <c r="J119" s="64"/>
      <c r="K119" s="64"/>
      <c r="L119" s="62"/>
      <c r="M119" s="229"/>
      <c r="N119" s="43"/>
      <c r="O119" s="43"/>
      <c r="P119" s="43"/>
      <c r="Q119" s="43"/>
      <c r="R119" s="43"/>
      <c r="S119" s="43"/>
      <c r="T119" s="79"/>
      <c r="AT119" s="25" t="s">
        <v>237</v>
      </c>
      <c r="AU119" s="25" t="s">
        <v>92</v>
      </c>
    </row>
    <row r="120" spans="2:51" s="11" customFormat="1" ht="13.5">
      <c r="B120" s="206"/>
      <c r="C120" s="207"/>
      <c r="D120" s="208" t="s">
        <v>192</v>
      </c>
      <c r="E120" s="209" t="s">
        <v>22</v>
      </c>
      <c r="F120" s="210" t="s">
        <v>1763</v>
      </c>
      <c r="G120" s="207"/>
      <c r="H120" s="211">
        <v>12.1</v>
      </c>
      <c r="I120" s="212"/>
      <c r="J120" s="207"/>
      <c r="K120" s="207"/>
      <c r="L120" s="213"/>
      <c r="M120" s="214"/>
      <c r="N120" s="215"/>
      <c r="O120" s="215"/>
      <c r="P120" s="215"/>
      <c r="Q120" s="215"/>
      <c r="R120" s="215"/>
      <c r="S120" s="215"/>
      <c r="T120" s="216"/>
      <c r="AT120" s="217" t="s">
        <v>192</v>
      </c>
      <c r="AU120" s="217" t="s">
        <v>92</v>
      </c>
      <c r="AV120" s="11" t="s">
        <v>92</v>
      </c>
      <c r="AW120" s="11" t="s">
        <v>194</v>
      </c>
      <c r="AX120" s="11" t="s">
        <v>25</v>
      </c>
      <c r="AY120" s="217" t="s">
        <v>182</v>
      </c>
    </row>
    <row r="121" spans="2:63" s="10" customFormat="1" ht="22.35" customHeight="1">
      <c r="B121" s="178"/>
      <c r="C121" s="179"/>
      <c r="D121" s="180" t="s">
        <v>81</v>
      </c>
      <c r="E121" s="192" t="s">
        <v>92</v>
      </c>
      <c r="F121" s="192" t="s">
        <v>657</v>
      </c>
      <c r="G121" s="179"/>
      <c r="H121" s="179"/>
      <c r="I121" s="182"/>
      <c r="J121" s="193">
        <f>BK121</f>
        <v>125085.68</v>
      </c>
      <c r="K121" s="179"/>
      <c r="L121" s="184"/>
      <c r="M121" s="185"/>
      <c r="N121" s="186"/>
      <c r="O121" s="186"/>
      <c r="P121" s="187">
        <f>P122+SUM(P123:P133)</f>
        <v>0</v>
      </c>
      <c r="Q121" s="186"/>
      <c r="R121" s="187">
        <f>R122+SUM(R123:R133)</f>
        <v>13.8473024</v>
      </c>
      <c r="S121" s="186"/>
      <c r="T121" s="188">
        <f>T122+SUM(T123:T133)</f>
        <v>0</v>
      </c>
      <c r="AR121" s="189" t="s">
        <v>25</v>
      </c>
      <c r="AT121" s="190" t="s">
        <v>81</v>
      </c>
      <c r="AU121" s="190" t="s">
        <v>92</v>
      </c>
      <c r="AY121" s="189" t="s">
        <v>182</v>
      </c>
      <c r="BK121" s="191">
        <f>BK122+SUM(BK123:BK133)</f>
        <v>125085.68</v>
      </c>
    </row>
    <row r="122" spans="2:65" s="1" customFormat="1" ht="22.8" customHeight="1">
      <c r="B122" s="42"/>
      <c r="C122" s="194" t="s">
        <v>299</v>
      </c>
      <c r="D122" s="194" t="s">
        <v>185</v>
      </c>
      <c r="E122" s="195" t="s">
        <v>1764</v>
      </c>
      <c r="F122" s="196" t="s">
        <v>1765</v>
      </c>
      <c r="G122" s="197" t="s">
        <v>430</v>
      </c>
      <c r="H122" s="198">
        <v>17.6</v>
      </c>
      <c r="I122" s="199">
        <v>1139.14</v>
      </c>
      <c r="J122" s="200">
        <f>ROUND(I122*H122,2)</f>
        <v>20048.86</v>
      </c>
      <c r="K122" s="196" t="s">
        <v>235</v>
      </c>
      <c r="L122" s="62"/>
      <c r="M122" s="201" t="s">
        <v>22</v>
      </c>
      <c r="N122" s="202" t="s">
        <v>53</v>
      </c>
      <c r="O122" s="43"/>
      <c r="P122" s="203">
        <f>O122*H122</f>
        <v>0</v>
      </c>
      <c r="Q122" s="203">
        <v>0.00018</v>
      </c>
      <c r="R122" s="203">
        <f>Q122*H122</f>
        <v>0.0031680000000000002</v>
      </c>
      <c r="S122" s="203">
        <v>0</v>
      </c>
      <c r="T122" s="204">
        <f>S122*H122</f>
        <v>0</v>
      </c>
      <c r="AR122" s="25" t="s">
        <v>1766</v>
      </c>
      <c r="AT122" s="25" t="s">
        <v>185</v>
      </c>
      <c r="AU122" s="25" t="s">
        <v>201</v>
      </c>
      <c r="AY122" s="25" t="s">
        <v>182</v>
      </c>
      <c r="BE122" s="205">
        <f>IF(N122="základní",J122,0)</f>
        <v>20048.86</v>
      </c>
      <c r="BF122" s="205">
        <f>IF(N122="snížená",J122,0)</f>
        <v>0</v>
      </c>
      <c r="BG122" s="205">
        <f>IF(N122="zákl. přenesená",J122,0)</f>
        <v>0</v>
      </c>
      <c r="BH122" s="205">
        <f>IF(N122="sníž. přenesená",J122,0)</f>
        <v>0</v>
      </c>
      <c r="BI122" s="205">
        <f>IF(N122="nulová",J122,0)</f>
        <v>0</v>
      </c>
      <c r="BJ122" s="25" t="s">
        <v>25</v>
      </c>
      <c r="BK122" s="205">
        <f>ROUND(I122*H122,2)</f>
        <v>20048.86</v>
      </c>
      <c r="BL122" s="25" t="s">
        <v>1766</v>
      </c>
      <c r="BM122" s="25" t="s">
        <v>1767</v>
      </c>
    </row>
    <row r="123" spans="2:51" s="11" customFormat="1" ht="13.5">
      <c r="B123" s="206"/>
      <c r="C123" s="207"/>
      <c r="D123" s="208" t="s">
        <v>192</v>
      </c>
      <c r="E123" s="209" t="s">
        <v>22</v>
      </c>
      <c r="F123" s="210" t="s">
        <v>1768</v>
      </c>
      <c r="G123" s="207"/>
      <c r="H123" s="211">
        <v>17.6</v>
      </c>
      <c r="I123" s="212"/>
      <c r="J123" s="207"/>
      <c r="K123" s="207"/>
      <c r="L123" s="213"/>
      <c r="M123" s="214"/>
      <c r="N123" s="215"/>
      <c r="O123" s="215"/>
      <c r="P123" s="215"/>
      <c r="Q123" s="215"/>
      <c r="R123" s="215"/>
      <c r="S123" s="215"/>
      <c r="T123" s="216"/>
      <c r="AT123" s="217" t="s">
        <v>192</v>
      </c>
      <c r="AU123" s="217" t="s">
        <v>201</v>
      </c>
      <c r="AV123" s="11" t="s">
        <v>92</v>
      </c>
      <c r="AW123" s="11" t="s">
        <v>194</v>
      </c>
      <c r="AX123" s="11" t="s">
        <v>25</v>
      </c>
      <c r="AY123" s="217" t="s">
        <v>182</v>
      </c>
    </row>
    <row r="124" spans="2:65" s="1" customFormat="1" ht="34.2" customHeight="1">
      <c r="B124" s="42"/>
      <c r="C124" s="194" t="s">
        <v>307</v>
      </c>
      <c r="D124" s="194" t="s">
        <v>185</v>
      </c>
      <c r="E124" s="195" t="s">
        <v>1769</v>
      </c>
      <c r="F124" s="196" t="s">
        <v>1770</v>
      </c>
      <c r="G124" s="197" t="s">
        <v>430</v>
      </c>
      <c r="H124" s="198">
        <v>30.8</v>
      </c>
      <c r="I124" s="199">
        <v>2038.23</v>
      </c>
      <c r="J124" s="200">
        <f>ROUND(I124*H124,2)</f>
        <v>62777.48</v>
      </c>
      <c r="K124" s="196" t="s">
        <v>235</v>
      </c>
      <c r="L124" s="62"/>
      <c r="M124" s="201" t="s">
        <v>22</v>
      </c>
      <c r="N124" s="202" t="s">
        <v>53</v>
      </c>
      <c r="O124" s="43"/>
      <c r="P124" s="203">
        <f>O124*H124</f>
        <v>0</v>
      </c>
      <c r="Q124" s="203">
        <v>0.00032</v>
      </c>
      <c r="R124" s="203">
        <f>Q124*H124</f>
        <v>0.009856</v>
      </c>
      <c r="S124" s="203">
        <v>0</v>
      </c>
      <c r="T124" s="204">
        <f>S124*H124</f>
        <v>0</v>
      </c>
      <c r="AR124" s="25" t="s">
        <v>197</v>
      </c>
      <c r="AT124" s="25" t="s">
        <v>185</v>
      </c>
      <c r="AU124" s="25" t="s">
        <v>201</v>
      </c>
      <c r="AY124" s="25" t="s">
        <v>182</v>
      </c>
      <c r="BE124" s="205">
        <f>IF(N124="základní",J124,0)</f>
        <v>62777.48</v>
      </c>
      <c r="BF124" s="205">
        <f>IF(N124="snížená",J124,0)</f>
        <v>0</v>
      </c>
      <c r="BG124" s="205">
        <f>IF(N124="zákl. přenesená",J124,0)</f>
        <v>0</v>
      </c>
      <c r="BH124" s="205">
        <f>IF(N124="sníž. přenesená",J124,0)</f>
        <v>0</v>
      </c>
      <c r="BI124" s="205">
        <f>IF(N124="nulová",J124,0)</f>
        <v>0</v>
      </c>
      <c r="BJ124" s="25" t="s">
        <v>25</v>
      </c>
      <c r="BK124" s="205">
        <f>ROUND(I124*H124,2)</f>
        <v>62777.48</v>
      </c>
      <c r="BL124" s="25" t="s">
        <v>197</v>
      </c>
      <c r="BM124" s="25" t="s">
        <v>1771</v>
      </c>
    </row>
    <row r="125" spans="2:51" s="11" customFormat="1" ht="13.5">
      <c r="B125" s="206"/>
      <c r="C125" s="207"/>
      <c r="D125" s="208" t="s">
        <v>192</v>
      </c>
      <c r="E125" s="209" t="s">
        <v>22</v>
      </c>
      <c r="F125" s="210" t="s">
        <v>1772</v>
      </c>
      <c r="G125" s="207"/>
      <c r="H125" s="211">
        <v>30.8</v>
      </c>
      <c r="I125" s="212"/>
      <c r="J125" s="207"/>
      <c r="K125" s="207"/>
      <c r="L125" s="213"/>
      <c r="M125" s="214"/>
      <c r="N125" s="215"/>
      <c r="O125" s="215"/>
      <c r="P125" s="215"/>
      <c r="Q125" s="215"/>
      <c r="R125" s="215"/>
      <c r="S125" s="215"/>
      <c r="T125" s="216"/>
      <c r="AT125" s="217" t="s">
        <v>192</v>
      </c>
      <c r="AU125" s="217" t="s">
        <v>201</v>
      </c>
      <c r="AV125" s="11" t="s">
        <v>92</v>
      </c>
      <c r="AW125" s="11" t="s">
        <v>194</v>
      </c>
      <c r="AX125" s="11" t="s">
        <v>25</v>
      </c>
      <c r="AY125" s="217" t="s">
        <v>182</v>
      </c>
    </row>
    <row r="126" spans="2:65" s="1" customFormat="1" ht="22.8" customHeight="1">
      <c r="B126" s="42"/>
      <c r="C126" s="194" t="s">
        <v>10</v>
      </c>
      <c r="D126" s="194" t="s">
        <v>185</v>
      </c>
      <c r="E126" s="195" t="s">
        <v>1612</v>
      </c>
      <c r="F126" s="196" t="s">
        <v>1613</v>
      </c>
      <c r="G126" s="197" t="s">
        <v>1614</v>
      </c>
      <c r="H126" s="198">
        <v>7.26</v>
      </c>
      <c r="I126" s="199">
        <v>1093.97</v>
      </c>
      <c r="J126" s="200">
        <f>ROUND(I126*H126,2)</f>
        <v>7942.22</v>
      </c>
      <c r="K126" s="196" t="s">
        <v>235</v>
      </c>
      <c r="L126" s="62"/>
      <c r="M126" s="201" t="s">
        <v>22</v>
      </c>
      <c r="N126" s="202" t="s">
        <v>53</v>
      </c>
      <c r="O126" s="43"/>
      <c r="P126" s="203">
        <f>O126*H126</f>
        <v>0</v>
      </c>
      <c r="Q126" s="203">
        <v>4E-05</v>
      </c>
      <c r="R126" s="203">
        <f>Q126*H126</f>
        <v>0.0002904</v>
      </c>
      <c r="S126" s="203">
        <v>0</v>
      </c>
      <c r="T126" s="204">
        <f>S126*H126</f>
        <v>0</v>
      </c>
      <c r="AR126" s="25" t="s">
        <v>197</v>
      </c>
      <c r="AT126" s="25" t="s">
        <v>185</v>
      </c>
      <c r="AU126" s="25" t="s">
        <v>201</v>
      </c>
      <c r="AY126" s="25" t="s">
        <v>182</v>
      </c>
      <c r="BE126" s="205">
        <f>IF(N126="základní",J126,0)</f>
        <v>7942.22</v>
      </c>
      <c r="BF126" s="205">
        <f>IF(N126="snížená",J126,0)</f>
        <v>0</v>
      </c>
      <c r="BG126" s="205">
        <f>IF(N126="zákl. přenesená",J126,0)</f>
        <v>0</v>
      </c>
      <c r="BH126" s="205">
        <f>IF(N126="sníž. přenesená",J126,0)</f>
        <v>0</v>
      </c>
      <c r="BI126" s="205">
        <f>IF(N126="nulová",J126,0)</f>
        <v>0</v>
      </c>
      <c r="BJ126" s="25" t="s">
        <v>25</v>
      </c>
      <c r="BK126" s="205">
        <f>ROUND(I126*H126,2)</f>
        <v>7942.22</v>
      </c>
      <c r="BL126" s="25" t="s">
        <v>197</v>
      </c>
      <c r="BM126" s="25" t="s">
        <v>1773</v>
      </c>
    </row>
    <row r="127" spans="2:47" s="1" customFormat="1" ht="264">
      <c r="B127" s="42"/>
      <c r="C127" s="64"/>
      <c r="D127" s="208" t="s">
        <v>237</v>
      </c>
      <c r="E127" s="64"/>
      <c r="F127" s="228" t="s">
        <v>1616</v>
      </c>
      <c r="G127" s="64"/>
      <c r="H127" s="64"/>
      <c r="I127" s="165"/>
      <c r="J127" s="64"/>
      <c r="K127" s="64"/>
      <c r="L127" s="62"/>
      <c r="M127" s="229"/>
      <c r="N127" s="43"/>
      <c r="O127" s="43"/>
      <c r="P127" s="43"/>
      <c r="Q127" s="43"/>
      <c r="R127" s="43"/>
      <c r="S127" s="43"/>
      <c r="T127" s="79"/>
      <c r="AT127" s="25" t="s">
        <v>237</v>
      </c>
      <c r="AU127" s="25" t="s">
        <v>201</v>
      </c>
    </row>
    <row r="128" spans="2:51" s="11" customFormat="1" ht="13.5">
      <c r="B128" s="206"/>
      <c r="C128" s="207"/>
      <c r="D128" s="208" t="s">
        <v>192</v>
      </c>
      <c r="E128" s="209" t="s">
        <v>22</v>
      </c>
      <c r="F128" s="210" t="s">
        <v>1774</v>
      </c>
      <c r="G128" s="207"/>
      <c r="H128" s="211">
        <v>7.26</v>
      </c>
      <c r="I128" s="212"/>
      <c r="J128" s="207"/>
      <c r="K128" s="207"/>
      <c r="L128" s="213"/>
      <c r="M128" s="214"/>
      <c r="N128" s="215"/>
      <c r="O128" s="215"/>
      <c r="P128" s="215"/>
      <c r="Q128" s="215"/>
      <c r="R128" s="215"/>
      <c r="S128" s="215"/>
      <c r="T128" s="216"/>
      <c r="AT128" s="217" t="s">
        <v>192</v>
      </c>
      <c r="AU128" s="217" t="s">
        <v>201</v>
      </c>
      <c r="AV128" s="11" t="s">
        <v>92</v>
      </c>
      <c r="AW128" s="11" t="s">
        <v>194</v>
      </c>
      <c r="AX128" s="11" t="s">
        <v>25</v>
      </c>
      <c r="AY128" s="217" t="s">
        <v>182</v>
      </c>
    </row>
    <row r="129" spans="2:65" s="1" customFormat="1" ht="14.4" customHeight="1">
      <c r="B129" s="42"/>
      <c r="C129" s="244" t="s">
        <v>317</v>
      </c>
      <c r="D129" s="244" t="s">
        <v>435</v>
      </c>
      <c r="E129" s="245" t="s">
        <v>1617</v>
      </c>
      <c r="F129" s="246" t="s">
        <v>1618</v>
      </c>
      <c r="G129" s="247" t="s">
        <v>561</v>
      </c>
      <c r="H129" s="248">
        <v>0.31</v>
      </c>
      <c r="I129" s="249">
        <v>3687.55</v>
      </c>
      <c r="J129" s="250">
        <f>ROUND(I129*H129,2)</f>
        <v>1143.14</v>
      </c>
      <c r="K129" s="246" t="s">
        <v>235</v>
      </c>
      <c r="L129" s="251"/>
      <c r="M129" s="252" t="s">
        <v>22</v>
      </c>
      <c r="N129" s="253" t="s">
        <v>53</v>
      </c>
      <c r="O129" s="43"/>
      <c r="P129" s="203">
        <f>O129*H129</f>
        <v>0</v>
      </c>
      <c r="Q129" s="203">
        <v>1</v>
      </c>
      <c r="R129" s="203">
        <f>Q129*H129</f>
        <v>0.31</v>
      </c>
      <c r="S129" s="203">
        <v>0</v>
      </c>
      <c r="T129" s="204">
        <f>S129*H129</f>
        <v>0</v>
      </c>
      <c r="AR129" s="25" t="s">
        <v>271</v>
      </c>
      <c r="AT129" s="25" t="s">
        <v>435</v>
      </c>
      <c r="AU129" s="25" t="s">
        <v>201</v>
      </c>
      <c r="AY129" s="25" t="s">
        <v>182</v>
      </c>
      <c r="BE129" s="205">
        <f>IF(N129="základní",J129,0)</f>
        <v>1143.14</v>
      </c>
      <c r="BF129" s="205">
        <f>IF(N129="snížená",J129,0)</f>
        <v>0</v>
      </c>
      <c r="BG129" s="205">
        <f>IF(N129="zákl. přenesená",J129,0)</f>
        <v>0</v>
      </c>
      <c r="BH129" s="205">
        <f>IF(N129="sníž. přenesená",J129,0)</f>
        <v>0</v>
      </c>
      <c r="BI129" s="205">
        <f>IF(N129="nulová",J129,0)</f>
        <v>0</v>
      </c>
      <c r="BJ129" s="25" t="s">
        <v>25</v>
      </c>
      <c r="BK129" s="205">
        <f>ROUND(I129*H129,2)</f>
        <v>1143.14</v>
      </c>
      <c r="BL129" s="25" t="s">
        <v>197</v>
      </c>
      <c r="BM129" s="25" t="s">
        <v>1775</v>
      </c>
    </row>
    <row r="130" spans="2:51" s="11" customFormat="1" ht="13.5">
      <c r="B130" s="206"/>
      <c r="C130" s="207"/>
      <c r="D130" s="208" t="s">
        <v>192</v>
      </c>
      <c r="E130" s="209" t="s">
        <v>22</v>
      </c>
      <c r="F130" s="210" t="s">
        <v>1776</v>
      </c>
      <c r="G130" s="207"/>
      <c r="H130" s="211">
        <v>0.31</v>
      </c>
      <c r="I130" s="212"/>
      <c r="J130" s="207"/>
      <c r="K130" s="207"/>
      <c r="L130" s="213"/>
      <c r="M130" s="214"/>
      <c r="N130" s="215"/>
      <c r="O130" s="215"/>
      <c r="P130" s="215"/>
      <c r="Q130" s="215"/>
      <c r="R130" s="215"/>
      <c r="S130" s="215"/>
      <c r="T130" s="216"/>
      <c r="AT130" s="217" t="s">
        <v>192</v>
      </c>
      <c r="AU130" s="217" t="s">
        <v>201</v>
      </c>
      <c r="AV130" s="11" t="s">
        <v>92</v>
      </c>
      <c r="AW130" s="11" t="s">
        <v>194</v>
      </c>
      <c r="AX130" s="11" t="s">
        <v>25</v>
      </c>
      <c r="AY130" s="217" t="s">
        <v>182</v>
      </c>
    </row>
    <row r="131" spans="2:65" s="1" customFormat="1" ht="14.4" customHeight="1">
      <c r="B131" s="42"/>
      <c r="C131" s="244" t="s">
        <v>322</v>
      </c>
      <c r="D131" s="244" t="s">
        <v>435</v>
      </c>
      <c r="E131" s="245" t="s">
        <v>1777</v>
      </c>
      <c r="F131" s="246" t="s">
        <v>1778</v>
      </c>
      <c r="G131" s="247" t="s">
        <v>295</v>
      </c>
      <c r="H131" s="248">
        <v>6.05</v>
      </c>
      <c r="I131" s="249">
        <v>2913.16</v>
      </c>
      <c r="J131" s="250">
        <f>ROUND(I131*H131,2)</f>
        <v>17624.62</v>
      </c>
      <c r="K131" s="246" t="s">
        <v>235</v>
      </c>
      <c r="L131" s="251"/>
      <c r="M131" s="252" t="s">
        <v>22</v>
      </c>
      <c r="N131" s="253" t="s">
        <v>53</v>
      </c>
      <c r="O131" s="43"/>
      <c r="P131" s="203">
        <f>O131*H131</f>
        <v>0</v>
      </c>
      <c r="Q131" s="203">
        <v>2.234</v>
      </c>
      <c r="R131" s="203">
        <f>Q131*H131</f>
        <v>13.515699999999999</v>
      </c>
      <c r="S131" s="203">
        <v>0</v>
      </c>
      <c r="T131" s="204">
        <f>S131*H131</f>
        <v>0</v>
      </c>
      <c r="AR131" s="25" t="s">
        <v>271</v>
      </c>
      <c r="AT131" s="25" t="s">
        <v>435</v>
      </c>
      <c r="AU131" s="25" t="s">
        <v>201</v>
      </c>
      <c r="AY131" s="25" t="s">
        <v>182</v>
      </c>
      <c r="BE131" s="205">
        <f>IF(N131="základní",J131,0)</f>
        <v>17624.62</v>
      </c>
      <c r="BF131" s="205">
        <f>IF(N131="snížená",J131,0)</f>
        <v>0</v>
      </c>
      <c r="BG131" s="205">
        <f>IF(N131="zákl. přenesená",J131,0)</f>
        <v>0</v>
      </c>
      <c r="BH131" s="205">
        <f>IF(N131="sníž. přenesená",J131,0)</f>
        <v>0</v>
      </c>
      <c r="BI131" s="205">
        <f>IF(N131="nulová",J131,0)</f>
        <v>0</v>
      </c>
      <c r="BJ131" s="25" t="s">
        <v>25</v>
      </c>
      <c r="BK131" s="205">
        <f>ROUND(I131*H131,2)</f>
        <v>17624.62</v>
      </c>
      <c r="BL131" s="25" t="s">
        <v>197</v>
      </c>
      <c r="BM131" s="25" t="s">
        <v>1779</v>
      </c>
    </row>
    <row r="132" spans="2:51" s="11" customFormat="1" ht="13.5">
      <c r="B132" s="206"/>
      <c r="C132" s="207"/>
      <c r="D132" s="208" t="s">
        <v>192</v>
      </c>
      <c r="E132" s="209" t="s">
        <v>22</v>
      </c>
      <c r="F132" s="210" t="s">
        <v>1734</v>
      </c>
      <c r="G132" s="207"/>
      <c r="H132" s="211">
        <v>6.05</v>
      </c>
      <c r="I132" s="212"/>
      <c r="J132" s="207"/>
      <c r="K132" s="207"/>
      <c r="L132" s="213"/>
      <c r="M132" s="214"/>
      <c r="N132" s="215"/>
      <c r="O132" s="215"/>
      <c r="P132" s="215"/>
      <c r="Q132" s="215"/>
      <c r="R132" s="215"/>
      <c r="S132" s="215"/>
      <c r="T132" s="216"/>
      <c r="AT132" s="217" t="s">
        <v>192</v>
      </c>
      <c r="AU132" s="217" t="s">
        <v>201</v>
      </c>
      <c r="AV132" s="11" t="s">
        <v>92</v>
      </c>
      <c r="AW132" s="11" t="s">
        <v>194</v>
      </c>
      <c r="AX132" s="11" t="s">
        <v>25</v>
      </c>
      <c r="AY132" s="217" t="s">
        <v>182</v>
      </c>
    </row>
    <row r="133" spans="2:63" s="14" customFormat="1" ht="21.6" customHeight="1">
      <c r="B133" s="259"/>
      <c r="C133" s="260"/>
      <c r="D133" s="261" t="s">
        <v>81</v>
      </c>
      <c r="E133" s="261" t="s">
        <v>261</v>
      </c>
      <c r="F133" s="261" t="s">
        <v>1620</v>
      </c>
      <c r="G133" s="260"/>
      <c r="H133" s="260"/>
      <c r="I133" s="262"/>
      <c r="J133" s="263">
        <f>BK133</f>
        <v>15549.36</v>
      </c>
      <c r="K133" s="260"/>
      <c r="L133" s="264"/>
      <c r="M133" s="265"/>
      <c r="N133" s="266"/>
      <c r="O133" s="266"/>
      <c r="P133" s="267">
        <f>P134+SUM(P135:P137)</f>
        <v>0</v>
      </c>
      <c r="Q133" s="266"/>
      <c r="R133" s="267">
        <f>R134+SUM(R135:R137)</f>
        <v>0.008288</v>
      </c>
      <c r="S133" s="266"/>
      <c r="T133" s="268">
        <f>T134+SUM(T135:T137)</f>
        <v>0</v>
      </c>
      <c r="AR133" s="269" t="s">
        <v>25</v>
      </c>
      <c r="AT133" s="270" t="s">
        <v>81</v>
      </c>
      <c r="AU133" s="270" t="s">
        <v>201</v>
      </c>
      <c r="AY133" s="269" t="s">
        <v>182</v>
      </c>
      <c r="BK133" s="271">
        <f>BK134+SUM(BK135:BK137)</f>
        <v>15549.36</v>
      </c>
    </row>
    <row r="134" spans="2:65" s="1" customFormat="1" ht="14.4" customHeight="1">
      <c r="B134" s="42"/>
      <c r="C134" s="194" t="s">
        <v>327</v>
      </c>
      <c r="D134" s="194" t="s">
        <v>185</v>
      </c>
      <c r="E134" s="195" t="s">
        <v>1621</v>
      </c>
      <c r="F134" s="196" t="s">
        <v>1622</v>
      </c>
      <c r="G134" s="197" t="s">
        <v>234</v>
      </c>
      <c r="H134" s="198">
        <v>51.8</v>
      </c>
      <c r="I134" s="199">
        <v>160.4</v>
      </c>
      <c r="J134" s="200">
        <f>ROUND(I134*H134,2)</f>
        <v>8308.72</v>
      </c>
      <c r="K134" s="196" t="s">
        <v>235</v>
      </c>
      <c r="L134" s="62"/>
      <c r="M134" s="201" t="s">
        <v>22</v>
      </c>
      <c r="N134" s="202" t="s">
        <v>53</v>
      </c>
      <c r="O134" s="43"/>
      <c r="P134" s="203">
        <f>O134*H134</f>
        <v>0</v>
      </c>
      <c r="Q134" s="203">
        <v>0.00016</v>
      </c>
      <c r="R134" s="203">
        <f>Q134*H134</f>
        <v>0.008288</v>
      </c>
      <c r="S134" s="203">
        <v>0</v>
      </c>
      <c r="T134" s="204">
        <f>S134*H134</f>
        <v>0</v>
      </c>
      <c r="AR134" s="25" t="s">
        <v>197</v>
      </c>
      <c r="AT134" s="25" t="s">
        <v>185</v>
      </c>
      <c r="AU134" s="25" t="s">
        <v>197</v>
      </c>
      <c r="AY134" s="25" t="s">
        <v>182</v>
      </c>
      <c r="BE134" s="205">
        <f>IF(N134="základní",J134,0)</f>
        <v>8308.72</v>
      </c>
      <c r="BF134" s="205">
        <f>IF(N134="snížená",J134,0)</f>
        <v>0</v>
      </c>
      <c r="BG134" s="205">
        <f>IF(N134="zákl. přenesená",J134,0)</f>
        <v>0</v>
      </c>
      <c r="BH134" s="205">
        <f>IF(N134="sníž. přenesená",J134,0)</f>
        <v>0</v>
      </c>
      <c r="BI134" s="205">
        <f>IF(N134="nulová",J134,0)</f>
        <v>0</v>
      </c>
      <c r="BJ134" s="25" t="s">
        <v>25</v>
      </c>
      <c r="BK134" s="205">
        <f>ROUND(I134*H134,2)</f>
        <v>8308.72</v>
      </c>
      <c r="BL134" s="25" t="s">
        <v>197</v>
      </c>
      <c r="BM134" s="25" t="s">
        <v>1780</v>
      </c>
    </row>
    <row r="135" spans="2:47" s="1" customFormat="1" ht="60">
      <c r="B135" s="42"/>
      <c r="C135" s="64"/>
      <c r="D135" s="208" t="s">
        <v>237</v>
      </c>
      <c r="E135" s="64"/>
      <c r="F135" s="228" t="s">
        <v>1624</v>
      </c>
      <c r="G135" s="64"/>
      <c r="H135" s="64"/>
      <c r="I135" s="165"/>
      <c r="J135" s="64"/>
      <c r="K135" s="64"/>
      <c r="L135" s="62"/>
      <c r="M135" s="229"/>
      <c r="N135" s="43"/>
      <c r="O135" s="43"/>
      <c r="P135" s="43"/>
      <c r="Q135" s="43"/>
      <c r="R135" s="43"/>
      <c r="S135" s="43"/>
      <c r="T135" s="79"/>
      <c r="AT135" s="25" t="s">
        <v>237</v>
      </c>
      <c r="AU135" s="25" t="s">
        <v>197</v>
      </c>
    </row>
    <row r="136" spans="2:51" s="11" customFormat="1" ht="13.5">
      <c r="B136" s="206"/>
      <c r="C136" s="207"/>
      <c r="D136" s="208" t="s">
        <v>192</v>
      </c>
      <c r="E136" s="209" t="s">
        <v>22</v>
      </c>
      <c r="F136" s="210" t="s">
        <v>1781</v>
      </c>
      <c r="G136" s="207"/>
      <c r="H136" s="211">
        <v>51.8</v>
      </c>
      <c r="I136" s="212"/>
      <c r="J136" s="207"/>
      <c r="K136" s="207"/>
      <c r="L136" s="213"/>
      <c r="M136" s="214"/>
      <c r="N136" s="215"/>
      <c r="O136" s="215"/>
      <c r="P136" s="215"/>
      <c r="Q136" s="215"/>
      <c r="R136" s="215"/>
      <c r="S136" s="215"/>
      <c r="T136" s="216"/>
      <c r="AT136" s="217" t="s">
        <v>192</v>
      </c>
      <c r="AU136" s="217" t="s">
        <v>197</v>
      </c>
      <c r="AV136" s="11" t="s">
        <v>92</v>
      </c>
      <c r="AW136" s="11" t="s">
        <v>194</v>
      </c>
      <c r="AX136" s="11" t="s">
        <v>25</v>
      </c>
      <c r="AY136" s="217" t="s">
        <v>182</v>
      </c>
    </row>
    <row r="137" spans="2:63" s="14" customFormat="1" ht="21.6" customHeight="1">
      <c r="B137" s="259"/>
      <c r="C137" s="260"/>
      <c r="D137" s="261" t="s">
        <v>81</v>
      </c>
      <c r="E137" s="261" t="s">
        <v>1518</v>
      </c>
      <c r="F137" s="261" t="s">
        <v>1341</v>
      </c>
      <c r="G137" s="260"/>
      <c r="H137" s="260"/>
      <c r="I137" s="262"/>
      <c r="J137" s="263">
        <f>BK137</f>
        <v>7240.64</v>
      </c>
      <c r="K137" s="260"/>
      <c r="L137" s="264"/>
      <c r="M137" s="265"/>
      <c r="N137" s="266"/>
      <c r="O137" s="266"/>
      <c r="P137" s="267">
        <f>SUM(P138:P139)</f>
        <v>0</v>
      </c>
      <c r="Q137" s="266"/>
      <c r="R137" s="267">
        <f>SUM(R138:R139)</f>
        <v>0</v>
      </c>
      <c r="S137" s="266"/>
      <c r="T137" s="268">
        <f>SUM(T138:T139)</f>
        <v>0</v>
      </c>
      <c r="AR137" s="269" t="s">
        <v>25</v>
      </c>
      <c r="AT137" s="270" t="s">
        <v>81</v>
      </c>
      <c r="AU137" s="270" t="s">
        <v>197</v>
      </c>
      <c r="AY137" s="269" t="s">
        <v>182</v>
      </c>
      <c r="BK137" s="271">
        <f>SUM(BK138:BK139)</f>
        <v>7240.64</v>
      </c>
    </row>
    <row r="138" spans="2:65" s="1" customFormat="1" ht="14.4" customHeight="1">
      <c r="B138" s="42"/>
      <c r="C138" s="194" t="s">
        <v>354</v>
      </c>
      <c r="D138" s="194" t="s">
        <v>185</v>
      </c>
      <c r="E138" s="195" t="s">
        <v>1782</v>
      </c>
      <c r="F138" s="196" t="s">
        <v>1783</v>
      </c>
      <c r="G138" s="197" t="s">
        <v>561</v>
      </c>
      <c r="H138" s="198">
        <v>18.237</v>
      </c>
      <c r="I138" s="199">
        <v>397.03</v>
      </c>
      <c r="J138" s="200">
        <f>ROUND(I138*H138,2)</f>
        <v>7240.64</v>
      </c>
      <c r="K138" s="196" t="s">
        <v>235</v>
      </c>
      <c r="L138" s="62"/>
      <c r="M138" s="201" t="s">
        <v>22</v>
      </c>
      <c r="N138" s="202" t="s">
        <v>53</v>
      </c>
      <c r="O138" s="43"/>
      <c r="P138" s="203">
        <f>O138*H138</f>
        <v>0</v>
      </c>
      <c r="Q138" s="203">
        <v>0</v>
      </c>
      <c r="R138" s="203">
        <f>Q138*H138</f>
        <v>0</v>
      </c>
      <c r="S138" s="203">
        <v>0</v>
      </c>
      <c r="T138" s="204">
        <f>S138*H138</f>
        <v>0</v>
      </c>
      <c r="AR138" s="25" t="s">
        <v>197</v>
      </c>
      <c r="AT138" s="25" t="s">
        <v>185</v>
      </c>
      <c r="AU138" s="25" t="s">
        <v>181</v>
      </c>
      <c r="AY138" s="25" t="s">
        <v>182</v>
      </c>
      <c r="BE138" s="205">
        <f>IF(N138="základní",J138,0)</f>
        <v>7240.64</v>
      </c>
      <c r="BF138" s="205">
        <f>IF(N138="snížená",J138,0)</f>
        <v>0</v>
      </c>
      <c r="BG138" s="205">
        <f>IF(N138="zákl. přenesená",J138,0)</f>
        <v>0</v>
      </c>
      <c r="BH138" s="205">
        <f>IF(N138="sníž. přenesená",J138,0)</f>
        <v>0</v>
      </c>
      <c r="BI138" s="205">
        <f>IF(N138="nulová",J138,0)</f>
        <v>0</v>
      </c>
      <c r="BJ138" s="25" t="s">
        <v>25</v>
      </c>
      <c r="BK138" s="205">
        <f>ROUND(I138*H138,2)</f>
        <v>7240.64</v>
      </c>
      <c r="BL138" s="25" t="s">
        <v>197</v>
      </c>
      <c r="BM138" s="25" t="s">
        <v>1784</v>
      </c>
    </row>
    <row r="139" spans="2:47" s="1" customFormat="1" ht="48">
      <c r="B139" s="42"/>
      <c r="C139" s="64"/>
      <c r="D139" s="208" t="s">
        <v>237</v>
      </c>
      <c r="E139" s="64"/>
      <c r="F139" s="228" t="s">
        <v>1785</v>
      </c>
      <c r="G139" s="64"/>
      <c r="H139" s="64"/>
      <c r="I139" s="165"/>
      <c r="J139" s="64"/>
      <c r="K139" s="64"/>
      <c r="L139" s="62"/>
      <c r="M139" s="229"/>
      <c r="N139" s="43"/>
      <c r="O139" s="43"/>
      <c r="P139" s="43"/>
      <c r="Q139" s="43"/>
      <c r="R139" s="43"/>
      <c r="S139" s="43"/>
      <c r="T139" s="79"/>
      <c r="AT139" s="25" t="s">
        <v>237</v>
      </c>
      <c r="AU139" s="25" t="s">
        <v>181</v>
      </c>
    </row>
    <row r="140" spans="2:63" s="10" customFormat="1" ht="37.35" customHeight="1">
      <c r="B140" s="178"/>
      <c r="C140" s="179"/>
      <c r="D140" s="180" t="s">
        <v>81</v>
      </c>
      <c r="E140" s="181" t="s">
        <v>1520</v>
      </c>
      <c r="F140" s="181" t="s">
        <v>1521</v>
      </c>
      <c r="G140" s="179"/>
      <c r="H140" s="179"/>
      <c r="I140" s="182"/>
      <c r="J140" s="183">
        <f>BK140</f>
        <v>20183.87</v>
      </c>
      <c r="K140" s="179"/>
      <c r="L140" s="184"/>
      <c r="M140" s="185"/>
      <c r="N140" s="186"/>
      <c r="O140" s="186"/>
      <c r="P140" s="187">
        <f>P141</f>
        <v>0</v>
      </c>
      <c r="Q140" s="186"/>
      <c r="R140" s="187">
        <f>R141</f>
        <v>0.023309999999999997</v>
      </c>
      <c r="S140" s="186"/>
      <c r="T140" s="188">
        <f>T141</f>
        <v>0</v>
      </c>
      <c r="AR140" s="189" t="s">
        <v>92</v>
      </c>
      <c r="AT140" s="190" t="s">
        <v>81</v>
      </c>
      <c r="AU140" s="190" t="s">
        <v>82</v>
      </c>
      <c r="AY140" s="189" t="s">
        <v>182</v>
      </c>
      <c r="BK140" s="191">
        <f>BK141</f>
        <v>20183.87</v>
      </c>
    </row>
    <row r="141" spans="2:63" s="10" customFormat="1" ht="19.95" customHeight="1">
      <c r="B141" s="178"/>
      <c r="C141" s="179"/>
      <c r="D141" s="180" t="s">
        <v>81</v>
      </c>
      <c r="E141" s="192" t="s">
        <v>1650</v>
      </c>
      <c r="F141" s="192" t="s">
        <v>1651</v>
      </c>
      <c r="G141" s="179"/>
      <c r="H141" s="179"/>
      <c r="I141" s="182"/>
      <c r="J141" s="193">
        <f>BK141</f>
        <v>20183.87</v>
      </c>
      <c r="K141" s="179"/>
      <c r="L141" s="184"/>
      <c r="M141" s="185"/>
      <c r="N141" s="186"/>
      <c r="O141" s="186"/>
      <c r="P141" s="187">
        <f>SUM(P142:P144)</f>
        <v>0</v>
      </c>
      <c r="Q141" s="186"/>
      <c r="R141" s="187">
        <f>SUM(R142:R144)</f>
        <v>0.023309999999999997</v>
      </c>
      <c r="S141" s="186"/>
      <c r="T141" s="188">
        <f>SUM(T142:T144)</f>
        <v>0</v>
      </c>
      <c r="AR141" s="189" t="s">
        <v>92</v>
      </c>
      <c r="AT141" s="190" t="s">
        <v>81</v>
      </c>
      <c r="AU141" s="190" t="s">
        <v>25</v>
      </c>
      <c r="AY141" s="189" t="s">
        <v>182</v>
      </c>
      <c r="BK141" s="191">
        <f>SUM(BK142:BK144)</f>
        <v>20183.87</v>
      </c>
    </row>
    <row r="142" spans="2:65" s="1" customFormat="1" ht="14.4" customHeight="1">
      <c r="B142" s="42"/>
      <c r="C142" s="194" t="s">
        <v>332</v>
      </c>
      <c r="D142" s="194" t="s">
        <v>185</v>
      </c>
      <c r="E142" s="195" t="s">
        <v>1652</v>
      </c>
      <c r="F142" s="196" t="s">
        <v>1653</v>
      </c>
      <c r="G142" s="197" t="s">
        <v>234</v>
      </c>
      <c r="H142" s="198">
        <v>51.8</v>
      </c>
      <c r="I142" s="199">
        <v>118.04</v>
      </c>
      <c r="J142" s="200">
        <f>ROUND(I142*H142,2)</f>
        <v>6114.47</v>
      </c>
      <c r="K142" s="196" t="s">
        <v>235</v>
      </c>
      <c r="L142" s="62"/>
      <c r="M142" s="201" t="s">
        <v>22</v>
      </c>
      <c r="N142" s="202" t="s">
        <v>53</v>
      </c>
      <c r="O142" s="43"/>
      <c r="P142" s="203">
        <f>O142*H142</f>
        <v>0</v>
      </c>
      <c r="Q142" s="203">
        <v>0.00013</v>
      </c>
      <c r="R142" s="203">
        <f>Q142*H142</f>
        <v>0.006733999999999999</v>
      </c>
      <c r="S142" s="203">
        <v>0</v>
      </c>
      <c r="T142" s="204">
        <f>S142*H142</f>
        <v>0</v>
      </c>
      <c r="AR142" s="25" t="s">
        <v>317</v>
      </c>
      <c r="AT142" s="25" t="s">
        <v>185</v>
      </c>
      <c r="AU142" s="25" t="s">
        <v>92</v>
      </c>
      <c r="AY142" s="25" t="s">
        <v>182</v>
      </c>
      <c r="BE142" s="205">
        <f>IF(N142="základní",J142,0)</f>
        <v>6114.47</v>
      </c>
      <c r="BF142" s="205">
        <f>IF(N142="snížená",J142,0)</f>
        <v>0</v>
      </c>
      <c r="BG142" s="205">
        <f>IF(N142="zákl. přenesená",J142,0)</f>
        <v>0</v>
      </c>
      <c r="BH142" s="205">
        <f>IF(N142="sníž. přenesená",J142,0)</f>
        <v>0</v>
      </c>
      <c r="BI142" s="205">
        <f>IF(N142="nulová",J142,0)</f>
        <v>0</v>
      </c>
      <c r="BJ142" s="25" t="s">
        <v>25</v>
      </c>
      <c r="BK142" s="205">
        <f>ROUND(I142*H142,2)</f>
        <v>6114.47</v>
      </c>
      <c r="BL142" s="25" t="s">
        <v>317</v>
      </c>
      <c r="BM142" s="25" t="s">
        <v>1786</v>
      </c>
    </row>
    <row r="143" spans="2:65" s="1" customFormat="1" ht="14.4" customHeight="1">
      <c r="B143" s="42"/>
      <c r="C143" s="194" t="s">
        <v>338</v>
      </c>
      <c r="D143" s="194" t="s">
        <v>185</v>
      </c>
      <c r="E143" s="195" t="s">
        <v>1655</v>
      </c>
      <c r="F143" s="196" t="s">
        <v>1656</v>
      </c>
      <c r="G143" s="197" t="s">
        <v>234</v>
      </c>
      <c r="H143" s="198">
        <v>51.8</v>
      </c>
      <c r="I143" s="199">
        <v>149.07</v>
      </c>
      <c r="J143" s="200">
        <f>ROUND(I143*H143,2)</f>
        <v>7721.83</v>
      </c>
      <c r="K143" s="196" t="s">
        <v>235</v>
      </c>
      <c r="L143" s="62"/>
      <c r="M143" s="201" t="s">
        <v>22</v>
      </c>
      <c r="N143" s="202" t="s">
        <v>53</v>
      </c>
      <c r="O143" s="43"/>
      <c r="P143" s="203">
        <f>O143*H143</f>
        <v>0</v>
      </c>
      <c r="Q143" s="203">
        <v>0.00023</v>
      </c>
      <c r="R143" s="203">
        <f>Q143*H143</f>
        <v>0.011914</v>
      </c>
      <c r="S143" s="203">
        <v>0</v>
      </c>
      <c r="T143" s="204">
        <f>S143*H143</f>
        <v>0</v>
      </c>
      <c r="AR143" s="25" t="s">
        <v>317</v>
      </c>
      <c r="AT143" s="25" t="s">
        <v>185</v>
      </c>
      <c r="AU143" s="25" t="s">
        <v>92</v>
      </c>
      <c r="AY143" s="25" t="s">
        <v>182</v>
      </c>
      <c r="BE143" s="205">
        <f>IF(N143="základní",J143,0)</f>
        <v>7721.83</v>
      </c>
      <c r="BF143" s="205">
        <f>IF(N143="snížená",J143,0)</f>
        <v>0</v>
      </c>
      <c r="BG143" s="205">
        <f>IF(N143="zákl. přenesená",J143,0)</f>
        <v>0</v>
      </c>
      <c r="BH143" s="205">
        <f>IF(N143="sníž. přenesená",J143,0)</f>
        <v>0</v>
      </c>
      <c r="BI143" s="205">
        <f>IF(N143="nulová",J143,0)</f>
        <v>0</v>
      </c>
      <c r="BJ143" s="25" t="s">
        <v>25</v>
      </c>
      <c r="BK143" s="205">
        <f>ROUND(I143*H143,2)</f>
        <v>7721.83</v>
      </c>
      <c r="BL143" s="25" t="s">
        <v>317</v>
      </c>
      <c r="BM143" s="25" t="s">
        <v>1787</v>
      </c>
    </row>
    <row r="144" spans="2:65" s="1" customFormat="1" ht="22.8" customHeight="1">
      <c r="B144" s="42"/>
      <c r="C144" s="194" t="s">
        <v>9</v>
      </c>
      <c r="D144" s="194" t="s">
        <v>185</v>
      </c>
      <c r="E144" s="195" t="s">
        <v>1658</v>
      </c>
      <c r="F144" s="196" t="s">
        <v>1659</v>
      </c>
      <c r="G144" s="197" t="s">
        <v>234</v>
      </c>
      <c r="H144" s="198">
        <v>51.8</v>
      </c>
      <c r="I144" s="199">
        <v>122.54</v>
      </c>
      <c r="J144" s="200">
        <f>ROUND(I144*H144,2)</f>
        <v>6347.57</v>
      </c>
      <c r="K144" s="196" t="s">
        <v>235</v>
      </c>
      <c r="L144" s="62"/>
      <c r="M144" s="201" t="s">
        <v>22</v>
      </c>
      <c r="N144" s="255" t="s">
        <v>53</v>
      </c>
      <c r="O144" s="256"/>
      <c r="P144" s="257">
        <f>O144*H144</f>
        <v>0</v>
      </c>
      <c r="Q144" s="257">
        <v>9E-05</v>
      </c>
      <c r="R144" s="257">
        <f>Q144*H144</f>
        <v>0.004662</v>
      </c>
      <c r="S144" s="257">
        <v>0</v>
      </c>
      <c r="T144" s="258">
        <f>S144*H144</f>
        <v>0</v>
      </c>
      <c r="AR144" s="25" t="s">
        <v>317</v>
      </c>
      <c r="AT144" s="25" t="s">
        <v>185</v>
      </c>
      <c r="AU144" s="25" t="s">
        <v>92</v>
      </c>
      <c r="AY144" s="25" t="s">
        <v>182</v>
      </c>
      <c r="BE144" s="205">
        <f>IF(N144="základní",J144,0)</f>
        <v>6347.57</v>
      </c>
      <c r="BF144" s="205">
        <f>IF(N144="snížená",J144,0)</f>
        <v>0</v>
      </c>
      <c r="BG144" s="205">
        <f>IF(N144="zákl. přenesená",J144,0)</f>
        <v>0</v>
      </c>
      <c r="BH144" s="205">
        <f>IF(N144="sníž. přenesená",J144,0)</f>
        <v>0</v>
      </c>
      <c r="BI144" s="205">
        <f>IF(N144="nulová",J144,0)</f>
        <v>0</v>
      </c>
      <c r="BJ144" s="25" t="s">
        <v>25</v>
      </c>
      <c r="BK144" s="205">
        <f>ROUND(I144*H144,2)</f>
        <v>6347.57</v>
      </c>
      <c r="BL144" s="25" t="s">
        <v>317</v>
      </c>
      <c r="BM144" s="25" t="s">
        <v>1788</v>
      </c>
    </row>
    <row r="145" spans="2:12" s="1" customFormat="1" ht="6.9" customHeight="1">
      <c r="B145" s="57"/>
      <c r="C145" s="58"/>
      <c r="D145" s="58"/>
      <c r="E145" s="58"/>
      <c r="F145" s="58"/>
      <c r="G145" s="58"/>
      <c r="H145" s="58"/>
      <c r="I145" s="141"/>
      <c r="J145" s="58"/>
      <c r="K145" s="58"/>
      <c r="L145" s="62"/>
    </row>
  </sheetData>
  <sheetProtection algorithmName="SHA-512" hashValue="WODcfuEIxoIufQgHE07dpvLS6PSIjK6GAnSpc9mwc8XrMYjcRlGvxJ4ZjFGXsXAprmkpIBXMO3bb7/V68mTMng==" saltValue="rpzVuMIwz5l6k/6ydhwHfJUyTZYBYX78Va5shX3v2xp7mSlqDFHIXNhHzvGZYkzTTzlC2Hwd712AcQLx+7a38A==" spinCount="100000" sheet="1" objects="1" scenarios="1" formatColumns="0" formatRows="0" autoFilter="0"/>
  <autoFilter ref="C82:K144"/>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JDO\JDO</dc:creator>
  <cp:keywords/>
  <dc:description/>
  <cp:lastModifiedBy>Beckova Tereza</cp:lastModifiedBy>
  <cp:lastPrinted>2018-11-20T13:02:19Z</cp:lastPrinted>
  <dcterms:created xsi:type="dcterms:W3CDTF">2018-10-11T12:19:52Z</dcterms:created>
  <dcterms:modified xsi:type="dcterms:W3CDTF">2018-11-20T13:03:01Z</dcterms:modified>
  <cp:category/>
  <cp:version/>
  <cp:contentType/>
  <cp:contentStatus/>
</cp:coreProperties>
</file>