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8405" windowHeight="4590" activeTab="0"/>
  </bookViews>
  <sheets>
    <sheet name="Rekapitulace stavby" sheetId="1" r:id="rId1"/>
    <sheet name="SO 001 - Smluvní požadavk..." sheetId="2" r:id="rId2"/>
    <sheet name="SO 101 - Dopravně inženýr..." sheetId="3" r:id="rId3"/>
    <sheet name="SO 201 - Most č. ev. 1832..." sheetId="4" r:id="rId4"/>
  </sheets>
  <definedNames>
    <definedName name="_xlnm.Print_Area" localSheetId="0">'Rekapitulace stavby'!$C$4:$AP$70,'Rekapitulace stavby'!$C$76:$AP$98</definedName>
    <definedName name="_xlnm.Print_Area" localSheetId="1">'SO 001 - Smluvní požadavk...'!$C$4:$Q$70,'SO 001 - Smluvní požadavk...'!$C$76:$Q$101,'SO 001 - Smluvní požadavk...'!$C$107:$Q$157</definedName>
    <definedName name="_xlnm.Print_Area" localSheetId="2">'SO 101 - Dopravně inženýr...'!$C$4:$Q$70,'SO 101 - Dopravně inženýr...'!$C$76:$Q$102,'SO 101 - Dopravně inženýr...'!$C$108:$Q$143</definedName>
    <definedName name="_xlnm.Print_Area" localSheetId="3">'SO 201 - Most č. ev. 1832...'!$C$4:$Q$70,'SO 201 - Most č. ev. 1832...'!$C$76:$Q$118,'SO 201 - Most č. ev. 1832...'!$C$124:$Q$552</definedName>
    <definedName name="_xlnm.Print_Titles" localSheetId="0">'Rekapitulace stavby'!$85:$85</definedName>
    <definedName name="_xlnm.Print_Titles" localSheetId="1">'SO 001 - Smluvní požadavk...'!$117:$117</definedName>
    <definedName name="_xlnm.Print_Titles" localSheetId="2">'SO 101 - Dopravně inženýr...'!$118:$118</definedName>
    <definedName name="_xlnm.Print_Titles" localSheetId="3">'SO 201 - Most č. ev. 1832...'!$134:$134</definedName>
  </definedNames>
  <calcPr calcId="162913"/>
</workbook>
</file>

<file path=xl/sharedStrings.xml><?xml version="1.0" encoding="utf-8"?>
<sst xmlns="http://schemas.openxmlformats.org/spreadsheetml/2006/main" count="5301" uniqueCount="942">
  <si>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</si>
  <si>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</si>
  <si>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</si>
  <si>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</si>
  <si>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</si>
  <si>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</si>
  <si>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</si>
  <si>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</si>
  <si>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</si>
  <si>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</si>
  <si>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</si>
  <si>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</si>
  <si>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</si>
  <si>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</si>
  <si>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</si>
  <si>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116001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</si>
  <si>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</si>
  <si>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</si>
  <si>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Most č. ev. 18326 - 1 Dolní Lukavice</t>
  </si>
  <si>
    <t>0,1</t>
  </si>
  <si>
    <t>JKSO:</t>
  </si>
  <si>
    <t/>
  </si>
  <si>
    <t>CC-CZ:</t>
  </si>
  <si>
    <t>1</t>
  </si>
  <si>
    <t>Místo:</t>
  </si>
  <si>
    <t xml:space="preserve"> </t>
  </si>
  <si>
    <t>Datum:</t>
  </si>
  <si>
    <t>25.11.2016</t>
  </si>
  <si>
    <t>10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</si>
  <si>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</si>
  <si>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</si>
  <si>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</si>
  <si>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</si>
  <si>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</si>
  <si>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</si>
  <si>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</si>
  <si>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</si>
  <si>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</si>
  <si>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</si>
  <si>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</si>
  <si>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</si>
  <si>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</si>
  <si>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</si>
  <si>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</si>
  <si>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</si>
  <si>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</si>
  <si>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</si>
  <si>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</si>
  <si>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</si>
  <si>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</si>
  <si>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</si>
  <si>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</si>
  <si>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</si>
  <si>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</si>
  <si>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</si>
  <si>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</si>
  <si>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</si>
  <si>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</si>
  <si>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</si>
  <si>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</si>
  <si>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</si>
  <si>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</si>
  <si>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</si>
  <si>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</si>
  <si>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</si>
  <si>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</si>
  <si>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</si>
  <si>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</si>
  <si>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</si>
  <si>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</si>
  <si>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</si>
  <si>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</si>
  <si>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</si>
  <si>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</si>
  <si>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</si>
  <si>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</si>
  <si>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</si>
  <si>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</si>
  <si>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</si>
  <si>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</si>
  <si>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{80d35716-ded6-4abe-9b18-18089628c4ac}</t>
  </si>
  <si>
    <t>{00000000-0000-0000-0000-000000000000}</t>
  </si>
  <si>
    <t>SO 001</t>
  </si>
  <si>
    <t>Smluvní požadavky objednatele</t>
  </si>
  <si>
    <t>{f537ac70-39cc-444f-957f-1ff94692424e}</t>
  </si>
  <si>
    <t>SO 101</t>
  </si>
  <si>
    <t>Dopravně inženýrské opatření</t>
  </si>
  <si>
    <t>{fa12200c-2d23-4208-82f3-37f775d679fa}</t>
  </si>
  <si>
    <t>SO 201</t>
  </si>
  <si>
    <t xml:space="preserve">Most č. ev. 18326-1 Dolní Lukavice </t>
  </si>
  <si>
    <t>{57c2bf9f-8fae-4870-830b-6489fcbfa7fa}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</si>
  <si>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</si>
  <si>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</si>
  <si>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</si>
  <si>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</si>
  <si>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</si>
  <si>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</si>
  <si>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</si>
  <si>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</si>
  <si>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</si>
  <si>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</si>
  <si>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</si>
  <si>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</si>
  <si>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</si>
  <si>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001 - Smluvní požadavky objednatele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</si>
  <si>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</si>
  <si>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</si>
  <si>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</si>
  <si>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</si>
  <si>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</si>
  <si>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</si>
  <si>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</si>
  <si>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</si>
  <si>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</si>
  <si>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</si>
  <si>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</si>
  <si>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</si>
  <si>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</si>
  <si>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</si>
  <si>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</si>
  <si>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</si>
  <si>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</si>
  <si>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</si>
  <si>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</si>
  <si>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</si>
  <si>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</si>
  <si>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</si>
  <si>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</si>
  <si>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</si>
  <si>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</si>
  <si>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</si>
  <si>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</si>
  <si>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</si>
  <si>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</si>
  <si>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</si>
  <si>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</si>
  <si>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</si>
  <si>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</si>
  <si>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</si>
  <si>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025209999</t>
  </si>
  <si>
    <t>Zkoušky materiálů nezávislou zkušebnou (zkoušky požadované investorem)</t>
  </si>
  <si>
    <t>Kč</t>
  </si>
  <si>
    <t>4</t>
  </si>
  <si>
    <t>zahrnuje veškeré náklady spojené s objednatelem požadovanými zkouškami</t>
  </si>
  <si>
    <t>P</t>
  </si>
  <si>
    <t>029109999</t>
  </si>
  <si>
    <t>Ostatní požadavky - zeměměřičská měření (odděl. geometr. plány pro vypořádání)</t>
  </si>
  <si>
    <t>zahrnuje veškeré náklady spojené s objednatelem požadovanými pracemi</t>
  </si>
  <si>
    <t>3</t>
  </si>
  <si>
    <t>029119998</t>
  </si>
  <si>
    <t>Ostatní požadavky - geologické  práce ( ověření IG poměrů)</t>
  </si>
  <si>
    <t>m</t>
  </si>
  <si>
    <t>6</t>
  </si>
  <si>
    <t>029119999</t>
  </si>
  <si>
    <t>Ostatní požadavky - (zaměření skut. stavu)</t>
  </si>
  <si>
    <t>8</t>
  </si>
  <si>
    <t>5</t>
  </si>
  <si>
    <t>029439998</t>
  </si>
  <si>
    <t>Ostatní požadavky - povodňový a havarijní plán</t>
  </si>
  <si>
    <t>029439999</t>
  </si>
  <si>
    <t>Ostatní požadavky - vypracování RDS</t>
  </si>
  <si>
    <t>12</t>
  </si>
  <si>
    <t>7</t>
  </si>
  <si>
    <t>029449999</t>
  </si>
  <si>
    <t>Ostatní požadavky - dokumentace skuteč. provedení v digit. formě ( 4 vyhotovení v tištěné podobě)</t>
  </si>
  <si>
    <t>14</t>
  </si>
  <si>
    <t>029509999</t>
  </si>
  <si>
    <t>Zabezpečení přístupu do dotčených nemovitostí</t>
  </si>
  <si>
    <t>16</t>
  </si>
  <si>
    <t>9</t>
  </si>
  <si>
    <t>029511999</t>
  </si>
  <si>
    <t>Ostatní požadavky - posudky a kontroly ( zkoušky materiálů provedou zhotovitelé dle TP a TKP)</t>
  </si>
  <si>
    <t>18</t>
  </si>
  <si>
    <t>029601997</t>
  </si>
  <si>
    <t>Ostatní požadavky - měření hluku před zahájením a po dokončení stavby</t>
  </si>
  <si>
    <t>kpl</t>
  </si>
  <si>
    <t>20</t>
  </si>
  <si>
    <t>11</t>
  </si>
  <si>
    <t>029601998</t>
  </si>
  <si>
    <t>Ostatní požadavky - odborý dozor (autorský dozor, kordinátor BOZP)</t>
  </si>
  <si>
    <t>hod</t>
  </si>
  <si>
    <t>22</t>
  </si>
  <si>
    <t>zahrnuje veškeré náklady spojené s objednatelem požadovaným dozorem</t>
  </si>
  <si>
    <t>150+65</t>
  </si>
  <si>
    <t>VV</t>
  </si>
  <si>
    <t>029601999</t>
  </si>
  <si>
    <t>Ostatní požadavky - odborý dozor geologa</t>
  </si>
  <si>
    <t>24</t>
  </si>
  <si>
    <t>13</t>
  </si>
  <si>
    <t>029602994</t>
  </si>
  <si>
    <t>Ostatní požadavky - náhrada za prodloužené trasy linek veřejné dopravy po objížďkách</t>
  </si>
  <si>
    <t>26</t>
  </si>
  <si>
    <t>029602995</t>
  </si>
  <si>
    <t>Ostatní požadavky - úpravy objízdných tras</t>
  </si>
  <si>
    <t>m2</t>
  </si>
  <si>
    <t>28</t>
  </si>
  <si>
    <t>029602996</t>
  </si>
  <si>
    <t>Ostatní požadavky - videozáznam stávajícího stavu objízdných tras (pasport poškození) - před realizací</t>
  </si>
  <si>
    <t>30</t>
  </si>
  <si>
    <t>029602997</t>
  </si>
  <si>
    <t>Ostatní požadavky - pasport přilehlých budov před realizací</t>
  </si>
  <si>
    <t>32</t>
  </si>
  <si>
    <t>17</t>
  </si>
  <si>
    <t>029602998</t>
  </si>
  <si>
    <t>Ostatní požadavky - první hlavní prohlídka</t>
  </si>
  <si>
    <t>34</t>
  </si>
  <si>
    <t>029602999</t>
  </si>
  <si>
    <t>Ostatní požadavky - vypracování mostního listu vč. stanovení zatížitelnosti</t>
  </si>
  <si>
    <t>36</t>
  </si>
  <si>
    <t>VP - Vícepráce</t>
  </si>
  <si>
    <t>PN</t>
  </si>
  <si>
    <t>SO 101 - Dopravně inženýrské opatření</t>
  </si>
  <si>
    <t xml:space="preserve">    9 - Ostatní konstrukce a práce-bourání</t>
  </si>
  <si>
    <t xml:space="preserve">      99 - Přesun hmot</t>
  </si>
  <si>
    <t>914111111</t>
  </si>
  <si>
    <t>Montáž svislé dopravní značky do velikosti 1 m2 objímkami na sloupek nebo konzolu</t>
  </si>
  <si>
    <t>kus</t>
  </si>
  <si>
    <t>M</t>
  </si>
  <si>
    <t>404443250</t>
  </si>
  <si>
    <t>značka svislá reflexní AL- 3M 300 x 200 mm              IS 15a</t>
  </si>
  <si>
    <t>914511111</t>
  </si>
  <si>
    <t>Montáž sloupku dopravních značek délky do 3,5 m s betonovým základem</t>
  </si>
  <si>
    <t>404452300</t>
  </si>
  <si>
    <t>sloupek Zn 70 - 350</t>
  </si>
  <si>
    <t>404452540</t>
  </si>
  <si>
    <t>víčko plastové na sloupek 70</t>
  </si>
  <si>
    <t>404452570</t>
  </si>
  <si>
    <t>upínací svorka na sloupek US 70</t>
  </si>
  <si>
    <t>914001113</t>
  </si>
  <si>
    <t>betonová patka sloupu DZ</t>
  </si>
  <si>
    <t>ks</t>
  </si>
  <si>
    <t>915121111</t>
  </si>
  <si>
    <t>Vodorovné dopravní značení šířky 250 mm bílou barvou vodící čáry</t>
  </si>
  <si>
    <t>915611111</t>
  </si>
  <si>
    <t>Předznačení vodorovného liniového značení</t>
  </si>
  <si>
    <t>91400R</t>
  </si>
  <si>
    <t>Přechodné dopravní značení vč. montáže, demontáže (11 měsíců,t.j. 330 dnů)</t>
  </si>
  <si>
    <t>položka obsahuje montáž, pronájem, demontáž, mimostaveništní a vnitrostaveništní dopravu (rovněž přesuny), náklady na zajištění bezpečnosti práce dle platných předpisů. ,</t>
  </si>
  <si>
    <t>91401R</t>
  </si>
  <si>
    <t>Blikací soupravy vč montáže a demontáže</t>
  </si>
  <si>
    <t>položka obsahuje montáž, pronájem, náklady na provoz, demontáž, mimostaveništní a vnitrostaveništní dopravu (rovněž přesuny), náklady na zajištění bezpečnosti práce dle platných předpisů.</t>
  </si>
  <si>
    <t>"70 kč/den (21x7 dní)"                    2</t>
  </si>
  <si>
    <t>998225111</t>
  </si>
  <si>
    <t>Přesun hmot pro pozemní komunikace a letiště s krytem živičným</t>
  </si>
  <si>
    <t>t</t>
  </si>
  <si>
    <t xml:space="preserve">SO 201 - Most č. ev. 18326-1 Dolní Lukavice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</si>
  <si>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</si>
  <si>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</si>
  <si>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</si>
  <si>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</si>
  <si>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povrchu, podlahy, osazení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</si>
  <si>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</si>
  <si>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</si>
  <si>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</si>
  <si>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</si>
  <si>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 xml:space="preserve">    789 - Povrchové úpravy ocelových konstrukcí a technologických zařízení</t>
  </si>
  <si>
    <t>M - Práce a dodávky M</t>
  </si>
  <si>
    <t xml:space="preserve">    22-M - Montáže oznam. a zabezp. zařízení</t>
  </si>
  <si>
    <t xml:space="preserve">    46-M - Zemní práce při extr.mont.pracích</t>
  </si>
  <si>
    <t>VRN - Vedlejší rozpočtové náklady</t>
  </si>
  <si>
    <t xml:space="preserve">    VRN - Vedlejší rozpočtové náklady</t>
  </si>
  <si>
    <t>113106122</t>
  </si>
  <si>
    <t>Rozebrání dlažeb nebo dílců komunikací pro pěší z kamenných dlaždic           (odtok)</t>
  </si>
  <si>
    <t>3,50*1,20</t>
  </si>
  <si>
    <t>113154114</t>
  </si>
  <si>
    <t>Frézování živičného krytu tl 100 mm pruh š 0,5 m pl do 500 m2 bez překážek v trase</t>
  </si>
  <si>
    <t>"most"</t>
  </si>
  <si>
    <t>7,022*7,00*3" 3 x 100mm</t>
  </si>
  <si>
    <t>96+119"O1+O2,  předpolí mostu</t>
  </si>
  <si>
    <t>Součet</t>
  </si>
  <si>
    <t>113107163</t>
  </si>
  <si>
    <t>Odstranění podkladu pl přes 50 do 200 m2 z kameniva drceného tl 300 mm</t>
  </si>
  <si>
    <t>96+119"O1+O2</t>
  </si>
  <si>
    <t>-(30+60)"odpočet plochy podkladu odstraněného v rámci výkopů</t>
  </si>
  <si>
    <t>115101201</t>
  </si>
  <si>
    <t>Čerpání vody na dopravní výšku do 10 m průměrný přítok do 500 l/min</t>
  </si>
  <si>
    <t>24*30*3</t>
  </si>
  <si>
    <t>115101301</t>
  </si>
  <si>
    <t>Pohotovost čerpací soupravy pro dopravní výšku do 10 m přítok do 500 l/min</t>
  </si>
  <si>
    <t>den</t>
  </si>
  <si>
    <t>3*30</t>
  </si>
  <si>
    <t>115201R01</t>
  </si>
  <si>
    <t>Čerpací vrt prům. 300mm, hl. 2m, vč. vystrojení, zřízení, údržba, likvidace</t>
  </si>
  <si>
    <t>119001401</t>
  </si>
  <si>
    <t>Dočasné zajištění potrubí ocelového nebo litinového DN do 200                           RWE</t>
  </si>
  <si>
    <t>17+6,5</t>
  </si>
  <si>
    <t>119001421</t>
  </si>
  <si>
    <t>Dočasné zajištění kabelů a kabelových tratí ze 3 volně ložených kabelů</t>
  </si>
  <si>
    <t>"O2"19,3+7</t>
  </si>
  <si>
    <t>130001101</t>
  </si>
  <si>
    <t>Příplatek za ztížení vykopávky v blízkosti pozemního vedení</t>
  </si>
  <si>
    <t>m3</t>
  </si>
  <si>
    <t>"O2"</t>
  </si>
  <si>
    <t>(5,8+7+7)*1,00*1,50</t>
  </si>
  <si>
    <t>"RWE"</t>
  </si>
  <si>
    <t>(17+6,5)*1,00*1,50</t>
  </si>
  <si>
    <t>131201202</t>
  </si>
  <si>
    <t>Hloubení jam zapažených v hornině tř. 3 objemu do 1000 m3</t>
  </si>
  <si>
    <t>"pro O1"</t>
  </si>
  <si>
    <t>"plocha 1=22m2, plocha  2=79,6m2, výška=2,99m"</t>
  </si>
  <si>
    <t>"objem"1/3*2,99*(22+Sqrt(22*79,6)+79,6)</t>
  </si>
  <si>
    <t>"pro O2+úhel.zeď"</t>
  </si>
  <si>
    <t>"plocha 1=34m2, plocha  2=106,8m2, výška=3,04m"</t>
  </si>
  <si>
    <t>"objem"1/3*3,04*(34,1+Sqrt(34*106,8)+106,8)</t>
  </si>
  <si>
    <t>"pro gabion. zeď"</t>
  </si>
  <si>
    <t>"plocha 1=17,1m2, plocha  2=50,5m2, výška=1,7m"</t>
  </si>
  <si>
    <t>"objem"1/3*1,7*(17,1+Sqrt(17,1*50,5)+50,5)</t>
  </si>
  <si>
    <t>"plocha 1=18,1m2, plocha 2=37,1m2, výška=0,72m"</t>
  </si>
  <si>
    <t>"objem"1/3*0,72*(18,1+Sqrt(18,1*37,1)+37,1)</t>
  </si>
  <si>
    <t>131201209</t>
  </si>
  <si>
    <t>Příplatek za lepivost u hloubení jam zapažených v hornině tř. 3</t>
  </si>
  <si>
    <t>421,237*0,3</t>
  </si>
  <si>
    <t>161101102</t>
  </si>
  <si>
    <t>Svislé přemístění výkopku z horniny tř. 1 až 4 hl výkopu do 4 m    16%</t>
  </si>
  <si>
    <t>421,237*0,16</t>
  </si>
  <si>
    <t>162301101</t>
  </si>
  <si>
    <t>Vodorovné přemístění do 500 m výkopku/sypaniny z horniny tř. 1 až 4</t>
  </si>
  <si>
    <t>"výkopek na zásypy - odvoz na mezideponii a zpět"</t>
  </si>
  <si>
    <t>234,088*2</t>
  </si>
  <si>
    <t>162701105</t>
  </si>
  <si>
    <t>Vodorovné přemístění do 10000 m výkopku z horniny tř. 1 až 4</t>
  </si>
  <si>
    <t>421,237-234,088"výkop-zásypy</t>
  </si>
  <si>
    <t>0,5*0,5*3,14*5*13"výkopek z vrtů pro piloty</t>
  </si>
  <si>
    <t>171201211</t>
  </si>
  <si>
    <t>Poplatek za uložení odpadu ze sypaniny na skládce (skládkovné)</t>
  </si>
  <si>
    <t>238,174*1,8</t>
  </si>
  <si>
    <t>174101101</t>
  </si>
  <si>
    <t>Zásyp jam, šachet rýh nebo kolem objektů sypaninou se zhutněním</t>
  </si>
  <si>
    <t>"přechodová oblast vrstvy tl. 300mm s Id=0,9"</t>
  </si>
  <si>
    <t>3,96*10*0,5"O1</t>
  </si>
  <si>
    <t>4,08*10*0,5"O2</t>
  </si>
  <si>
    <t>"mimo přechodovou oblast"</t>
  </si>
  <si>
    <t>143-10,5-39,6-2,95*10-1,45*2,3-0,26*1,45-3*1*1"O1 výkop-zásyp přechod. oblasti- NK-gabion</t>
  </si>
  <si>
    <t>203,7-10,6-40,8-2,98*10-3,3*1-6,5-9,6-1,7"O2 výkop-zásyp přechodové oblasti-NK-gabionO3-úhelníková zeď-bet. pás</t>
  </si>
  <si>
    <t>55-2,8*9+20-14*1*1"za gabionvými zdmi</t>
  </si>
  <si>
    <t>21019R</t>
  </si>
  <si>
    <t>Přeložka kabelu</t>
  </si>
  <si>
    <t>položka obsahuje veškeré práce spojené s přeložením stávajícího kabelu, jeho vyvěšení během stavby, uložení do chráničky, včetně podružného materiálu,  mimostaveništní a vnitrostaveništní dopravu (rovněž přesuny), náklady na zajištění bezpečnosti práce dle platných předpisů.</t>
  </si>
  <si>
    <t>19,3+7</t>
  </si>
  <si>
    <t>231212113</t>
  </si>
  <si>
    <t>Zřízení pilot svislých zapažených D do 1250 mm hl do 10 m s vytažením pažnic z betonu železového</t>
  </si>
  <si>
    <t>5,6*13</t>
  </si>
  <si>
    <t>19</t>
  </si>
  <si>
    <t>589329R01</t>
  </si>
  <si>
    <t>směs pro beton třída C25-30 XC2,  XA1</t>
  </si>
  <si>
    <t>38</t>
  </si>
  <si>
    <t>Položka zahrnuje náklady na pořízení materiálu či konstrukce uvedené v položce včetně dopravy na místo stavby a případné krátkodobé uskladnění v rámci zařízení staveniště, veškerá vnitrostaveništní doprava, popřípadě ztratné.</t>
  </si>
  <si>
    <t>231611114</t>
  </si>
  <si>
    <t>Výztuž pilot betonovaných do země ocel z betonářské oceli 10 505</t>
  </si>
  <si>
    <t>40</t>
  </si>
  <si>
    <t>3,218</t>
  </si>
  <si>
    <t>231942231</t>
  </si>
  <si>
    <t>Ocelové štětovnice beraněné řezání otvorů na skládce i zaberaněných        (kotvení římsy k desce)</t>
  </si>
  <si>
    <t>42</t>
  </si>
  <si>
    <t>153112111</t>
  </si>
  <si>
    <t>Nastražení ocelových štětovnic dl do 10 m ve standardních podmínkách z terénu</t>
  </si>
  <si>
    <t>44</t>
  </si>
  <si>
    <t>(3,61+3,62)*6,50</t>
  </si>
  <si>
    <t>23</t>
  </si>
  <si>
    <t>153112122</t>
  </si>
  <si>
    <t>Zaberanění ocelových štětovnic na dl do 8 m ve standardních podmínkách z terénu</t>
  </si>
  <si>
    <t>46</t>
  </si>
  <si>
    <t>153113112</t>
  </si>
  <si>
    <t>Vytažení ocelových štětovnic dl do 12 m zaberaněných do hl 8 m z terénu ve standardnich podmínkách</t>
  </si>
  <si>
    <t>48</t>
  </si>
  <si>
    <t>25</t>
  </si>
  <si>
    <t>227211115</t>
  </si>
  <si>
    <t>Odpažení velkoprofilových vrtů průměru do 1050 mm</t>
  </si>
  <si>
    <t>50</t>
  </si>
  <si>
    <t>239111113</t>
  </si>
  <si>
    <t>Odbourání vrchní části znehodnocené výplně pilot D piloty do 1250 mm</t>
  </si>
  <si>
    <t>52</t>
  </si>
  <si>
    <t>0,55*13</t>
  </si>
  <si>
    <t>27</t>
  </si>
  <si>
    <t>226213211</t>
  </si>
  <si>
    <t>Vrty velkoprofilové svislé zapažené D do 1050 mm hl do 10 m hor. I</t>
  </si>
  <si>
    <t>54</t>
  </si>
  <si>
    <t>(5,00+2,65)*13</t>
  </si>
  <si>
    <t>274311128</t>
  </si>
  <si>
    <t>Základové pasy, prahy, věnce a ostruhy z betonu prostého C 30/37</t>
  </si>
  <si>
    <t>56</t>
  </si>
  <si>
    <t>"pas pod římsou"</t>
  </si>
  <si>
    <t>6,955*0,40*0,80</t>
  </si>
  <si>
    <t>29</t>
  </si>
  <si>
    <t>274354111</t>
  </si>
  <si>
    <t>Bednění základových pásů - zřízení</t>
  </si>
  <si>
    <t>58</t>
  </si>
  <si>
    <t>"pas"</t>
  </si>
  <si>
    <t>6,955*0,80*2</t>
  </si>
  <si>
    <t>274354211</t>
  </si>
  <si>
    <t>Bednění základových pásů - odstranění</t>
  </si>
  <si>
    <t>60</t>
  </si>
  <si>
    <t>31</t>
  </si>
  <si>
    <t>275311127</t>
  </si>
  <si>
    <t>Základové patky a bloky z betonu prostého C 25/30</t>
  </si>
  <si>
    <t>62</t>
  </si>
  <si>
    <t>0,5*0,8*0,5*7"patky pro svodidlo</t>
  </si>
  <si>
    <t>317171126</t>
  </si>
  <si>
    <t>Kotvení monolitického betonu římsy do mostovky kotvou do vývrtu</t>
  </si>
  <si>
    <t>64</t>
  </si>
  <si>
    <t>10"Ř1</t>
  </si>
  <si>
    <t>17"Ř2</t>
  </si>
  <si>
    <t>11"Ř</t>
  </si>
  <si>
    <t>33</t>
  </si>
  <si>
    <t>548792R01</t>
  </si>
  <si>
    <t>kotva talířová římsy do vývrtu -  dodávka</t>
  </si>
  <si>
    <t>66</t>
  </si>
  <si>
    <t>položka zahrnuje dodávku kompletní sady :, - pásek  80x10mm "motýlek",  - závitová tyč D24mm,  - matice s podložkou,  - povrchová úprava zinkováním ponorem,</t>
  </si>
  <si>
    <t>317321118</t>
  </si>
  <si>
    <t>Mostní římsy ze ŽB C 30/37 XF4 XD3 XC4</t>
  </si>
  <si>
    <t>68</t>
  </si>
  <si>
    <t>4,8+0,93*(11+6,155)"Ř1+Ř2+Ř3</t>
  </si>
  <si>
    <t>0,25*0,45*9"římsa gabion</t>
  </si>
  <si>
    <t>35</t>
  </si>
  <si>
    <t>317353121</t>
  </si>
  <si>
    <t>Bednění mostních říms všech tvarů - zřízení</t>
  </si>
  <si>
    <t>70</t>
  </si>
  <si>
    <t>317353221</t>
  </si>
  <si>
    <t>Bednění mostních říms všech tvarů - odstranění</t>
  </si>
  <si>
    <t>72</t>
  </si>
  <si>
    <t>37</t>
  </si>
  <si>
    <t>317361116</t>
  </si>
  <si>
    <t>Výztuž mostních říms z betonářské oceli 10 505</t>
  </si>
  <si>
    <t>74</t>
  </si>
  <si>
    <t>2,248</t>
  </si>
  <si>
    <t>317661142</t>
  </si>
  <si>
    <t>Výplň spár monolitické římsy tmelem polyuretanovým šířky spáry do 40 mm</t>
  </si>
  <si>
    <t>76</t>
  </si>
  <si>
    <t>1,65+2,95</t>
  </si>
  <si>
    <t>39</t>
  </si>
  <si>
    <t>327324128</t>
  </si>
  <si>
    <t>Opěrné zdi a valy ze ŽB odolného proti agresivnímu prostředí tř. C 30/37 XF3 XC2 XA1</t>
  </si>
  <si>
    <t>78</t>
  </si>
  <si>
    <t>"úhelníková zeď"</t>
  </si>
  <si>
    <t>6,955*(2,049+1,4)*0,40</t>
  </si>
  <si>
    <t>327351211</t>
  </si>
  <si>
    <t>Bednění opěrných zdí a valů svislých i skloněných zřízení</t>
  </si>
  <si>
    <t>80</t>
  </si>
  <si>
    <t>"úhelbíková zeď"</t>
  </si>
  <si>
    <t>6,955*2,0505*2</t>
  </si>
  <si>
    <t>41</t>
  </si>
  <si>
    <t>327351221</t>
  </si>
  <si>
    <t>Bednění opěrných zdí a valů svislých i skloněných odstranění</t>
  </si>
  <si>
    <t>82</t>
  </si>
  <si>
    <t>327361006</t>
  </si>
  <si>
    <t>Výztuž opěrných zdí a valů D 12 mm z betonářské oceli 10 505</t>
  </si>
  <si>
    <t>84</t>
  </si>
  <si>
    <t>1,117</t>
  </si>
  <si>
    <t>43</t>
  </si>
  <si>
    <t>334213345</t>
  </si>
  <si>
    <t>Zdivo nadzákladové pilířů, opěr, křídel obkladní z lomového kamene tl 250-450 mm s vyspárováním   (vyzdívka pod přesahy římsy)</t>
  </si>
  <si>
    <t>86</t>
  </si>
  <si>
    <t>0,80*(2,30+1,00)*1,00*2</t>
  </si>
  <si>
    <t>334214521</t>
  </si>
  <si>
    <t>Zdivo nadzákladové opěrných zdí z lomového kamene do drátěných gabionů na sucho        (mezi stáv. opěrou a rám kcí)</t>
  </si>
  <si>
    <t>88</t>
  </si>
  <si>
    <t>"za kam zídkou"</t>
  </si>
  <si>
    <t>4,26*1,66</t>
  </si>
  <si>
    <t>"mezi st. opěroa a NK"</t>
  </si>
  <si>
    <t>0,27*1,52+0,25*1,55+0,26*1,45</t>
  </si>
  <si>
    <t>"řez  C-C"</t>
  </si>
  <si>
    <t>9,00*2,8</t>
  </si>
  <si>
    <t>"u žlabovek"</t>
  </si>
  <si>
    <t>3*1</t>
  </si>
  <si>
    <t>"řez F-F"</t>
  </si>
  <si>
    <t>1*1*14</t>
  </si>
  <si>
    <t>45</t>
  </si>
  <si>
    <t>334323118</t>
  </si>
  <si>
    <t>Mostní opěry a úložné prahy ze ŽB C 30/37 XF3 XA1 XC2</t>
  </si>
  <si>
    <t>90</t>
  </si>
  <si>
    <t>"O1"</t>
  </si>
  <si>
    <t>10,00*1,2*(0,93+0,83)*0,5-0,55*0,15-0,5*0,5*3,14*0,05*5</t>
  </si>
  <si>
    <t>6,6*0,83*1,2-0,5*0,5*3,14*0,05*3</t>
  </si>
  <si>
    <t>334351112</t>
  </si>
  <si>
    <t>Bednění systémové mostních opěr a úložných prahů z překližek pro ŽB - zřízení</t>
  </si>
  <si>
    <t>92</t>
  </si>
  <si>
    <t>10,00*(0,93+0,83)*0,5*2</t>
  </si>
  <si>
    <t>1,20*0,83*2</t>
  </si>
  <si>
    <t>10,00*0,15*2</t>
  </si>
  <si>
    <t>1,20*1,02*2</t>
  </si>
  <si>
    <t>6,6*0,83*2</t>
  </si>
  <si>
    <t>1,2*0,83</t>
  </si>
  <si>
    <t>47</t>
  </si>
  <si>
    <t>334351211</t>
  </si>
  <si>
    <t>Bednění systémové mostních opěr a úložných prahů z překližek - odstranění</t>
  </si>
  <si>
    <t>94</t>
  </si>
  <si>
    <t>334361226</t>
  </si>
  <si>
    <t>Výztuž křídel, závěrných zdí z betonářské oceli 10 505    (kotvení křídel pod římsou ke stáv. opěře)</t>
  </si>
  <si>
    <t>96</t>
  </si>
  <si>
    <t>0,80*2*4*4*1,58*0,001</t>
  </si>
  <si>
    <t>49</t>
  </si>
  <si>
    <t>334361266</t>
  </si>
  <si>
    <t>Výztuž úložných prahů ložisek z betonářské oceli 10 505</t>
  </si>
  <si>
    <t>98</t>
  </si>
  <si>
    <t>1,133</t>
  </si>
  <si>
    <t>348171R01</t>
  </si>
  <si>
    <t>Osazení mostního ocelového zábradlí na kotevní šrouby</t>
  </si>
  <si>
    <t>100</t>
  </si>
  <si>
    <t>17,2"zábradlí</t>
  </si>
  <si>
    <t>51</t>
  </si>
  <si>
    <t>5531099R</t>
  </si>
  <si>
    <t>Mostní zábradlí - dodávka</t>
  </si>
  <si>
    <t>kg</t>
  </si>
  <si>
    <t>102</t>
  </si>
  <si>
    <t>0,093*7850"kubatura oceli (viz.příl. č. 7.1)*7850kg/m3</t>
  </si>
  <si>
    <t>388995R01</t>
  </si>
  <si>
    <t>Chránička kabelů z trub plast DN 80 vč. uchycení na římsu mostu, mont+dod</t>
  </si>
  <si>
    <t>104</t>
  </si>
  <si>
    <t>Položka obsahuje dodávku a montáž konstrukce dle textu a výkresové dokumentace včetně podružného materiálu,  mimostaveništní a vnitrostaveništní dopravu (rovněž přesuny), náklady na zajištění bezpečnosti práce dle platných předpisů.</t>
  </si>
  <si>
    <t>53</t>
  </si>
  <si>
    <t>388995R02</t>
  </si>
  <si>
    <t>Chránička kabelů z trub plast DN 80 , mont+dod</t>
  </si>
  <si>
    <t>106</t>
  </si>
  <si>
    <t>26,3-7"celk. délka-na římse</t>
  </si>
  <si>
    <t>389121R01</t>
  </si>
  <si>
    <t>Nosný polorám mostu - dílec š 2,4m, dl. 9,4m ze železobetonu C45/55 XF3 XC2 - mont+dod</t>
  </si>
  <si>
    <t>108</t>
  </si>
  <si>
    <t>– dodání dílce požadovaného tvaru a vlastností, jeho skladování, doprava a osazení do definitivní polohy, včetně komplexní technologie výroby a montáže dílců, ošetření a ochrana dílců,, -  veškerá výztuž, případně i tuhé kovové prvky a závěsná oka,, - úpravy a zařízení pro uložení a transport dílce,, - veškeré požadované úpravy dílců, včetně doplňkových konstrukcí a vybavení,, - sestavení dílce na stavbě včetně montážních zařízení,plošin a prahů a pod.,, - výplň, těsnění a tmelení spár a spojů,, - očištění a ošetření úložných ploch,, - zednické výpomoce pro montáž dílců,, - označení dílce výrobním štítkem nebo jiným způsobem,, - úpravy dílce pro dodržení požadované přesnosti jeho osazení, včetně případných měření,, - veškerá zařízení pro zajištění stability v každém okamžiku,, - další práce dané případně specifikací k příslušnému prefabrik. dílci (úprava pohledových ploch, příp. rubových ploch, osazení měřících zařízení, zkoušení a měření dílců a pod.), - náklady na dopravu a práci silničního jeřábu</t>
  </si>
  <si>
    <t>55</t>
  </si>
  <si>
    <t>389361003</t>
  </si>
  <si>
    <t>Výztuž doplňková uzavírací nebo petlicové spáry dílců rámové konstrukce D do 12 mm z oceli 10 505</t>
  </si>
  <si>
    <t>110</t>
  </si>
  <si>
    <t>"180kg/m"</t>
  </si>
  <si>
    <t>4,86*180*0,001</t>
  </si>
  <si>
    <t>389381R01</t>
  </si>
  <si>
    <t>Doplňková betonáž a bednění malého rozsahu uzavírací nebo petlicové spáry dílců z betonu C 45/55 XF3, XC2</t>
  </si>
  <si>
    <t>112</t>
  </si>
  <si>
    <t>"petlicový styk prefa"</t>
  </si>
  <si>
    <t>8,5*0,445*0,35*3</t>
  </si>
  <si>
    <t>57</t>
  </si>
  <si>
    <t>451314111</t>
  </si>
  <si>
    <t>Podklad pod dlažbu z betonu prostého tř. B7,5 tl nad 200 do 250 mm      (kamenné schody)</t>
  </si>
  <si>
    <t>114</t>
  </si>
  <si>
    <t>451315115</t>
  </si>
  <si>
    <t>Podkladní nebo výplňová vrstva z betonu C 16/20 tl do 100 mm</t>
  </si>
  <si>
    <t>116</t>
  </si>
  <si>
    <t>59</t>
  </si>
  <si>
    <t>451476121</t>
  </si>
  <si>
    <t>Podkladní vrstva plastbetonová tixotropní první vrstva tl 10 mm                         (práh- drážka  uložení rámů)</t>
  </si>
  <si>
    <t>118</t>
  </si>
  <si>
    <t>0,63*10*2</t>
  </si>
  <si>
    <t>451476122</t>
  </si>
  <si>
    <t>Podkladní vrstva plastbetonová tixotropní každá další vrstva tl 10 mm             ( drážka práhu pro kotvení rámů)</t>
  </si>
  <si>
    <t>120</t>
  </si>
  <si>
    <t>12,6*4</t>
  </si>
  <si>
    <t>61</t>
  </si>
  <si>
    <t>451577121</t>
  </si>
  <si>
    <t>Podkladní a výplňová vrstva z kameniva drceného tl do 200 mm</t>
  </si>
  <si>
    <t>122</t>
  </si>
  <si>
    <t>1,8*9,15+0,15*1,51*14" pod gabiony</t>
  </si>
  <si>
    <t>458311R01</t>
  </si>
  <si>
    <t>Výplňové klíny za opěrou - vrstvy tl. 300mm z betonu prostého C 12/15</t>
  </si>
  <si>
    <t>124</t>
  </si>
  <si>
    <t>63</t>
  </si>
  <si>
    <t>458501112</t>
  </si>
  <si>
    <t>Výplňové klíny za opěrou z kameniva drceného hutněného po vrstvách</t>
  </si>
  <si>
    <t>126</t>
  </si>
  <si>
    <t>"ochranná vrstva ze štěrkodrti"</t>
  </si>
  <si>
    <t>1,05*10</t>
  </si>
  <si>
    <t>1,06*10</t>
  </si>
  <si>
    <t>465210122</t>
  </si>
  <si>
    <t>Schody z lomového kamene na maltu cementovou s vyspárováním tl 250 mm</t>
  </si>
  <si>
    <t>128</t>
  </si>
  <si>
    <t>1,00*0,30*3</t>
  </si>
  <si>
    <t>65</t>
  </si>
  <si>
    <t>465513157</t>
  </si>
  <si>
    <t>Dlažba svahu u opěr z upraveného lomového žulového kamene LK 20 do lože C 25/30         (D-D)</t>
  </si>
  <si>
    <t>130</t>
  </si>
  <si>
    <t>"koordinační situace"</t>
  </si>
  <si>
    <t>7,90*1,95</t>
  </si>
  <si>
    <t>3,90*2,30</t>
  </si>
  <si>
    <t>1,80*0,60</t>
  </si>
  <si>
    <t>"odláždění u křídla"</t>
  </si>
  <si>
    <t>1,00*1,20</t>
  </si>
  <si>
    <t>"boky žlabovek"</t>
  </si>
  <si>
    <t>4,50*1,50*2</t>
  </si>
  <si>
    <t>564841113</t>
  </si>
  <si>
    <t>Podklad ze štěrkodrtě ŠD tl 140 mm</t>
  </si>
  <si>
    <t>132</t>
  </si>
  <si>
    <t>67</t>
  </si>
  <si>
    <t>564962111</t>
  </si>
  <si>
    <t>Podklad z mechanicky zpevněného kameniva MZK tl 200 mm</t>
  </si>
  <si>
    <t>134</t>
  </si>
  <si>
    <t>"předmostí"</t>
  </si>
  <si>
    <t>(15,00*7,25+15,4*7,25)*2"2x200mm celkem 400mm</t>
  </si>
  <si>
    <t>565125111</t>
  </si>
  <si>
    <t>Asfaltový beton vrstva podkladní ACP 16+ (obalované kamenivo OKS) tl 40 mm š do 3 m</t>
  </si>
  <si>
    <t>136</t>
  </si>
  <si>
    <t>15,00*7,25+15,4*7,25</t>
  </si>
  <si>
    <t>69</t>
  </si>
  <si>
    <t>565175R01</t>
  </si>
  <si>
    <t>Asfaltový beton vrstva podkladní ACP 16+ (obalované kamenivo OKS) ve spádu tl 40 - 110 mm š do 3 m</t>
  </si>
  <si>
    <t>138</t>
  </si>
  <si>
    <t>položka zahrnuje i provedení části plochy ve dvou vrstvách - , ložná vrstva bude provedena v krajních částech mostu proměnné tloušťky 40-80 mm a to v jedné vrstvě, po dosažení tloušťky vrstvy 80 mm bude ložná vrstva provedena ve dvou vrstvách - jedné konstantní 40 mm a jedné proměnné tloušťky 40-70 mm</t>
  </si>
  <si>
    <t>9,4*7,25</t>
  </si>
  <si>
    <t>577134111</t>
  </si>
  <si>
    <t>Asfaltový beton vrstva obrusná ACO 11 (ABS) tř. I tl 40 mm š do 3 m z nemodifikovaného asfaltu</t>
  </si>
  <si>
    <t>140</t>
  </si>
  <si>
    <t>71</t>
  </si>
  <si>
    <t>577133111</t>
  </si>
  <si>
    <t>Asfaltový beton ABJ (ACO 8) I tl 40 mm š do 3 m                (ochrana izolace mostu)</t>
  </si>
  <si>
    <t>142</t>
  </si>
  <si>
    <t>9,40*7,25</t>
  </si>
  <si>
    <t>596211110</t>
  </si>
  <si>
    <t>Kladení zámkové dlažby komunikací pro pěší tl 60 mm skupiny A pl do 50 m2</t>
  </si>
  <si>
    <t>144</t>
  </si>
  <si>
    <t>"F-F"</t>
  </si>
  <si>
    <t>9,00*1,7</t>
  </si>
  <si>
    <t>73</t>
  </si>
  <si>
    <t>592453030</t>
  </si>
  <si>
    <t>dlažba se zámkem  skladba 20x16,5x6 cm přírodní</t>
  </si>
  <si>
    <t>146</t>
  </si>
  <si>
    <t>632451493</t>
  </si>
  <si>
    <t>Příplatek k potěrům pískocementovým za úpravu povrchů válečkováním           (římsa v chodníkvé části)</t>
  </si>
  <si>
    <t>148</t>
  </si>
  <si>
    <t>(11,00+3,13+3,03)*2,30</t>
  </si>
  <si>
    <t>75</t>
  </si>
  <si>
    <t>632459111</t>
  </si>
  <si>
    <t>Příplatek  za sražení hran viditelných konstrukcí             (úložný práh)</t>
  </si>
  <si>
    <t>150</t>
  </si>
  <si>
    <t>(10,00+10,00+6,70)*2</t>
  </si>
  <si>
    <t>911331111</t>
  </si>
  <si>
    <t>Svodidlo ocelové jednostranné JSNH4/N2 se zaberaněním sloupků po 2 m</t>
  </si>
  <si>
    <t>152</t>
  </si>
  <si>
    <t>8,2+5,25+14,65+8,2</t>
  </si>
  <si>
    <t>77</t>
  </si>
  <si>
    <t>911334122</t>
  </si>
  <si>
    <t>Svodidlo ocelové zábradelní ZSNH4/H2 kotvené do římsy s výplní ze svislých tyčí</t>
  </si>
  <si>
    <t>154</t>
  </si>
  <si>
    <t>911334621</t>
  </si>
  <si>
    <t>Mostní svodidlo ocelové úrovně zádržnosti H 2 typ KB1 RH2 K</t>
  </si>
  <si>
    <t>156</t>
  </si>
  <si>
    <t>79</t>
  </si>
  <si>
    <t>914112111</t>
  </si>
  <si>
    <t>Tabulka s označením evidenčního čísla mostu</t>
  </si>
  <si>
    <t>158</t>
  </si>
  <si>
    <t>916563211</t>
  </si>
  <si>
    <t>Osazení silničního obrubníku betonového stojatého s boční opěrou do lože z betonu prostého     (F-F)</t>
  </si>
  <si>
    <t>160</t>
  </si>
  <si>
    <t>"řez f-f"   9</t>
  </si>
  <si>
    <t>81</t>
  </si>
  <si>
    <t>592174500</t>
  </si>
  <si>
    <t>obrubník betonový chodníkový ABO 1-15 100x15x30 cm</t>
  </si>
  <si>
    <t>162</t>
  </si>
  <si>
    <t>919726124</t>
  </si>
  <si>
    <t>Geotextilie pro ochranu, separaci a filtraci netkaná měrná hmotnost do 800 g/m2</t>
  </si>
  <si>
    <t>164</t>
  </si>
  <si>
    <t>3,2*9+14*1"rub gabionových zdí, geotextilie 600g/m2</t>
  </si>
  <si>
    <t>83</t>
  </si>
  <si>
    <t>919731112</t>
  </si>
  <si>
    <t>Zarovnání styčné plochy podkladu nebo krytu z betonu tl do 150 mm     (po demolici desky)</t>
  </si>
  <si>
    <t>166</t>
  </si>
  <si>
    <t>7,04*2</t>
  </si>
  <si>
    <t>931992111</t>
  </si>
  <si>
    <t>Výplň dilatačních spár z pěnového polystyrénu tl 20 mm</t>
  </si>
  <si>
    <t>168</t>
  </si>
  <si>
    <t>4,6*0,08</t>
  </si>
  <si>
    <t>85</t>
  </si>
  <si>
    <t>931994R01</t>
  </si>
  <si>
    <t>Těsnění spáry mezi římsou a vozovkou na mostě zálivkou tl. min 15mm, mont+dod</t>
  </si>
  <si>
    <t>170</t>
  </si>
  <si>
    <t>11+11+6,955</t>
  </si>
  <si>
    <t>935111211</t>
  </si>
  <si>
    <t>Osazení příkopového žlabu do štěrkopísku tl 100 mm z betonových tvárnic š 800 mm                  (řez C-C)</t>
  </si>
  <si>
    <t>172</t>
  </si>
  <si>
    <t>87</t>
  </si>
  <si>
    <t>592274960</t>
  </si>
  <si>
    <t>žlabovka betonová TBM 33-60 33x60x8 cm</t>
  </si>
  <si>
    <t>174</t>
  </si>
  <si>
    <t>935316R01</t>
  </si>
  <si>
    <t>Odvodňovací žlab mělký z betonu pl do 0,30 m2 - přechodová část mezi žlabovkami a stáv. příkopem</t>
  </si>
  <si>
    <t>176</t>
  </si>
  <si>
    <t>89</t>
  </si>
  <si>
    <t>936000R01</t>
  </si>
  <si>
    <t>Vyznačení roku výstavby trvalým neodnímatelným způsobem - vtlačením do betonu</t>
  </si>
  <si>
    <t>178</t>
  </si>
  <si>
    <t>936171123</t>
  </si>
  <si>
    <t>Osazení kovových doplňků mostního vybavení - desky do 15 kg přichycené šrouby</t>
  </si>
  <si>
    <t>180</t>
  </si>
  <si>
    <t>91</t>
  </si>
  <si>
    <t>936500R02</t>
  </si>
  <si>
    <t>Drobné doplňkové konstr. kovové - geodetické značky</t>
  </si>
  <si>
    <t>182</t>
  </si>
  <si>
    <t>953943R01</t>
  </si>
  <si>
    <t>Kotevní trny zabetonované do gabionu D16, dl. 800mm á 1m, mont+dod</t>
  </si>
  <si>
    <t>184</t>
  </si>
  <si>
    <t>93</t>
  </si>
  <si>
    <t>953961R01</t>
  </si>
  <si>
    <t>Kotvy chemickou patronou M 16 hl 170 mm do betonu, ŽB nebo kamene s vyvrtáním otvoru</t>
  </si>
  <si>
    <t>186</t>
  </si>
  <si>
    <t>4*12"zábradlí</t>
  </si>
  <si>
    <t>953965132</t>
  </si>
  <si>
    <t>Kotevní šroub pro chemické kotvy M 16 dl 260 mm</t>
  </si>
  <si>
    <t>188</t>
  </si>
  <si>
    <t>95</t>
  </si>
  <si>
    <t>95799R</t>
  </si>
  <si>
    <t>Náklady na objízdné trasy</t>
  </si>
  <si>
    <t>týden</t>
  </si>
  <si>
    <t>190</t>
  </si>
  <si>
    <t>960211251</t>
  </si>
  <si>
    <t>Bourání konstrukcí zděných, z betonu nebo asfaltobetonu , kam. dlažeb                              (dlažba)</t>
  </si>
  <si>
    <t>192</t>
  </si>
  <si>
    <t>4,50*(2,00+0,80+1,50)*0,45</t>
  </si>
  <si>
    <t>97</t>
  </si>
  <si>
    <t>961021112</t>
  </si>
  <si>
    <t>Bourání mostních základů z kamene                           (část horní kam. zdi   -D-d)</t>
  </si>
  <si>
    <t>194</t>
  </si>
  <si>
    <t>2,00*2,30*0,50</t>
  </si>
  <si>
    <t>961051111</t>
  </si>
  <si>
    <t>Bourání mostních základů z ŽB</t>
  </si>
  <si>
    <t>196</t>
  </si>
  <si>
    <t>"část opěry"</t>
  </si>
  <si>
    <t>1,20*2,30*0,80</t>
  </si>
  <si>
    <t>"řez C-C"</t>
  </si>
  <si>
    <t>1,20*0,65*0,70*2*2</t>
  </si>
  <si>
    <t>"ubourání  rozšíření stáv. opěry"</t>
  </si>
  <si>
    <t>8,30*0,30*2,30*2</t>
  </si>
  <si>
    <t>99</t>
  </si>
  <si>
    <t>963023611</t>
  </si>
  <si>
    <t>Vybourání schodišťových stupňů  kamenných</t>
  </si>
  <si>
    <t>198</t>
  </si>
  <si>
    <t>0,80*4</t>
  </si>
  <si>
    <t>963051111</t>
  </si>
  <si>
    <t>Bourání mostní nosné konstrukce z ŽB</t>
  </si>
  <si>
    <t>200</t>
  </si>
  <si>
    <t>"deska"</t>
  </si>
  <si>
    <t>7,00*8,47*0,40</t>
  </si>
  <si>
    <t>10,78*0,20*0,20</t>
  </si>
  <si>
    <t>10,78*0,68*0,13</t>
  </si>
  <si>
    <t>8,96*0,15*0,20</t>
  </si>
  <si>
    <t>8,96*0,68*0,30</t>
  </si>
  <si>
    <t>101</t>
  </si>
  <si>
    <t>964072451</t>
  </si>
  <si>
    <t>Vybourání válcovaných nosníků ze zdiva smíšeného dl do 8 m hmotnosti přes 55 kg/m</t>
  </si>
  <si>
    <t>202</t>
  </si>
  <si>
    <t>7,00*141*8*0,001</t>
  </si>
  <si>
    <t>966005211</t>
  </si>
  <si>
    <t>Rozebrání a odstranění silničního zábradlí se sloupky osazenými do říms nebo krycích desek</t>
  </si>
  <si>
    <t>204</t>
  </si>
  <si>
    <t>10,50+8,45</t>
  </si>
  <si>
    <t>103</t>
  </si>
  <si>
    <t>966006112</t>
  </si>
  <si>
    <t>Odstranění značek pro staničení uklínovaných kameny hektometrovníků nebo mezníků    (bet. patník)</t>
  </si>
  <si>
    <t>206</t>
  </si>
  <si>
    <t>967043111</t>
  </si>
  <si>
    <t>Odsekání vrstvy vyrovnávacího betonu na nosné konstrukci mostů tl 150 mm</t>
  </si>
  <si>
    <t>208</t>
  </si>
  <si>
    <t>8,4*7</t>
  </si>
  <si>
    <t>105</t>
  </si>
  <si>
    <t>977141125</t>
  </si>
  <si>
    <t>Vrty pro kotvy do betonu průměru 25 mm hloubky 170 mm s vyplněním epoxidovým tmelem</t>
  </si>
  <si>
    <t>210</t>
  </si>
  <si>
    <t>"zábradelní svididlo"2*6</t>
  </si>
  <si>
    <t>977141132</t>
  </si>
  <si>
    <t>Vrty pro kotvy do betonu průměru 32 mm hloubky 220 mm s vyplněním epoxidovým tmelem</t>
  </si>
  <si>
    <t>212</t>
  </si>
  <si>
    <t>"kotvení svodidel"    9*2</t>
  </si>
  <si>
    <t>"kotvení zábradelního svodidla" 6*2</t>
  </si>
  <si>
    <t>"kotvení kam křídla ke stáv. opěře"</t>
  </si>
  <si>
    <t>8*4</t>
  </si>
  <si>
    <t>107</t>
  </si>
  <si>
    <t>548790R01</t>
  </si>
  <si>
    <t>ocelová kotva OMO M16 - 145mm komplet, vč. povrch. úpravy zinkováním, dodávka</t>
  </si>
  <si>
    <t>214</t>
  </si>
  <si>
    <t>2*6" zábradelní svodidlo</t>
  </si>
  <si>
    <t>548790R02</t>
  </si>
  <si>
    <t>ocelová kotva OMO M24 - 205-210mm komplet vč. povrch. úpravy zinkováním , dodávka</t>
  </si>
  <si>
    <t>216</t>
  </si>
  <si>
    <t>2*6"zábradelní svodidlo</t>
  </si>
  <si>
    <t>2*9"svodidlo</t>
  </si>
  <si>
    <t>109</t>
  </si>
  <si>
    <t>997211111</t>
  </si>
  <si>
    <t>Svislá doprava suti na v 3,5 m</t>
  </si>
  <si>
    <t>218</t>
  </si>
  <si>
    <t>298,831-39,94-22,145-70"suť bez vrstev vozovky</t>
  </si>
  <si>
    <t>997211511</t>
  </si>
  <si>
    <t>Vodorovná doprava suti po suchu na vzdálenost do 1 km</t>
  </si>
  <si>
    <t>220</t>
  </si>
  <si>
    <t>111</t>
  </si>
  <si>
    <t>997211519</t>
  </si>
  <si>
    <t>Příplatek ZKD 1 km u vodorovné dopravy suti</t>
  </si>
  <si>
    <t>222</t>
  </si>
  <si>
    <t>(314,989-14,112-0,57)*7"kategorie ostatní</t>
  </si>
  <si>
    <t>(14,112+0,57)*19"kategorie nebezpečný odpad</t>
  </si>
  <si>
    <t>997221825</t>
  </si>
  <si>
    <t>Poplatek za uložení železobetonového odpadu na skládce (skládkovné)</t>
  </si>
  <si>
    <t>224</t>
  </si>
  <si>
    <t>38,03+65,273+0,85+12,148</t>
  </si>
  <si>
    <t>113</t>
  </si>
  <si>
    <t>997221855</t>
  </si>
  <si>
    <t>Poplatek za uložení odpadu z kameniva na skládce (skládkovné)</t>
  </si>
  <si>
    <t>226</t>
  </si>
  <si>
    <t>0,987+50+23,76+5,727+1,082</t>
  </si>
  <si>
    <t>997221845</t>
  </si>
  <si>
    <t>Poplatek za uložení odpadu z asfaltových povrchů na skládce (skládkovné)</t>
  </si>
  <si>
    <t>228</t>
  </si>
  <si>
    <t>115</t>
  </si>
  <si>
    <t>997221R01</t>
  </si>
  <si>
    <t>Poplatek za uložení odpadu z asfaltových povrchů s obsahem dehtu na skládce (skládkovné)</t>
  </si>
  <si>
    <t>230</t>
  </si>
  <si>
    <t>Položka obsahuje veškeré poplatky provozovateli skládky související s převzetím, uložením, ppř. likvidací odpadu. , Položka neobsahuje náklady spojené s dopravou z místa stavby na místo převzetí provozovatele skládky.</t>
  </si>
  <si>
    <t>997221R02</t>
  </si>
  <si>
    <t>Poplatek za uložení odpadu z betonu kontaminovaného u na skládce (skládkovné)</t>
  </si>
  <si>
    <t>232</t>
  </si>
  <si>
    <t>117</t>
  </si>
  <si>
    <t>998214111</t>
  </si>
  <si>
    <t>Přesun hmot pro mosty montované z dílců ŽB nebo předpjatých v do 20 m</t>
  </si>
  <si>
    <t>234</t>
  </si>
  <si>
    <t>711112001</t>
  </si>
  <si>
    <t>Provedení izolace proti zemní vlhkosti svislé za studena nátěrem penetračním</t>
  </si>
  <si>
    <t>236</t>
  </si>
  <si>
    <t>119</t>
  </si>
  <si>
    <t>111631500</t>
  </si>
  <si>
    <t>lak asfaltový penetrační</t>
  </si>
  <si>
    <t>238</t>
  </si>
  <si>
    <t>Spotřeba 0,3-0,4kg/m2 dle povrchu, ředidlo technický benzín</t>
  </si>
  <si>
    <t>711112002</t>
  </si>
  <si>
    <t>Provedení izolace proti zemní vlhkosti svislé za studena lakem asfaltovým</t>
  </si>
  <si>
    <t>240</t>
  </si>
  <si>
    <t xml:space="preserve">1,9*3"boky opěr </t>
  </si>
  <si>
    <t xml:space="preserve">12,8+0,4*(2,049+1,4)+(1,4+0,4+2,049)*6,955"úhelníková zeď </t>
  </si>
  <si>
    <t>121</t>
  </si>
  <si>
    <t>111631520</t>
  </si>
  <si>
    <t>lak asfaltový</t>
  </si>
  <si>
    <t>242</t>
  </si>
  <si>
    <t>Spotřeba: 0,3-0,5 kg/m2</t>
  </si>
  <si>
    <t>711131R01</t>
  </si>
  <si>
    <t>Odstranění izolace mostovky</t>
  </si>
  <si>
    <t>244</t>
  </si>
  <si>
    <t>123</t>
  </si>
  <si>
    <t>711142559</t>
  </si>
  <si>
    <t>Provedení izolace proti zemní vlhkosti pásy přitavením svislé NAIP</t>
  </si>
  <si>
    <t>246</t>
  </si>
  <si>
    <t xml:space="preserve">9,7*(3,2+1)*2"rub opěr </t>
  </si>
  <si>
    <t>628522540</t>
  </si>
  <si>
    <t>pás asfaltovaný modifikovaný</t>
  </si>
  <si>
    <t>248</t>
  </si>
  <si>
    <t>125</t>
  </si>
  <si>
    <t>711311001</t>
  </si>
  <si>
    <t>Provedení hydroizolace mostovek za studena lakem asfaltovým penetračním                     (most)</t>
  </si>
  <si>
    <t>250</t>
  </si>
  <si>
    <t>"vodorovná"</t>
  </si>
  <si>
    <t>(9,40+0,10+0,10)*9,7</t>
  </si>
  <si>
    <t>9,40*0,15*2</t>
  </si>
  <si>
    <t>"svislá"</t>
  </si>
  <si>
    <t>9,7*(3,2+1)*2</t>
  </si>
  <si>
    <t>1,9*3+12,8"boky opěr a úhelníkové zdi pod úrovní terénu</t>
  </si>
  <si>
    <t>252</t>
  </si>
  <si>
    <t>0,069</t>
  </si>
  <si>
    <t>127</t>
  </si>
  <si>
    <t>711491272</t>
  </si>
  <si>
    <t>Provedení izolace proti tlakové vodě svislé z textilií vrstva ochranná</t>
  </si>
  <si>
    <t>254</t>
  </si>
  <si>
    <t>673520290</t>
  </si>
  <si>
    <t>geotextilie ochranná 710 g/m2</t>
  </si>
  <si>
    <t>256</t>
  </si>
  <si>
    <t>129</t>
  </si>
  <si>
    <t>711341564</t>
  </si>
  <si>
    <t>Provedení hydroizolace mostovek pásy přitavením NAIP</t>
  </si>
  <si>
    <t>258</t>
  </si>
  <si>
    <t>260</t>
  </si>
  <si>
    <t>131</t>
  </si>
  <si>
    <t>628560R01</t>
  </si>
  <si>
    <t>pás asfaltovaný modifikovaný s hliníkovou fólií</t>
  </si>
  <si>
    <t>262</t>
  </si>
  <si>
    <t>711491273</t>
  </si>
  <si>
    <t>Provedení izolace proti tlakové vodě svislé z nopové folie</t>
  </si>
  <si>
    <t>264</t>
  </si>
  <si>
    <t>133</t>
  </si>
  <si>
    <t>283231020</t>
  </si>
  <si>
    <t>fólie z polyetylénu hydroizolační nopová š. 1,4 m, tl. 1,5 mm</t>
  </si>
  <si>
    <t>266</t>
  </si>
  <si>
    <t>998711201</t>
  </si>
  <si>
    <t>Přesun hmot pro izolace proti vodě, vlhkosti a plynům v objektech v do 6 m</t>
  </si>
  <si>
    <t>%</t>
  </si>
  <si>
    <t>268</t>
  </si>
  <si>
    <t>135</t>
  </si>
  <si>
    <t>764223R01</t>
  </si>
  <si>
    <t>Okapní plech Cu tl. 8mm  rš 250 mm</t>
  </si>
  <si>
    <t>270</t>
  </si>
  <si>
    <t>9,4*2</t>
  </si>
  <si>
    <t>998764201</t>
  </si>
  <si>
    <t>Přesun hmot procentní pro konstrukce klempířské v objektech v do 6 m</t>
  </si>
  <si>
    <t>272</t>
  </si>
  <si>
    <t>137</t>
  </si>
  <si>
    <t>78310R</t>
  </si>
  <si>
    <t>Nátěr betonu proti působení posypových solí                           (římsy)</t>
  </si>
  <si>
    <t>274</t>
  </si>
  <si>
    <t>– položky nátěrů zahrnují kompletní povlaky , včetně úpravy podkladu (odmaštění, odrezivění, odstranění starých nátěrů a nečistot) a jeho vyspravení, provedení nátěru předepsaným postupem a splnění všech požadavků daných technologickým předpisem.</t>
  </si>
  <si>
    <t>(11,00+3,13+3,03)*((2,30+0,67)*2-(1,70))</t>
  </si>
  <si>
    <t>11,00*((1,00+0,67)*2-(0,50))</t>
  </si>
  <si>
    <t>2,30*0,30*2</t>
  </si>
  <si>
    <t>0,35*0,35*2*2</t>
  </si>
  <si>
    <t>1,00*0,35*2</t>
  </si>
  <si>
    <t>783271001</t>
  </si>
  <si>
    <t>Nátěry polyuretanové kovových doplňkových konstrukcí jednonásobné a 2x email</t>
  </si>
  <si>
    <t>276</t>
  </si>
  <si>
    <t>26,557"zábradlí viz. příl.č. 7.1</t>
  </si>
  <si>
    <t>11*0,028*36,4"svodidlo (36,4m2/t)</t>
  </si>
  <si>
    <t>(11+6,955)*0,0535*36,4"zábradelní svodidlo (36,5m2/t)</t>
  </si>
  <si>
    <t>139</t>
  </si>
  <si>
    <t>783271007</t>
  </si>
  <si>
    <t>Nátěry polyuretanové kovových doplňkových konstrukcí základní</t>
  </si>
  <si>
    <t>278</t>
  </si>
  <si>
    <t>789221112</t>
  </si>
  <si>
    <t>Otryskání ocelových konstrukcí třídy I povrch jemný a střední A na Sa 2 1/2</t>
  </si>
  <si>
    <t>280</t>
  </si>
  <si>
    <t>141</t>
  </si>
  <si>
    <t>789421R01</t>
  </si>
  <si>
    <t>Žárové zinkování ponorem  Zn 60-80 um</t>
  </si>
  <si>
    <t>282</t>
  </si>
  <si>
    <t>– položka zahrnuje kompletní povlak včetně úpravy podkladu (odmaštění, odrezivění, odstranění starých nátěrů a nečistot) a jeho vyspravení, provedení zinkování předepsaným postupem a splnění všech požadavků daných technologickým předpisem.</t>
  </si>
  <si>
    <t>220070R01</t>
  </si>
  <si>
    <t>Montáž kabelové spojky</t>
  </si>
  <si>
    <t>284</t>
  </si>
  <si>
    <t>Položka obsahuje : montáž spojky vč. pomocného materiálu. Dále obsahuje cenu za pom. mechanismy včetně všech ostatních vedlejších nákladů</t>
  </si>
  <si>
    <t>143</t>
  </si>
  <si>
    <t>354323R01</t>
  </si>
  <si>
    <t>spojka kabelová</t>
  </si>
  <si>
    <t>286</t>
  </si>
  <si>
    <t>460010023</t>
  </si>
  <si>
    <t>Vytyčení trasy vedení kabelového podzemního v terénu volném</t>
  </si>
  <si>
    <t>km</t>
  </si>
  <si>
    <t>288</t>
  </si>
  <si>
    <t>26,3*0,001</t>
  </si>
  <si>
    <t>145</t>
  </si>
  <si>
    <t>012203000</t>
  </si>
  <si>
    <t>Geodetické práce při provádění stavby</t>
  </si>
  <si>
    <t>290</t>
  </si>
  <si>
    <t>030001000</t>
  </si>
  <si>
    <t>292</t>
  </si>
  <si>
    <t>zahrnuje i provizorní lávku pro pěší - zřízení, údržbu během provozu, event. pronájem, demontáž, odvoz</t>
  </si>
  <si>
    <t>147</t>
  </si>
  <si>
    <t>060001000</t>
  </si>
  <si>
    <t>294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</si>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</sst>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3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 applyProtection="1">
      <alignment vertical="center"/>
      <protection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 applyProtection="1">
      <alignment vertical="center"/>
      <protection/>
    </xf>
    <xf numFmtId="0" fontId="25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20" applyFont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center" vertical="center"/>
    </xf>
    <xf numFmtId="0" fontId="0" fillId="0" borderId="0" xfId="0"/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25" fillId="0" borderId="0" xfId="0" applyNumberFormat="1" applyFont="1" applyBorder="1" applyAlignment="1" applyProtection="1">
      <alignment horizontal="righ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4" fontId="25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20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31" fillId="5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4" fontId="25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39" fillId="2" borderId="0" xfId="20" applyFont="1" applyFill="1" applyAlignment="1" applyProtection="1">
      <alignment horizontal="center"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vertical="center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9"/>
  <sheetViews>
    <sheetView showGridLines="0" tabSelected="1" workbookViewId="0" topLeftCell="A1">
      <pane ySplit="1" topLeftCell="A20" activePane="bottomLeft" state="frozen"/>
      <selection pane="bottomLeft" activeCell="A24" sqref="A24:XFD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205" t="s">
        <v>0</v>
      </c>
      <c r="B1" s="206"/>
      <c r="C1" s="206"/>
      <c r="D1" s="207" t="s">
        <v>1</v>
      </c>
      <c r="E1" s="206"/>
      <c r="F1" s="206"/>
      <c r="G1" s="206"/>
      <c r="H1" s="206"/>
      <c r="I1" s="206"/>
      <c r="J1" s="206"/>
      <c r="K1" s="208" t="s">
        <v>935</v>
      </c>
      <c r="L1" s="208"/>
      <c r="M1" s="208"/>
      <c r="N1" s="208"/>
      <c r="O1" s="208"/>
      <c r="P1" s="208"/>
      <c r="Q1" s="208"/>
      <c r="R1" s="208"/>
      <c r="S1" s="208"/>
      <c r="T1" s="206"/>
      <c r="U1" s="206"/>
      <c r="V1" s="206"/>
      <c r="W1" s="208" t="s">
        <v>936</v>
      </c>
      <c r="X1" s="208"/>
      <c r="Y1" s="208"/>
      <c r="Z1" s="208"/>
      <c r="AA1" s="208"/>
      <c r="AB1" s="208"/>
      <c r="AC1" s="208"/>
      <c r="AD1" s="208"/>
      <c r="AE1" s="208"/>
      <c r="AF1" s="208"/>
      <c r="AG1" s="206"/>
      <c r="AH1" s="206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95" customHeight="1">
      <c r="C2" s="210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R2" s="244" t="s">
        <v>6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5" customHeight="1">
      <c r="B4" s="20"/>
      <c r="C4" s="212" t="s">
        <v>10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2"/>
      <c r="AS4" s="23" t="s">
        <v>11</v>
      </c>
      <c r="BE4" s="24" t="s">
        <v>12</v>
      </c>
      <c r="BS4" s="16" t="s">
        <v>13</v>
      </c>
    </row>
    <row r="5" spans="2:71" ht="14.4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17" t="s">
        <v>15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"/>
      <c r="AQ5" s="22"/>
      <c r="BE5" s="214" t="s">
        <v>16</v>
      </c>
      <c r="BS5" s="16" t="s">
        <v>7</v>
      </c>
    </row>
    <row r="6" spans="2:71" ht="36.9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18" t="s">
        <v>18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"/>
      <c r="AQ6" s="22"/>
      <c r="BE6" s="211"/>
      <c r="BS6" s="16" t="s">
        <v>19</v>
      </c>
    </row>
    <row r="7" spans="2:71" ht="14.4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211"/>
      <c r="BS7" s="16" t="s">
        <v>23</v>
      </c>
    </row>
    <row r="8" spans="2:71" ht="14.45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211"/>
      <c r="BS8" s="16" t="s">
        <v>28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211"/>
      <c r="BS9" s="16" t="s">
        <v>23</v>
      </c>
    </row>
    <row r="10" spans="2:71" ht="14.45" customHeight="1">
      <c r="B10" s="20"/>
      <c r="C10" s="21"/>
      <c r="D10" s="28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30</v>
      </c>
      <c r="AL10" s="21"/>
      <c r="AM10" s="21"/>
      <c r="AN10" s="26" t="s">
        <v>21</v>
      </c>
      <c r="AO10" s="21"/>
      <c r="AP10" s="21"/>
      <c r="AQ10" s="22"/>
      <c r="BE10" s="211"/>
      <c r="BS10" s="16" t="s">
        <v>19</v>
      </c>
    </row>
    <row r="11" spans="2:71" ht="18.4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31</v>
      </c>
      <c r="AL11" s="21"/>
      <c r="AM11" s="21"/>
      <c r="AN11" s="26" t="s">
        <v>21</v>
      </c>
      <c r="AO11" s="21"/>
      <c r="AP11" s="21"/>
      <c r="AQ11" s="22"/>
      <c r="BE11" s="211"/>
      <c r="BS11" s="16" t="s">
        <v>19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211"/>
      <c r="BS12" s="16" t="s">
        <v>19</v>
      </c>
    </row>
    <row r="13" spans="2:71" ht="14.45" customHeight="1">
      <c r="B13" s="20"/>
      <c r="C13" s="21"/>
      <c r="D13" s="28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30</v>
      </c>
      <c r="AL13" s="21"/>
      <c r="AM13" s="21"/>
      <c r="AN13" s="30" t="s">
        <v>33</v>
      </c>
      <c r="AO13" s="21"/>
      <c r="AP13" s="21"/>
      <c r="AQ13" s="22"/>
      <c r="BE13" s="211"/>
      <c r="BS13" s="16" t="s">
        <v>19</v>
      </c>
    </row>
    <row r="14" spans="2:71" ht="15">
      <c r="B14" s="20"/>
      <c r="C14" s="21"/>
      <c r="D14" s="21"/>
      <c r="E14" s="219" t="s">
        <v>33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8" t="s">
        <v>31</v>
      </c>
      <c r="AL14" s="21"/>
      <c r="AM14" s="21"/>
      <c r="AN14" s="30" t="s">
        <v>33</v>
      </c>
      <c r="AO14" s="21"/>
      <c r="AP14" s="21"/>
      <c r="AQ14" s="22"/>
      <c r="BE14" s="211"/>
      <c r="BS14" s="16" t="s">
        <v>19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211"/>
      <c r="BS15" s="16" t="s">
        <v>4</v>
      </c>
    </row>
    <row r="16" spans="2:71" ht="14.45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30</v>
      </c>
      <c r="AL16" s="21"/>
      <c r="AM16" s="21"/>
      <c r="AN16" s="26" t="s">
        <v>21</v>
      </c>
      <c r="AO16" s="21"/>
      <c r="AP16" s="21"/>
      <c r="AQ16" s="22"/>
      <c r="BE16" s="211"/>
      <c r="BS16" s="16" t="s">
        <v>4</v>
      </c>
    </row>
    <row r="17" spans="2:71" ht="18.4" customHeight="1">
      <c r="B17" s="20"/>
      <c r="C17" s="21"/>
      <c r="D17" s="21"/>
      <c r="E17" s="26" t="s">
        <v>25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31</v>
      </c>
      <c r="AL17" s="21"/>
      <c r="AM17" s="21"/>
      <c r="AN17" s="26" t="s">
        <v>21</v>
      </c>
      <c r="AO17" s="21"/>
      <c r="AP17" s="21"/>
      <c r="AQ17" s="22"/>
      <c r="BE17" s="211"/>
      <c r="BS17" s="16" t="s">
        <v>35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211"/>
      <c r="BS18" s="16" t="s">
        <v>7</v>
      </c>
    </row>
    <row r="19" spans="2:71" ht="14.45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30</v>
      </c>
      <c r="AL19" s="21"/>
      <c r="AM19" s="21"/>
      <c r="AN19" s="26" t="s">
        <v>21</v>
      </c>
      <c r="AO19" s="21"/>
      <c r="AP19" s="21"/>
      <c r="AQ19" s="22"/>
      <c r="BE19" s="211"/>
      <c r="BS19" s="16" t="s">
        <v>7</v>
      </c>
    </row>
    <row r="20" spans="2:57" ht="18.4" customHeight="1">
      <c r="B20" s="20"/>
      <c r="C20" s="21"/>
      <c r="D20" s="21"/>
      <c r="E20" s="26" t="s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31</v>
      </c>
      <c r="AL20" s="21"/>
      <c r="AM20" s="21"/>
      <c r="AN20" s="26" t="s">
        <v>21</v>
      </c>
      <c r="AO20" s="21"/>
      <c r="AP20" s="21"/>
      <c r="AQ20" s="22"/>
      <c r="BE20" s="211"/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211"/>
    </row>
    <row r="22" spans="2:57" ht="15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211"/>
    </row>
    <row r="23" spans="2:57" ht="22.5" customHeight="1">
      <c r="B23" s="20"/>
      <c r="C23" s="21"/>
      <c r="D23" s="21"/>
      <c r="E23" s="220" t="s">
        <v>21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"/>
      <c r="AP23" s="21"/>
      <c r="AQ23" s="22"/>
      <c r="BE23" s="211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211"/>
    </row>
    <row r="25" spans="2:57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211"/>
    </row>
    <row r="26" spans="2:57" ht="14.45" customHeight="1">
      <c r="B26" s="20"/>
      <c r="C26" s="21"/>
      <c r="D26" s="32" t="s">
        <v>38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1">
        <f>ROUND(AG87,2)</f>
        <v>0</v>
      </c>
      <c r="AL26" s="213"/>
      <c r="AM26" s="213"/>
      <c r="AN26" s="213"/>
      <c r="AO26" s="213"/>
      <c r="AP26" s="21"/>
      <c r="AQ26" s="22"/>
      <c r="BE26" s="211"/>
    </row>
    <row r="27" spans="2:57" ht="14.45" customHeight="1">
      <c r="B27" s="20"/>
      <c r="C27" s="21"/>
      <c r="D27" s="32" t="s">
        <v>39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21">
        <f>ROUND(AG92,2)</f>
        <v>0</v>
      </c>
      <c r="AL27" s="213"/>
      <c r="AM27" s="213"/>
      <c r="AN27" s="213"/>
      <c r="AO27" s="213"/>
      <c r="AP27" s="21"/>
      <c r="AQ27" s="22"/>
      <c r="BE27" s="211"/>
    </row>
    <row r="28" spans="2:57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15"/>
    </row>
    <row r="29" spans="2:57" s="1" customFormat="1" ht="25.9" customHeight="1">
      <c r="B29" s="33"/>
      <c r="C29" s="34"/>
      <c r="D29" s="36" t="s">
        <v>40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22">
        <f>ROUND(AK26+AK27,2)</f>
        <v>0</v>
      </c>
      <c r="AL29" s="223"/>
      <c r="AM29" s="223"/>
      <c r="AN29" s="223"/>
      <c r="AO29" s="223"/>
      <c r="AP29" s="34"/>
      <c r="AQ29" s="35"/>
      <c r="BE29" s="215"/>
    </row>
    <row r="30" spans="2:57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15"/>
    </row>
    <row r="31" spans="2:57" s="2" customFormat="1" ht="14.45" customHeight="1">
      <c r="B31" s="38"/>
      <c r="C31" s="39"/>
      <c r="D31" s="40" t="s">
        <v>41</v>
      </c>
      <c r="E31" s="39"/>
      <c r="F31" s="40" t="s">
        <v>42</v>
      </c>
      <c r="G31" s="39"/>
      <c r="H31" s="39"/>
      <c r="I31" s="39"/>
      <c r="J31" s="39"/>
      <c r="K31" s="39"/>
      <c r="L31" s="224">
        <v>0.21</v>
      </c>
      <c r="M31" s="225"/>
      <c r="N31" s="225"/>
      <c r="O31" s="225"/>
      <c r="P31" s="39"/>
      <c r="Q31" s="39"/>
      <c r="R31" s="39"/>
      <c r="S31" s="39"/>
      <c r="T31" s="42" t="s">
        <v>43</v>
      </c>
      <c r="U31" s="39"/>
      <c r="V31" s="39"/>
      <c r="W31" s="226">
        <f>ROUND(AZ87+SUM(CD93:CD97),2)</f>
        <v>0</v>
      </c>
      <c r="X31" s="225"/>
      <c r="Y31" s="225"/>
      <c r="Z31" s="225"/>
      <c r="AA31" s="225"/>
      <c r="AB31" s="225"/>
      <c r="AC31" s="225"/>
      <c r="AD31" s="225"/>
      <c r="AE31" s="225"/>
      <c r="AF31" s="39"/>
      <c r="AG31" s="39"/>
      <c r="AH31" s="39"/>
      <c r="AI31" s="39"/>
      <c r="AJ31" s="39"/>
      <c r="AK31" s="226">
        <f>ROUND(AV87+SUM(BY93:BY97),2)</f>
        <v>0</v>
      </c>
      <c r="AL31" s="225"/>
      <c r="AM31" s="225"/>
      <c r="AN31" s="225"/>
      <c r="AO31" s="225"/>
      <c r="AP31" s="39"/>
      <c r="AQ31" s="43"/>
      <c r="BE31" s="216"/>
    </row>
    <row r="32" spans="2:57" s="2" customFormat="1" ht="14.45" customHeight="1">
      <c r="B32" s="38"/>
      <c r="C32" s="39"/>
      <c r="D32" s="39"/>
      <c r="E32" s="39"/>
      <c r="F32" s="40" t="s">
        <v>44</v>
      </c>
      <c r="G32" s="39"/>
      <c r="H32" s="39"/>
      <c r="I32" s="39"/>
      <c r="J32" s="39"/>
      <c r="K32" s="39"/>
      <c r="L32" s="224">
        <v>0.15</v>
      </c>
      <c r="M32" s="225"/>
      <c r="N32" s="225"/>
      <c r="O32" s="225"/>
      <c r="P32" s="39"/>
      <c r="Q32" s="39"/>
      <c r="R32" s="39"/>
      <c r="S32" s="39"/>
      <c r="T32" s="42" t="s">
        <v>43</v>
      </c>
      <c r="U32" s="39"/>
      <c r="V32" s="39"/>
      <c r="W32" s="226">
        <f>ROUND(BA87+SUM(CE93:CE97),2)</f>
        <v>0</v>
      </c>
      <c r="X32" s="225"/>
      <c r="Y32" s="225"/>
      <c r="Z32" s="225"/>
      <c r="AA32" s="225"/>
      <c r="AB32" s="225"/>
      <c r="AC32" s="225"/>
      <c r="AD32" s="225"/>
      <c r="AE32" s="225"/>
      <c r="AF32" s="39"/>
      <c r="AG32" s="39"/>
      <c r="AH32" s="39"/>
      <c r="AI32" s="39"/>
      <c r="AJ32" s="39"/>
      <c r="AK32" s="226">
        <f>ROUND(AW87+SUM(BZ93:BZ97),2)</f>
        <v>0</v>
      </c>
      <c r="AL32" s="225"/>
      <c r="AM32" s="225"/>
      <c r="AN32" s="225"/>
      <c r="AO32" s="225"/>
      <c r="AP32" s="39"/>
      <c r="AQ32" s="43"/>
      <c r="BE32" s="216"/>
    </row>
    <row r="33" spans="2:57" s="2" customFormat="1" ht="14.45" customHeight="1" hidden="1">
      <c r="B33" s="38"/>
      <c r="C33" s="39"/>
      <c r="D33" s="39"/>
      <c r="E33" s="39"/>
      <c r="F33" s="40" t="s">
        <v>45</v>
      </c>
      <c r="G33" s="39"/>
      <c r="H33" s="39"/>
      <c r="I33" s="39"/>
      <c r="J33" s="39"/>
      <c r="K33" s="39"/>
      <c r="L33" s="224">
        <v>0.21</v>
      </c>
      <c r="M33" s="225"/>
      <c r="N33" s="225"/>
      <c r="O33" s="225"/>
      <c r="P33" s="39"/>
      <c r="Q33" s="39"/>
      <c r="R33" s="39"/>
      <c r="S33" s="39"/>
      <c r="T33" s="42" t="s">
        <v>43</v>
      </c>
      <c r="U33" s="39"/>
      <c r="V33" s="39"/>
      <c r="W33" s="226">
        <f>ROUND(BB87+SUM(CF93:CF97),2)</f>
        <v>0</v>
      </c>
      <c r="X33" s="225"/>
      <c r="Y33" s="225"/>
      <c r="Z33" s="225"/>
      <c r="AA33" s="225"/>
      <c r="AB33" s="225"/>
      <c r="AC33" s="225"/>
      <c r="AD33" s="225"/>
      <c r="AE33" s="225"/>
      <c r="AF33" s="39"/>
      <c r="AG33" s="39"/>
      <c r="AH33" s="39"/>
      <c r="AI33" s="39"/>
      <c r="AJ33" s="39"/>
      <c r="AK33" s="226">
        <v>0</v>
      </c>
      <c r="AL33" s="225"/>
      <c r="AM33" s="225"/>
      <c r="AN33" s="225"/>
      <c r="AO33" s="225"/>
      <c r="AP33" s="39"/>
      <c r="AQ33" s="43"/>
      <c r="BE33" s="216"/>
    </row>
    <row r="34" spans="2:57" s="2" customFormat="1" ht="14.45" customHeight="1" hidden="1">
      <c r="B34" s="38"/>
      <c r="C34" s="39"/>
      <c r="D34" s="39"/>
      <c r="E34" s="39"/>
      <c r="F34" s="40" t="s">
        <v>46</v>
      </c>
      <c r="G34" s="39"/>
      <c r="H34" s="39"/>
      <c r="I34" s="39"/>
      <c r="J34" s="39"/>
      <c r="K34" s="39"/>
      <c r="L34" s="224">
        <v>0.15</v>
      </c>
      <c r="M34" s="225"/>
      <c r="N34" s="225"/>
      <c r="O34" s="225"/>
      <c r="P34" s="39"/>
      <c r="Q34" s="39"/>
      <c r="R34" s="39"/>
      <c r="S34" s="39"/>
      <c r="T34" s="42" t="s">
        <v>43</v>
      </c>
      <c r="U34" s="39"/>
      <c r="V34" s="39"/>
      <c r="W34" s="226">
        <f>ROUND(BC87+SUM(CG93:CG97),2)</f>
        <v>0</v>
      </c>
      <c r="X34" s="225"/>
      <c r="Y34" s="225"/>
      <c r="Z34" s="225"/>
      <c r="AA34" s="225"/>
      <c r="AB34" s="225"/>
      <c r="AC34" s="225"/>
      <c r="AD34" s="225"/>
      <c r="AE34" s="225"/>
      <c r="AF34" s="39"/>
      <c r="AG34" s="39"/>
      <c r="AH34" s="39"/>
      <c r="AI34" s="39"/>
      <c r="AJ34" s="39"/>
      <c r="AK34" s="226">
        <v>0</v>
      </c>
      <c r="AL34" s="225"/>
      <c r="AM34" s="225"/>
      <c r="AN34" s="225"/>
      <c r="AO34" s="225"/>
      <c r="AP34" s="39"/>
      <c r="AQ34" s="43"/>
      <c r="BE34" s="216"/>
    </row>
    <row r="35" spans="2:43" s="2" customFormat="1" ht="14.45" customHeight="1" hidden="1">
      <c r="B35" s="38"/>
      <c r="C35" s="39"/>
      <c r="D35" s="39"/>
      <c r="E35" s="39"/>
      <c r="F35" s="40" t="s">
        <v>47</v>
      </c>
      <c r="G35" s="39"/>
      <c r="H35" s="39"/>
      <c r="I35" s="39"/>
      <c r="J35" s="39"/>
      <c r="K35" s="39"/>
      <c r="L35" s="224">
        <v>0</v>
      </c>
      <c r="M35" s="225"/>
      <c r="N35" s="225"/>
      <c r="O35" s="225"/>
      <c r="P35" s="39"/>
      <c r="Q35" s="39"/>
      <c r="R35" s="39"/>
      <c r="S35" s="39"/>
      <c r="T35" s="42" t="s">
        <v>43</v>
      </c>
      <c r="U35" s="39"/>
      <c r="V35" s="39"/>
      <c r="W35" s="226">
        <f>ROUND(BD87+SUM(CH93:CH97),2)</f>
        <v>0</v>
      </c>
      <c r="X35" s="225"/>
      <c r="Y35" s="225"/>
      <c r="Z35" s="225"/>
      <c r="AA35" s="225"/>
      <c r="AB35" s="225"/>
      <c r="AC35" s="225"/>
      <c r="AD35" s="225"/>
      <c r="AE35" s="225"/>
      <c r="AF35" s="39"/>
      <c r="AG35" s="39"/>
      <c r="AH35" s="39"/>
      <c r="AI35" s="39"/>
      <c r="AJ35" s="39"/>
      <c r="AK35" s="226">
        <v>0</v>
      </c>
      <c r="AL35" s="225"/>
      <c r="AM35" s="225"/>
      <c r="AN35" s="225"/>
      <c r="AO35" s="225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48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49</v>
      </c>
      <c r="U37" s="46"/>
      <c r="V37" s="46"/>
      <c r="W37" s="46"/>
      <c r="X37" s="253" t="s">
        <v>50</v>
      </c>
      <c r="Y37" s="228"/>
      <c r="Z37" s="228"/>
      <c r="AA37" s="228"/>
      <c r="AB37" s="228"/>
      <c r="AC37" s="46"/>
      <c r="AD37" s="46"/>
      <c r="AE37" s="46"/>
      <c r="AF37" s="46"/>
      <c r="AG37" s="46"/>
      <c r="AH37" s="46"/>
      <c r="AI37" s="46"/>
      <c r="AJ37" s="46"/>
      <c r="AK37" s="227">
        <f>SUM(AK29:AK35)</f>
        <v>0</v>
      </c>
      <c r="AL37" s="228"/>
      <c r="AM37" s="228"/>
      <c r="AN37" s="228"/>
      <c r="AO37" s="229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51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52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54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53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54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55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56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54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53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54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212" t="s">
        <v>57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35"/>
    </row>
    <row r="77" spans="2:43" s="3" customFormat="1" ht="14.4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116001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45" t="str">
        <f>K6</f>
        <v>Most č. ev. 18326 - 1 Dolní Lukavice</v>
      </c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IF(AN8="","",AN8)</f>
        <v>25.11.2016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8" t="s">
        <v>29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34</v>
      </c>
      <c r="AJ82" s="34"/>
      <c r="AK82" s="34"/>
      <c r="AL82" s="34"/>
      <c r="AM82" s="247" t="str">
        <f>IF(E17="","",E17)</f>
        <v xml:space="preserve"> </v>
      </c>
      <c r="AN82" s="240"/>
      <c r="AO82" s="240"/>
      <c r="AP82" s="240"/>
      <c r="AQ82" s="35"/>
      <c r="AS82" s="248" t="s">
        <v>58</v>
      </c>
      <c r="AT82" s="249"/>
      <c r="AU82" s="72"/>
      <c r="AV82" s="72"/>
      <c r="AW82" s="72"/>
      <c r="AX82" s="72"/>
      <c r="AY82" s="72"/>
      <c r="AZ82" s="72"/>
      <c r="BA82" s="72"/>
      <c r="BB82" s="72"/>
      <c r="BC82" s="72"/>
      <c r="BD82" s="73"/>
    </row>
    <row r="83" spans="2:56" s="1" customFormat="1" ht="15">
      <c r="B83" s="33"/>
      <c r="C83" s="28" t="s">
        <v>32</v>
      </c>
      <c r="D83" s="34"/>
      <c r="E83" s="34"/>
      <c r="F83" s="34"/>
      <c r="G83" s="34"/>
      <c r="H83" s="34"/>
      <c r="I83" s="34"/>
      <c r="J83" s="34"/>
      <c r="K83" s="34"/>
      <c r="L83" s="64" t="str">
        <f>IF(E14="Vyplň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36</v>
      </c>
      <c r="AJ83" s="34"/>
      <c r="AK83" s="34"/>
      <c r="AL83" s="34"/>
      <c r="AM83" s="247" t="str">
        <f>IF(E20="","",E20)</f>
        <v xml:space="preserve"> </v>
      </c>
      <c r="AN83" s="240"/>
      <c r="AO83" s="240"/>
      <c r="AP83" s="240"/>
      <c r="AQ83" s="35"/>
      <c r="AS83" s="250"/>
      <c r="AT83" s="251"/>
      <c r="AU83" s="74"/>
      <c r="AV83" s="74"/>
      <c r="AW83" s="74"/>
      <c r="AX83" s="74"/>
      <c r="AY83" s="74"/>
      <c r="AZ83" s="74"/>
      <c r="BA83" s="74"/>
      <c r="BB83" s="74"/>
      <c r="BC83" s="74"/>
      <c r="BD83" s="75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52"/>
      <c r="AT84" s="240"/>
      <c r="AU84" s="34"/>
      <c r="AV84" s="34"/>
      <c r="AW84" s="34"/>
      <c r="AX84" s="34"/>
      <c r="AY84" s="34"/>
      <c r="AZ84" s="34"/>
      <c r="BA84" s="34"/>
      <c r="BB84" s="34"/>
      <c r="BC84" s="34"/>
      <c r="BD84" s="77"/>
    </row>
    <row r="85" spans="2:56" s="1" customFormat="1" ht="29.25" customHeight="1">
      <c r="B85" s="33"/>
      <c r="C85" s="230" t="s">
        <v>59</v>
      </c>
      <c r="D85" s="231"/>
      <c r="E85" s="231"/>
      <c r="F85" s="231"/>
      <c r="G85" s="231"/>
      <c r="H85" s="78"/>
      <c r="I85" s="232" t="s">
        <v>60</v>
      </c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2" t="s">
        <v>61</v>
      </c>
      <c r="AH85" s="231"/>
      <c r="AI85" s="231"/>
      <c r="AJ85" s="231"/>
      <c r="AK85" s="231"/>
      <c r="AL85" s="231"/>
      <c r="AM85" s="231"/>
      <c r="AN85" s="232" t="s">
        <v>62</v>
      </c>
      <c r="AO85" s="231"/>
      <c r="AP85" s="233"/>
      <c r="AQ85" s="35"/>
      <c r="AS85" s="79" t="s">
        <v>63</v>
      </c>
      <c r="AT85" s="80" t="s">
        <v>64</v>
      </c>
      <c r="AU85" s="80" t="s">
        <v>65</v>
      </c>
      <c r="AV85" s="80" t="s">
        <v>66</v>
      </c>
      <c r="AW85" s="80" t="s">
        <v>67</v>
      </c>
      <c r="AX85" s="80" t="s">
        <v>68</v>
      </c>
      <c r="AY85" s="80" t="s">
        <v>69</v>
      </c>
      <c r="AZ85" s="80" t="s">
        <v>70</v>
      </c>
      <c r="BA85" s="80" t="s">
        <v>71</v>
      </c>
      <c r="BB85" s="80" t="s">
        <v>72</v>
      </c>
      <c r="BC85" s="80" t="s">
        <v>73</v>
      </c>
      <c r="BD85" s="81" t="s">
        <v>74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2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83" t="s">
        <v>75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37">
        <f>ROUND(SUM(AG88:AG90),2)</f>
        <v>0</v>
      </c>
      <c r="AH87" s="237"/>
      <c r="AI87" s="237"/>
      <c r="AJ87" s="237"/>
      <c r="AK87" s="237"/>
      <c r="AL87" s="237"/>
      <c r="AM87" s="237"/>
      <c r="AN87" s="238">
        <f>SUM(AG87,AT87)</f>
        <v>0</v>
      </c>
      <c r="AO87" s="238"/>
      <c r="AP87" s="238"/>
      <c r="AQ87" s="69"/>
      <c r="AS87" s="85">
        <f>ROUND(SUM(AS88:AS90),2)</f>
        <v>0</v>
      </c>
      <c r="AT87" s="86">
        <f>ROUND(SUM(AV87:AW87),2)</f>
        <v>0</v>
      </c>
      <c r="AU87" s="87">
        <f>ROUND(SUM(AU88:AU90),5)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ROUND(SUM(AZ88:AZ90),2)</f>
        <v>0</v>
      </c>
      <c r="BA87" s="86">
        <f>ROUND(SUM(BA88:BA90),2)</f>
        <v>0</v>
      </c>
      <c r="BB87" s="86">
        <f>ROUND(SUM(BB88:BB90),2)</f>
        <v>0</v>
      </c>
      <c r="BC87" s="86">
        <f>ROUND(SUM(BC88:BC90),2)</f>
        <v>0</v>
      </c>
      <c r="BD87" s="88">
        <f>ROUND(SUM(BD88:BD90),2)</f>
        <v>0</v>
      </c>
      <c r="BS87" s="89" t="s">
        <v>76</v>
      </c>
      <c r="BT87" s="89" t="s">
        <v>77</v>
      </c>
      <c r="BU87" s="90" t="s">
        <v>78</v>
      </c>
      <c r="BV87" s="89" t="s">
        <v>79</v>
      </c>
      <c r="BW87" s="89" t="s">
        <v>80</v>
      </c>
      <c r="BX87" s="89" t="s">
        <v>81</v>
      </c>
    </row>
    <row r="88" spans="1:76" s="5" customFormat="1" ht="22.5" customHeight="1">
      <c r="A88" s="204" t="s">
        <v>937</v>
      </c>
      <c r="B88" s="91"/>
      <c r="C88" s="92"/>
      <c r="D88" s="236" t="s">
        <v>82</v>
      </c>
      <c r="E88" s="235"/>
      <c r="F88" s="235"/>
      <c r="G88" s="235"/>
      <c r="H88" s="235"/>
      <c r="I88" s="93"/>
      <c r="J88" s="236" t="s">
        <v>83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4">
        <f>'SO 001 - Smluvní požadavk...'!M30</f>
        <v>0</v>
      </c>
      <c r="AH88" s="235"/>
      <c r="AI88" s="235"/>
      <c r="AJ88" s="235"/>
      <c r="AK88" s="235"/>
      <c r="AL88" s="235"/>
      <c r="AM88" s="235"/>
      <c r="AN88" s="234">
        <f>SUM(AG88,AT88)</f>
        <v>0</v>
      </c>
      <c r="AO88" s="235"/>
      <c r="AP88" s="235"/>
      <c r="AQ88" s="94"/>
      <c r="AS88" s="95">
        <f>'SO 001 - Smluvní požadavk...'!M28</f>
        <v>0</v>
      </c>
      <c r="AT88" s="96">
        <f>ROUND(SUM(AV88:AW88),2)</f>
        <v>0</v>
      </c>
      <c r="AU88" s="97">
        <f>'SO 001 - Smluvní požadavk...'!W118</f>
        <v>0</v>
      </c>
      <c r="AV88" s="96">
        <f>'SO 001 - Smluvní požadavk...'!M32</f>
        <v>0</v>
      </c>
      <c r="AW88" s="96">
        <f>'SO 001 - Smluvní požadavk...'!M33</f>
        <v>0</v>
      </c>
      <c r="AX88" s="96">
        <f>'SO 001 - Smluvní požadavk...'!M34</f>
        <v>0</v>
      </c>
      <c r="AY88" s="96">
        <f>'SO 001 - Smluvní požadavk...'!M35</f>
        <v>0</v>
      </c>
      <c r="AZ88" s="96">
        <f>'SO 001 - Smluvní požadavk...'!H32</f>
        <v>0</v>
      </c>
      <c r="BA88" s="96">
        <f>'SO 001 - Smluvní požadavk...'!H33</f>
        <v>0</v>
      </c>
      <c r="BB88" s="96">
        <f>'SO 001 - Smluvní požadavk...'!H34</f>
        <v>0</v>
      </c>
      <c r="BC88" s="96">
        <f>'SO 001 - Smluvní požadavk...'!H35</f>
        <v>0</v>
      </c>
      <c r="BD88" s="98">
        <f>'SO 001 - Smluvní požadavk...'!H36</f>
        <v>0</v>
      </c>
      <c r="BT88" s="99" t="s">
        <v>23</v>
      </c>
      <c r="BV88" s="99" t="s">
        <v>79</v>
      </c>
      <c r="BW88" s="99" t="s">
        <v>84</v>
      </c>
      <c r="BX88" s="99" t="s">
        <v>80</v>
      </c>
    </row>
    <row r="89" spans="1:76" s="5" customFormat="1" ht="22.5" customHeight="1">
      <c r="A89" s="204" t="s">
        <v>937</v>
      </c>
      <c r="B89" s="91"/>
      <c r="C89" s="92"/>
      <c r="D89" s="236" t="s">
        <v>85</v>
      </c>
      <c r="E89" s="235"/>
      <c r="F89" s="235"/>
      <c r="G89" s="235"/>
      <c r="H89" s="235"/>
      <c r="I89" s="93"/>
      <c r="J89" s="236" t="s">
        <v>86</v>
      </c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4">
        <f>'SO 101 - Dopravně inženýr...'!M30</f>
        <v>0</v>
      </c>
      <c r="AH89" s="235"/>
      <c r="AI89" s="235"/>
      <c r="AJ89" s="235"/>
      <c r="AK89" s="235"/>
      <c r="AL89" s="235"/>
      <c r="AM89" s="235"/>
      <c r="AN89" s="234">
        <f>SUM(AG89,AT89)</f>
        <v>0</v>
      </c>
      <c r="AO89" s="235"/>
      <c r="AP89" s="235"/>
      <c r="AQ89" s="94"/>
      <c r="AS89" s="95">
        <f>'SO 101 - Dopravně inženýr...'!M28</f>
        <v>0</v>
      </c>
      <c r="AT89" s="96">
        <f>ROUND(SUM(AV89:AW89),2)</f>
        <v>0</v>
      </c>
      <c r="AU89" s="97">
        <f>'SO 101 - Dopravně inženýr...'!W119</f>
        <v>0</v>
      </c>
      <c r="AV89" s="96">
        <f>'SO 101 - Dopravně inženýr...'!M32</f>
        <v>0</v>
      </c>
      <c r="AW89" s="96">
        <f>'SO 101 - Dopravně inženýr...'!M33</f>
        <v>0</v>
      </c>
      <c r="AX89" s="96">
        <f>'SO 101 - Dopravně inženýr...'!M34</f>
        <v>0</v>
      </c>
      <c r="AY89" s="96">
        <f>'SO 101 - Dopravně inženýr...'!M35</f>
        <v>0</v>
      </c>
      <c r="AZ89" s="96">
        <f>'SO 101 - Dopravně inženýr...'!H32</f>
        <v>0</v>
      </c>
      <c r="BA89" s="96">
        <f>'SO 101 - Dopravně inženýr...'!H33</f>
        <v>0</v>
      </c>
      <c r="BB89" s="96">
        <f>'SO 101 - Dopravně inženýr...'!H34</f>
        <v>0</v>
      </c>
      <c r="BC89" s="96">
        <f>'SO 101 - Dopravně inženýr...'!H35</f>
        <v>0</v>
      </c>
      <c r="BD89" s="98">
        <f>'SO 101 - Dopravně inženýr...'!H36</f>
        <v>0</v>
      </c>
      <c r="BT89" s="99" t="s">
        <v>23</v>
      </c>
      <c r="BV89" s="99" t="s">
        <v>79</v>
      </c>
      <c r="BW89" s="99" t="s">
        <v>87</v>
      </c>
      <c r="BX89" s="99" t="s">
        <v>80</v>
      </c>
    </row>
    <row r="90" spans="1:76" s="5" customFormat="1" ht="22.5" customHeight="1">
      <c r="A90" s="204" t="s">
        <v>937</v>
      </c>
      <c r="B90" s="91"/>
      <c r="C90" s="92"/>
      <c r="D90" s="236" t="s">
        <v>88</v>
      </c>
      <c r="E90" s="235"/>
      <c r="F90" s="235"/>
      <c r="G90" s="235"/>
      <c r="H90" s="235"/>
      <c r="I90" s="93"/>
      <c r="J90" s="236" t="s">
        <v>89</v>
      </c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4">
        <f>'SO 201 - Most č. ev. 1832...'!M30</f>
        <v>0</v>
      </c>
      <c r="AH90" s="235"/>
      <c r="AI90" s="235"/>
      <c r="AJ90" s="235"/>
      <c r="AK90" s="235"/>
      <c r="AL90" s="235"/>
      <c r="AM90" s="235"/>
      <c r="AN90" s="234">
        <f>SUM(AG90,AT90)</f>
        <v>0</v>
      </c>
      <c r="AO90" s="235"/>
      <c r="AP90" s="235"/>
      <c r="AQ90" s="94"/>
      <c r="AS90" s="100">
        <f>'SO 201 - Most č. ev. 1832...'!M28</f>
        <v>0</v>
      </c>
      <c r="AT90" s="101">
        <f>ROUND(SUM(AV90:AW90),2)</f>
        <v>0</v>
      </c>
      <c r="AU90" s="102">
        <f>'SO 201 - Most č. ev. 1832...'!W135</f>
        <v>0</v>
      </c>
      <c r="AV90" s="101">
        <f>'SO 201 - Most č. ev. 1832...'!M32</f>
        <v>0</v>
      </c>
      <c r="AW90" s="101">
        <f>'SO 201 - Most č. ev. 1832...'!M33</f>
        <v>0</v>
      </c>
      <c r="AX90" s="101">
        <f>'SO 201 - Most č. ev. 1832...'!M34</f>
        <v>0</v>
      </c>
      <c r="AY90" s="101">
        <f>'SO 201 - Most č. ev. 1832...'!M35</f>
        <v>0</v>
      </c>
      <c r="AZ90" s="101">
        <f>'SO 201 - Most č. ev. 1832...'!H32</f>
        <v>0</v>
      </c>
      <c r="BA90" s="101">
        <f>'SO 201 - Most č. ev. 1832...'!H33</f>
        <v>0</v>
      </c>
      <c r="BB90" s="101">
        <f>'SO 201 - Most č. ev. 1832...'!H34</f>
        <v>0</v>
      </c>
      <c r="BC90" s="101">
        <f>'SO 201 - Most č. ev. 1832...'!H35</f>
        <v>0</v>
      </c>
      <c r="BD90" s="103">
        <f>'SO 201 - Most č. ev. 1832...'!H36</f>
        <v>0</v>
      </c>
      <c r="BT90" s="99" t="s">
        <v>23</v>
      </c>
      <c r="BV90" s="99" t="s">
        <v>79</v>
      </c>
      <c r="BW90" s="99" t="s">
        <v>90</v>
      </c>
      <c r="BX90" s="99" t="s">
        <v>80</v>
      </c>
    </row>
    <row r="91" spans="2:43" ht="13.5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2"/>
    </row>
    <row r="92" spans="2:48" s="1" customFormat="1" ht="30" customHeight="1">
      <c r="B92" s="33"/>
      <c r="C92" s="83" t="s">
        <v>91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238">
        <f>ROUND(SUM(AG93:AG96),2)</f>
        <v>0</v>
      </c>
      <c r="AH92" s="240"/>
      <c r="AI92" s="240"/>
      <c r="AJ92" s="240"/>
      <c r="AK92" s="240"/>
      <c r="AL92" s="240"/>
      <c r="AM92" s="240"/>
      <c r="AN92" s="238">
        <f>ROUND(SUM(AN93:AN96),2)</f>
        <v>0</v>
      </c>
      <c r="AO92" s="240"/>
      <c r="AP92" s="240"/>
      <c r="AQ92" s="35"/>
      <c r="AS92" s="79" t="s">
        <v>92</v>
      </c>
      <c r="AT92" s="80" t="s">
        <v>93</v>
      </c>
      <c r="AU92" s="80" t="s">
        <v>41</v>
      </c>
      <c r="AV92" s="81" t="s">
        <v>64</v>
      </c>
    </row>
    <row r="93" spans="2:89" s="1" customFormat="1" ht="19.9" customHeight="1">
      <c r="B93" s="33"/>
      <c r="C93" s="34"/>
      <c r="D93" s="104" t="s">
        <v>94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241">
        <f>ROUND(AG87*AS93,2)</f>
        <v>0</v>
      </c>
      <c r="AH93" s="240"/>
      <c r="AI93" s="240"/>
      <c r="AJ93" s="240"/>
      <c r="AK93" s="240"/>
      <c r="AL93" s="240"/>
      <c r="AM93" s="240"/>
      <c r="AN93" s="242">
        <f>ROUND(AG93+AV93,2)</f>
        <v>0</v>
      </c>
      <c r="AO93" s="240"/>
      <c r="AP93" s="240"/>
      <c r="AQ93" s="35"/>
      <c r="AS93" s="105">
        <v>0</v>
      </c>
      <c r="AT93" s="106" t="s">
        <v>95</v>
      </c>
      <c r="AU93" s="106" t="s">
        <v>42</v>
      </c>
      <c r="AV93" s="107">
        <f>ROUND(IF(AU93="základní",AG93*L31,IF(AU93="snížená",AG93*L32,0)),2)</f>
        <v>0</v>
      </c>
      <c r="BV93" s="16" t="s">
        <v>96</v>
      </c>
      <c r="BY93" s="108">
        <f>IF(AU93="základní",AV93,0)</f>
        <v>0</v>
      </c>
      <c r="BZ93" s="108">
        <f>IF(AU93="snížená",AV93,0)</f>
        <v>0</v>
      </c>
      <c r="CA93" s="108">
        <v>0</v>
      </c>
      <c r="CB93" s="108">
        <v>0</v>
      </c>
      <c r="CC93" s="108">
        <v>0</v>
      </c>
      <c r="CD93" s="108">
        <f>IF(AU93="základní",AG93,0)</f>
        <v>0</v>
      </c>
      <c r="CE93" s="108">
        <f>IF(AU93="snížená",AG93,0)</f>
        <v>0</v>
      </c>
      <c r="CF93" s="108">
        <f>IF(AU93="zákl. přenesená",AG93,0)</f>
        <v>0</v>
      </c>
      <c r="CG93" s="108">
        <f>IF(AU93="sníž. přenesená",AG93,0)</f>
        <v>0</v>
      </c>
      <c r="CH93" s="108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 t="str">
        <f>IF(D93="Vyplň vlastní","","x")</f>
        <v>x</v>
      </c>
    </row>
    <row r="94" spans="2:89" s="1" customFormat="1" ht="19.9" customHeight="1">
      <c r="B94" s="33"/>
      <c r="C94" s="34"/>
      <c r="D94" s="239" t="s">
        <v>97</v>
      </c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34"/>
      <c r="AD94" s="34"/>
      <c r="AE94" s="34"/>
      <c r="AF94" s="34"/>
      <c r="AG94" s="241">
        <f>AG87*AS94</f>
        <v>0</v>
      </c>
      <c r="AH94" s="240"/>
      <c r="AI94" s="240"/>
      <c r="AJ94" s="240"/>
      <c r="AK94" s="240"/>
      <c r="AL94" s="240"/>
      <c r="AM94" s="240"/>
      <c r="AN94" s="242">
        <f>AG94+AV94</f>
        <v>0</v>
      </c>
      <c r="AO94" s="240"/>
      <c r="AP94" s="240"/>
      <c r="AQ94" s="35"/>
      <c r="AS94" s="109">
        <v>0</v>
      </c>
      <c r="AT94" s="110" t="s">
        <v>95</v>
      </c>
      <c r="AU94" s="110" t="s">
        <v>42</v>
      </c>
      <c r="AV94" s="111">
        <f>ROUND(IF(AU94="nulová",0,IF(OR(AU94="základní",AU94="zákl. přenesená"),AG94*L31,AG94*L32)),2)</f>
        <v>0</v>
      </c>
      <c r="BV94" s="16" t="s">
        <v>98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 t="str">
        <f>IF(D94="Vyplň vlastní","","x")</f>
        <v/>
      </c>
    </row>
    <row r="95" spans="2:89" s="1" customFormat="1" ht="19.9" customHeight="1">
      <c r="B95" s="33"/>
      <c r="C95" s="34"/>
      <c r="D95" s="239" t="s">
        <v>97</v>
      </c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34"/>
      <c r="AD95" s="34"/>
      <c r="AE95" s="34"/>
      <c r="AF95" s="34"/>
      <c r="AG95" s="241">
        <f>AG87*AS95</f>
        <v>0</v>
      </c>
      <c r="AH95" s="240"/>
      <c r="AI95" s="240"/>
      <c r="AJ95" s="240"/>
      <c r="AK95" s="240"/>
      <c r="AL95" s="240"/>
      <c r="AM95" s="240"/>
      <c r="AN95" s="242">
        <f>AG95+AV95</f>
        <v>0</v>
      </c>
      <c r="AO95" s="240"/>
      <c r="AP95" s="240"/>
      <c r="AQ95" s="35"/>
      <c r="AS95" s="109">
        <v>0</v>
      </c>
      <c r="AT95" s="110" t="s">
        <v>95</v>
      </c>
      <c r="AU95" s="110" t="s">
        <v>42</v>
      </c>
      <c r="AV95" s="111">
        <f>ROUND(IF(AU95="nulová",0,IF(OR(AU95="základní",AU95="zákl. přenesená"),AG95*L31,AG95*L32)),2)</f>
        <v>0</v>
      </c>
      <c r="BV95" s="16" t="s">
        <v>98</v>
      </c>
      <c r="BY95" s="108">
        <f>IF(AU95="základní",AV95,0)</f>
        <v>0</v>
      </c>
      <c r="BZ95" s="108">
        <f>IF(AU95="snížená",AV95,0)</f>
        <v>0</v>
      </c>
      <c r="CA95" s="108">
        <f>IF(AU95="zákl. přenesená",AV95,0)</f>
        <v>0</v>
      </c>
      <c r="CB95" s="108">
        <f>IF(AU95="sníž. přenesená",AV95,0)</f>
        <v>0</v>
      </c>
      <c r="CC95" s="108">
        <f>IF(AU95="nulová",AV95,0)</f>
        <v>0</v>
      </c>
      <c r="CD95" s="108">
        <f>IF(AU95="základní",AG95,0)</f>
        <v>0</v>
      </c>
      <c r="CE95" s="108">
        <f>IF(AU95="snížená",AG95,0)</f>
        <v>0</v>
      </c>
      <c r="CF95" s="108">
        <f>IF(AU95="zákl. přenesená",AG95,0)</f>
        <v>0</v>
      </c>
      <c r="CG95" s="108">
        <f>IF(AU95="sníž. přenesená",AG95,0)</f>
        <v>0</v>
      </c>
      <c r="CH95" s="108">
        <f>IF(AU95="nulová",AG95,0)</f>
        <v>0</v>
      </c>
      <c r="CI95" s="16">
        <f>IF(AU95="základní",1,IF(AU95="snížená",2,IF(AU95="zákl. přenesená",4,IF(AU95="sníž. přenesená",5,3))))</f>
        <v>1</v>
      </c>
      <c r="CJ95" s="16">
        <f>IF(AT95="stavební čast",1,IF(8895="investiční čast",2,3))</f>
        <v>1</v>
      </c>
      <c r="CK95" s="16" t="str">
        <f>IF(D95="Vyplň vlastní","","x")</f>
        <v/>
      </c>
    </row>
    <row r="96" spans="2:89" s="1" customFormat="1" ht="19.9" customHeight="1">
      <c r="B96" s="33"/>
      <c r="C96" s="34"/>
      <c r="D96" s="239" t="s">
        <v>97</v>
      </c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34"/>
      <c r="AD96" s="34"/>
      <c r="AE96" s="34"/>
      <c r="AF96" s="34"/>
      <c r="AG96" s="241">
        <f>AG87*AS96</f>
        <v>0</v>
      </c>
      <c r="AH96" s="240"/>
      <c r="AI96" s="240"/>
      <c r="AJ96" s="240"/>
      <c r="AK96" s="240"/>
      <c r="AL96" s="240"/>
      <c r="AM96" s="240"/>
      <c r="AN96" s="242">
        <f>AG96+AV96</f>
        <v>0</v>
      </c>
      <c r="AO96" s="240"/>
      <c r="AP96" s="240"/>
      <c r="AQ96" s="35"/>
      <c r="AS96" s="112">
        <v>0</v>
      </c>
      <c r="AT96" s="113" t="s">
        <v>95</v>
      </c>
      <c r="AU96" s="113" t="s">
        <v>42</v>
      </c>
      <c r="AV96" s="114">
        <f>ROUND(IF(AU96="nulová",0,IF(OR(AU96="základní",AU96="zákl. přenesená"),AG96*L31,AG96*L32)),2)</f>
        <v>0</v>
      </c>
      <c r="BV96" s="16" t="s">
        <v>98</v>
      </c>
      <c r="BY96" s="108">
        <f>IF(AU96="základní",AV96,0)</f>
        <v>0</v>
      </c>
      <c r="BZ96" s="108">
        <f>IF(AU96="snížená",AV96,0)</f>
        <v>0</v>
      </c>
      <c r="CA96" s="108">
        <f>IF(AU96="zákl. přenesená",AV96,0)</f>
        <v>0</v>
      </c>
      <c r="CB96" s="108">
        <f>IF(AU96="sníž. přenesená",AV96,0)</f>
        <v>0</v>
      </c>
      <c r="CC96" s="108">
        <f>IF(AU96="nulová",AV96,0)</f>
        <v>0</v>
      </c>
      <c r="CD96" s="108">
        <f>IF(AU96="základní",AG96,0)</f>
        <v>0</v>
      </c>
      <c r="CE96" s="108">
        <f>IF(AU96="snížená",AG96,0)</f>
        <v>0</v>
      </c>
      <c r="CF96" s="108">
        <f>IF(AU96="zákl. přenesená",AG96,0)</f>
        <v>0</v>
      </c>
      <c r="CG96" s="108">
        <f>IF(AU96="sníž. přenesená",AG96,0)</f>
        <v>0</v>
      </c>
      <c r="CH96" s="108">
        <f>IF(AU96="nulová",AG96,0)</f>
        <v>0</v>
      </c>
      <c r="CI96" s="16">
        <f>IF(AU96="základní",1,IF(AU96="snížená",2,IF(AU96="zákl. přenesená",4,IF(AU96="sníž. přenesená",5,3))))</f>
        <v>1</v>
      </c>
      <c r="CJ96" s="16">
        <f>IF(AT96="stavební čast",1,IF(8896="investiční čast",2,3))</f>
        <v>1</v>
      </c>
      <c r="CK96" s="16" t="str">
        <f>IF(D96="Vyplň vlastní","","x")</f>
        <v/>
      </c>
    </row>
    <row r="97" spans="2:43" s="1" customFormat="1" ht="10.9" customHeight="1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5"/>
    </row>
    <row r="98" spans="2:43" s="1" customFormat="1" ht="30" customHeight="1">
      <c r="B98" s="33"/>
      <c r="C98" s="115" t="s">
        <v>99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243">
        <f>ROUND(AG87+AG92,2)</f>
        <v>0</v>
      </c>
      <c r="AH98" s="243"/>
      <c r="AI98" s="243"/>
      <c r="AJ98" s="243"/>
      <c r="AK98" s="243"/>
      <c r="AL98" s="243"/>
      <c r="AM98" s="243"/>
      <c r="AN98" s="243">
        <f>AN87+AN92</f>
        <v>0</v>
      </c>
      <c r="AO98" s="243"/>
      <c r="AP98" s="243"/>
      <c r="AQ98" s="35"/>
    </row>
    <row r="99" spans="2:43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9"/>
    </row>
  </sheetData>
  <sheetProtection algorithmName="SHA-512" hashValue="PXS4KKo7Z1CV3ekW3f92xuTH/laCGRoO1EAMcBUvbWpN/Xo29bhaWStBCgEFrCOx+1zzR5jfJ1VgCDD1gSsBvQ==" saltValue="nlINeKgiQQ5i9xHUXWj9fw==" spinCount="100000" sheet="1" objects="1" scenarios="1" formatColumns="0" formatRows="0" sort="0" autoFilter="0"/>
  <mergeCells count="66"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5:AB95"/>
    <mergeCell ref="AG95:AM95"/>
    <mergeCell ref="AN95:AP95"/>
    <mergeCell ref="D96:AB96"/>
    <mergeCell ref="AG96:AM96"/>
    <mergeCell ref="AN96:AP96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3:AT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01 - Smluvní požadavk...'!C2" tooltip="SO 001 - Smluvní požadavk..." display="/"/>
    <hyperlink ref="A89" location="'SO 101 - Dopravně inženýr...'!C2" tooltip="SO 101 - Dopravně inženýr..." display="/"/>
    <hyperlink ref="A90" location="'SO 201 - Most č. ev. 1832...'!C2" tooltip="SO 201 - Most č. ev. 1832..." display="/"/>
  </hyperlinks>
  <printOptions/>
  <pageMargins left="0.5833333" right="0.5833333" top="0.5" bottom="0.4666667" header="0" footer="0"/>
  <pageSetup blackAndWhite="1" fitToHeight="100" horizontalDpi="600" verticalDpi="600" orientation="portrait" paperSize="9" scale="93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8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09"/>
      <c r="B1" s="206"/>
      <c r="C1" s="206"/>
      <c r="D1" s="207" t="s">
        <v>1</v>
      </c>
      <c r="E1" s="206"/>
      <c r="F1" s="208" t="s">
        <v>938</v>
      </c>
      <c r="G1" s="208"/>
      <c r="H1" s="287" t="s">
        <v>939</v>
      </c>
      <c r="I1" s="287"/>
      <c r="J1" s="287"/>
      <c r="K1" s="287"/>
      <c r="L1" s="208" t="s">
        <v>940</v>
      </c>
      <c r="M1" s="206"/>
      <c r="N1" s="206"/>
      <c r="O1" s="207" t="s">
        <v>100</v>
      </c>
      <c r="P1" s="206"/>
      <c r="Q1" s="206"/>
      <c r="R1" s="206"/>
      <c r="S1" s="208" t="s">
        <v>941</v>
      </c>
      <c r="T1" s="208"/>
      <c r="U1" s="209"/>
      <c r="V1" s="2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10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244" t="s">
        <v>6</v>
      </c>
      <c r="T2" s="211"/>
      <c r="U2" s="211"/>
      <c r="V2" s="211"/>
      <c r="W2" s="211"/>
      <c r="X2" s="211"/>
      <c r="Y2" s="211"/>
      <c r="Z2" s="211"/>
      <c r="AA2" s="211"/>
      <c r="AB2" s="211"/>
      <c r="AC2" s="211"/>
      <c r="AT2" s="16" t="s">
        <v>84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212" t="s">
        <v>102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2"/>
      <c r="T4" s="23" t="s">
        <v>11</v>
      </c>
      <c r="AT4" s="16" t="s">
        <v>4</v>
      </c>
    </row>
    <row r="5" spans="2:18" ht="6.9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54" t="str">
        <f>'Rekapitulace stavby'!K6</f>
        <v>Most č. ev. 18326 - 1 Dolní Lukavice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"/>
      <c r="R6" s="22"/>
    </row>
    <row r="7" spans="2:18" s="1" customFormat="1" ht="32.85" customHeight="1">
      <c r="B7" s="33"/>
      <c r="C7" s="34"/>
      <c r="D7" s="27" t="s">
        <v>103</v>
      </c>
      <c r="E7" s="34"/>
      <c r="F7" s="218" t="s">
        <v>104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4"/>
      <c r="R7" s="35"/>
    </row>
    <row r="8" spans="2:18" s="1" customFormat="1" ht="14.4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4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55" t="str">
        <f>'Rekapitulace stavby'!AN8</f>
        <v>25.11.2016</v>
      </c>
      <c r="P9" s="240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28" t="s">
        <v>29</v>
      </c>
      <c r="E11" s="34"/>
      <c r="F11" s="34"/>
      <c r="G11" s="34"/>
      <c r="H11" s="34"/>
      <c r="I11" s="34"/>
      <c r="J11" s="34"/>
      <c r="K11" s="34"/>
      <c r="L11" s="34"/>
      <c r="M11" s="28" t="s">
        <v>30</v>
      </c>
      <c r="N11" s="34"/>
      <c r="O11" s="217" t="str">
        <f>IF('Rekapitulace stavby'!AN10="","",'Rekapitulace stavby'!AN10)</f>
        <v/>
      </c>
      <c r="P11" s="24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31</v>
      </c>
      <c r="N12" s="34"/>
      <c r="O12" s="217" t="str">
        <f>IF('Rekapitulace stavby'!AN11="","",'Rekapitulace stavby'!AN11)</f>
        <v/>
      </c>
      <c r="P12" s="240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28" t="s">
        <v>32</v>
      </c>
      <c r="E14" s="34"/>
      <c r="F14" s="34"/>
      <c r="G14" s="34"/>
      <c r="H14" s="34"/>
      <c r="I14" s="34"/>
      <c r="J14" s="34"/>
      <c r="K14" s="34"/>
      <c r="L14" s="34"/>
      <c r="M14" s="28" t="s">
        <v>30</v>
      </c>
      <c r="N14" s="34"/>
      <c r="O14" s="256" t="str">
        <f>IF('Rekapitulace stavby'!AN13="","",'Rekapitulace stavby'!AN13)</f>
        <v>Vyplň údaj</v>
      </c>
      <c r="P14" s="240"/>
      <c r="Q14" s="34"/>
      <c r="R14" s="35"/>
    </row>
    <row r="15" spans="2:18" s="1" customFormat="1" ht="18" customHeight="1">
      <c r="B15" s="33"/>
      <c r="C15" s="34"/>
      <c r="D15" s="34"/>
      <c r="E15" s="256" t="str">
        <f>IF('Rekapitulace stavby'!E14="","",'Rekapitulace stavby'!E14)</f>
        <v>Vyplň údaj</v>
      </c>
      <c r="F15" s="240"/>
      <c r="G15" s="240"/>
      <c r="H15" s="240"/>
      <c r="I15" s="240"/>
      <c r="J15" s="240"/>
      <c r="K15" s="240"/>
      <c r="L15" s="240"/>
      <c r="M15" s="28" t="s">
        <v>31</v>
      </c>
      <c r="N15" s="34"/>
      <c r="O15" s="256" t="str">
        <f>IF('Rekapitulace stavby'!AN14="","",'Rekapitulace stavby'!AN14)</f>
        <v>Vyplň údaj</v>
      </c>
      <c r="P15" s="240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28" t="s">
        <v>34</v>
      </c>
      <c r="E17" s="34"/>
      <c r="F17" s="34"/>
      <c r="G17" s="34"/>
      <c r="H17" s="34"/>
      <c r="I17" s="34"/>
      <c r="J17" s="34"/>
      <c r="K17" s="34"/>
      <c r="L17" s="34"/>
      <c r="M17" s="28" t="s">
        <v>30</v>
      </c>
      <c r="N17" s="34"/>
      <c r="O17" s="217" t="str">
        <f>IF('Rekapitulace stavby'!AN16="","",'Rekapitulace stavby'!AN16)</f>
        <v/>
      </c>
      <c r="P17" s="24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28" t="s">
        <v>31</v>
      </c>
      <c r="N18" s="34"/>
      <c r="O18" s="217" t="str">
        <f>IF('Rekapitulace stavby'!AN17="","",'Rekapitulace stavby'!AN17)</f>
        <v/>
      </c>
      <c r="P18" s="240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28" t="s">
        <v>36</v>
      </c>
      <c r="E20" s="34"/>
      <c r="F20" s="34"/>
      <c r="G20" s="34"/>
      <c r="H20" s="34"/>
      <c r="I20" s="34"/>
      <c r="J20" s="34"/>
      <c r="K20" s="34"/>
      <c r="L20" s="34"/>
      <c r="M20" s="28" t="s">
        <v>30</v>
      </c>
      <c r="N20" s="34"/>
      <c r="O20" s="217" t="str">
        <f>IF('Rekapitulace stavby'!AN19="","",'Rekapitulace stavby'!AN19)</f>
        <v/>
      </c>
      <c r="P20" s="24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31</v>
      </c>
      <c r="N21" s="34"/>
      <c r="O21" s="217" t="str">
        <f>IF('Rekapitulace stavby'!AN20="","",'Rekapitulace stavby'!AN20)</f>
        <v/>
      </c>
      <c r="P21" s="240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20" t="s">
        <v>21</v>
      </c>
      <c r="F24" s="240"/>
      <c r="G24" s="240"/>
      <c r="H24" s="240"/>
      <c r="I24" s="240"/>
      <c r="J24" s="240"/>
      <c r="K24" s="240"/>
      <c r="L24" s="240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7" t="s">
        <v>105</v>
      </c>
      <c r="E27" s="34"/>
      <c r="F27" s="34"/>
      <c r="G27" s="34"/>
      <c r="H27" s="34"/>
      <c r="I27" s="34"/>
      <c r="J27" s="34"/>
      <c r="K27" s="34"/>
      <c r="L27" s="34"/>
      <c r="M27" s="221">
        <f>N88</f>
        <v>0</v>
      </c>
      <c r="N27" s="240"/>
      <c r="O27" s="240"/>
      <c r="P27" s="240"/>
      <c r="Q27" s="34"/>
      <c r="R27" s="35"/>
    </row>
    <row r="28" spans="2:18" s="1" customFormat="1" ht="14.45" customHeight="1">
      <c r="B28" s="33"/>
      <c r="C28" s="34"/>
      <c r="D28" s="32" t="s">
        <v>94</v>
      </c>
      <c r="E28" s="34"/>
      <c r="F28" s="34"/>
      <c r="G28" s="34"/>
      <c r="H28" s="34"/>
      <c r="I28" s="34"/>
      <c r="J28" s="34"/>
      <c r="K28" s="34"/>
      <c r="L28" s="34"/>
      <c r="M28" s="221">
        <f>N93</f>
        <v>0</v>
      </c>
      <c r="N28" s="240"/>
      <c r="O28" s="240"/>
      <c r="P28" s="240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8" t="s">
        <v>40</v>
      </c>
      <c r="E30" s="34"/>
      <c r="F30" s="34"/>
      <c r="G30" s="34"/>
      <c r="H30" s="34"/>
      <c r="I30" s="34"/>
      <c r="J30" s="34"/>
      <c r="K30" s="34"/>
      <c r="L30" s="34"/>
      <c r="M30" s="257">
        <f>ROUND(M27+M28,2)</f>
        <v>0</v>
      </c>
      <c r="N30" s="240"/>
      <c r="O30" s="240"/>
      <c r="P30" s="240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41</v>
      </c>
      <c r="E32" s="40" t="s">
        <v>42</v>
      </c>
      <c r="F32" s="41">
        <v>0.21</v>
      </c>
      <c r="G32" s="119" t="s">
        <v>43</v>
      </c>
      <c r="H32" s="258">
        <f>ROUND((((SUM(BE93:BE100)+SUM(BE118:BE151))+SUM(BE153:BE157))),2)</f>
        <v>0</v>
      </c>
      <c r="I32" s="240"/>
      <c r="J32" s="240"/>
      <c r="K32" s="34"/>
      <c r="L32" s="34"/>
      <c r="M32" s="258">
        <f>ROUND(((ROUND((SUM(BE93:BE100)+SUM(BE118:BE151)),2)*F32)+SUM(BE153:BE157)*F32),2)</f>
        <v>0</v>
      </c>
      <c r="N32" s="240"/>
      <c r="O32" s="240"/>
      <c r="P32" s="240"/>
      <c r="Q32" s="34"/>
      <c r="R32" s="35"/>
    </row>
    <row r="33" spans="2:18" s="1" customFormat="1" ht="14.45" customHeight="1">
      <c r="B33" s="33"/>
      <c r="C33" s="34"/>
      <c r="D33" s="34"/>
      <c r="E33" s="40" t="s">
        <v>44</v>
      </c>
      <c r="F33" s="41">
        <v>0.15</v>
      </c>
      <c r="G33" s="119" t="s">
        <v>43</v>
      </c>
      <c r="H33" s="258">
        <f>ROUND((((SUM(BF93:BF100)+SUM(BF118:BF151))+SUM(BF153:BF157))),2)</f>
        <v>0</v>
      </c>
      <c r="I33" s="240"/>
      <c r="J33" s="240"/>
      <c r="K33" s="34"/>
      <c r="L33" s="34"/>
      <c r="M33" s="258">
        <f>ROUND(((ROUND((SUM(BF93:BF100)+SUM(BF118:BF151)),2)*F33)+SUM(BF153:BF157)*F33),2)</f>
        <v>0</v>
      </c>
      <c r="N33" s="240"/>
      <c r="O33" s="240"/>
      <c r="P33" s="240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45</v>
      </c>
      <c r="F34" s="41">
        <v>0.21</v>
      </c>
      <c r="G34" s="119" t="s">
        <v>43</v>
      </c>
      <c r="H34" s="258">
        <f>ROUND((((SUM(BG93:BG100)+SUM(BG118:BG151))+SUM(BG153:BG157))),2)</f>
        <v>0</v>
      </c>
      <c r="I34" s="240"/>
      <c r="J34" s="240"/>
      <c r="K34" s="34"/>
      <c r="L34" s="34"/>
      <c r="M34" s="258">
        <v>0</v>
      </c>
      <c r="N34" s="240"/>
      <c r="O34" s="240"/>
      <c r="P34" s="240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46</v>
      </c>
      <c r="F35" s="41">
        <v>0.15</v>
      </c>
      <c r="G35" s="119" t="s">
        <v>43</v>
      </c>
      <c r="H35" s="258">
        <f>ROUND((((SUM(BH93:BH100)+SUM(BH118:BH151))+SUM(BH153:BH157))),2)</f>
        <v>0</v>
      </c>
      <c r="I35" s="240"/>
      <c r="J35" s="240"/>
      <c r="K35" s="34"/>
      <c r="L35" s="34"/>
      <c r="M35" s="258">
        <v>0</v>
      </c>
      <c r="N35" s="240"/>
      <c r="O35" s="240"/>
      <c r="P35" s="240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47</v>
      </c>
      <c r="F36" s="41">
        <v>0</v>
      </c>
      <c r="G36" s="119" t="s">
        <v>43</v>
      </c>
      <c r="H36" s="258">
        <f>ROUND((((SUM(BI93:BI100)+SUM(BI118:BI151))+SUM(BI153:BI157))),2)</f>
        <v>0</v>
      </c>
      <c r="I36" s="240"/>
      <c r="J36" s="240"/>
      <c r="K36" s="34"/>
      <c r="L36" s="34"/>
      <c r="M36" s="258">
        <v>0</v>
      </c>
      <c r="N36" s="240"/>
      <c r="O36" s="240"/>
      <c r="P36" s="240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6"/>
      <c r="D38" s="120" t="s">
        <v>48</v>
      </c>
      <c r="E38" s="78"/>
      <c r="F38" s="78"/>
      <c r="G38" s="121" t="s">
        <v>49</v>
      </c>
      <c r="H38" s="122" t="s">
        <v>50</v>
      </c>
      <c r="I38" s="78"/>
      <c r="J38" s="78"/>
      <c r="K38" s="78"/>
      <c r="L38" s="259">
        <f>SUM(M30:M36)</f>
        <v>0</v>
      </c>
      <c r="M38" s="231"/>
      <c r="N38" s="231"/>
      <c r="O38" s="231"/>
      <c r="P38" s="233"/>
      <c r="Q38" s="116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3"/>
      <c r="C76" s="212" t="s">
        <v>106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35"/>
      <c r="T76" s="126"/>
      <c r="U76" s="126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6"/>
      <c r="U77" s="126"/>
    </row>
    <row r="78" spans="2:21" s="1" customFormat="1" ht="30" customHeight="1">
      <c r="B78" s="33"/>
      <c r="C78" s="28" t="s">
        <v>17</v>
      </c>
      <c r="D78" s="34"/>
      <c r="E78" s="34"/>
      <c r="F78" s="254" t="str">
        <f>F6</f>
        <v>Most č. ev. 18326 - 1 Dolní Lukavice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34"/>
      <c r="R78" s="35"/>
      <c r="T78" s="126"/>
      <c r="U78" s="126"/>
    </row>
    <row r="79" spans="2:21" s="1" customFormat="1" ht="36.95" customHeight="1">
      <c r="B79" s="33"/>
      <c r="C79" s="67" t="s">
        <v>103</v>
      </c>
      <c r="D79" s="34"/>
      <c r="E79" s="34"/>
      <c r="F79" s="245" t="str">
        <f>F7</f>
        <v>SO 001 - Smluvní požadavky objednatele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4"/>
      <c r="R79" s="35"/>
      <c r="T79" s="126"/>
      <c r="U79" s="126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26"/>
      <c r="U80" s="126"/>
    </row>
    <row r="81" spans="2:21" s="1" customFormat="1" ht="18" customHeight="1">
      <c r="B81" s="33"/>
      <c r="C81" s="28" t="s">
        <v>24</v>
      </c>
      <c r="D81" s="34"/>
      <c r="E81" s="34"/>
      <c r="F81" s="26" t="str">
        <f>F9</f>
        <v xml:space="preserve"> </v>
      </c>
      <c r="G81" s="34"/>
      <c r="H81" s="34"/>
      <c r="I81" s="34"/>
      <c r="J81" s="34"/>
      <c r="K81" s="28" t="s">
        <v>26</v>
      </c>
      <c r="L81" s="34"/>
      <c r="M81" s="260" t="str">
        <f>IF(O9="","",O9)</f>
        <v>25.11.2016</v>
      </c>
      <c r="N81" s="240"/>
      <c r="O81" s="240"/>
      <c r="P81" s="240"/>
      <c r="Q81" s="34"/>
      <c r="R81" s="35"/>
      <c r="T81" s="126"/>
      <c r="U81" s="126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26"/>
      <c r="U82" s="126"/>
    </row>
    <row r="83" spans="2:21" s="1" customFormat="1" ht="15">
      <c r="B83" s="33"/>
      <c r="C83" s="28" t="s">
        <v>29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34</v>
      </c>
      <c r="L83" s="34"/>
      <c r="M83" s="217" t="str">
        <f>E18</f>
        <v xml:space="preserve"> </v>
      </c>
      <c r="N83" s="240"/>
      <c r="O83" s="240"/>
      <c r="P83" s="240"/>
      <c r="Q83" s="240"/>
      <c r="R83" s="35"/>
      <c r="T83" s="126"/>
      <c r="U83" s="126"/>
    </row>
    <row r="84" spans="2:21" s="1" customFormat="1" ht="14.45" customHeight="1">
      <c r="B84" s="33"/>
      <c r="C84" s="28" t="s">
        <v>32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36</v>
      </c>
      <c r="L84" s="34"/>
      <c r="M84" s="217" t="str">
        <f>E21</f>
        <v xml:space="preserve"> </v>
      </c>
      <c r="N84" s="240"/>
      <c r="O84" s="240"/>
      <c r="P84" s="240"/>
      <c r="Q84" s="240"/>
      <c r="R84" s="35"/>
      <c r="T84" s="126"/>
      <c r="U84" s="126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26"/>
      <c r="U85" s="126"/>
    </row>
    <row r="86" spans="2:21" s="1" customFormat="1" ht="29.25" customHeight="1">
      <c r="B86" s="33"/>
      <c r="C86" s="261" t="s">
        <v>107</v>
      </c>
      <c r="D86" s="262"/>
      <c r="E86" s="262"/>
      <c r="F86" s="262"/>
      <c r="G86" s="262"/>
      <c r="H86" s="116"/>
      <c r="I86" s="116"/>
      <c r="J86" s="116"/>
      <c r="K86" s="116"/>
      <c r="L86" s="116"/>
      <c r="M86" s="116"/>
      <c r="N86" s="261" t="s">
        <v>108</v>
      </c>
      <c r="O86" s="240"/>
      <c r="P86" s="240"/>
      <c r="Q86" s="240"/>
      <c r="R86" s="35"/>
      <c r="T86" s="126"/>
      <c r="U86" s="126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26"/>
      <c r="U87" s="126"/>
    </row>
    <row r="88" spans="2:47" s="1" customFormat="1" ht="29.25" customHeight="1">
      <c r="B88" s="33"/>
      <c r="C88" s="127" t="s">
        <v>109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N118</f>
        <v>0</v>
      </c>
      <c r="O88" s="240"/>
      <c r="P88" s="240"/>
      <c r="Q88" s="240"/>
      <c r="R88" s="35"/>
      <c r="T88" s="126"/>
      <c r="U88" s="126"/>
      <c r="AU88" s="16" t="s">
        <v>110</v>
      </c>
    </row>
    <row r="89" spans="2:21" s="6" customFormat="1" ht="24.95" customHeight="1">
      <c r="B89" s="128"/>
      <c r="C89" s="129"/>
      <c r="D89" s="130" t="s">
        <v>111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63">
        <f>N119</f>
        <v>0</v>
      </c>
      <c r="O89" s="264"/>
      <c r="P89" s="264"/>
      <c r="Q89" s="264"/>
      <c r="R89" s="131"/>
      <c r="T89" s="132"/>
      <c r="U89" s="132"/>
    </row>
    <row r="90" spans="2:21" s="7" customFormat="1" ht="19.9" customHeight="1">
      <c r="B90" s="133"/>
      <c r="C90" s="134"/>
      <c r="D90" s="104" t="s">
        <v>112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42">
        <f>N120</f>
        <v>0</v>
      </c>
      <c r="O90" s="265"/>
      <c r="P90" s="265"/>
      <c r="Q90" s="265"/>
      <c r="R90" s="135"/>
      <c r="T90" s="136"/>
      <c r="U90" s="136"/>
    </row>
    <row r="91" spans="2:21" s="6" customFormat="1" ht="21.75" customHeight="1">
      <c r="B91" s="128"/>
      <c r="C91" s="129"/>
      <c r="D91" s="130" t="s">
        <v>113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66">
        <f>N152</f>
        <v>0</v>
      </c>
      <c r="O91" s="264"/>
      <c r="P91" s="264"/>
      <c r="Q91" s="264"/>
      <c r="R91" s="131"/>
      <c r="T91" s="132"/>
      <c r="U91" s="132"/>
    </row>
    <row r="92" spans="2:21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T92" s="126"/>
      <c r="U92" s="126"/>
    </row>
    <row r="93" spans="2:21" s="1" customFormat="1" ht="29.25" customHeight="1">
      <c r="B93" s="33"/>
      <c r="C93" s="127" t="s">
        <v>114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67">
        <f>ROUND(N94+N95+N96+N97+N98+N99,2)</f>
        <v>0</v>
      </c>
      <c r="O93" s="240"/>
      <c r="P93" s="240"/>
      <c r="Q93" s="240"/>
      <c r="R93" s="35"/>
      <c r="T93" s="137"/>
      <c r="U93" s="138" t="s">
        <v>41</v>
      </c>
    </row>
    <row r="94" spans="2:65" s="1" customFormat="1" ht="18" customHeight="1">
      <c r="B94" s="33"/>
      <c r="C94" s="34"/>
      <c r="D94" s="239" t="s">
        <v>115</v>
      </c>
      <c r="E94" s="240"/>
      <c r="F94" s="240"/>
      <c r="G94" s="240"/>
      <c r="H94" s="240"/>
      <c r="I94" s="34"/>
      <c r="J94" s="34"/>
      <c r="K94" s="34"/>
      <c r="L94" s="34"/>
      <c r="M94" s="34"/>
      <c r="N94" s="241">
        <f>ROUND(N88*T94,2)</f>
        <v>0</v>
      </c>
      <c r="O94" s="240"/>
      <c r="P94" s="240"/>
      <c r="Q94" s="240"/>
      <c r="R94" s="35"/>
      <c r="S94" s="139"/>
      <c r="T94" s="76"/>
      <c r="U94" s="140" t="s">
        <v>42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2" t="s">
        <v>116</v>
      </c>
      <c r="AZ94" s="141"/>
      <c r="BA94" s="141"/>
      <c r="BB94" s="141"/>
      <c r="BC94" s="141"/>
      <c r="BD94" s="141"/>
      <c r="BE94" s="143">
        <f aca="true" t="shared" si="0" ref="BE94:BE99">IF(U94="základní",N94,0)</f>
        <v>0</v>
      </c>
      <c r="BF94" s="143">
        <f aca="true" t="shared" si="1" ref="BF94:BF99">IF(U94="snížená",N94,0)</f>
        <v>0</v>
      </c>
      <c r="BG94" s="143">
        <f aca="true" t="shared" si="2" ref="BG94:BG99">IF(U94="zákl. přenesená",N94,0)</f>
        <v>0</v>
      </c>
      <c r="BH94" s="143">
        <f aca="true" t="shared" si="3" ref="BH94:BH99">IF(U94="sníž. přenesená",N94,0)</f>
        <v>0</v>
      </c>
      <c r="BI94" s="143">
        <f aca="true" t="shared" si="4" ref="BI94:BI99">IF(U94="nulová",N94,0)</f>
        <v>0</v>
      </c>
      <c r="BJ94" s="142" t="s">
        <v>23</v>
      </c>
      <c r="BK94" s="141"/>
      <c r="BL94" s="141"/>
      <c r="BM94" s="141"/>
    </row>
    <row r="95" spans="2:65" s="1" customFormat="1" ht="18" customHeight="1">
      <c r="B95" s="33"/>
      <c r="C95" s="34"/>
      <c r="D95" s="239" t="s">
        <v>117</v>
      </c>
      <c r="E95" s="240"/>
      <c r="F95" s="240"/>
      <c r="G95" s="240"/>
      <c r="H95" s="240"/>
      <c r="I95" s="34"/>
      <c r="J95" s="34"/>
      <c r="K95" s="34"/>
      <c r="L95" s="34"/>
      <c r="M95" s="34"/>
      <c r="N95" s="241">
        <f>ROUND(N88*T95,2)</f>
        <v>0</v>
      </c>
      <c r="O95" s="240"/>
      <c r="P95" s="240"/>
      <c r="Q95" s="240"/>
      <c r="R95" s="35"/>
      <c r="S95" s="139"/>
      <c r="T95" s="76"/>
      <c r="U95" s="140" t="s">
        <v>42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 t="s">
        <v>116</v>
      </c>
      <c r="AZ95" s="141"/>
      <c r="BA95" s="141"/>
      <c r="BB95" s="141"/>
      <c r="BC95" s="141"/>
      <c r="BD95" s="141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23</v>
      </c>
      <c r="BK95" s="141"/>
      <c r="BL95" s="141"/>
      <c r="BM95" s="141"/>
    </row>
    <row r="96" spans="2:65" s="1" customFormat="1" ht="18" customHeight="1">
      <c r="B96" s="33"/>
      <c r="C96" s="34"/>
      <c r="D96" s="239" t="s">
        <v>118</v>
      </c>
      <c r="E96" s="240"/>
      <c r="F96" s="240"/>
      <c r="G96" s="240"/>
      <c r="H96" s="240"/>
      <c r="I96" s="34"/>
      <c r="J96" s="34"/>
      <c r="K96" s="34"/>
      <c r="L96" s="34"/>
      <c r="M96" s="34"/>
      <c r="N96" s="241">
        <f>ROUND(N88*T96,2)</f>
        <v>0</v>
      </c>
      <c r="O96" s="240"/>
      <c r="P96" s="240"/>
      <c r="Q96" s="240"/>
      <c r="R96" s="35"/>
      <c r="S96" s="139"/>
      <c r="T96" s="76"/>
      <c r="U96" s="140" t="s">
        <v>42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116</v>
      </c>
      <c r="AZ96" s="141"/>
      <c r="BA96" s="141"/>
      <c r="BB96" s="141"/>
      <c r="BC96" s="141"/>
      <c r="BD96" s="141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23</v>
      </c>
      <c r="BK96" s="141"/>
      <c r="BL96" s="141"/>
      <c r="BM96" s="141"/>
    </row>
    <row r="97" spans="2:65" s="1" customFormat="1" ht="18" customHeight="1">
      <c r="B97" s="33"/>
      <c r="C97" s="34"/>
      <c r="D97" s="239" t="s">
        <v>119</v>
      </c>
      <c r="E97" s="240"/>
      <c r="F97" s="240"/>
      <c r="G97" s="240"/>
      <c r="H97" s="240"/>
      <c r="I97" s="34"/>
      <c r="J97" s="34"/>
      <c r="K97" s="34"/>
      <c r="L97" s="34"/>
      <c r="M97" s="34"/>
      <c r="N97" s="241">
        <f>ROUND(N88*T97,2)</f>
        <v>0</v>
      </c>
      <c r="O97" s="240"/>
      <c r="P97" s="240"/>
      <c r="Q97" s="240"/>
      <c r="R97" s="35"/>
      <c r="S97" s="139"/>
      <c r="T97" s="76"/>
      <c r="U97" s="140" t="s">
        <v>42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116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23</v>
      </c>
      <c r="BK97" s="141"/>
      <c r="BL97" s="141"/>
      <c r="BM97" s="141"/>
    </row>
    <row r="98" spans="2:65" s="1" customFormat="1" ht="18" customHeight="1">
      <c r="B98" s="33"/>
      <c r="C98" s="34"/>
      <c r="D98" s="239" t="s">
        <v>120</v>
      </c>
      <c r="E98" s="240"/>
      <c r="F98" s="240"/>
      <c r="G98" s="240"/>
      <c r="H98" s="240"/>
      <c r="I98" s="34"/>
      <c r="J98" s="34"/>
      <c r="K98" s="34"/>
      <c r="L98" s="34"/>
      <c r="M98" s="34"/>
      <c r="N98" s="241">
        <f>ROUND(N88*T98,2)</f>
        <v>0</v>
      </c>
      <c r="O98" s="240"/>
      <c r="P98" s="240"/>
      <c r="Q98" s="240"/>
      <c r="R98" s="35"/>
      <c r="S98" s="139"/>
      <c r="T98" s="76"/>
      <c r="U98" s="140" t="s">
        <v>42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116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23</v>
      </c>
      <c r="BK98" s="141"/>
      <c r="BL98" s="141"/>
      <c r="BM98" s="141"/>
    </row>
    <row r="99" spans="2:65" s="1" customFormat="1" ht="18" customHeight="1">
      <c r="B99" s="33"/>
      <c r="C99" s="34"/>
      <c r="D99" s="104" t="s">
        <v>121</v>
      </c>
      <c r="E99" s="34"/>
      <c r="F99" s="34"/>
      <c r="G99" s="34"/>
      <c r="H99" s="34"/>
      <c r="I99" s="34"/>
      <c r="J99" s="34"/>
      <c r="K99" s="34"/>
      <c r="L99" s="34"/>
      <c r="M99" s="34"/>
      <c r="N99" s="241">
        <f>ROUND(N88*T99,2)</f>
        <v>0</v>
      </c>
      <c r="O99" s="240"/>
      <c r="P99" s="240"/>
      <c r="Q99" s="240"/>
      <c r="R99" s="35"/>
      <c r="S99" s="139"/>
      <c r="T99" s="144"/>
      <c r="U99" s="145" t="s">
        <v>42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122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23</v>
      </c>
      <c r="BK99" s="141"/>
      <c r="BL99" s="141"/>
      <c r="BM99" s="141"/>
    </row>
    <row r="100" spans="2:21" s="1" customFormat="1" ht="13.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T100" s="126"/>
      <c r="U100" s="126"/>
    </row>
    <row r="101" spans="2:21" s="1" customFormat="1" ht="29.25" customHeight="1">
      <c r="B101" s="33"/>
      <c r="C101" s="115" t="s">
        <v>99</v>
      </c>
      <c r="D101" s="116"/>
      <c r="E101" s="116"/>
      <c r="F101" s="116"/>
      <c r="G101" s="116"/>
      <c r="H101" s="116"/>
      <c r="I101" s="116"/>
      <c r="J101" s="116"/>
      <c r="K101" s="116"/>
      <c r="L101" s="243">
        <f>ROUND(SUM(N88+N93),2)</f>
        <v>0</v>
      </c>
      <c r="M101" s="262"/>
      <c r="N101" s="262"/>
      <c r="O101" s="262"/>
      <c r="P101" s="262"/>
      <c r="Q101" s="262"/>
      <c r="R101" s="35"/>
      <c r="T101" s="126"/>
      <c r="U101" s="126"/>
    </row>
    <row r="102" spans="2:21" s="1" customFormat="1" ht="6.9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  <c r="T102" s="126"/>
      <c r="U102" s="126"/>
    </row>
    <row r="106" spans="2:18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95" customHeight="1">
      <c r="B107" s="33"/>
      <c r="C107" s="212" t="s">
        <v>123</v>
      </c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35"/>
    </row>
    <row r="108" spans="2:18" s="1" customFormat="1" ht="6.9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28" t="s">
        <v>17</v>
      </c>
      <c r="D109" s="34"/>
      <c r="E109" s="34"/>
      <c r="F109" s="254" t="str">
        <f>F6</f>
        <v>Most č. ev. 18326 - 1 Dolní Lukavice</v>
      </c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34"/>
      <c r="R109" s="35"/>
    </row>
    <row r="110" spans="2:18" s="1" customFormat="1" ht="36.95" customHeight="1">
      <c r="B110" s="33"/>
      <c r="C110" s="67" t="s">
        <v>103</v>
      </c>
      <c r="D110" s="34"/>
      <c r="E110" s="34"/>
      <c r="F110" s="245" t="str">
        <f>F7</f>
        <v>SO 001 - Smluvní požadavky objednatele</v>
      </c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34"/>
      <c r="R110" s="35"/>
    </row>
    <row r="111" spans="2:18" s="1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28" t="s">
        <v>24</v>
      </c>
      <c r="D112" s="34"/>
      <c r="E112" s="34"/>
      <c r="F112" s="26" t="str">
        <f>F9</f>
        <v xml:space="preserve"> </v>
      </c>
      <c r="G112" s="34"/>
      <c r="H112" s="34"/>
      <c r="I112" s="34"/>
      <c r="J112" s="34"/>
      <c r="K112" s="28" t="s">
        <v>26</v>
      </c>
      <c r="L112" s="34"/>
      <c r="M112" s="260" t="str">
        <f>IF(O9="","",O9)</f>
        <v>25.11.2016</v>
      </c>
      <c r="N112" s="240"/>
      <c r="O112" s="240"/>
      <c r="P112" s="240"/>
      <c r="Q112" s="34"/>
      <c r="R112" s="35"/>
    </row>
    <row r="113" spans="2:18" s="1" customFormat="1" ht="6.9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5">
      <c r="B114" s="33"/>
      <c r="C114" s="28" t="s">
        <v>29</v>
      </c>
      <c r="D114" s="34"/>
      <c r="E114" s="34"/>
      <c r="F114" s="26" t="str">
        <f>E12</f>
        <v xml:space="preserve"> </v>
      </c>
      <c r="G114" s="34"/>
      <c r="H114" s="34"/>
      <c r="I114" s="34"/>
      <c r="J114" s="34"/>
      <c r="K114" s="28" t="s">
        <v>34</v>
      </c>
      <c r="L114" s="34"/>
      <c r="M114" s="217" t="str">
        <f>E18</f>
        <v xml:space="preserve"> </v>
      </c>
      <c r="N114" s="240"/>
      <c r="O114" s="240"/>
      <c r="P114" s="240"/>
      <c r="Q114" s="240"/>
      <c r="R114" s="35"/>
    </row>
    <row r="115" spans="2:18" s="1" customFormat="1" ht="14.45" customHeight="1">
      <c r="B115" s="33"/>
      <c r="C115" s="28" t="s">
        <v>32</v>
      </c>
      <c r="D115" s="34"/>
      <c r="E115" s="34"/>
      <c r="F115" s="26" t="str">
        <f>IF(E15="","",E15)</f>
        <v>Vyplň údaj</v>
      </c>
      <c r="G115" s="34"/>
      <c r="H115" s="34"/>
      <c r="I115" s="34"/>
      <c r="J115" s="34"/>
      <c r="K115" s="28" t="s">
        <v>36</v>
      </c>
      <c r="L115" s="34"/>
      <c r="M115" s="217" t="str">
        <f>E21</f>
        <v xml:space="preserve"> </v>
      </c>
      <c r="N115" s="240"/>
      <c r="O115" s="240"/>
      <c r="P115" s="240"/>
      <c r="Q115" s="240"/>
      <c r="R115" s="35"/>
    </row>
    <row r="116" spans="2:18" s="1" customFormat="1" ht="10.3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46"/>
      <c r="C117" s="147" t="s">
        <v>124</v>
      </c>
      <c r="D117" s="148" t="s">
        <v>125</v>
      </c>
      <c r="E117" s="148" t="s">
        <v>59</v>
      </c>
      <c r="F117" s="268" t="s">
        <v>126</v>
      </c>
      <c r="G117" s="269"/>
      <c r="H117" s="269"/>
      <c r="I117" s="269"/>
      <c r="J117" s="148" t="s">
        <v>127</v>
      </c>
      <c r="K117" s="148" t="s">
        <v>128</v>
      </c>
      <c r="L117" s="270" t="s">
        <v>129</v>
      </c>
      <c r="M117" s="269"/>
      <c r="N117" s="268" t="s">
        <v>108</v>
      </c>
      <c r="O117" s="269"/>
      <c r="P117" s="269"/>
      <c r="Q117" s="271"/>
      <c r="R117" s="149"/>
      <c r="T117" s="79" t="s">
        <v>130</v>
      </c>
      <c r="U117" s="80" t="s">
        <v>41</v>
      </c>
      <c r="V117" s="80" t="s">
        <v>131</v>
      </c>
      <c r="W117" s="80" t="s">
        <v>132</v>
      </c>
      <c r="X117" s="80" t="s">
        <v>133</v>
      </c>
      <c r="Y117" s="80" t="s">
        <v>134</v>
      </c>
      <c r="Z117" s="80" t="s">
        <v>135</v>
      </c>
      <c r="AA117" s="81" t="s">
        <v>136</v>
      </c>
    </row>
    <row r="118" spans="2:63" s="1" customFormat="1" ht="29.25" customHeight="1">
      <c r="B118" s="33"/>
      <c r="C118" s="83" t="s">
        <v>105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81">
        <f>BK118</f>
        <v>0</v>
      </c>
      <c r="O118" s="282"/>
      <c r="P118" s="282"/>
      <c r="Q118" s="282"/>
      <c r="R118" s="35"/>
      <c r="T118" s="82"/>
      <c r="U118" s="49"/>
      <c r="V118" s="49"/>
      <c r="W118" s="150">
        <f>W119+W152</f>
        <v>0</v>
      </c>
      <c r="X118" s="49"/>
      <c r="Y118" s="150">
        <f>Y119+Y152</f>
        <v>0</v>
      </c>
      <c r="Z118" s="49"/>
      <c r="AA118" s="151">
        <f>AA119+AA152</f>
        <v>0</v>
      </c>
      <c r="AT118" s="16" t="s">
        <v>76</v>
      </c>
      <c r="AU118" s="16" t="s">
        <v>110</v>
      </c>
      <c r="BK118" s="152">
        <f>BK119+BK152</f>
        <v>0</v>
      </c>
    </row>
    <row r="119" spans="2:63" s="9" customFormat="1" ht="37.35" customHeight="1">
      <c r="B119" s="153"/>
      <c r="C119" s="154"/>
      <c r="D119" s="155" t="s">
        <v>111</v>
      </c>
      <c r="E119" s="155"/>
      <c r="F119" s="155"/>
      <c r="G119" s="155"/>
      <c r="H119" s="155"/>
      <c r="I119" s="155"/>
      <c r="J119" s="155"/>
      <c r="K119" s="155"/>
      <c r="L119" s="155"/>
      <c r="M119" s="155"/>
      <c r="N119" s="266">
        <f>BK119</f>
        <v>0</v>
      </c>
      <c r="O119" s="263"/>
      <c r="P119" s="263"/>
      <c r="Q119" s="263"/>
      <c r="R119" s="156"/>
      <c r="T119" s="157"/>
      <c r="U119" s="154"/>
      <c r="V119" s="154"/>
      <c r="W119" s="158">
        <f>W120</f>
        <v>0</v>
      </c>
      <c r="X119" s="154"/>
      <c r="Y119" s="158">
        <f>Y120</f>
        <v>0</v>
      </c>
      <c r="Z119" s="154"/>
      <c r="AA119" s="159">
        <f>AA120</f>
        <v>0</v>
      </c>
      <c r="AR119" s="160" t="s">
        <v>23</v>
      </c>
      <c r="AT119" s="161" t="s">
        <v>76</v>
      </c>
      <c r="AU119" s="161" t="s">
        <v>77</v>
      </c>
      <c r="AY119" s="160" t="s">
        <v>137</v>
      </c>
      <c r="BK119" s="162">
        <f>BK120</f>
        <v>0</v>
      </c>
    </row>
    <row r="120" spans="2:63" s="9" customFormat="1" ht="19.9" customHeight="1">
      <c r="B120" s="153"/>
      <c r="C120" s="154"/>
      <c r="D120" s="163" t="s">
        <v>112</v>
      </c>
      <c r="E120" s="163"/>
      <c r="F120" s="163"/>
      <c r="G120" s="163"/>
      <c r="H120" s="163"/>
      <c r="I120" s="163"/>
      <c r="J120" s="163"/>
      <c r="K120" s="163"/>
      <c r="L120" s="163"/>
      <c r="M120" s="163"/>
      <c r="N120" s="283">
        <f>BK120</f>
        <v>0</v>
      </c>
      <c r="O120" s="284"/>
      <c r="P120" s="284"/>
      <c r="Q120" s="284"/>
      <c r="R120" s="156"/>
      <c r="T120" s="157"/>
      <c r="U120" s="154"/>
      <c r="V120" s="154"/>
      <c r="W120" s="158">
        <f>SUM(W121:W151)</f>
        <v>0</v>
      </c>
      <c r="X120" s="154"/>
      <c r="Y120" s="158">
        <f>SUM(Y121:Y151)</f>
        <v>0</v>
      </c>
      <c r="Z120" s="154"/>
      <c r="AA120" s="159">
        <f>SUM(AA121:AA151)</f>
        <v>0</v>
      </c>
      <c r="AR120" s="160" t="s">
        <v>23</v>
      </c>
      <c r="AT120" s="161" t="s">
        <v>76</v>
      </c>
      <c r="AU120" s="161" t="s">
        <v>23</v>
      </c>
      <c r="AY120" s="160" t="s">
        <v>137</v>
      </c>
      <c r="BK120" s="162">
        <f>SUM(BK121:BK151)</f>
        <v>0</v>
      </c>
    </row>
    <row r="121" spans="2:65" s="1" customFormat="1" ht="31.5" customHeight="1">
      <c r="B121" s="33"/>
      <c r="C121" s="164" t="s">
        <v>23</v>
      </c>
      <c r="D121" s="164" t="s">
        <v>138</v>
      </c>
      <c r="E121" s="165" t="s">
        <v>139</v>
      </c>
      <c r="F121" s="272" t="s">
        <v>140</v>
      </c>
      <c r="G121" s="273"/>
      <c r="H121" s="273"/>
      <c r="I121" s="273"/>
      <c r="J121" s="166" t="s">
        <v>141</v>
      </c>
      <c r="K121" s="167">
        <v>1</v>
      </c>
      <c r="L121" s="274">
        <v>0</v>
      </c>
      <c r="M121" s="273"/>
      <c r="N121" s="275">
        <f>ROUND(L121*K121,2)</f>
        <v>0</v>
      </c>
      <c r="O121" s="273"/>
      <c r="P121" s="273"/>
      <c r="Q121" s="273"/>
      <c r="R121" s="35"/>
      <c r="T121" s="168" t="s">
        <v>21</v>
      </c>
      <c r="U121" s="42" t="s">
        <v>42</v>
      </c>
      <c r="V121" s="34"/>
      <c r="W121" s="169">
        <f>V121*K121</f>
        <v>0</v>
      </c>
      <c r="X121" s="169">
        <v>0</v>
      </c>
      <c r="Y121" s="169">
        <f>X121*K121</f>
        <v>0</v>
      </c>
      <c r="Z121" s="169">
        <v>0</v>
      </c>
      <c r="AA121" s="170">
        <f>Z121*K121</f>
        <v>0</v>
      </c>
      <c r="AR121" s="16" t="s">
        <v>142</v>
      </c>
      <c r="AT121" s="16" t="s">
        <v>138</v>
      </c>
      <c r="AU121" s="16" t="s">
        <v>101</v>
      </c>
      <c r="AY121" s="16" t="s">
        <v>137</v>
      </c>
      <c r="BE121" s="108">
        <f>IF(U121="základní",N121,0)</f>
        <v>0</v>
      </c>
      <c r="BF121" s="108">
        <f>IF(U121="snížená",N121,0)</f>
        <v>0</v>
      </c>
      <c r="BG121" s="108">
        <f>IF(U121="zákl. přenesená",N121,0)</f>
        <v>0</v>
      </c>
      <c r="BH121" s="108">
        <f>IF(U121="sníž. přenesená",N121,0)</f>
        <v>0</v>
      </c>
      <c r="BI121" s="108">
        <f>IF(U121="nulová",N121,0)</f>
        <v>0</v>
      </c>
      <c r="BJ121" s="16" t="s">
        <v>23</v>
      </c>
      <c r="BK121" s="108">
        <f>ROUND(L121*K121,2)</f>
        <v>0</v>
      </c>
      <c r="BL121" s="16" t="s">
        <v>142</v>
      </c>
      <c r="BM121" s="16" t="s">
        <v>101</v>
      </c>
    </row>
    <row r="122" spans="2:47" s="1" customFormat="1" ht="30" customHeight="1">
      <c r="B122" s="33"/>
      <c r="C122" s="34"/>
      <c r="D122" s="34"/>
      <c r="E122" s="34"/>
      <c r="F122" s="276" t="s">
        <v>143</v>
      </c>
      <c r="G122" s="240"/>
      <c r="H122" s="240"/>
      <c r="I122" s="240"/>
      <c r="J122" s="34"/>
      <c r="K122" s="34"/>
      <c r="L122" s="34"/>
      <c r="M122" s="34"/>
      <c r="N122" s="34"/>
      <c r="O122" s="34"/>
      <c r="P122" s="34"/>
      <c r="Q122" s="34"/>
      <c r="R122" s="35"/>
      <c r="T122" s="76"/>
      <c r="U122" s="34"/>
      <c r="V122" s="34"/>
      <c r="W122" s="34"/>
      <c r="X122" s="34"/>
      <c r="Y122" s="34"/>
      <c r="Z122" s="34"/>
      <c r="AA122" s="77"/>
      <c r="AT122" s="16" t="s">
        <v>144</v>
      </c>
      <c r="AU122" s="16" t="s">
        <v>101</v>
      </c>
    </row>
    <row r="123" spans="2:65" s="1" customFormat="1" ht="31.5" customHeight="1">
      <c r="B123" s="33"/>
      <c r="C123" s="164" t="s">
        <v>101</v>
      </c>
      <c r="D123" s="164" t="s">
        <v>138</v>
      </c>
      <c r="E123" s="165" t="s">
        <v>145</v>
      </c>
      <c r="F123" s="272" t="s">
        <v>146</v>
      </c>
      <c r="G123" s="273"/>
      <c r="H123" s="273"/>
      <c r="I123" s="273"/>
      <c r="J123" s="166" t="s">
        <v>141</v>
      </c>
      <c r="K123" s="167">
        <v>1</v>
      </c>
      <c r="L123" s="274">
        <v>0</v>
      </c>
      <c r="M123" s="273"/>
      <c r="N123" s="275">
        <f>ROUND(L123*K123,2)</f>
        <v>0</v>
      </c>
      <c r="O123" s="273"/>
      <c r="P123" s="273"/>
      <c r="Q123" s="273"/>
      <c r="R123" s="35"/>
      <c r="T123" s="168" t="s">
        <v>21</v>
      </c>
      <c r="U123" s="42" t="s">
        <v>42</v>
      </c>
      <c r="V123" s="34"/>
      <c r="W123" s="169">
        <f>V123*K123</f>
        <v>0</v>
      </c>
      <c r="X123" s="169">
        <v>0</v>
      </c>
      <c r="Y123" s="169">
        <f>X123*K123</f>
        <v>0</v>
      </c>
      <c r="Z123" s="169">
        <v>0</v>
      </c>
      <c r="AA123" s="170">
        <f>Z123*K123</f>
        <v>0</v>
      </c>
      <c r="AR123" s="16" t="s">
        <v>142</v>
      </c>
      <c r="AT123" s="16" t="s">
        <v>138</v>
      </c>
      <c r="AU123" s="16" t="s">
        <v>101</v>
      </c>
      <c r="AY123" s="16" t="s">
        <v>137</v>
      </c>
      <c r="BE123" s="108">
        <f>IF(U123="základní",N123,0)</f>
        <v>0</v>
      </c>
      <c r="BF123" s="108">
        <f>IF(U123="snížená",N123,0)</f>
        <v>0</v>
      </c>
      <c r="BG123" s="108">
        <f>IF(U123="zákl. přenesená",N123,0)</f>
        <v>0</v>
      </c>
      <c r="BH123" s="108">
        <f>IF(U123="sníž. přenesená",N123,0)</f>
        <v>0</v>
      </c>
      <c r="BI123" s="108">
        <f>IF(U123="nulová",N123,0)</f>
        <v>0</v>
      </c>
      <c r="BJ123" s="16" t="s">
        <v>23</v>
      </c>
      <c r="BK123" s="108">
        <f>ROUND(L123*K123,2)</f>
        <v>0</v>
      </c>
      <c r="BL123" s="16" t="s">
        <v>142</v>
      </c>
      <c r="BM123" s="16" t="s">
        <v>142</v>
      </c>
    </row>
    <row r="124" spans="2:47" s="1" customFormat="1" ht="30" customHeight="1">
      <c r="B124" s="33"/>
      <c r="C124" s="34"/>
      <c r="D124" s="34"/>
      <c r="E124" s="34"/>
      <c r="F124" s="276" t="s">
        <v>147</v>
      </c>
      <c r="G124" s="240"/>
      <c r="H124" s="240"/>
      <c r="I124" s="240"/>
      <c r="J124" s="34"/>
      <c r="K124" s="34"/>
      <c r="L124" s="34"/>
      <c r="M124" s="34"/>
      <c r="N124" s="34"/>
      <c r="O124" s="34"/>
      <c r="P124" s="34"/>
      <c r="Q124" s="34"/>
      <c r="R124" s="35"/>
      <c r="T124" s="76"/>
      <c r="U124" s="34"/>
      <c r="V124" s="34"/>
      <c r="W124" s="34"/>
      <c r="X124" s="34"/>
      <c r="Y124" s="34"/>
      <c r="Z124" s="34"/>
      <c r="AA124" s="77"/>
      <c r="AT124" s="16" t="s">
        <v>144</v>
      </c>
      <c r="AU124" s="16" t="s">
        <v>101</v>
      </c>
    </row>
    <row r="125" spans="2:65" s="1" customFormat="1" ht="31.5" customHeight="1">
      <c r="B125" s="33"/>
      <c r="C125" s="164" t="s">
        <v>148</v>
      </c>
      <c r="D125" s="164" t="s">
        <v>138</v>
      </c>
      <c r="E125" s="165" t="s">
        <v>149</v>
      </c>
      <c r="F125" s="272" t="s">
        <v>150</v>
      </c>
      <c r="G125" s="273"/>
      <c r="H125" s="273"/>
      <c r="I125" s="273"/>
      <c r="J125" s="166" t="s">
        <v>151</v>
      </c>
      <c r="K125" s="167">
        <v>24</v>
      </c>
      <c r="L125" s="274">
        <v>0</v>
      </c>
      <c r="M125" s="273"/>
      <c r="N125" s="275">
        <f>ROUND(L125*K125,2)</f>
        <v>0</v>
      </c>
      <c r="O125" s="273"/>
      <c r="P125" s="273"/>
      <c r="Q125" s="273"/>
      <c r="R125" s="35"/>
      <c r="T125" s="168" t="s">
        <v>21</v>
      </c>
      <c r="U125" s="42" t="s">
        <v>42</v>
      </c>
      <c r="V125" s="34"/>
      <c r="W125" s="169">
        <f>V125*K125</f>
        <v>0</v>
      </c>
      <c r="X125" s="169">
        <v>0</v>
      </c>
      <c r="Y125" s="169">
        <f>X125*K125</f>
        <v>0</v>
      </c>
      <c r="Z125" s="169">
        <v>0</v>
      </c>
      <c r="AA125" s="170">
        <f>Z125*K125</f>
        <v>0</v>
      </c>
      <c r="AR125" s="16" t="s">
        <v>142</v>
      </c>
      <c r="AT125" s="16" t="s">
        <v>138</v>
      </c>
      <c r="AU125" s="16" t="s">
        <v>101</v>
      </c>
      <c r="AY125" s="16" t="s">
        <v>137</v>
      </c>
      <c r="BE125" s="108">
        <f>IF(U125="základní",N125,0)</f>
        <v>0</v>
      </c>
      <c r="BF125" s="108">
        <f>IF(U125="snížená",N125,0)</f>
        <v>0</v>
      </c>
      <c r="BG125" s="108">
        <f>IF(U125="zákl. přenesená",N125,0)</f>
        <v>0</v>
      </c>
      <c r="BH125" s="108">
        <f>IF(U125="sníž. přenesená",N125,0)</f>
        <v>0</v>
      </c>
      <c r="BI125" s="108">
        <f>IF(U125="nulová",N125,0)</f>
        <v>0</v>
      </c>
      <c r="BJ125" s="16" t="s">
        <v>23</v>
      </c>
      <c r="BK125" s="108">
        <f>ROUND(L125*K125,2)</f>
        <v>0</v>
      </c>
      <c r="BL125" s="16" t="s">
        <v>142</v>
      </c>
      <c r="BM125" s="16" t="s">
        <v>152</v>
      </c>
    </row>
    <row r="126" spans="2:47" s="1" customFormat="1" ht="30" customHeight="1">
      <c r="B126" s="33"/>
      <c r="C126" s="34"/>
      <c r="D126" s="34"/>
      <c r="E126" s="34"/>
      <c r="F126" s="276" t="s">
        <v>147</v>
      </c>
      <c r="G126" s="240"/>
      <c r="H126" s="240"/>
      <c r="I126" s="240"/>
      <c r="J126" s="34"/>
      <c r="K126" s="34"/>
      <c r="L126" s="34"/>
      <c r="M126" s="34"/>
      <c r="N126" s="34"/>
      <c r="O126" s="34"/>
      <c r="P126" s="34"/>
      <c r="Q126" s="34"/>
      <c r="R126" s="35"/>
      <c r="T126" s="76"/>
      <c r="U126" s="34"/>
      <c r="V126" s="34"/>
      <c r="W126" s="34"/>
      <c r="X126" s="34"/>
      <c r="Y126" s="34"/>
      <c r="Z126" s="34"/>
      <c r="AA126" s="77"/>
      <c r="AT126" s="16" t="s">
        <v>144</v>
      </c>
      <c r="AU126" s="16" t="s">
        <v>101</v>
      </c>
    </row>
    <row r="127" spans="2:65" s="1" customFormat="1" ht="22.5" customHeight="1">
      <c r="B127" s="33"/>
      <c r="C127" s="164" t="s">
        <v>142</v>
      </c>
      <c r="D127" s="164" t="s">
        <v>138</v>
      </c>
      <c r="E127" s="165" t="s">
        <v>153</v>
      </c>
      <c r="F127" s="272" t="s">
        <v>154</v>
      </c>
      <c r="G127" s="273"/>
      <c r="H127" s="273"/>
      <c r="I127" s="273"/>
      <c r="J127" s="166" t="s">
        <v>141</v>
      </c>
      <c r="K127" s="167">
        <v>1</v>
      </c>
      <c r="L127" s="274">
        <v>0</v>
      </c>
      <c r="M127" s="273"/>
      <c r="N127" s="275">
        <f>ROUND(L127*K127,2)</f>
        <v>0</v>
      </c>
      <c r="O127" s="273"/>
      <c r="P127" s="273"/>
      <c r="Q127" s="273"/>
      <c r="R127" s="35"/>
      <c r="T127" s="168" t="s">
        <v>21</v>
      </c>
      <c r="U127" s="42" t="s">
        <v>42</v>
      </c>
      <c r="V127" s="34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16" t="s">
        <v>142</v>
      </c>
      <c r="AT127" s="16" t="s">
        <v>138</v>
      </c>
      <c r="AU127" s="16" t="s">
        <v>101</v>
      </c>
      <c r="AY127" s="16" t="s">
        <v>137</v>
      </c>
      <c r="BE127" s="108">
        <f>IF(U127="základní",N127,0)</f>
        <v>0</v>
      </c>
      <c r="BF127" s="108">
        <f>IF(U127="snížená",N127,0)</f>
        <v>0</v>
      </c>
      <c r="BG127" s="108">
        <f>IF(U127="zákl. přenesená",N127,0)</f>
        <v>0</v>
      </c>
      <c r="BH127" s="108">
        <f>IF(U127="sníž. přenesená",N127,0)</f>
        <v>0</v>
      </c>
      <c r="BI127" s="108">
        <f>IF(U127="nulová",N127,0)</f>
        <v>0</v>
      </c>
      <c r="BJ127" s="16" t="s">
        <v>23</v>
      </c>
      <c r="BK127" s="108">
        <f>ROUND(L127*K127,2)</f>
        <v>0</v>
      </c>
      <c r="BL127" s="16" t="s">
        <v>142</v>
      </c>
      <c r="BM127" s="16" t="s">
        <v>155</v>
      </c>
    </row>
    <row r="128" spans="2:47" s="1" customFormat="1" ht="30" customHeight="1">
      <c r="B128" s="33"/>
      <c r="C128" s="34"/>
      <c r="D128" s="34"/>
      <c r="E128" s="34"/>
      <c r="F128" s="276" t="s">
        <v>147</v>
      </c>
      <c r="G128" s="240"/>
      <c r="H128" s="240"/>
      <c r="I128" s="240"/>
      <c r="J128" s="34"/>
      <c r="K128" s="34"/>
      <c r="L128" s="34"/>
      <c r="M128" s="34"/>
      <c r="N128" s="34"/>
      <c r="O128" s="34"/>
      <c r="P128" s="34"/>
      <c r="Q128" s="34"/>
      <c r="R128" s="35"/>
      <c r="T128" s="76"/>
      <c r="U128" s="34"/>
      <c r="V128" s="34"/>
      <c r="W128" s="34"/>
      <c r="X128" s="34"/>
      <c r="Y128" s="34"/>
      <c r="Z128" s="34"/>
      <c r="AA128" s="77"/>
      <c r="AT128" s="16" t="s">
        <v>144</v>
      </c>
      <c r="AU128" s="16" t="s">
        <v>101</v>
      </c>
    </row>
    <row r="129" spans="2:65" s="1" customFormat="1" ht="22.5" customHeight="1">
      <c r="B129" s="33"/>
      <c r="C129" s="164" t="s">
        <v>156</v>
      </c>
      <c r="D129" s="164" t="s">
        <v>138</v>
      </c>
      <c r="E129" s="165" t="s">
        <v>157</v>
      </c>
      <c r="F129" s="272" t="s">
        <v>158</v>
      </c>
      <c r="G129" s="273"/>
      <c r="H129" s="273"/>
      <c r="I129" s="273"/>
      <c r="J129" s="166" t="s">
        <v>141</v>
      </c>
      <c r="K129" s="167">
        <v>1</v>
      </c>
      <c r="L129" s="274">
        <v>0</v>
      </c>
      <c r="M129" s="273"/>
      <c r="N129" s="275">
        <f>ROUND(L129*K129,2)</f>
        <v>0</v>
      </c>
      <c r="O129" s="273"/>
      <c r="P129" s="273"/>
      <c r="Q129" s="273"/>
      <c r="R129" s="35"/>
      <c r="T129" s="168" t="s">
        <v>21</v>
      </c>
      <c r="U129" s="42" t="s">
        <v>42</v>
      </c>
      <c r="V129" s="34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16" t="s">
        <v>142</v>
      </c>
      <c r="AT129" s="16" t="s">
        <v>138</v>
      </c>
      <c r="AU129" s="16" t="s">
        <v>101</v>
      </c>
      <c r="AY129" s="16" t="s">
        <v>137</v>
      </c>
      <c r="BE129" s="108">
        <f>IF(U129="základní",N129,0)</f>
        <v>0</v>
      </c>
      <c r="BF129" s="108">
        <f>IF(U129="snížená",N129,0)</f>
        <v>0</v>
      </c>
      <c r="BG129" s="108">
        <f>IF(U129="zákl. přenesená",N129,0)</f>
        <v>0</v>
      </c>
      <c r="BH129" s="108">
        <f>IF(U129="sníž. přenesená",N129,0)</f>
        <v>0</v>
      </c>
      <c r="BI129" s="108">
        <f>IF(U129="nulová",N129,0)</f>
        <v>0</v>
      </c>
      <c r="BJ129" s="16" t="s">
        <v>23</v>
      </c>
      <c r="BK129" s="108">
        <f>ROUND(L129*K129,2)</f>
        <v>0</v>
      </c>
      <c r="BL129" s="16" t="s">
        <v>142</v>
      </c>
      <c r="BM129" s="16" t="s">
        <v>28</v>
      </c>
    </row>
    <row r="130" spans="2:47" s="1" customFormat="1" ht="30" customHeight="1">
      <c r="B130" s="33"/>
      <c r="C130" s="34"/>
      <c r="D130" s="34"/>
      <c r="E130" s="34"/>
      <c r="F130" s="276" t="s">
        <v>147</v>
      </c>
      <c r="G130" s="240"/>
      <c r="H130" s="240"/>
      <c r="I130" s="240"/>
      <c r="J130" s="34"/>
      <c r="K130" s="34"/>
      <c r="L130" s="34"/>
      <c r="M130" s="34"/>
      <c r="N130" s="34"/>
      <c r="O130" s="34"/>
      <c r="P130" s="34"/>
      <c r="Q130" s="34"/>
      <c r="R130" s="35"/>
      <c r="T130" s="76"/>
      <c r="U130" s="34"/>
      <c r="V130" s="34"/>
      <c r="W130" s="34"/>
      <c r="X130" s="34"/>
      <c r="Y130" s="34"/>
      <c r="Z130" s="34"/>
      <c r="AA130" s="77"/>
      <c r="AT130" s="16" t="s">
        <v>144</v>
      </c>
      <c r="AU130" s="16" t="s">
        <v>101</v>
      </c>
    </row>
    <row r="131" spans="2:65" s="1" customFormat="1" ht="22.5" customHeight="1">
      <c r="B131" s="33"/>
      <c r="C131" s="164" t="s">
        <v>152</v>
      </c>
      <c r="D131" s="164" t="s">
        <v>138</v>
      </c>
      <c r="E131" s="165" t="s">
        <v>159</v>
      </c>
      <c r="F131" s="272" t="s">
        <v>160</v>
      </c>
      <c r="G131" s="273"/>
      <c r="H131" s="273"/>
      <c r="I131" s="273"/>
      <c r="J131" s="166" t="s">
        <v>141</v>
      </c>
      <c r="K131" s="167">
        <v>1</v>
      </c>
      <c r="L131" s="274">
        <v>0</v>
      </c>
      <c r="M131" s="273"/>
      <c r="N131" s="275">
        <f>ROUND(L131*K131,2)</f>
        <v>0</v>
      </c>
      <c r="O131" s="273"/>
      <c r="P131" s="273"/>
      <c r="Q131" s="273"/>
      <c r="R131" s="35"/>
      <c r="T131" s="168" t="s">
        <v>21</v>
      </c>
      <c r="U131" s="42" t="s">
        <v>42</v>
      </c>
      <c r="V131" s="34"/>
      <c r="W131" s="169">
        <f>V131*K131</f>
        <v>0</v>
      </c>
      <c r="X131" s="169">
        <v>0</v>
      </c>
      <c r="Y131" s="169">
        <f>X131*K131</f>
        <v>0</v>
      </c>
      <c r="Z131" s="169">
        <v>0</v>
      </c>
      <c r="AA131" s="170">
        <f>Z131*K131</f>
        <v>0</v>
      </c>
      <c r="AR131" s="16" t="s">
        <v>142</v>
      </c>
      <c r="AT131" s="16" t="s">
        <v>138</v>
      </c>
      <c r="AU131" s="16" t="s">
        <v>101</v>
      </c>
      <c r="AY131" s="16" t="s">
        <v>137</v>
      </c>
      <c r="BE131" s="108">
        <f>IF(U131="základní",N131,0)</f>
        <v>0</v>
      </c>
      <c r="BF131" s="108">
        <f>IF(U131="snížená",N131,0)</f>
        <v>0</v>
      </c>
      <c r="BG131" s="108">
        <f>IF(U131="zákl. přenesená",N131,0)</f>
        <v>0</v>
      </c>
      <c r="BH131" s="108">
        <f>IF(U131="sníž. přenesená",N131,0)</f>
        <v>0</v>
      </c>
      <c r="BI131" s="108">
        <f>IF(U131="nulová",N131,0)</f>
        <v>0</v>
      </c>
      <c r="BJ131" s="16" t="s">
        <v>23</v>
      </c>
      <c r="BK131" s="108">
        <f>ROUND(L131*K131,2)</f>
        <v>0</v>
      </c>
      <c r="BL131" s="16" t="s">
        <v>142</v>
      </c>
      <c r="BM131" s="16" t="s">
        <v>161</v>
      </c>
    </row>
    <row r="132" spans="2:65" s="1" customFormat="1" ht="44.25" customHeight="1">
      <c r="B132" s="33"/>
      <c r="C132" s="164" t="s">
        <v>162</v>
      </c>
      <c r="D132" s="164" t="s">
        <v>138</v>
      </c>
      <c r="E132" s="165" t="s">
        <v>163</v>
      </c>
      <c r="F132" s="272" t="s">
        <v>164</v>
      </c>
      <c r="G132" s="273"/>
      <c r="H132" s="273"/>
      <c r="I132" s="273"/>
      <c r="J132" s="166" t="s">
        <v>141</v>
      </c>
      <c r="K132" s="167">
        <v>1</v>
      </c>
      <c r="L132" s="274">
        <v>0</v>
      </c>
      <c r="M132" s="273"/>
      <c r="N132" s="275">
        <f>ROUND(L132*K132,2)</f>
        <v>0</v>
      </c>
      <c r="O132" s="273"/>
      <c r="P132" s="273"/>
      <c r="Q132" s="273"/>
      <c r="R132" s="35"/>
      <c r="T132" s="168" t="s">
        <v>21</v>
      </c>
      <c r="U132" s="42" t="s">
        <v>42</v>
      </c>
      <c r="V132" s="34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16" t="s">
        <v>142</v>
      </c>
      <c r="AT132" s="16" t="s">
        <v>138</v>
      </c>
      <c r="AU132" s="16" t="s">
        <v>101</v>
      </c>
      <c r="AY132" s="16" t="s">
        <v>137</v>
      </c>
      <c r="BE132" s="108">
        <f>IF(U132="základní",N132,0)</f>
        <v>0</v>
      </c>
      <c r="BF132" s="108">
        <f>IF(U132="snížená",N132,0)</f>
        <v>0</v>
      </c>
      <c r="BG132" s="108">
        <f>IF(U132="zákl. přenesená",N132,0)</f>
        <v>0</v>
      </c>
      <c r="BH132" s="108">
        <f>IF(U132="sníž. přenesená",N132,0)</f>
        <v>0</v>
      </c>
      <c r="BI132" s="108">
        <f>IF(U132="nulová",N132,0)</f>
        <v>0</v>
      </c>
      <c r="BJ132" s="16" t="s">
        <v>23</v>
      </c>
      <c r="BK132" s="108">
        <f>ROUND(L132*K132,2)</f>
        <v>0</v>
      </c>
      <c r="BL132" s="16" t="s">
        <v>142</v>
      </c>
      <c r="BM132" s="16" t="s">
        <v>165</v>
      </c>
    </row>
    <row r="133" spans="2:65" s="1" customFormat="1" ht="22.5" customHeight="1">
      <c r="B133" s="33"/>
      <c r="C133" s="164" t="s">
        <v>155</v>
      </c>
      <c r="D133" s="164" t="s">
        <v>138</v>
      </c>
      <c r="E133" s="165" t="s">
        <v>166</v>
      </c>
      <c r="F133" s="272" t="s">
        <v>167</v>
      </c>
      <c r="G133" s="273"/>
      <c r="H133" s="273"/>
      <c r="I133" s="273"/>
      <c r="J133" s="166" t="s">
        <v>141</v>
      </c>
      <c r="K133" s="167">
        <v>1</v>
      </c>
      <c r="L133" s="274">
        <v>0</v>
      </c>
      <c r="M133" s="273"/>
      <c r="N133" s="275">
        <f>ROUND(L133*K133,2)</f>
        <v>0</v>
      </c>
      <c r="O133" s="273"/>
      <c r="P133" s="273"/>
      <c r="Q133" s="273"/>
      <c r="R133" s="35"/>
      <c r="T133" s="168" t="s">
        <v>21</v>
      </c>
      <c r="U133" s="42" t="s">
        <v>42</v>
      </c>
      <c r="V133" s="34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16" t="s">
        <v>142</v>
      </c>
      <c r="AT133" s="16" t="s">
        <v>138</v>
      </c>
      <c r="AU133" s="16" t="s">
        <v>101</v>
      </c>
      <c r="AY133" s="16" t="s">
        <v>137</v>
      </c>
      <c r="BE133" s="108">
        <f>IF(U133="základní",N133,0)</f>
        <v>0</v>
      </c>
      <c r="BF133" s="108">
        <f>IF(U133="snížená",N133,0)</f>
        <v>0</v>
      </c>
      <c r="BG133" s="108">
        <f>IF(U133="zákl. přenesená",N133,0)</f>
        <v>0</v>
      </c>
      <c r="BH133" s="108">
        <f>IF(U133="sníž. přenesená",N133,0)</f>
        <v>0</v>
      </c>
      <c r="BI133" s="108">
        <f>IF(U133="nulová",N133,0)</f>
        <v>0</v>
      </c>
      <c r="BJ133" s="16" t="s">
        <v>23</v>
      </c>
      <c r="BK133" s="108">
        <f>ROUND(L133*K133,2)</f>
        <v>0</v>
      </c>
      <c r="BL133" s="16" t="s">
        <v>142</v>
      </c>
      <c r="BM133" s="16" t="s">
        <v>168</v>
      </c>
    </row>
    <row r="134" spans="2:65" s="1" customFormat="1" ht="44.25" customHeight="1">
      <c r="B134" s="33"/>
      <c r="C134" s="164" t="s">
        <v>169</v>
      </c>
      <c r="D134" s="164" t="s">
        <v>138</v>
      </c>
      <c r="E134" s="165" t="s">
        <v>170</v>
      </c>
      <c r="F134" s="272" t="s">
        <v>171</v>
      </c>
      <c r="G134" s="273"/>
      <c r="H134" s="273"/>
      <c r="I134" s="273"/>
      <c r="J134" s="166" t="s">
        <v>141</v>
      </c>
      <c r="K134" s="167">
        <v>1</v>
      </c>
      <c r="L134" s="274">
        <v>0</v>
      </c>
      <c r="M134" s="273"/>
      <c r="N134" s="275">
        <f>ROUND(L134*K134,2)</f>
        <v>0</v>
      </c>
      <c r="O134" s="273"/>
      <c r="P134" s="273"/>
      <c r="Q134" s="273"/>
      <c r="R134" s="35"/>
      <c r="T134" s="168" t="s">
        <v>21</v>
      </c>
      <c r="U134" s="42" t="s">
        <v>42</v>
      </c>
      <c r="V134" s="34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16" t="s">
        <v>142</v>
      </c>
      <c r="AT134" s="16" t="s">
        <v>138</v>
      </c>
      <c r="AU134" s="16" t="s">
        <v>101</v>
      </c>
      <c r="AY134" s="16" t="s">
        <v>137</v>
      </c>
      <c r="BE134" s="108">
        <f>IF(U134="základní",N134,0)</f>
        <v>0</v>
      </c>
      <c r="BF134" s="108">
        <f>IF(U134="snížená",N134,0)</f>
        <v>0</v>
      </c>
      <c r="BG134" s="108">
        <f>IF(U134="zákl. přenesená",N134,0)</f>
        <v>0</v>
      </c>
      <c r="BH134" s="108">
        <f>IF(U134="sníž. přenesená",N134,0)</f>
        <v>0</v>
      </c>
      <c r="BI134" s="108">
        <f>IF(U134="nulová",N134,0)</f>
        <v>0</v>
      </c>
      <c r="BJ134" s="16" t="s">
        <v>23</v>
      </c>
      <c r="BK134" s="108">
        <f>ROUND(L134*K134,2)</f>
        <v>0</v>
      </c>
      <c r="BL134" s="16" t="s">
        <v>142</v>
      </c>
      <c r="BM134" s="16" t="s">
        <v>172</v>
      </c>
    </row>
    <row r="135" spans="2:47" s="1" customFormat="1" ht="30" customHeight="1">
      <c r="B135" s="33"/>
      <c r="C135" s="34"/>
      <c r="D135" s="34"/>
      <c r="E135" s="34"/>
      <c r="F135" s="276" t="s">
        <v>147</v>
      </c>
      <c r="G135" s="240"/>
      <c r="H135" s="240"/>
      <c r="I135" s="240"/>
      <c r="J135" s="34"/>
      <c r="K135" s="34"/>
      <c r="L135" s="34"/>
      <c r="M135" s="34"/>
      <c r="N135" s="34"/>
      <c r="O135" s="34"/>
      <c r="P135" s="34"/>
      <c r="Q135" s="34"/>
      <c r="R135" s="35"/>
      <c r="T135" s="76"/>
      <c r="U135" s="34"/>
      <c r="V135" s="34"/>
      <c r="W135" s="34"/>
      <c r="X135" s="34"/>
      <c r="Y135" s="34"/>
      <c r="Z135" s="34"/>
      <c r="AA135" s="77"/>
      <c r="AT135" s="16" t="s">
        <v>144</v>
      </c>
      <c r="AU135" s="16" t="s">
        <v>101</v>
      </c>
    </row>
    <row r="136" spans="2:65" s="1" customFormat="1" ht="31.5" customHeight="1">
      <c r="B136" s="33"/>
      <c r="C136" s="164" t="s">
        <v>28</v>
      </c>
      <c r="D136" s="164" t="s">
        <v>138</v>
      </c>
      <c r="E136" s="165" t="s">
        <v>173</v>
      </c>
      <c r="F136" s="272" t="s">
        <v>174</v>
      </c>
      <c r="G136" s="273"/>
      <c r="H136" s="273"/>
      <c r="I136" s="273"/>
      <c r="J136" s="166" t="s">
        <v>175</v>
      </c>
      <c r="K136" s="167">
        <v>1</v>
      </c>
      <c r="L136" s="274">
        <v>0</v>
      </c>
      <c r="M136" s="273"/>
      <c r="N136" s="275">
        <f>ROUND(L136*K136,2)</f>
        <v>0</v>
      </c>
      <c r="O136" s="273"/>
      <c r="P136" s="273"/>
      <c r="Q136" s="273"/>
      <c r="R136" s="35"/>
      <c r="T136" s="168" t="s">
        <v>21</v>
      </c>
      <c r="U136" s="42" t="s">
        <v>42</v>
      </c>
      <c r="V136" s="34"/>
      <c r="W136" s="169">
        <f>V136*K136</f>
        <v>0</v>
      </c>
      <c r="X136" s="169">
        <v>0</v>
      </c>
      <c r="Y136" s="169">
        <f>X136*K136</f>
        <v>0</v>
      </c>
      <c r="Z136" s="169">
        <v>0</v>
      </c>
      <c r="AA136" s="170">
        <f>Z136*K136</f>
        <v>0</v>
      </c>
      <c r="AR136" s="16" t="s">
        <v>142</v>
      </c>
      <c r="AT136" s="16" t="s">
        <v>138</v>
      </c>
      <c r="AU136" s="16" t="s">
        <v>101</v>
      </c>
      <c r="AY136" s="16" t="s">
        <v>137</v>
      </c>
      <c r="BE136" s="108">
        <f>IF(U136="základní",N136,0)</f>
        <v>0</v>
      </c>
      <c r="BF136" s="108">
        <f>IF(U136="snížená",N136,0)</f>
        <v>0</v>
      </c>
      <c r="BG136" s="108">
        <f>IF(U136="zákl. přenesená",N136,0)</f>
        <v>0</v>
      </c>
      <c r="BH136" s="108">
        <f>IF(U136="sníž. přenesená",N136,0)</f>
        <v>0</v>
      </c>
      <c r="BI136" s="108">
        <f>IF(U136="nulová",N136,0)</f>
        <v>0</v>
      </c>
      <c r="BJ136" s="16" t="s">
        <v>23</v>
      </c>
      <c r="BK136" s="108">
        <f>ROUND(L136*K136,2)</f>
        <v>0</v>
      </c>
      <c r="BL136" s="16" t="s">
        <v>142</v>
      </c>
      <c r="BM136" s="16" t="s">
        <v>176</v>
      </c>
    </row>
    <row r="137" spans="2:47" s="1" customFormat="1" ht="30" customHeight="1">
      <c r="B137" s="33"/>
      <c r="C137" s="34"/>
      <c r="D137" s="34"/>
      <c r="E137" s="34"/>
      <c r="F137" s="276" t="s">
        <v>147</v>
      </c>
      <c r="G137" s="240"/>
      <c r="H137" s="240"/>
      <c r="I137" s="240"/>
      <c r="J137" s="34"/>
      <c r="K137" s="34"/>
      <c r="L137" s="34"/>
      <c r="M137" s="34"/>
      <c r="N137" s="34"/>
      <c r="O137" s="34"/>
      <c r="P137" s="34"/>
      <c r="Q137" s="34"/>
      <c r="R137" s="35"/>
      <c r="T137" s="76"/>
      <c r="U137" s="34"/>
      <c r="V137" s="34"/>
      <c r="W137" s="34"/>
      <c r="X137" s="34"/>
      <c r="Y137" s="34"/>
      <c r="Z137" s="34"/>
      <c r="AA137" s="77"/>
      <c r="AT137" s="16" t="s">
        <v>144</v>
      </c>
      <c r="AU137" s="16" t="s">
        <v>101</v>
      </c>
    </row>
    <row r="138" spans="2:65" s="1" customFormat="1" ht="31.5" customHeight="1">
      <c r="B138" s="33"/>
      <c r="C138" s="164" t="s">
        <v>177</v>
      </c>
      <c r="D138" s="164" t="s">
        <v>138</v>
      </c>
      <c r="E138" s="165" t="s">
        <v>178</v>
      </c>
      <c r="F138" s="272" t="s">
        <v>179</v>
      </c>
      <c r="G138" s="273"/>
      <c r="H138" s="273"/>
      <c r="I138" s="273"/>
      <c r="J138" s="166" t="s">
        <v>180</v>
      </c>
      <c r="K138" s="167">
        <v>215</v>
      </c>
      <c r="L138" s="274">
        <v>0</v>
      </c>
      <c r="M138" s="273"/>
      <c r="N138" s="275">
        <f>ROUND(L138*K138,2)</f>
        <v>0</v>
      </c>
      <c r="O138" s="273"/>
      <c r="P138" s="273"/>
      <c r="Q138" s="273"/>
      <c r="R138" s="35"/>
      <c r="T138" s="168" t="s">
        <v>21</v>
      </c>
      <c r="U138" s="42" t="s">
        <v>42</v>
      </c>
      <c r="V138" s="34"/>
      <c r="W138" s="169">
        <f>V138*K138</f>
        <v>0</v>
      </c>
      <c r="X138" s="169">
        <v>0</v>
      </c>
      <c r="Y138" s="169">
        <f>X138*K138</f>
        <v>0</v>
      </c>
      <c r="Z138" s="169">
        <v>0</v>
      </c>
      <c r="AA138" s="170">
        <f>Z138*K138</f>
        <v>0</v>
      </c>
      <c r="AR138" s="16" t="s">
        <v>142</v>
      </c>
      <c r="AT138" s="16" t="s">
        <v>138</v>
      </c>
      <c r="AU138" s="16" t="s">
        <v>101</v>
      </c>
      <c r="AY138" s="16" t="s">
        <v>137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16" t="s">
        <v>23</v>
      </c>
      <c r="BK138" s="108">
        <f>ROUND(L138*K138,2)</f>
        <v>0</v>
      </c>
      <c r="BL138" s="16" t="s">
        <v>142</v>
      </c>
      <c r="BM138" s="16" t="s">
        <v>181</v>
      </c>
    </row>
    <row r="139" spans="2:47" s="1" customFormat="1" ht="30" customHeight="1">
      <c r="B139" s="33"/>
      <c r="C139" s="34"/>
      <c r="D139" s="34"/>
      <c r="E139" s="34"/>
      <c r="F139" s="276" t="s">
        <v>182</v>
      </c>
      <c r="G139" s="240"/>
      <c r="H139" s="240"/>
      <c r="I139" s="240"/>
      <c r="J139" s="34"/>
      <c r="K139" s="34"/>
      <c r="L139" s="34"/>
      <c r="M139" s="34"/>
      <c r="N139" s="34"/>
      <c r="O139" s="34"/>
      <c r="P139" s="34"/>
      <c r="Q139" s="34"/>
      <c r="R139" s="35"/>
      <c r="T139" s="76"/>
      <c r="U139" s="34"/>
      <c r="V139" s="34"/>
      <c r="W139" s="34"/>
      <c r="X139" s="34"/>
      <c r="Y139" s="34"/>
      <c r="Z139" s="34"/>
      <c r="AA139" s="77"/>
      <c r="AT139" s="16" t="s">
        <v>144</v>
      </c>
      <c r="AU139" s="16" t="s">
        <v>101</v>
      </c>
    </row>
    <row r="140" spans="2:51" s="10" customFormat="1" ht="22.5" customHeight="1">
      <c r="B140" s="171"/>
      <c r="C140" s="172"/>
      <c r="D140" s="172"/>
      <c r="E140" s="173" t="s">
        <v>21</v>
      </c>
      <c r="F140" s="277" t="s">
        <v>183</v>
      </c>
      <c r="G140" s="278"/>
      <c r="H140" s="278"/>
      <c r="I140" s="278"/>
      <c r="J140" s="172"/>
      <c r="K140" s="174">
        <v>215</v>
      </c>
      <c r="L140" s="172"/>
      <c r="M140" s="172"/>
      <c r="N140" s="172"/>
      <c r="O140" s="172"/>
      <c r="P140" s="172"/>
      <c r="Q140" s="172"/>
      <c r="R140" s="175"/>
      <c r="T140" s="176"/>
      <c r="U140" s="172"/>
      <c r="V140" s="172"/>
      <c r="W140" s="172"/>
      <c r="X140" s="172"/>
      <c r="Y140" s="172"/>
      <c r="Z140" s="172"/>
      <c r="AA140" s="177"/>
      <c r="AT140" s="178" t="s">
        <v>184</v>
      </c>
      <c r="AU140" s="178" t="s">
        <v>101</v>
      </c>
      <c r="AV140" s="10" t="s">
        <v>101</v>
      </c>
      <c r="AW140" s="10" t="s">
        <v>35</v>
      </c>
      <c r="AX140" s="10" t="s">
        <v>23</v>
      </c>
      <c r="AY140" s="178" t="s">
        <v>137</v>
      </c>
    </row>
    <row r="141" spans="2:65" s="1" customFormat="1" ht="22.5" customHeight="1">
      <c r="B141" s="33"/>
      <c r="C141" s="164" t="s">
        <v>161</v>
      </c>
      <c r="D141" s="164" t="s">
        <v>138</v>
      </c>
      <c r="E141" s="165" t="s">
        <v>185</v>
      </c>
      <c r="F141" s="272" t="s">
        <v>186</v>
      </c>
      <c r="G141" s="273"/>
      <c r="H141" s="273"/>
      <c r="I141" s="273"/>
      <c r="J141" s="166" t="s">
        <v>180</v>
      </c>
      <c r="K141" s="167">
        <v>12</v>
      </c>
      <c r="L141" s="274">
        <v>0</v>
      </c>
      <c r="M141" s="273"/>
      <c r="N141" s="275">
        <f>ROUND(L141*K141,2)</f>
        <v>0</v>
      </c>
      <c r="O141" s="273"/>
      <c r="P141" s="273"/>
      <c r="Q141" s="273"/>
      <c r="R141" s="35"/>
      <c r="T141" s="168" t="s">
        <v>21</v>
      </c>
      <c r="U141" s="42" t="s">
        <v>42</v>
      </c>
      <c r="V141" s="34"/>
      <c r="W141" s="169">
        <f>V141*K141</f>
        <v>0</v>
      </c>
      <c r="X141" s="169">
        <v>0</v>
      </c>
      <c r="Y141" s="169">
        <f>X141*K141</f>
        <v>0</v>
      </c>
      <c r="Z141" s="169">
        <v>0</v>
      </c>
      <c r="AA141" s="170">
        <f>Z141*K141</f>
        <v>0</v>
      </c>
      <c r="AR141" s="16" t="s">
        <v>142</v>
      </c>
      <c r="AT141" s="16" t="s">
        <v>138</v>
      </c>
      <c r="AU141" s="16" t="s">
        <v>101</v>
      </c>
      <c r="AY141" s="16" t="s">
        <v>137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16" t="s">
        <v>23</v>
      </c>
      <c r="BK141" s="108">
        <f>ROUND(L141*K141,2)</f>
        <v>0</v>
      </c>
      <c r="BL141" s="16" t="s">
        <v>142</v>
      </c>
      <c r="BM141" s="16" t="s">
        <v>187</v>
      </c>
    </row>
    <row r="142" spans="2:47" s="1" customFormat="1" ht="30" customHeight="1">
      <c r="B142" s="33"/>
      <c r="C142" s="34"/>
      <c r="D142" s="34"/>
      <c r="E142" s="34"/>
      <c r="F142" s="276" t="s">
        <v>182</v>
      </c>
      <c r="G142" s="240"/>
      <c r="H142" s="240"/>
      <c r="I142" s="240"/>
      <c r="J142" s="34"/>
      <c r="K142" s="34"/>
      <c r="L142" s="34"/>
      <c r="M142" s="34"/>
      <c r="N142" s="34"/>
      <c r="O142" s="34"/>
      <c r="P142" s="34"/>
      <c r="Q142" s="34"/>
      <c r="R142" s="35"/>
      <c r="T142" s="76"/>
      <c r="U142" s="34"/>
      <c r="V142" s="34"/>
      <c r="W142" s="34"/>
      <c r="X142" s="34"/>
      <c r="Y142" s="34"/>
      <c r="Z142" s="34"/>
      <c r="AA142" s="77"/>
      <c r="AT142" s="16" t="s">
        <v>144</v>
      </c>
      <c r="AU142" s="16" t="s">
        <v>101</v>
      </c>
    </row>
    <row r="143" spans="2:65" s="1" customFormat="1" ht="31.5" customHeight="1">
      <c r="B143" s="33"/>
      <c r="C143" s="164" t="s">
        <v>188</v>
      </c>
      <c r="D143" s="164" t="s">
        <v>138</v>
      </c>
      <c r="E143" s="165" t="s">
        <v>189</v>
      </c>
      <c r="F143" s="272" t="s">
        <v>190</v>
      </c>
      <c r="G143" s="273"/>
      <c r="H143" s="273"/>
      <c r="I143" s="273"/>
      <c r="J143" s="166" t="s">
        <v>175</v>
      </c>
      <c r="K143" s="167">
        <v>1</v>
      </c>
      <c r="L143" s="274">
        <v>0</v>
      </c>
      <c r="M143" s="273"/>
      <c r="N143" s="275">
        <f>ROUND(L143*K143,2)</f>
        <v>0</v>
      </c>
      <c r="O143" s="273"/>
      <c r="P143" s="273"/>
      <c r="Q143" s="273"/>
      <c r="R143" s="35"/>
      <c r="T143" s="168" t="s">
        <v>21</v>
      </c>
      <c r="U143" s="42" t="s">
        <v>42</v>
      </c>
      <c r="V143" s="34"/>
      <c r="W143" s="169">
        <f>V143*K143</f>
        <v>0</v>
      </c>
      <c r="X143" s="169">
        <v>0</v>
      </c>
      <c r="Y143" s="169">
        <f>X143*K143</f>
        <v>0</v>
      </c>
      <c r="Z143" s="169">
        <v>0</v>
      </c>
      <c r="AA143" s="170">
        <f>Z143*K143</f>
        <v>0</v>
      </c>
      <c r="AR143" s="16" t="s">
        <v>142</v>
      </c>
      <c r="AT143" s="16" t="s">
        <v>138</v>
      </c>
      <c r="AU143" s="16" t="s">
        <v>101</v>
      </c>
      <c r="AY143" s="16" t="s">
        <v>137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16" t="s">
        <v>23</v>
      </c>
      <c r="BK143" s="108">
        <f>ROUND(L143*K143,2)</f>
        <v>0</v>
      </c>
      <c r="BL143" s="16" t="s">
        <v>142</v>
      </c>
      <c r="BM143" s="16" t="s">
        <v>191</v>
      </c>
    </row>
    <row r="144" spans="2:65" s="1" customFormat="1" ht="22.5" customHeight="1">
      <c r="B144" s="33"/>
      <c r="C144" s="164" t="s">
        <v>165</v>
      </c>
      <c r="D144" s="164" t="s">
        <v>138</v>
      </c>
      <c r="E144" s="165" t="s">
        <v>192</v>
      </c>
      <c r="F144" s="272" t="s">
        <v>193</v>
      </c>
      <c r="G144" s="273"/>
      <c r="H144" s="273"/>
      <c r="I144" s="273"/>
      <c r="J144" s="166" t="s">
        <v>194</v>
      </c>
      <c r="K144" s="167">
        <v>900</v>
      </c>
      <c r="L144" s="274">
        <v>0</v>
      </c>
      <c r="M144" s="273"/>
      <c r="N144" s="275">
        <f>ROUND(L144*K144,2)</f>
        <v>0</v>
      </c>
      <c r="O144" s="273"/>
      <c r="P144" s="273"/>
      <c r="Q144" s="273"/>
      <c r="R144" s="35"/>
      <c r="T144" s="168" t="s">
        <v>21</v>
      </c>
      <c r="U144" s="42" t="s">
        <v>42</v>
      </c>
      <c r="V144" s="34"/>
      <c r="W144" s="169">
        <f>V144*K144</f>
        <v>0</v>
      </c>
      <c r="X144" s="169">
        <v>0</v>
      </c>
      <c r="Y144" s="169">
        <f>X144*K144</f>
        <v>0</v>
      </c>
      <c r="Z144" s="169">
        <v>0</v>
      </c>
      <c r="AA144" s="170">
        <f>Z144*K144</f>
        <v>0</v>
      </c>
      <c r="AR144" s="16" t="s">
        <v>142</v>
      </c>
      <c r="AT144" s="16" t="s">
        <v>138</v>
      </c>
      <c r="AU144" s="16" t="s">
        <v>101</v>
      </c>
      <c r="AY144" s="16" t="s">
        <v>137</v>
      </c>
      <c r="BE144" s="108">
        <f>IF(U144="základní",N144,0)</f>
        <v>0</v>
      </c>
      <c r="BF144" s="108">
        <f>IF(U144="snížená",N144,0)</f>
        <v>0</v>
      </c>
      <c r="BG144" s="108">
        <f>IF(U144="zákl. přenesená",N144,0)</f>
        <v>0</v>
      </c>
      <c r="BH144" s="108">
        <f>IF(U144="sníž. přenesená",N144,0)</f>
        <v>0</v>
      </c>
      <c r="BI144" s="108">
        <f>IF(U144="nulová",N144,0)</f>
        <v>0</v>
      </c>
      <c r="BJ144" s="16" t="s">
        <v>23</v>
      </c>
      <c r="BK144" s="108">
        <f>ROUND(L144*K144,2)</f>
        <v>0</v>
      </c>
      <c r="BL144" s="16" t="s">
        <v>142</v>
      </c>
      <c r="BM144" s="16" t="s">
        <v>195</v>
      </c>
    </row>
    <row r="145" spans="2:47" s="1" customFormat="1" ht="30" customHeight="1">
      <c r="B145" s="33"/>
      <c r="C145" s="34"/>
      <c r="D145" s="34"/>
      <c r="E145" s="34"/>
      <c r="F145" s="276" t="s">
        <v>147</v>
      </c>
      <c r="G145" s="240"/>
      <c r="H145" s="240"/>
      <c r="I145" s="240"/>
      <c r="J145" s="34"/>
      <c r="K145" s="34"/>
      <c r="L145" s="34"/>
      <c r="M145" s="34"/>
      <c r="N145" s="34"/>
      <c r="O145" s="34"/>
      <c r="P145" s="34"/>
      <c r="Q145" s="34"/>
      <c r="R145" s="35"/>
      <c r="T145" s="76"/>
      <c r="U145" s="34"/>
      <c r="V145" s="34"/>
      <c r="W145" s="34"/>
      <c r="X145" s="34"/>
      <c r="Y145" s="34"/>
      <c r="Z145" s="34"/>
      <c r="AA145" s="77"/>
      <c r="AT145" s="16" t="s">
        <v>144</v>
      </c>
      <c r="AU145" s="16" t="s">
        <v>101</v>
      </c>
    </row>
    <row r="146" spans="2:65" s="1" customFormat="1" ht="44.25" customHeight="1">
      <c r="B146" s="33"/>
      <c r="C146" s="164" t="s">
        <v>9</v>
      </c>
      <c r="D146" s="164" t="s">
        <v>138</v>
      </c>
      <c r="E146" s="165" t="s">
        <v>196</v>
      </c>
      <c r="F146" s="272" t="s">
        <v>197</v>
      </c>
      <c r="G146" s="273"/>
      <c r="H146" s="273"/>
      <c r="I146" s="273"/>
      <c r="J146" s="166" t="s">
        <v>175</v>
      </c>
      <c r="K146" s="167">
        <v>1</v>
      </c>
      <c r="L146" s="274">
        <v>0</v>
      </c>
      <c r="M146" s="273"/>
      <c r="N146" s="275">
        <f>ROUND(L146*K146,2)</f>
        <v>0</v>
      </c>
      <c r="O146" s="273"/>
      <c r="P146" s="273"/>
      <c r="Q146" s="273"/>
      <c r="R146" s="35"/>
      <c r="T146" s="168" t="s">
        <v>21</v>
      </c>
      <c r="U146" s="42" t="s">
        <v>42</v>
      </c>
      <c r="V146" s="34"/>
      <c r="W146" s="169">
        <f>V146*K146</f>
        <v>0</v>
      </c>
      <c r="X146" s="169">
        <v>0</v>
      </c>
      <c r="Y146" s="169">
        <f>X146*K146</f>
        <v>0</v>
      </c>
      <c r="Z146" s="169">
        <v>0</v>
      </c>
      <c r="AA146" s="170">
        <f>Z146*K146</f>
        <v>0</v>
      </c>
      <c r="AR146" s="16" t="s">
        <v>142</v>
      </c>
      <c r="AT146" s="16" t="s">
        <v>138</v>
      </c>
      <c r="AU146" s="16" t="s">
        <v>101</v>
      </c>
      <c r="AY146" s="16" t="s">
        <v>137</v>
      </c>
      <c r="BE146" s="108">
        <f>IF(U146="základní",N146,0)</f>
        <v>0</v>
      </c>
      <c r="BF146" s="108">
        <f>IF(U146="snížená",N146,0)</f>
        <v>0</v>
      </c>
      <c r="BG146" s="108">
        <f>IF(U146="zákl. přenesená",N146,0)</f>
        <v>0</v>
      </c>
      <c r="BH146" s="108">
        <f>IF(U146="sníž. přenesená",N146,0)</f>
        <v>0</v>
      </c>
      <c r="BI146" s="108">
        <f>IF(U146="nulová",N146,0)</f>
        <v>0</v>
      </c>
      <c r="BJ146" s="16" t="s">
        <v>23</v>
      </c>
      <c r="BK146" s="108">
        <f>ROUND(L146*K146,2)</f>
        <v>0</v>
      </c>
      <c r="BL146" s="16" t="s">
        <v>142</v>
      </c>
      <c r="BM146" s="16" t="s">
        <v>198</v>
      </c>
    </row>
    <row r="147" spans="2:47" s="1" customFormat="1" ht="30" customHeight="1">
      <c r="B147" s="33"/>
      <c r="C147" s="34"/>
      <c r="D147" s="34"/>
      <c r="E147" s="34"/>
      <c r="F147" s="276" t="s">
        <v>147</v>
      </c>
      <c r="G147" s="240"/>
      <c r="H147" s="240"/>
      <c r="I147" s="240"/>
      <c r="J147" s="34"/>
      <c r="K147" s="34"/>
      <c r="L147" s="34"/>
      <c r="M147" s="34"/>
      <c r="N147" s="34"/>
      <c r="O147" s="34"/>
      <c r="P147" s="34"/>
      <c r="Q147" s="34"/>
      <c r="R147" s="35"/>
      <c r="T147" s="76"/>
      <c r="U147" s="34"/>
      <c r="V147" s="34"/>
      <c r="W147" s="34"/>
      <c r="X147" s="34"/>
      <c r="Y147" s="34"/>
      <c r="Z147" s="34"/>
      <c r="AA147" s="77"/>
      <c r="AT147" s="16" t="s">
        <v>144</v>
      </c>
      <c r="AU147" s="16" t="s">
        <v>101</v>
      </c>
    </row>
    <row r="148" spans="2:65" s="1" customFormat="1" ht="31.5" customHeight="1">
      <c r="B148" s="33"/>
      <c r="C148" s="164" t="s">
        <v>168</v>
      </c>
      <c r="D148" s="164" t="s">
        <v>138</v>
      </c>
      <c r="E148" s="165" t="s">
        <v>199</v>
      </c>
      <c r="F148" s="272" t="s">
        <v>200</v>
      </c>
      <c r="G148" s="273"/>
      <c r="H148" s="273"/>
      <c r="I148" s="273"/>
      <c r="J148" s="166" t="s">
        <v>175</v>
      </c>
      <c r="K148" s="167">
        <v>3</v>
      </c>
      <c r="L148" s="274">
        <v>0</v>
      </c>
      <c r="M148" s="273"/>
      <c r="N148" s="275">
        <f>ROUND(L148*K148,2)</f>
        <v>0</v>
      </c>
      <c r="O148" s="273"/>
      <c r="P148" s="273"/>
      <c r="Q148" s="273"/>
      <c r="R148" s="35"/>
      <c r="T148" s="168" t="s">
        <v>21</v>
      </c>
      <c r="U148" s="42" t="s">
        <v>42</v>
      </c>
      <c r="V148" s="34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16" t="s">
        <v>142</v>
      </c>
      <c r="AT148" s="16" t="s">
        <v>138</v>
      </c>
      <c r="AU148" s="16" t="s">
        <v>101</v>
      </c>
      <c r="AY148" s="16" t="s">
        <v>137</v>
      </c>
      <c r="BE148" s="108">
        <f>IF(U148="základní",N148,0)</f>
        <v>0</v>
      </c>
      <c r="BF148" s="108">
        <f>IF(U148="snížená",N148,0)</f>
        <v>0</v>
      </c>
      <c r="BG148" s="108">
        <f>IF(U148="zákl. přenesená",N148,0)</f>
        <v>0</v>
      </c>
      <c r="BH148" s="108">
        <f>IF(U148="sníž. přenesená",N148,0)</f>
        <v>0</v>
      </c>
      <c r="BI148" s="108">
        <f>IF(U148="nulová",N148,0)</f>
        <v>0</v>
      </c>
      <c r="BJ148" s="16" t="s">
        <v>23</v>
      </c>
      <c r="BK148" s="108">
        <f>ROUND(L148*K148,2)</f>
        <v>0</v>
      </c>
      <c r="BL148" s="16" t="s">
        <v>142</v>
      </c>
      <c r="BM148" s="16" t="s">
        <v>201</v>
      </c>
    </row>
    <row r="149" spans="2:47" s="1" customFormat="1" ht="30" customHeight="1">
      <c r="B149" s="33"/>
      <c r="C149" s="34"/>
      <c r="D149" s="34"/>
      <c r="E149" s="34"/>
      <c r="F149" s="276" t="s">
        <v>147</v>
      </c>
      <c r="G149" s="240"/>
      <c r="H149" s="240"/>
      <c r="I149" s="240"/>
      <c r="J149" s="34"/>
      <c r="K149" s="34"/>
      <c r="L149" s="34"/>
      <c r="M149" s="34"/>
      <c r="N149" s="34"/>
      <c r="O149" s="34"/>
      <c r="P149" s="34"/>
      <c r="Q149" s="34"/>
      <c r="R149" s="35"/>
      <c r="T149" s="76"/>
      <c r="U149" s="34"/>
      <c r="V149" s="34"/>
      <c r="W149" s="34"/>
      <c r="X149" s="34"/>
      <c r="Y149" s="34"/>
      <c r="Z149" s="34"/>
      <c r="AA149" s="77"/>
      <c r="AT149" s="16" t="s">
        <v>144</v>
      </c>
      <c r="AU149" s="16" t="s">
        <v>101</v>
      </c>
    </row>
    <row r="150" spans="2:65" s="1" customFormat="1" ht="22.5" customHeight="1">
      <c r="B150" s="33"/>
      <c r="C150" s="164" t="s">
        <v>202</v>
      </c>
      <c r="D150" s="164" t="s">
        <v>138</v>
      </c>
      <c r="E150" s="165" t="s">
        <v>203</v>
      </c>
      <c r="F150" s="272" t="s">
        <v>204</v>
      </c>
      <c r="G150" s="273"/>
      <c r="H150" s="273"/>
      <c r="I150" s="273"/>
      <c r="J150" s="166" t="s">
        <v>141</v>
      </c>
      <c r="K150" s="167">
        <v>1</v>
      </c>
      <c r="L150" s="274">
        <v>0</v>
      </c>
      <c r="M150" s="273"/>
      <c r="N150" s="275">
        <f>ROUND(L150*K150,2)</f>
        <v>0</v>
      </c>
      <c r="O150" s="273"/>
      <c r="P150" s="273"/>
      <c r="Q150" s="273"/>
      <c r="R150" s="35"/>
      <c r="T150" s="168" t="s">
        <v>21</v>
      </c>
      <c r="U150" s="42" t="s">
        <v>42</v>
      </c>
      <c r="V150" s="34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16" t="s">
        <v>142</v>
      </c>
      <c r="AT150" s="16" t="s">
        <v>138</v>
      </c>
      <c r="AU150" s="16" t="s">
        <v>101</v>
      </c>
      <c r="AY150" s="16" t="s">
        <v>137</v>
      </c>
      <c r="BE150" s="108">
        <f>IF(U150="základní",N150,0)</f>
        <v>0</v>
      </c>
      <c r="BF150" s="108">
        <f>IF(U150="snížená",N150,0)</f>
        <v>0</v>
      </c>
      <c r="BG150" s="108">
        <f>IF(U150="zákl. přenesená",N150,0)</f>
        <v>0</v>
      </c>
      <c r="BH150" s="108">
        <f>IF(U150="sníž. přenesená",N150,0)</f>
        <v>0</v>
      </c>
      <c r="BI150" s="108">
        <f>IF(U150="nulová",N150,0)</f>
        <v>0</v>
      </c>
      <c r="BJ150" s="16" t="s">
        <v>23</v>
      </c>
      <c r="BK150" s="108">
        <f>ROUND(L150*K150,2)</f>
        <v>0</v>
      </c>
      <c r="BL150" s="16" t="s">
        <v>142</v>
      </c>
      <c r="BM150" s="16" t="s">
        <v>205</v>
      </c>
    </row>
    <row r="151" spans="2:65" s="1" customFormat="1" ht="31.5" customHeight="1">
      <c r="B151" s="33"/>
      <c r="C151" s="164" t="s">
        <v>172</v>
      </c>
      <c r="D151" s="164" t="s">
        <v>138</v>
      </c>
      <c r="E151" s="165" t="s">
        <v>206</v>
      </c>
      <c r="F151" s="272" t="s">
        <v>207</v>
      </c>
      <c r="G151" s="273"/>
      <c r="H151" s="273"/>
      <c r="I151" s="273"/>
      <c r="J151" s="166" t="s">
        <v>175</v>
      </c>
      <c r="K151" s="167">
        <v>1</v>
      </c>
      <c r="L151" s="274">
        <v>0</v>
      </c>
      <c r="M151" s="273"/>
      <c r="N151" s="275">
        <f>ROUND(L151*K151,2)</f>
        <v>0</v>
      </c>
      <c r="O151" s="273"/>
      <c r="P151" s="273"/>
      <c r="Q151" s="273"/>
      <c r="R151" s="35"/>
      <c r="T151" s="168" t="s">
        <v>21</v>
      </c>
      <c r="U151" s="42" t="s">
        <v>42</v>
      </c>
      <c r="V151" s="34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16" t="s">
        <v>142</v>
      </c>
      <c r="AT151" s="16" t="s">
        <v>138</v>
      </c>
      <c r="AU151" s="16" t="s">
        <v>101</v>
      </c>
      <c r="AY151" s="16" t="s">
        <v>137</v>
      </c>
      <c r="BE151" s="108">
        <f>IF(U151="základní",N151,0)</f>
        <v>0</v>
      </c>
      <c r="BF151" s="108">
        <f>IF(U151="snížená",N151,0)</f>
        <v>0</v>
      </c>
      <c r="BG151" s="108">
        <f>IF(U151="zákl. přenesená",N151,0)</f>
        <v>0</v>
      </c>
      <c r="BH151" s="108">
        <f>IF(U151="sníž. přenesená",N151,0)</f>
        <v>0</v>
      </c>
      <c r="BI151" s="108">
        <f>IF(U151="nulová",N151,0)</f>
        <v>0</v>
      </c>
      <c r="BJ151" s="16" t="s">
        <v>23</v>
      </c>
      <c r="BK151" s="108">
        <f>ROUND(L151*K151,2)</f>
        <v>0</v>
      </c>
      <c r="BL151" s="16" t="s">
        <v>142</v>
      </c>
      <c r="BM151" s="16" t="s">
        <v>208</v>
      </c>
    </row>
    <row r="152" spans="2:63" s="1" customFormat="1" ht="49.9" customHeight="1">
      <c r="B152" s="33"/>
      <c r="C152" s="34"/>
      <c r="D152" s="155" t="s">
        <v>209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285">
        <f aca="true" t="shared" si="5" ref="N152:N157">BK152</f>
        <v>0</v>
      </c>
      <c r="O152" s="286"/>
      <c r="P152" s="286"/>
      <c r="Q152" s="286"/>
      <c r="R152" s="35"/>
      <c r="T152" s="76"/>
      <c r="U152" s="34"/>
      <c r="V152" s="34"/>
      <c r="W152" s="34"/>
      <c r="X152" s="34"/>
      <c r="Y152" s="34"/>
      <c r="Z152" s="34"/>
      <c r="AA152" s="77"/>
      <c r="AT152" s="16" t="s">
        <v>76</v>
      </c>
      <c r="AU152" s="16" t="s">
        <v>77</v>
      </c>
      <c r="AY152" s="16" t="s">
        <v>210</v>
      </c>
      <c r="BK152" s="108">
        <f>SUM(BK153:BK157)</f>
        <v>0</v>
      </c>
    </row>
    <row r="153" spans="2:63" s="1" customFormat="1" ht="22.35" customHeight="1">
      <c r="B153" s="33"/>
      <c r="C153" s="179" t="s">
        <v>21</v>
      </c>
      <c r="D153" s="179" t="s">
        <v>138</v>
      </c>
      <c r="E153" s="180" t="s">
        <v>21</v>
      </c>
      <c r="F153" s="279" t="s">
        <v>21</v>
      </c>
      <c r="G153" s="280"/>
      <c r="H153" s="280"/>
      <c r="I153" s="280"/>
      <c r="J153" s="181" t="s">
        <v>21</v>
      </c>
      <c r="K153" s="182"/>
      <c r="L153" s="274"/>
      <c r="M153" s="273"/>
      <c r="N153" s="275">
        <f t="shared" si="5"/>
        <v>0</v>
      </c>
      <c r="O153" s="273"/>
      <c r="P153" s="273"/>
      <c r="Q153" s="273"/>
      <c r="R153" s="35"/>
      <c r="T153" s="168" t="s">
        <v>21</v>
      </c>
      <c r="U153" s="183" t="s">
        <v>42</v>
      </c>
      <c r="V153" s="34"/>
      <c r="W153" s="34"/>
      <c r="X153" s="34"/>
      <c r="Y153" s="34"/>
      <c r="Z153" s="34"/>
      <c r="AA153" s="77"/>
      <c r="AT153" s="16" t="s">
        <v>210</v>
      </c>
      <c r="AU153" s="16" t="s">
        <v>23</v>
      </c>
      <c r="AY153" s="16" t="s">
        <v>210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16" t="s">
        <v>23</v>
      </c>
      <c r="BK153" s="108">
        <f>L153*K153</f>
        <v>0</v>
      </c>
    </row>
    <row r="154" spans="2:63" s="1" customFormat="1" ht="22.35" customHeight="1">
      <c r="B154" s="33"/>
      <c r="C154" s="179" t="s">
        <v>21</v>
      </c>
      <c r="D154" s="179" t="s">
        <v>138</v>
      </c>
      <c r="E154" s="180" t="s">
        <v>21</v>
      </c>
      <c r="F154" s="279" t="s">
        <v>21</v>
      </c>
      <c r="G154" s="280"/>
      <c r="H154" s="280"/>
      <c r="I154" s="280"/>
      <c r="J154" s="181" t="s">
        <v>21</v>
      </c>
      <c r="K154" s="182"/>
      <c r="L154" s="274"/>
      <c r="M154" s="273"/>
      <c r="N154" s="275">
        <f t="shared" si="5"/>
        <v>0</v>
      </c>
      <c r="O154" s="273"/>
      <c r="P154" s="273"/>
      <c r="Q154" s="273"/>
      <c r="R154" s="35"/>
      <c r="T154" s="168" t="s">
        <v>21</v>
      </c>
      <c r="U154" s="183" t="s">
        <v>42</v>
      </c>
      <c r="V154" s="34"/>
      <c r="W154" s="34"/>
      <c r="X154" s="34"/>
      <c r="Y154" s="34"/>
      <c r="Z154" s="34"/>
      <c r="AA154" s="77"/>
      <c r="AT154" s="16" t="s">
        <v>210</v>
      </c>
      <c r="AU154" s="16" t="s">
        <v>23</v>
      </c>
      <c r="AY154" s="16" t="s">
        <v>210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16" t="s">
        <v>23</v>
      </c>
      <c r="BK154" s="108">
        <f>L154*K154</f>
        <v>0</v>
      </c>
    </row>
    <row r="155" spans="2:63" s="1" customFormat="1" ht="22.35" customHeight="1">
      <c r="B155" s="33"/>
      <c r="C155" s="179" t="s">
        <v>21</v>
      </c>
      <c r="D155" s="179" t="s">
        <v>138</v>
      </c>
      <c r="E155" s="180" t="s">
        <v>21</v>
      </c>
      <c r="F155" s="279" t="s">
        <v>21</v>
      </c>
      <c r="G155" s="280"/>
      <c r="H155" s="280"/>
      <c r="I155" s="280"/>
      <c r="J155" s="181" t="s">
        <v>21</v>
      </c>
      <c r="K155" s="182"/>
      <c r="L155" s="274"/>
      <c r="M155" s="273"/>
      <c r="N155" s="275">
        <f t="shared" si="5"/>
        <v>0</v>
      </c>
      <c r="O155" s="273"/>
      <c r="P155" s="273"/>
      <c r="Q155" s="273"/>
      <c r="R155" s="35"/>
      <c r="T155" s="168" t="s">
        <v>21</v>
      </c>
      <c r="U155" s="183" t="s">
        <v>42</v>
      </c>
      <c r="V155" s="34"/>
      <c r="W155" s="34"/>
      <c r="X155" s="34"/>
      <c r="Y155" s="34"/>
      <c r="Z155" s="34"/>
      <c r="AA155" s="77"/>
      <c r="AT155" s="16" t="s">
        <v>210</v>
      </c>
      <c r="AU155" s="16" t="s">
        <v>23</v>
      </c>
      <c r="AY155" s="16" t="s">
        <v>210</v>
      </c>
      <c r="BE155" s="108">
        <f>IF(U155="základní",N155,0)</f>
        <v>0</v>
      </c>
      <c r="BF155" s="108">
        <f>IF(U155="snížená",N155,0)</f>
        <v>0</v>
      </c>
      <c r="BG155" s="108">
        <f>IF(U155="zákl. přenesená",N155,0)</f>
        <v>0</v>
      </c>
      <c r="BH155" s="108">
        <f>IF(U155="sníž. přenesená",N155,0)</f>
        <v>0</v>
      </c>
      <c r="BI155" s="108">
        <f>IF(U155="nulová",N155,0)</f>
        <v>0</v>
      </c>
      <c r="BJ155" s="16" t="s">
        <v>23</v>
      </c>
      <c r="BK155" s="108">
        <f>L155*K155</f>
        <v>0</v>
      </c>
    </row>
    <row r="156" spans="2:63" s="1" customFormat="1" ht="22.35" customHeight="1">
      <c r="B156" s="33"/>
      <c r="C156" s="179" t="s">
        <v>21</v>
      </c>
      <c r="D156" s="179" t="s">
        <v>138</v>
      </c>
      <c r="E156" s="180" t="s">
        <v>21</v>
      </c>
      <c r="F156" s="279" t="s">
        <v>21</v>
      </c>
      <c r="G156" s="280"/>
      <c r="H156" s="280"/>
      <c r="I156" s="280"/>
      <c r="J156" s="181" t="s">
        <v>21</v>
      </c>
      <c r="K156" s="182"/>
      <c r="L156" s="274"/>
      <c r="M156" s="273"/>
      <c r="N156" s="275">
        <f t="shared" si="5"/>
        <v>0</v>
      </c>
      <c r="O156" s="273"/>
      <c r="P156" s="273"/>
      <c r="Q156" s="273"/>
      <c r="R156" s="35"/>
      <c r="T156" s="168" t="s">
        <v>21</v>
      </c>
      <c r="U156" s="183" t="s">
        <v>42</v>
      </c>
      <c r="V156" s="34"/>
      <c r="W156" s="34"/>
      <c r="X156" s="34"/>
      <c r="Y156" s="34"/>
      <c r="Z156" s="34"/>
      <c r="AA156" s="77"/>
      <c r="AT156" s="16" t="s">
        <v>210</v>
      </c>
      <c r="AU156" s="16" t="s">
        <v>23</v>
      </c>
      <c r="AY156" s="16" t="s">
        <v>210</v>
      </c>
      <c r="BE156" s="108">
        <f>IF(U156="základní",N156,0)</f>
        <v>0</v>
      </c>
      <c r="BF156" s="108">
        <f>IF(U156="snížená",N156,0)</f>
        <v>0</v>
      </c>
      <c r="BG156" s="108">
        <f>IF(U156="zákl. přenesená",N156,0)</f>
        <v>0</v>
      </c>
      <c r="BH156" s="108">
        <f>IF(U156="sníž. přenesená",N156,0)</f>
        <v>0</v>
      </c>
      <c r="BI156" s="108">
        <f>IF(U156="nulová",N156,0)</f>
        <v>0</v>
      </c>
      <c r="BJ156" s="16" t="s">
        <v>23</v>
      </c>
      <c r="BK156" s="108">
        <f>L156*K156</f>
        <v>0</v>
      </c>
    </row>
    <row r="157" spans="2:63" s="1" customFormat="1" ht="22.35" customHeight="1">
      <c r="B157" s="33"/>
      <c r="C157" s="179" t="s">
        <v>21</v>
      </c>
      <c r="D157" s="179" t="s">
        <v>138</v>
      </c>
      <c r="E157" s="180" t="s">
        <v>21</v>
      </c>
      <c r="F157" s="279" t="s">
        <v>21</v>
      </c>
      <c r="G157" s="280"/>
      <c r="H157" s="280"/>
      <c r="I157" s="280"/>
      <c r="J157" s="181" t="s">
        <v>21</v>
      </c>
      <c r="K157" s="182"/>
      <c r="L157" s="274"/>
      <c r="M157" s="273"/>
      <c r="N157" s="275">
        <f t="shared" si="5"/>
        <v>0</v>
      </c>
      <c r="O157" s="273"/>
      <c r="P157" s="273"/>
      <c r="Q157" s="273"/>
      <c r="R157" s="35"/>
      <c r="T157" s="168" t="s">
        <v>21</v>
      </c>
      <c r="U157" s="183" t="s">
        <v>42</v>
      </c>
      <c r="V157" s="54"/>
      <c r="W157" s="54"/>
      <c r="X157" s="54"/>
      <c r="Y157" s="54"/>
      <c r="Z157" s="54"/>
      <c r="AA157" s="56"/>
      <c r="AT157" s="16" t="s">
        <v>210</v>
      </c>
      <c r="AU157" s="16" t="s">
        <v>23</v>
      </c>
      <c r="AY157" s="16" t="s">
        <v>210</v>
      </c>
      <c r="BE157" s="108">
        <f>IF(U157="základní",N157,0)</f>
        <v>0</v>
      </c>
      <c r="BF157" s="108">
        <f>IF(U157="snížená",N157,0)</f>
        <v>0</v>
      </c>
      <c r="BG157" s="108">
        <f>IF(U157="zákl. přenesená",N157,0)</f>
        <v>0</v>
      </c>
      <c r="BH157" s="108">
        <f>IF(U157="sníž. přenesená",N157,0)</f>
        <v>0</v>
      </c>
      <c r="BI157" s="108">
        <f>IF(U157="nulová",N157,0)</f>
        <v>0</v>
      </c>
      <c r="BJ157" s="16" t="s">
        <v>23</v>
      </c>
      <c r="BK157" s="108">
        <f>L157*K157</f>
        <v>0</v>
      </c>
    </row>
    <row r="158" spans="2:18" s="1" customFormat="1" ht="6.95" customHeight="1">
      <c r="B158" s="57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9"/>
    </row>
  </sheetData>
  <sheetProtection algorithmName="SHA-512" hashValue="CIXzgR7yDARnWq7+9sX4bxqxwhOp3lCBJtEfanlkwcHt5Ma2w9kqQvSwZFf59Bq0hQQLqseosN6c4GyvrC9Sow==" saltValue="8nPyl09fMEyqLHkwT6DNDQ==" spinCount="100000" sheet="1" objects="1" scenarios="1" formatColumns="0" formatRows="0" sort="0" autoFilter="0"/>
  <mergeCells count="151">
    <mergeCell ref="F157:I157"/>
    <mergeCell ref="L157:M157"/>
    <mergeCell ref="N157:Q157"/>
    <mergeCell ref="N118:Q118"/>
    <mergeCell ref="N119:Q119"/>
    <mergeCell ref="N120:Q120"/>
    <mergeCell ref="N152:Q152"/>
    <mergeCell ref="H1:K1"/>
    <mergeCell ref="S2:AC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53:D158">
      <formula1>"K,M"</formula1>
    </dataValidation>
    <dataValidation type="list" allowBlank="1" showInputMessage="1" showErrorMessage="1" error="Povoleny jsou hodnoty základní, snížená, zákl. přenesená, sníž. přenesená, nulová." sqref="U153:U15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4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09"/>
      <c r="B1" s="206"/>
      <c r="C1" s="206"/>
      <c r="D1" s="207" t="s">
        <v>1</v>
      </c>
      <c r="E1" s="206"/>
      <c r="F1" s="208" t="s">
        <v>938</v>
      </c>
      <c r="G1" s="208"/>
      <c r="H1" s="287" t="s">
        <v>939</v>
      </c>
      <c r="I1" s="287"/>
      <c r="J1" s="287"/>
      <c r="K1" s="287"/>
      <c r="L1" s="208" t="s">
        <v>940</v>
      </c>
      <c r="M1" s="206"/>
      <c r="N1" s="206"/>
      <c r="O1" s="207" t="s">
        <v>100</v>
      </c>
      <c r="P1" s="206"/>
      <c r="Q1" s="206"/>
      <c r="R1" s="206"/>
      <c r="S1" s="208" t="s">
        <v>941</v>
      </c>
      <c r="T1" s="208"/>
      <c r="U1" s="209"/>
      <c r="V1" s="2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10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244" t="s">
        <v>6</v>
      </c>
      <c r="T2" s="211"/>
      <c r="U2" s="211"/>
      <c r="V2" s="211"/>
      <c r="W2" s="211"/>
      <c r="X2" s="211"/>
      <c r="Y2" s="211"/>
      <c r="Z2" s="211"/>
      <c r="AA2" s="211"/>
      <c r="AB2" s="211"/>
      <c r="AC2" s="211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212" t="s">
        <v>102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2"/>
      <c r="T4" s="23" t="s">
        <v>11</v>
      </c>
      <c r="AT4" s="16" t="s">
        <v>4</v>
      </c>
    </row>
    <row r="5" spans="2:18" ht="6.9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54" t="str">
        <f>'Rekapitulace stavby'!K6</f>
        <v>Most č. ev. 18326 - 1 Dolní Lukavice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"/>
      <c r="R6" s="22"/>
    </row>
    <row r="7" spans="2:18" s="1" customFormat="1" ht="32.85" customHeight="1">
      <c r="B7" s="33"/>
      <c r="C7" s="34"/>
      <c r="D7" s="27" t="s">
        <v>103</v>
      </c>
      <c r="E7" s="34"/>
      <c r="F7" s="218" t="s">
        <v>211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4"/>
      <c r="R7" s="35"/>
    </row>
    <row r="8" spans="2:18" s="1" customFormat="1" ht="14.4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4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55" t="str">
        <f>'Rekapitulace stavby'!AN8</f>
        <v>25.11.2016</v>
      </c>
      <c r="P9" s="240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28" t="s">
        <v>29</v>
      </c>
      <c r="E11" s="34"/>
      <c r="F11" s="34"/>
      <c r="G11" s="34"/>
      <c r="H11" s="34"/>
      <c r="I11" s="34"/>
      <c r="J11" s="34"/>
      <c r="K11" s="34"/>
      <c r="L11" s="34"/>
      <c r="M11" s="28" t="s">
        <v>30</v>
      </c>
      <c r="N11" s="34"/>
      <c r="O11" s="217" t="str">
        <f>IF('Rekapitulace stavby'!AN10="","",'Rekapitulace stavby'!AN10)</f>
        <v/>
      </c>
      <c r="P11" s="24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31</v>
      </c>
      <c r="N12" s="34"/>
      <c r="O12" s="217" t="str">
        <f>IF('Rekapitulace stavby'!AN11="","",'Rekapitulace stavby'!AN11)</f>
        <v/>
      </c>
      <c r="P12" s="240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28" t="s">
        <v>32</v>
      </c>
      <c r="E14" s="34"/>
      <c r="F14" s="34"/>
      <c r="G14" s="34"/>
      <c r="H14" s="34"/>
      <c r="I14" s="34"/>
      <c r="J14" s="34"/>
      <c r="K14" s="34"/>
      <c r="L14" s="34"/>
      <c r="M14" s="28" t="s">
        <v>30</v>
      </c>
      <c r="N14" s="34"/>
      <c r="O14" s="256" t="str">
        <f>IF('Rekapitulace stavby'!AN13="","",'Rekapitulace stavby'!AN13)</f>
        <v>Vyplň údaj</v>
      </c>
      <c r="P14" s="240"/>
      <c r="Q14" s="34"/>
      <c r="R14" s="35"/>
    </row>
    <row r="15" spans="2:18" s="1" customFormat="1" ht="18" customHeight="1">
      <c r="B15" s="33"/>
      <c r="C15" s="34"/>
      <c r="D15" s="34"/>
      <c r="E15" s="256" t="str">
        <f>IF('Rekapitulace stavby'!E14="","",'Rekapitulace stavby'!E14)</f>
        <v>Vyplň údaj</v>
      </c>
      <c r="F15" s="240"/>
      <c r="G15" s="240"/>
      <c r="H15" s="240"/>
      <c r="I15" s="240"/>
      <c r="J15" s="240"/>
      <c r="K15" s="240"/>
      <c r="L15" s="240"/>
      <c r="M15" s="28" t="s">
        <v>31</v>
      </c>
      <c r="N15" s="34"/>
      <c r="O15" s="256" t="str">
        <f>IF('Rekapitulace stavby'!AN14="","",'Rekapitulace stavby'!AN14)</f>
        <v>Vyplň údaj</v>
      </c>
      <c r="P15" s="240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28" t="s">
        <v>34</v>
      </c>
      <c r="E17" s="34"/>
      <c r="F17" s="34"/>
      <c r="G17" s="34"/>
      <c r="H17" s="34"/>
      <c r="I17" s="34"/>
      <c r="J17" s="34"/>
      <c r="K17" s="34"/>
      <c r="L17" s="34"/>
      <c r="M17" s="28" t="s">
        <v>30</v>
      </c>
      <c r="N17" s="34"/>
      <c r="O17" s="217" t="str">
        <f>IF('Rekapitulace stavby'!AN16="","",'Rekapitulace stavby'!AN16)</f>
        <v/>
      </c>
      <c r="P17" s="24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28" t="s">
        <v>31</v>
      </c>
      <c r="N18" s="34"/>
      <c r="O18" s="217" t="str">
        <f>IF('Rekapitulace stavby'!AN17="","",'Rekapitulace stavby'!AN17)</f>
        <v/>
      </c>
      <c r="P18" s="240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28" t="s">
        <v>36</v>
      </c>
      <c r="E20" s="34"/>
      <c r="F20" s="34"/>
      <c r="G20" s="34"/>
      <c r="H20" s="34"/>
      <c r="I20" s="34"/>
      <c r="J20" s="34"/>
      <c r="K20" s="34"/>
      <c r="L20" s="34"/>
      <c r="M20" s="28" t="s">
        <v>30</v>
      </c>
      <c r="N20" s="34"/>
      <c r="O20" s="217" t="str">
        <f>IF('Rekapitulace stavby'!AN19="","",'Rekapitulace stavby'!AN19)</f>
        <v/>
      </c>
      <c r="P20" s="24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31</v>
      </c>
      <c r="N21" s="34"/>
      <c r="O21" s="217" t="str">
        <f>IF('Rekapitulace stavby'!AN20="","",'Rekapitulace stavby'!AN20)</f>
        <v/>
      </c>
      <c r="P21" s="240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20" t="s">
        <v>21</v>
      </c>
      <c r="F24" s="240"/>
      <c r="G24" s="240"/>
      <c r="H24" s="240"/>
      <c r="I24" s="240"/>
      <c r="J24" s="240"/>
      <c r="K24" s="240"/>
      <c r="L24" s="240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7" t="s">
        <v>105</v>
      </c>
      <c r="E27" s="34"/>
      <c r="F27" s="34"/>
      <c r="G27" s="34"/>
      <c r="H27" s="34"/>
      <c r="I27" s="34"/>
      <c r="J27" s="34"/>
      <c r="K27" s="34"/>
      <c r="L27" s="34"/>
      <c r="M27" s="221">
        <f>N88</f>
        <v>0</v>
      </c>
      <c r="N27" s="240"/>
      <c r="O27" s="240"/>
      <c r="P27" s="240"/>
      <c r="Q27" s="34"/>
      <c r="R27" s="35"/>
    </row>
    <row r="28" spans="2:18" s="1" customFormat="1" ht="14.45" customHeight="1">
      <c r="B28" s="33"/>
      <c r="C28" s="34"/>
      <c r="D28" s="32" t="s">
        <v>94</v>
      </c>
      <c r="E28" s="34"/>
      <c r="F28" s="34"/>
      <c r="G28" s="34"/>
      <c r="H28" s="34"/>
      <c r="I28" s="34"/>
      <c r="J28" s="34"/>
      <c r="K28" s="34"/>
      <c r="L28" s="34"/>
      <c r="M28" s="221">
        <f>N94</f>
        <v>0</v>
      </c>
      <c r="N28" s="240"/>
      <c r="O28" s="240"/>
      <c r="P28" s="240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8" t="s">
        <v>40</v>
      </c>
      <c r="E30" s="34"/>
      <c r="F30" s="34"/>
      <c r="G30" s="34"/>
      <c r="H30" s="34"/>
      <c r="I30" s="34"/>
      <c r="J30" s="34"/>
      <c r="K30" s="34"/>
      <c r="L30" s="34"/>
      <c r="M30" s="257">
        <f>ROUND(M27+M28,2)</f>
        <v>0</v>
      </c>
      <c r="N30" s="240"/>
      <c r="O30" s="240"/>
      <c r="P30" s="240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41</v>
      </c>
      <c r="E32" s="40" t="s">
        <v>42</v>
      </c>
      <c r="F32" s="41">
        <v>0.21</v>
      </c>
      <c r="G32" s="119" t="s">
        <v>43</v>
      </c>
      <c r="H32" s="258">
        <f>ROUND((((SUM(BE94:BE101)+SUM(BE119:BE137))+SUM(BE139:BE143))),2)</f>
        <v>0</v>
      </c>
      <c r="I32" s="240"/>
      <c r="J32" s="240"/>
      <c r="K32" s="34"/>
      <c r="L32" s="34"/>
      <c r="M32" s="258">
        <f>ROUND(((ROUND((SUM(BE94:BE101)+SUM(BE119:BE137)),2)*F32)+SUM(BE139:BE143)*F32),2)</f>
        <v>0</v>
      </c>
      <c r="N32" s="240"/>
      <c r="O32" s="240"/>
      <c r="P32" s="240"/>
      <c r="Q32" s="34"/>
      <c r="R32" s="35"/>
    </row>
    <row r="33" spans="2:18" s="1" customFormat="1" ht="14.45" customHeight="1">
      <c r="B33" s="33"/>
      <c r="C33" s="34"/>
      <c r="D33" s="34"/>
      <c r="E33" s="40" t="s">
        <v>44</v>
      </c>
      <c r="F33" s="41">
        <v>0.15</v>
      </c>
      <c r="G33" s="119" t="s">
        <v>43</v>
      </c>
      <c r="H33" s="258">
        <f>ROUND((((SUM(BF94:BF101)+SUM(BF119:BF137))+SUM(BF139:BF143))),2)</f>
        <v>0</v>
      </c>
      <c r="I33" s="240"/>
      <c r="J33" s="240"/>
      <c r="K33" s="34"/>
      <c r="L33" s="34"/>
      <c r="M33" s="258">
        <f>ROUND(((ROUND((SUM(BF94:BF101)+SUM(BF119:BF137)),2)*F33)+SUM(BF139:BF143)*F33),2)</f>
        <v>0</v>
      </c>
      <c r="N33" s="240"/>
      <c r="O33" s="240"/>
      <c r="P33" s="240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45</v>
      </c>
      <c r="F34" s="41">
        <v>0.21</v>
      </c>
      <c r="G34" s="119" t="s">
        <v>43</v>
      </c>
      <c r="H34" s="258">
        <f>ROUND((((SUM(BG94:BG101)+SUM(BG119:BG137))+SUM(BG139:BG143))),2)</f>
        <v>0</v>
      </c>
      <c r="I34" s="240"/>
      <c r="J34" s="240"/>
      <c r="K34" s="34"/>
      <c r="L34" s="34"/>
      <c r="M34" s="258">
        <v>0</v>
      </c>
      <c r="N34" s="240"/>
      <c r="O34" s="240"/>
      <c r="P34" s="240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46</v>
      </c>
      <c r="F35" s="41">
        <v>0.15</v>
      </c>
      <c r="G35" s="119" t="s">
        <v>43</v>
      </c>
      <c r="H35" s="258">
        <f>ROUND((((SUM(BH94:BH101)+SUM(BH119:BH137))+SUM(BH139:BH143))),2)</f>
        <v>0</v>
      </c>
      <c r="I35" s="240"/>
      <c r="J35" s="240"/>
      <c r="K35" s="34"/>
      <c r="L35" s="34"/>
      <c r="M35" s="258">
        <v>0</v>
      </c>
      <c r="N35" s="240"/>
      <c r="O35" s="240"/>
      <c r="P35" s="240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47</v>
      </c>
      <c r="F36" s="41">
        <v>0</v>
      </c>
      <c r="G36" s="119" t="s">
        <v>43</v>
      </c>
      <c r="H36" s="258">
        <f>ROUND((((SUM(BI94:BI101)+SUM(BI119:BI137))+SUM(BI139:BI143))),2)</f>
        <v>0</v>
      </c>
      <c r="I36" s="240"/>
      <c r="J36" s="240"/>
      <c r="K36" s="34"/>
      <c r="L36" s="34"/>
      <c r="M36" s="258">
        <v>0</v>
      </c>
      <c r="N36" s="240"/>
      <c r="O36" s="240"/>
      <c r="P36" s="240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6"/>
      <c r="D38" s="120" t="s">
        <v>48</v>
      </c>
      <c r="E38" s="78"/>
      <c r="F38" s="78"/>
      <c r="G38" s="121" t="s">
        <v>49</v>
      </c>
      <c r="H38" s="122" t="s">
        <v>50</v>
      </c>
      <c r="I38" s="78"/>
      <c r="J38" s="78"/>
      <c r="K38" s="78"/>
      <c r="L38" s="259">
        <f>SUM(M30:M36)</f>
        <v>0</v>
      </c>
      <c r="M38" s="231"/>
      <c r="N38" s="231"/>
      <c r="O38" s="231"/>
      <c r="P38" s="233"/>
      <c r="Q38" s="116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3"/>
      <c r="C76" s="212" t="s">
        <v>106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35"/>
      <c r="T76" s="126"/>
      <c r="U76" s="126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6"/>
      <c r="U77" s="126"/>
    </row>
    <row r="78" spans="2:21" s="1" customFormat="1" ht="30" customHeight="1">
      <c r="B78" s="33"/>
      <c r="C78" s="28" t="s">
        <v>17</v>
      </c>
      <c r="D78" s="34"/>
      <c r="E78" s="34"/>
      <c r="F78" s="254" t="str">
        <f>F6</f>
        <v>Most č. ev. 18326 - 1 Dolní Lukavice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34"/>
      <c r="R78" s="35"/>
      <c r="T78" s="126"/>
      <c r="U78" s="126"/>
    </row>
    <row r="79" spans="2:21" s="1" customFormat="1" ht="36.95" customHeight="1">
      <c r="B79" s="33"/>
      <c r="C79" s="67" t="s">
        <v>103</v>
      </c>
      <c r="D79" s="34"/>
      <c r="E79" s="34"/>
      <c r="F79" s="245" t="str">
        <f>F7</f>
        <v>SO 101 - Dopravně inženýrské opatření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4"/>
      <c r="R79" s="35"/>
      <c r="T79" s="126"/>
      <c r="U79" s="126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26"/>
      <c r="U80" s="126"/>
    </row>
    <row r="81" spans="2:21" s="1" customFormat="1" ht="18" customHeight="1">
      <c r="B81" s="33"/>
      <c r="C81" s="28" t="s">
        <v>24</v>
      </c>
      <c r="D81" s="34"/>
      <c r="E81" s="34"/>
      <c r="F81" s="26" t="str">
        <f>F9</f>
        <v xml:space="preserve"> </v>
      </c>
      <c r="G81" s="34"/>
      <c r="H81" s="34"/>
      <c r="I81" s="34"/>
      <c r="J81" s="34"/>
      <c r="K81" s="28" t="s">
        <v>26</v>
      </c>
      <c r="L81" s="34"/>
      <c r="M81" s="260" t="str">
        <f>IF(O9="","",O9)</f>
        <v>25.11.2016</v>
      </c>
      <c r="N81" s="240"/>
      <c r="O81" s="240"/>
      <c r="P81" s="240"/>
      <c r="Q81" s="34"/>
      <c r="R81" s="35"/>
      <c r="T81" s="126"/>
      <c r="U81" s="126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26"/>
      <c r="U82" s="126"/>
    </row>
    <row r="83" spans="2:21" s="1" customFormat="1" ht="15">
      <c r="B83" s="33"/>
      <c r="C83" s="28" t="s">
        <v>29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34</v>
      </c>
      <c r="L83" s="34"/>
      <c r="M83" s="217" t="str">
        <f>E18</f>
        <v xml:space="preserve"> </v>
      </c>
      <c r="N83" s="240"/>
      <c r="O83" s="240"/>
      <c r="P83" s="240"/>
      <c r="Q83" s="240"/>
      <c r="R83" s="35"/>
      <c r="T83" s="126"/>
      <c r="U83" s="126"/>
    </row>
    <row r="84" spans="2:21" s="1" customFormat="1" ht="14.45" customHeight="1">
      <c r="B84" s="33"/>
      <c r="C84" s="28" t="s">
        <v>32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36</v>
      </c>
      <c r="L84" s="34"/>
      <c r="M84" s="217" t="str">
        <f>E21</f>
        <v xml:space="preserve"> </v>
      </c>
      <c r="N84" s="240"/>
      <c r="O84" s="240"/>
      <c r="P84" s="240"/>
      <c r="Q84" s="240"/>
      <c r="R84" s="35"/>
      <c r="T84" s="126"/>
      <c r="U84" s="126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26"/>
      <c r="U85" s="126"/>
    </row>
    <row r="86" spans="2:21" s="1" customFormat="1" ht="29.25" customHeight="1">
      <c r="B86" s="33"/>
      <c r="C86" s="261" t="s">
        <v>107</v>
      </c>
      <c r="D86" s="262"/>
      <c r="E86" s="262"/>
      <c r="F86" s="262"/>
      <c r="G86" s="262"/>
      <c r="H86" s="116"/>
      <c r="I86" s="116"/>
      <c r="J86" s="116"/>
      <c r="K86" s="116"/>
      <c r="L86" s="116"/>
      <c r="M86" s="116"/>
      <c r="N86" s="261" t="s">
        <v>108</v>
      </c>
      <c r="O86" s="240"/>
      <c r="P86" s="240"/>
      <c r="Q86" s="240"/>
      <c r="R86" s="35"/>
      <c r="T86" s="126"/>
      <c r="U86" s="126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26"/>
      <c r="U87" s="126"/>
    </row>
    <row r="88" spans="2:47" s="1" customFormat="1" ht="29.25" customHeight="1">
      <c r="B88" s="33"/>
      <c r="C88" s="127" t="s">
        <v>109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N119</f>
        <v>0</v>
      </c>
      <c r="O88" s="240"/>
      <c r="P88" s="240"/>
      <c r="Q88" s="240"/>
      <c r="R88" s="35"/>
      <c r="T88" s="126"/>
      <c r="U88" s="126"/>
      <c r="AU88" s="16" t="s">
        <v>110</v>
      </c>
    </row>
    <row r="89" spans="2:21" s="6" customFormat="1" ht="24.95" customHeight="1">
      <c r="B89" s="128"/>
      <c r="C89" s="129"/>
      <c r="D89" s="130" t="s">
        <v>111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63">
        <f>N120</f>
        <v>0</v>
      </c>
      <c r="O89" s="264"/>
      <c r="P89" s="264"/>
      <c r="Q89" s="264"/>
      <c r="R89" s="131"/>
      <c r="T89" s="132"/>
      <c r="U89" s="132"/>
    </row>
    <row r="90" spans="2:21" s="7" customFormat="1" ht="19.9" customHeight="1">
      <c r="B90" s="133"/>
      <c r="C90" s="134"/>
      <c r="D90" s="104" t="s">
        <v>212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42">
        <f>N121</f>
        <v>0</v>
      </c>
      <c r="O90" s="265"/>
      <c r="P90" s="265"/>
      <c r="Q90" s="265"/>
      <c r="R90" s="135"/>
      <c r="T90" s="136"/>
      <c r="U90" s="136"/>
    </row>
    <row r="91" spans="2:21" s="7" customFormat="1" ht="14.85" customHeight="1">
      <c r="B91" s="133"/>
      <c r="C91" s="134"/>
      <c r="D91" s="104" t="s">
        <v>213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42">
        <f>N136</f>
        <v>0</v>
      </c>
      <c r="O91" s="265"/>
      <c r="P91" s="265"/>
      <c r="Q91" s="265"/>
      <c r="R91" s="135"/>
      <c r="T91" s="136"/>
      <c r="U91" s="136"/>
    </row>
    <row r="92" spans="2:21" s="6" customFormat="1" ht="21.75" customHeight="1">
      <c r="B92" s="128"/>
      <c r="C92" s="129"/>
      <c r="D92" s="130" t="s">
        <v>113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66">
        <f>N138</f>
        <v>0</v>
      </c>
      <c r="O92" s="264"/>
      <c r="P92" s="264"/>
      <c r="Q92" s="264"/>
      <c r="R92" s="131"/>
      <c r="T92" s="132"/>
      <c r="U92" s="132"/>
    </row>
    <row r="93" spans="2:21" s="1" customFormat="1" ht="21.75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  <c r="T93" s="126"/>
      <c r="U93" s="126"/>
    </row>
    <row r="94" spans="2:21" s="1" customFormat="1" ht="29.25" customHeight="1">
      <c r="B94" s="33"/>
      <c r="C94" s="127" t="s">
        <v>114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267">
        <f>ROUND(N95+N96+N97+N98+N99+N100,2)</f>
        <v>0</v>
      </c>
      <c r="O94" s="240"/>
      <c r="P94" s="240"/>
      <c r="Q94" s="240"/>
      <c r="R94" s="35"/>
      <c r="T94" s="137"/>
      <c r="U94" s="138" t="s">
        <v>41</v>
      </c>
    </row>
    <row r="95" spans="2:65" s="1" customFormat="1" ht="18" customHeight="1">
      <c r="B95" s="33"/>
      <c r="C95" s="34"/>
      <c r="D95" s="239" t="s">
        <v>115</v>
      </c>
      <c r="E95" s="240"/>
      <c r="F95" s="240"/>
      <c r="G95" s="240"/>
      <c r="H95" s="240"/>
      <c r="I95" s="34"/>
      <c r="J95" s="34"/>
      <c r="K95" s="34"/>
      <c r="L95" s="34"/>
      <c r="M95" s="34"/>
      <c r="N95" s="241">
        <f>ROUND(N88*T95,2)</f>
        <v>0</v>
      </c>
      <c r="O95" s="240"/>
      <c r="P95" s="240"/>
      <c r="Q95" s="240"/>
      <c r="R95" s="35"/>
      <c r="S95" s="139"/>
      <c r="T95" s="76"/>
      <c r="U95" s="140" t="s">
        <v>42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 t="s">
        <v>116</v>
      </c>
      <c r="AZ95" s="141"/>
      <c r="BA95" s="141"/>
      <c r="BB95" s="141"/>
      <c r="BC95" s="141"/>
      <c r="BD95" s="141"/>
      <c r="BE95" s="143">
        <f aca="true" t="shared" si="0" ref="BE95:BE100">IF(U95="základní",N95,0)</f>
        <v>0</v>
      </c>
      <c r="BF95" s="143">
        <f aca="true" t="shared" si="1" ref="BF95:BF100">IF(U95="snížená",N95,0)</f>
        <v>0</v>
      </c>
      <c r="BG95" s="143">
        <f aca="true" t="shared" si="2" ref="BG95:BG100">IF(U95="zákl. přenesená",N95,0)</f>
        <v>0</v>
      </c>
      <c r="BH95" s="143">
        <f aca="true" t="shared" si="3" ref="BH95:BH100">IF(U95="sníž. přenesená",N95,0)</f>
        <v>0</v>
      </c>
      <c r="BI95" s="143">
        <f aca="true" t="shared" si="4" ref="BI95:BI100">IF(U95="nulová",N95,0)</f>
        <v>0</v>
      </c>
      <c r="BJ95" s="142" t="s">
        <v>23</v>
      </c>
      <c r="BK95" s="141"/>
      <c r="BL95" s="141"/>
      <c r="BM95" s="141"/>
    </row>
    <row r="96" spans="2:65" s="1" customFormat="1" ht="18" customHeight="1">
      <c r="B96" s="33"/>
      <c r="C96" s="34"/>
      <c r="D96" s="239" t="s">
        <v>117</v>
      </c>
      <c r="E96" s="240"/>
      <c r="F96" s="240"/>
      <c r="G96" s="240"/>
      <c r="H96" s="240"/>
      <c r="I96" s="34"/>
      <c r="J96" s="34"/>
      <c r="K96" s="34"/>
      <c r="L96" s="34"/>
      <c r="M96" s="34"/>
      <c r="N96" s="241">
        <f>ROUND(N88*T96,2)</f>
        <v>0</v>
      </c>
      <c r="O96" s="240"/>
      <c r="P96" s="240"/>
      <c r="Q96" s="240"/>
      <c r="R96" s="35"/>
      <c r="S96" s="139"/>
      <c r="T96" s="76"/>
      <c r="U96" s="140" t="s">
        <v>42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116</v>
      </c>
      <c r="AZ96" s="141"/>
      <c r="BA96" s="141"/>
      <c r="BB96" s="141"/>
      <c r="BC96" s="141"/>
      <c r="BD96" s="141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23</v>
      </c>
      <c r="BK96" s="141"/>
      <c r="BL96" s="141"/>
      <c r="BM96" s="141"/>
    </row>
    <row r="97" spans="2:65" s="1" customFormat="1" ht="18" customHeight="1">
      <c r="B97" s="33"/>
      <c r="C97" s="34"/>
      <c r="D97" s="239" t="s">
        <v>118</v>
      </c>
      <c r="E97" s="240"/>
      <c r="F97" s="240"/>
      <c r="G97" s="240"/>
      <c r="H97" s="240"/>
      <c r="I97" s="34"/>
      <c r="J97" s="34"/>
      <c r="K97" s="34"/>
      <c r="L97" s="34"/>
      <c r="M97" s="34"/>
      <c r="N97" s="241">
        <f>ROUND(N88*T97,2)</f>
        <v>0</v>
      </c>
      <c r="O97" s="240"/>
      <c r="P97" s="240"/>
      <c r="Q97" s="240"/>
      <c r="R97" s="35"/>
      <c r="S97" s="139"/>
      <c r="T97" s="76"/>
      <c r="U97" s="140" t="s">
        <v>42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116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23</v>
      </c>
      <c r="BK97" s="141"/>
      <c r="BL97" s="141"/>
      <c r="BM97" s="141"/>
    </row>
    <row r="98" spans="2:65" s="1" customFormat="1" ht="18" customHeight="1">
      <c r="B98" s="33"/>
      <c r="C98" s="34"/>
      <c r="D98" s="239" t="s">
        <v>119</v>
      </c>
      <c r="E98" s="240"/>
      <c r="F98" s="240"/>
      <c r="G98" s="240"/>
      <c r="H98" s="240"/>
      <c r="I98" s="34"/>
      <c r="J98" s="34"/>
      <c r="K98" s="34"/>
      <c r="L98" s="34"/>
      <c r="M98" s="34"/>
      <c r="N98" s="241">
        <f>ROUND(N88*T98,2)</f>
        <v>0</v>
      </c>
      <c r="O98" s="240"/>
      <c r="P98" s="240"/>
      <c r="Q98" s="240"/>
      <c r="R98" s="35"/>
      <c r="S98" s="139"/>
      <c r="T98" s="76"/>
      <c r="U98" s="140" t="s">
        <v>42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116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23</v>
      </c>
      <c r="BK98" s="141"/>
      <c r="BL98" s="141"/>
      <c r="BM98" s="141"/>
    </row>
    <row r="99" spans="2:65" s="1" customFormat="1" ht="18" customHeight="1">
      <c r="B99" s="33"/>
      <c r="C99" s="34"/>
      <c r="D99" s="239" t="s">
        <v>120</v>
      </c>
      <c r="E99" s="240"/>
      <c r="F99" s="240"/>
      <c r="G99" s="240"/>
      <c r="H99" s="240"/>
      <c r="I99" s="34"/>
      <c r="J99" s="34"/>
      <c r="K99" s="34"/>
      <c r="L99" s="34"/>
      <c r="M99" s="34"/>
      <c r="N99" s="241">
        <f>ROUND(N88*T99,2)</f>
        <v>0</v>
      </c>
      <c r="O99" s="240"/>
      <c r="P99" s="240"/>
      <c r="Q99" s="240"/>
      <c r="R99" s="35"/>
      <c r="S99" s="139"/>
      <c r="T99" s="76"/>
      <c r="U99" s="140" t="s">
        <v>42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116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23</v>
      </c>
      <c r="BK99" s="141"/>
      <c r="BL99" s="141"/>
      <c r="BM99" s="141"/>
    </row>
    <row r="100" spans="2:65" s="1" customFormat="1" ht="18" customHeight="1">
      <c r="B100" s="33"/>
      <c r="C100" s="34"/>
      <c r="D100" s="104" t="s">
        <v>121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241">
        <f>ROUND(N88*T100,2)</f>
        <v>0</v>
      </c>
      <c r="O100" s="240"/>
      <c r="P100" s="240"/>
      <c r="Q100" s="240"/>
      <c r="R100" s="35"/>
      <c r="S100" s="139"/>
      <c r="T100" s="144"/>
      <c r="U100" s="145" t="s">
        <v>42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122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23</v>
      </c>
      <c r="BK100" s="141"/>
      <c r="BL100" s="141"/>
      <c r="BM100" s="141"/>
    </row>
    <row r="101" spans="2:21" s="1" customFormat="1" ht="13.5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T101" s="126"/>
      <c r="U101" s="126"/>
    </row>
    <row r="102" spans="2:21" s="1" customFormat="1" ht="29.25" customHeight="1">
      <c r="B102" s="33"/>
      <c r="C102" s="115" t="s">
        <v>99</v>
      </c>
      <c r="D102" s="116"/>
      <c r="E102" s="116"/>
      <c r="F102" s="116"/>
      <c r="G102" s="116"/>
      <c r="H102" s="116"/>
      <c r="I102" s="116"/>
      <c r="J102" s="116"/>
      <c r="K102" s="116"/>
      <c r="L102" s="243">
        <f>ROUND(SUM(N88+N94),2)</f>
        <v>0</v>
      </c>
      <c r="M102" s="262"/>
      <c r="N102" s="262"/>
      <c r="O102" s="262"/>
      <c r="P102" s="262"/>
      <c r="Q102" s="262"/>
      <c r="R102" s="35"/>
      <c r="T102" s="126"/>
      <c r="U102" s="126"/>
    </row>
    <row r="103" spans="2:21" s="1" customFormat="1" ht="6.95" customHeight="1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9"/>
      <c r="T103" s="126"/>
      <c r="U103" s="126"/>
    </row>
    <row r="107" spans="2:18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08" spans="2:18" s="1" customFormat="1" ht="36.95" customHeight="1">
      <c r="B108" s="33"/>
      <c r="C108" s="212" t="s">
        <v>123</v>
      </c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35"/>
    </row>
    <row r="109" spans="2:18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30" customHeight="1">
      <c r="B110" s="33"/>
      <c r="C110" s="28" t="s">
        <v>17</v>
      </c>
      <c r="D110" s="34"/>
      <c r="E110" s="34"/>
      <c r="F110" s="254" t="str">
        <f>F6</f>
        <v>Most č. ev. 18326 - 1 Dolní Lukavice</v>
      </c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34"/>
      <c r="R110" s="35"/>
    </row>
    <row r="111" spans="2:18" s="1" customFormat="1" ht="36.95" customHeight="1">
      <c r="B111" s="33"/>
      <c r="C111" s="67" t="s">
        <v>103</v>
      </c>
      <c r="D111" s="34"/>
      <c r="E111" s="34"/>
      <c r="F111" s="245" t="str">
        <f>F7</f>
        <v>SO 101 - Dopravně inženýrské opatření</v>
      </c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34"/>
      <c r="R111" s="35"/>
    </row>
    <row r="112" spans="2:18" s="1" customFormat="1" ht="6.9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18" s="1" customFormat="1" ht="18" customHeight="1">
      <c r="B113" s="33"/>
      <c r="C113" s="28" t="s">
        <v>24</v>
      </c>
      <c r="D113" s="34"/>
      <c r="E113" s="34"/>
      <c r="F113" s="26" t="str">
        <f>F9</f>
        <v xml:space="preserve"> </v>
      </c>
      <c r="G113" s="34"/>
      <c r="H113" s="34"/>
      <c r="I113" s="34"/>
      <c r="J113" s="34"/>
      <c r="K113" s="28" t="s">
        <v>26</v>
      </c>
      <c r="L113" s="34"/>
      <c r="M113" s="260" t="str">
        <f>IF(O9="","",O9)</f>
        <v>25.11.2016</v>
      </c>
      <c r="N113" s="240"/>
      <c r="O113" s="240"/>
      <c r="P113" s="240"/>
      <c r="Q113" s="34"/>
      <c r="R113" s="35"/>
    </row>
    <row r="114" spans="2:18" s="1" customFormat="1" ht="6.9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15">
      <c r="B115" s="33"/>
      <c r="C115" s="28" t="s">
        <v>29</v>
      </c>
      <c r="D115" s="34"/>
      <c r="E115" s="34"/>
      <c r="F115" s="26" t="str">
        <f>E12</f>
        <v xml:space="preserve"> </v>
      </c>
      <c r="G115" s="34"/>
      <c r="H115" s="34"/>
      <c r="I115" s="34"/>
      <c r="J115" s="34"/>
      <c r="K115" s="28" t="s">
        <v>34</v>
      </c>
      <c r="L115" s="34"/>
      <c r="M115" s="217" t="str">
        <f>E18</f>
        <v xml:space="preserve"> </v>
      </c>
      <c r="N115" s="240"/>
      <c r="O115" s="240"/>
      <c r="P115" s="240"/>
      <c r="Q115" s="240"/>
      <c r="R115" s="35"/>
    </row>
    <row r="116" spans="2:18" s="1" customFormat="1" ht="14.45" customHeight="1">
      <c r="B116" s="33"/>
      <c r="C116" s="28" t="s">
        <v>32</v>
      </c>
      <c r="D116" s="34"/>
      <c r="E116" s="34"/>
      <c r="F116" s="26" t="str">
        <f>IF(E15="","",E15)</f>
        <v>Vyplň údaj</v>
      </c>
      <c r="G116" s="34"/>
      <c r="H116" s="34"/>
      <c r="I116" s="34"/>
      <c r="J116" s="34"/>
      <c r="K116" s="28" t="s">
        <v>36</v>
      </c>
      <c r="L116" s="34"/>
      <c r="M116" s="217" t="str">
        <f>E21</f>
        <v xml:space="preserve"> </v>
      </c>
      <c r="N116" s="240"/>
      <c r="O116" s="240"/>
      <c r="P116" s="240"/>
      <c r="Q116" s="240"/>
      <c r="R116" s="35"/>
    </row>
    <row r="117" spans="2:18" s="1" customFormat="1" ht="10.3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27" s="8" customFormat="1" ht="29.25" customHeight="1">
      <c r="B118" s="146"/>
      <c r="C118" s="147" t="s">
        <v>124</v>
      </c>
      <c r="D118" s="148" t="s">
        <v>125</v>
      </c>
      <c r="E118" s="148" t="s">
        <v>59</v>
      </c>
      <c r="F118" s="268" t="s">
        <v>126</v>
      </c>
      <c r="G118" s="269"/>
      <c r="H118" s="269"/>
      <c r="I118" s="269"/>
      <c r="J118" s="148" t="s">
        <v>127</v>
      </c>
      <c r="K118" s="148" t="s">
        <v>128</v>
      </c>
      <c r="L118" s="270" t="s">
        <v>129</v>
      </c>
      <c r="M118" s="269"/>
      <c r="N118" s="268" t="s">
        <v>108</v>
      </c>
      <c r="O118" s="269"/>
      <c r="P118" s="269"/>
      <c r="Q118" s="271"/>
      <c r="R118" s="149"/>
      <c r="T118" s="79" t="s">
        <v>130</v>
      </c>
      <c r="U118" s="80" t="s">
        <v>41</v>
      </c>
      <c r="V118" s="80" t="s">
        <v>131</v>
      </c>
      <c r="W118" s="80" t="s">
        <v>132</v>
      </c>
      <c r="X118" s="80" t="s">
        <v>133</v>
      </c>
      <c r="Y118" s="80" t="s">
        <v>134</v>
      </c>
      <c r="Z118" s="80" t="s">
        <v>135</v>
      </c>
      <c r="AA118" s="81" t="s">
        <v>136</v>
      </c>
    </row>
    <row r="119" spans="2:63" s="1" customFormat="1" ht="29.25" customHeight="1">
      <c r="B119" s="33"/>
      <c r="C119" s="83" t="s">
        <v>105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281">
        <f>BK119</f>
        <v>0</v>
      </c>
      <c r="O119" s="282"/>
      <c r="P119" s="282"/>
      <c r="Q119" s="282"/>
      <c r="R119" s="35"/>
      <c r="T119" s="82"/>
      <c r="U119" s="49"/>
      <c r="V119" s="49"/>
      <c r="W119" s="150">
        <f>W120+W138</f>
        <v>0</v>
      </c>
      <c r="X119" s="49"/>
      <c r="Y119" s="150">
        <f>Y120+Y138</f>
        <v>0</v>
      </c>
      <c r="Z119" s="49"/>
      <c r="AA119" s="151">
        <f>AA120+AA138</f>
        <v>0</v>
      </c>
      <c r="AT119" s="16" t="s">
        <v>76</v>
      </c>
      <c r="AU119" s="16" t="s">
        <v>110</v>
      </c>
      <c r="BK119" s="152">
        <f>BK120+BK138</f>
        <v>0</v>
      </c>
    </row>
    <row r="120" spans="2:63" s="9" customFormat="1" ht="37.35" customHeight="1">
      <c r="B120" s="153"/>
      <c r="C120" s="154"/>
      <c r="D120" s="155" t="s">
        <v>111</v>
      </c>
      <c r="E120" s="155"/>
      <c r="F120" s="155"/>
      <c r="G120" s="155"/>
      <c r="H120" s="155"/>
      <c r="I120" s="155"/>
      <c r="J120" s="155"/>
      <c r="K120" s="155"/>
      <c r="L120" s="155"/>
      <c r="M120" s="155"/>
      <c r="N120" s="266">
        <f>BK120</f>
        <v>0</v>
      </c>
      <c r="O120" s="263"/>
      <c r="P120" s="263"/>
      <c r="Q120" s="263"/>
      <c r="R120" s="156"/>
      <c r="T120" s="157"/>
      <c r="U120" s="154"/>
      <c r="V120" s="154"/>
      <c r="W120" s="158">
        <f>W121</f>
        <v>0</v>
      </c>
      <c r="X120" s="154"/>
      <c r="Y120" s="158">
        <f>Y121</f>
        <v>0</v>
      </c>
      <c r="Z120" s="154"/>
      <c r="AA120" s="159">
        <f>AA121</f>
        <v>0</v>
      </c>
      <c r="AR120" s="160" t="s">
        <v>23</v>
      </c>
      <c r="AT120" s="161" t="s">
        <v>76</v>
      </c>
      <c r="AU120" s="161" t="s">
        <v>77</v>
      </c>
      <c r="AY120" s="160" t="s">
        <v>137</v>
      </c>
      <c r="BK120" s="162">
        <f>BK121</f>
        <v>0</v>
      </c>
    </row>
    <row r="121" spans="2:63" s="9" customFormat="1" ht="19.9" customHeight="1">
      <c r="B121" s="153"/>
      <c r="C121" s="154"/>
      <c r="D121" s="163" t="s">
        <v>212</v>
      </c>
      <c r="E121" s="163"/>
      <c r="F121" s="163"/>
      <c r="G121" s="163"/>
      <c r="H121" s="163"/>
      <c r="I121" s="163"/>
      <c r="J121" s="163"/>
      <c r="K121" s="163"/>
      <c r="L121" s="163"/>
      <c r="M121" s="163"/>
      <c r="N121" s="283">
        <f>BK121</f>
        <v>0</v>
      </c>
      <c r="O121" s="284"/>
      <c r="P121" s="284"/>
      <c r="Q121" s="284"/>
      <c r="R121" s="156"/>
      <c r="T121" s="157"/>
      <c r="U121" s="154"/>
      <c r="V121" s="154"/>
      <c r="W121" s="158">
        <f>W122+SUM(W123:W136)</f>
        <v>0</v>
      </c>
      <c r="X121" s="154"/>
      <c r="Y121" s="158">
        <f>Y122+SUM(Y123:Y136)</f>
        <v>0</v>
      </c>
      <c r="Z121" s="154"/>
      <c r="AA121" s="159">
        <f>AA122+SUM(AA123:AA136)</f>
        <v>0</v>
      </c>
      <c r="AR121" s="160" t="s">
        <v>23</v>
      </c>
      <c r="AT121" s="161" t="s">
        <v>76</v>
      </c>
      <c r="AU121" s="161" t="s">
        <v>23</v>
      </c>
      <c r="AY121" s="160" t="s">
        <v>137</v>
      </c>
      <c r="BK121" s="162">
        <f>BK122+SUM(BK123:BK136)</f>
        <v>0</v>
      </c>
    </row>
    <row r="122" spans="2:65" s="1" customFormat="1" ht="31.5" customHeight="1">
      <c r="B122" s="33"/>
      <c r="C122" s="164" t="s">
        <v>23</v>
      </c>
      <c r="D122" s="164" t="s">
        <v>138</v>
      </c>
      <c r="E122" s="165" t="s">
        <v>214</v>
      </c>
      <c r="F122" s="272" t="s">
        <v>215</v>
      </c>
      <c r="G122" s="273"/>
      <c r="H122" s="273"/>
      <c r="I122" s="273"/>
      <c r="J122" s="166" t="s">
        <v>216</v>
      </c>
      <c r="K122" s="167">
        <v>2</v>
      </c>
      <c r="L122" s="274">
        <v>0</v>
      </c>
      <c r="M122" s="273"/>
      <c r="N122" s="275">
        <f aca="true" t="shared" si="5" ref="N122:N131">ROUND(L122*K122,2)</f>
        <v>0</v>
      </c>
      <c r="O122" s="273"/>
      <c r="P122" s="273"/>
      <c r="Q122" s="273"/>
      <c r="R122" s="35"/>
      <c r="T122" s="168" t="s">
        <v>21</v>
      </c>
      <c r="U122" s="42" t="s">
        <v>42</v>
      </c>
      <c r="V122" s="34"/>
      <c r="W122" s="169">
        <f aca="true" t="shared" si="6" ref="W122:W131">V122*K122</f>
        <v>0</v>
      </c>
      <c r="X122" s="169">
        <v>0</v>
      </c>
      <c r="Y122" s="169">
        <f aca="true" t="shared" si="7" ref="Y122:Y131">X122*K122</f>
        <v>0</v>
      </c>
      <c r="Z122" s="169">
        <v>0</v>
      </c>
      <c r="AA122" s="170">
        <f aca="true" t="shared" si="8" ref="AA122:AA131">Z122*K122</f>
        <v>0</v>
      </c>
      <c r="AR122" s="16" t="s">
        <v>142</v>
      </c>
      <c r="AT122" s="16" t="s">
        <v>138</v>
      </c>
      <c r="AU122" s="16" t="s">
        <v>101</v>
      </c>
      <c r="AY122" s="16" t="s">
        <v>137</v>
      </c>
      <c r="BE122" s="108">
        <f aca="true" t="shared" si="9" ref="BE122:BE131">IF(U122="základní",N122,0)</f>
        <v>0</v>
      </c>
      <c r="BF122" s="108">
        <f aca="true" t="shared" si="10" ref="BF122:BF131">IF(U122="snížená",N122,0)</f>
        <v>0</v>
      </c>
      <c r="BG122" s="108">
        <f aca="true" t="shared" si="11" ref="BG122:BG131">IF(U122="zákl. přenesená",N122,0)</f>
        <v>0</v>
      </c>
      <c r="BH122" s="108">
        <f aca="true" t="shared" si="12" ref="BH122:BH131">IF(U122="sníž. přenesená",N122,0)</f>
        <v>0</v>
      </c>
      <c r="BI122" s="108">
        <f aca="true" t="shared" si="13" ref="BI122:BI131">IF(U122="nulová",N122,0)</f>
        <v>0</v>
      </c>
      <c r="BJ122" s="16" t="s">
        <v>23</v>
      </c>
      <c r="BK122" s="108">
        <f aca="true" t="shared" si="14" ref="BK122:BK131">ROUND(L122*K122,2)</f>
        <v>0</v>
      </c>
      <c r="BL122" s="16" t="s">
        <v>142</v>
      </c>
      <c r="BM122" s="16" t="s">
        <v>101</v>
      </c>
    </row>
    <row r="123" spans="2:65" s="1" customFormat="1" ht="31.5" customHeight="1">
      <c r="B123" s="33"/>
      <c r="C123" s="184" t="s">
        <v>101</v>
      </c>
      <c r="D123" s="184" t="s">
        <v>217</v>
      </c>
      <c r="E123" s="185" t="s">
        <v>218</v>
      </c>
      <c r="F123" s="288" t="s">
        <v>219</v>
      </c>
      <c r="G123" s="289"/>
      <c r="H123" s="289"/>
      <c r="I123" s="289"/>
      <c r="J123" s="186" t="s">
        <v>216</v>
      </c>
      <c r="K123" s="187">
        <v>2</v>
      </c>
      <c r="L123" s="290">
        <v>0</v>
      </c>
      <c r="M123" s="289"/>
      <c r="N123" s="291">
        <f t="shared" si="5"/>
        <v>0</v>
      </c>
      <c r="O123" s="273"/>
      <c r="P123" s="273"/>
      <c r="Q123" s="273"/>
      <c r="R123" s="35"/>
      <c r="T123" s="168" t="s">
        <v>21</v>
      </c>
      <c r="U123" s="42" t="s">
        <v>42</v>
      </c>
      <c r="V123" s="34"/>
      <c r="W123" s="169">
        <f t="shared" si="6"/>
        <v>0</v>
      </c>
      <c r="X123" s="169">
        <v>0</v>
      </c>
      <c r="Y123" s="169">
        <f t="shared" si="7"/>
        <v>0</v>
      </c>
      <c r="Z123" s="169">
        <v>0</v>
      </c>
      <c r="AA123" s="170">
        <f t="shared" si="8"/>
        <v>0</v>
      </c>
      <c r="AR123" s="16" t="s">
        <v>155</v>
      </c>
      <c r="AT123" s="16" t="s">
        <v>217</v>
      </c>
      <c r="AU123" s="16" t="s">
        <v>101</v>
      </c>
      <c r="AY123" s="16" t="s">
        <v>137</v>
      </c>
      <c r="BE123" s="108">
        <f t="shared" si="9"/>
        <v>0</v>
      </c>
      <c r="BF123" s="108">
        <f t="shared" si="10"/>
        <v>0</v>
      </c>
      <c r="BG123" s="108">
        <f t="shared" si="11"/>
        <v>0</v>
      </c>
      <c r="BH123" s="108">
        <f t="shared" si="12"/>
        <v>0</v>
      </c>
      <c r="BI123" s="108">
        <f t="shared" si="13"/>
        <v>0</v>
      </c>
      <c r="BJ123" s="16" t="s">
        <v>23</v>
      </c>
      <c r="BK123" s="108">
        <f t="shared" si="14"/>
        <v>0</v>
      </c>
      <c r="BL123" s="16" t="s">
        <v>142</v>
      </c>
      <c r="BM123" s="16" t="s">
        <v>142</v>
      </c>
    </row>
    <row r="124" spans="2:65" s="1" customFormat="1" ht="31.5" customHeight="1">
      <c r="B124" s="33"/>
      <c r="C124" s="164" t="s">
        <v>148</v>
      </c>
      <c r="D124" s="164" t="s">
        <v>138</v>
      </c>
      <c r="E124" s="165" t="s">
        <v>220</v>
      </c>
      <c r="F124" s="272" t="s">
        <v>221</v>
      </c>
      <c r="G124" s="273"/>
      <c r="H124" s="273"/>
      <c r="I124" s="273"/>
      <c r="J124" s="166" t="s">
        <v>216</v>
      </c>
      <c r="K124" s="167">
        <v>2</v>
      </c>
      <c r="L124" s="274">
        <v>0</v>
      </c>
      <c r="M124" s="273"/>
      <c r="N124" s="275">
        <f t="shared" si="5"/>
        <v>0</v>
      </c>
      <c r="O124" s="273"/>
      <c r="P124" s="273"/>
      <c r="Q124" s="273"/>
      <c r="R124" s="35"/>
      <c r="T124" s="168" t="s">
        <v>21</v>
      </c>
      <c r="U124" s="42" t="s">
        <v>42</v>
      </c>
      <c r="V124" s="34"/>
      <c r="W124" s="169">
        <f t="shared" si="6"/>
        <v>0</v>
      </c>
      <c r="X124" s="169">
        <v>0</v>
      </c>
      <c r="Y124" s="169">
        <f t="shared" si="7"/>
        <v>0</v>
      </c>
      <c r="Z124" s="169">
        <v>0</v>
      </c>
      <c r="AA124" s="170">
        <f t="shared" si="8"/>
        <v>0</v>
      </c>
      <c r="AR124" s="16" t="s">
        <v>142</v>
      </c>
      <c r="AT124" s="16" t="s">
        <v>138</v>
      </c>
      <c r="AU124" s="16" t="s">
        <v>101</v>
      </c>
      <c r="AY124" s="16" t="s">
        <v>137</v>
      </c>
      <c r="BE124" s="108">
        <f t="shared" si="9"/>
        <v>0</v>
      </c>
      <c r="BF124" s="108">
        <f t="shared" si="10"/>
        <v>0</v>
      </c>
      <c r="BG124" s="108">
        <f t="shared" si="11"/>
        <v>0</v>
      </c>
      <c r="BH124" s="108">
        <f t="shared" si="12"/>
        <v>0</v>
      </c>
      <c r="BI124" s="108">
        <f t="shared" si="13"/>
        <v>0</v>
      </c>
      <c r="BJ124" s="16" t="s">
        <v>23</v>
      </c>
      <c r="BK124" s="108">
        <f t="shared" si="14"/>
        <v>0</v>
      </c>
      <c r="BL124" s="16" t="s">
        <v>142</v>
      </c>
      <c r="BM124" s="16" t="s">
        <v>152</v>
      </c>
    </row>
    <row r="125" spans="2:65" s="1" customFormat="1" ht="22.5" customHeight="1">
      <c r="B125" s="33"/>
      <c r="C125" s="184" t="s">
        <v>142</v>
      </c>
      <c r="D125" s="184" t="s">
        <v>217</v>
      </c>
      <c r="E125" s="185" t="s">
        <v>222</v>
      </c>
      <c r="F125" s="288" t="s">
        <v>223</v>
      </c>
      <c r="G125" s="289"/>
      <c r="H125" s="289"/>
      <c r="I125" s="289"/>
      <c r="J125" s="186" t="s">
        <v>216</v>
      </c>
      <c r="K125" s="187">
        <v>2</v>
      </c>
      <c r="L125" s="290">
        <v>0</v>
      </c>
      <c r="M125" s="289"/>
      <c r="N125" s="291">
        <f t="shared" si="5"/>
        <v>0</v>
      </c>
      <c r="O125" s="273"/>
      <c r="P125" s="273"/>
      <c r="Q125" s="273"/>
      <c r="R125" s="35"/>
      <c r="T125" s="168" t="s">
        <v>21</v>
      </c>
      <c r="U125" s="42" t="s">
        <v>42</v>
      </c>
      <c r="V125" s="34"/>
      <c r="W125" s="169">
        <f t="shared" si="6"/>
        <v>0</v>
      </c>
      <c r="X125" s="169">
        <v>0</v>
      </c>
      <c r="Y125" s="169">
        <f t="shared" si="7"/>
        <v>0</v>
      </c>
      <c r="Z125" s="169">
        <v>0</v>
      </c>
      <c r="AA125" s="170">
        <f t="shared" si="8"/>
        <v>0</v>
      </c>
      <c r="AR125" s="16" t="s">
        <v>155</v>
      </c>
      <c r="AT125" s="16" t="s">
        <v>217</v>
      </c>
      <c r="AU125" s="16" t="s">
        <v>101</v>
      </c>
      <c r="AY125" s="16" t="s">
        <v>137</v>
      </c>
      <c r="BE125" s="108">
        <f t="shared" si="9"/>
        <v>0</v>
      </c>
      <c r="BF125" s="108">
        <f t="shared" si="10"/>
        <v>0</v>
      </c>
      <c r="BG125" s="108">
        <f t="shared" si="11"/>
        <v>0</v>
      </c>
      <c r="BH125" s="108">
        <f t="shared" si="12"/>
        <v>0</v>
      </c>
      <c r="BI125" s="108">
        <f t="shared" si="13"/>
        <v>0</v>
      </c>
      <c r="BJ125" s="16" t="s">
        <v>23</v>
      </c>
      <c r="BK125" s="108">
        <f t="shared" si="14"/>
        <v>0</v>
      </c>
      <c r="BL125" s="16" t="s">
        <v>142</v>
      </c>
      <c r="BM125" s="16" t="s">
        <v>155</v>
      </c>
    </row>
    <row r="126" spans="2:65" s="1" customFormat="1" ht="22.5" customHeight="1">
      <c r="B126" s="33"/>
      <c r="C126" s="184" t="s">
        <v>156</v>
      </c>
      <c r="D126" s="184" t="s">
        <v>217</v>
      </c>
      <c r="E126" s="185" t="s">
        <v>224</v>
      </c>
      <c r="F126" s="288" t="s">
        <v>225</v>
      </c>
      <c r="G126" s="289"/>
      <c r="H126" s="289"/>
      <c r="I126" s="289"/>
      <c r="J126" s="186" t="s">
        <v>216</v>
      </c>
      <c r="K126" s="187">
        <v>2</v>
      </c>
      <c r="L126" s="290">
        <v>0</v>
      </c>
      <c r="M126" s="289"/>
      <c r="N126" s="291">
        <f t="shared" si="5"/>
        <v>0</v>
      </c>
      <c r="O126" s="273"/>
      <c r="P126" s="273"/>
      <c r="Q126" s="273"/>
      <c r="R126" s="35"/>
      <c r="T126" s="168" t="s">
        <v>21</v>
      </c>
      <c r="U126" s="42" t="s">
        <v>42</v>
      </c>
      <c r="V126" s="34"/>
      <c r="W126" s="169">
        <f t="shared" si="6"/>
        <v>0</v>
      </c>
      <c r="X126" s="169">
        <v>0</v>
      </c>
      <c r="Y126" s="169">
        <f t="shared" si="7"/>
        <v>0</v>
      </c>
      <c r="Z126" s="169">
        <v>0</v>
      </c>
      <c r="AA126" s="170">
        <f t="shared" si="8"/>
        <v>0</v>
      </c>
      <c r="AR126" s="16" t="s">
        <v>155</v>
      </c>
      <c r="AT126" s="16" t="s">
        <v>217</v>
      </c>
      <c r="AU126" s="16" t="s">
        <v>101</v>
      </c>
      <c r="AY126" s="16" t="s">
        <v>137</v>
      </c>
      <c r="BE126" s="108">
        <f t="shared" si="9"/>
        <v>0</v>
      </c>
      <c r="BF126" s="108">
        <f t="shared" si="10"/>
        <v>0</v>
      </c>
      <c r="BG126" s="108">
        <f t="shared" si="11"/>
        <v>0</v>
      </c>
      <c r="BH126" s="108">
        <f t="shared" si="12"/>
        <v>0</v>
      </c>
      <c r="BI126" s="108">
        <f t="shared" si="13"/>
        <v>0</v>
      </c>
      <c r="BJ126" s="16" t="s">
        <v>23</v>
      </c>
      <c r="BK126" s="108">
        <f t="shared" si="14"/>
        <v>0</v>
      </c>
      <c r="BL126" s="16" t="s">
        <v>142</v>
      </c>
      <c r="BM126" s="16" t="s">
        <v>28</v>
      </c>
    </row>
    <row r="127" spans="2:65" s="1" customFormat="1" ht="22.5" customHeight="1">
      <c r="B127" s="33"/>
      <c r="C127" s="184" t="s">
        <v>152</v>
      </c>
      <c r="D127" s="184" t="s">
        <v>217</v>
      </c>
      <c r="E127" s="185" t="s">
        <v>226</v>
      </c>
      <c r="F127" s="288" t="s">
        <v>227</v>
      </c>
      <c r="G127" s="289"/>
      <c r="H127" s="289"/>
      <c r="I127" s="289"/>
      <c r="J127" s="186" t="s">
        <v>216</v>
      </c>
      <c r="K127" s="187">
        <v>4</v>
      </c>
      <c r="L127" s="290">
        <v>0</v>
      </c>
      <c r="M127" s="289"/>
      <c r="N127" s="291">
        <f t="shared" si="5"/>
        <v>0</v>
      </c>
      <c r="O127" s="273"/>
      <c r="P127" s="273"/>
      <c r="Q127" s="273"/>
      <c r="R127" s="35"/>
      <c r="T127" s="168" t="s">
        <v>21</v>
      </c>
      <c r="U127" s="42" t="s">
        <v>42</v>
      </c>
      <c r="V127" s="34"/>
      <c r="W127" s="169">
        <f t="shared" si="6"/>
        <v>0</v>
      </c>
      <c r="X127" s="169">
        <v>0</v>
      </c>
      <c r="Y127" s="169">
        <f t="shared" si="7"/>
        <v>0</v>
      </c>
      <c r="Z127" s="169">
        <v>0</v>
      </c>
      <c r="AA127" s="170">
        <f t="shared" si="8"/>
        <v>0</v>
      </c>
      <c r="AR127" s="16" t="s">
        <v>155</v>
      </c>
      <c r="AT127" s="16" t="s">
        <v>217</v>
      </c>
      <c r="AU127" s="16" t="s">
        <v>101</v>
      </c>
      <c r="AY127" s="16" t="s">
        <v>137</v>
      </c>
      <c r="BE127" s="108">
        <f t="shared" si="9"/>
        <v>0</v>
      </c>
      <c r="BF127" s="108">
        <f t="shared" si="10"/>
        <v>0</v>
      </c>
      <c r="BG127" s="108">
        <f t="shared" si="11"/>
        <v>0</v>
      </c>
      <c r="BH127" s="108">
        <f t="shared" si="12"/>
        <v>0</v>
      </c>
      <c r="BI127" s="108">
        <f t="shared" si="13"/>
        <v>0</v>
      </c>
      <c r="BJ127" s="16" t="s">
        <v>23</v>
      </c>
      <c r="BK127" s="108">
        <f t="shared" si="14"/>
        <v>0</v>
      </c>
      <c r="BL127" s="16" t="s">
        <v>142</v>
      </c>
      <c r="BM127" s="16" t="s">
        <v>161</v>
      </c>
    </row>
    <row r="128" spans="2:65" s="1" customFormat="1" ht="22.5" customHeight="1">
      <c r="B128" s="33"/>
      <c r="C128" s="184" t="s">
        <v>162</v>
      </c>
      <c r="D128" s="184" t="s">
        <v>217</v>
      </c>
      <c r="E128" s="185" t="s">
        <v>228</v>
      </c>
      <c r="F128" s="288" t="s">
        <v>229</v>
      </c>
      <c r="G128" s="289"/>
      <c r="H128" s="289"/>
      <c r="I128" s="289"/>
      <c r="J128" s="186" t="s">
        <v>230</v>
      </c>
      <c r="K128" s="187">
        <v>2</v>
      </c>
      <c r="L128" s="290">
        <v>0</v>
      </c>
      <c r="M128" s="289"/>
      <c r="N128" s="291">
        <f t="shared" si="5"/>
        <v>0</v>
      </c>
      <c r="O128" s="273"/>
      <c r="P128" s="273"/>
      <c r="Q128" s="273"/>
      <c r="R128" s="35"/>
      <c r="T128" s="168" t="s">
        <v>21</v>
      </c>
      <c r="U128" s="42" t="s">
        <v>42</v>
      </c>
      <c r="V128" s="34"/>
      <c r="W128" s="169">
        <f t="shared" si="6"/>
        <v>0</v>
      </c>
      <c r="X128" s="169">
        <v>0</v>
      </c>
      <c r="Y128" s="169">
        <f t="shared" si="7"/>
        <v>0</v>
      </c>
      <c r="Z128" s="169">
        <v>0</v>
      </c>
      <c r="AA128" s="170">
        <f t="shared" si="8"/>
        <v>0</v>
      </c>
      <c r="AR128" s="16" t="s">
        <v>155</v>
      </c>
      <c r="AT128" s="16" t="s">
        <v>217</v>
      </c>
      <c r="AU128" s="16" t="s">
        <v>101</v>
      </c>
      <c r="AY128" s="16" t="s">
        <v>137</v>
      </c>
      <c r="BE128" s="108">
        <f t="shared" si="9"/>
        <v>0</v>
      </c>
      <c r="BF128" s="108">
        <f t="shared" si="10"/>
        <v>0</v>
      </c>
      <c r="BG128" s="108">
        <f t="shared" si="11"/>
        <v>0</v>
      </c>
      <c r="BH128" s="108">
        <f t="shared" si="12"/>
        <v>0</v>
      </c>
      <c r="BI128" s="108">
        <f t="shared" si="13"/>
        <v>0</v>
      </c>
      <c r="BJ128" s="16" t="s">
        <v>23</v>
      </c>
      <c r="BK128" s="108">
        <f t="shared" si="14"/>
        <v>0</v>
      </c>
      <c r="BL128" s="16" t="s">
        <v>142</v>
      </c>
      <c r="BM128" s="16" t="s">
        <v>165</v>
      </c>
    </row>
    <row r="129" spans="2:65" s="1" customFormat="1" ht="31.5" customHeight="1">
      <c r="B129" s="33"/>
      <c r="C129" s="164" t="s">
        <v>155</v>
      </c>
      <c r="D129" s="164" t="s">
        <v>138</v>
      </c>
      <c r="E129" s="165" t="s">
        <v>231</v>
      </c>
      <c r="F129" s="272" t="s">
        <v>232</v>
      </c>
      <c r="G129" s="273"/>
      <c r="H129" s="273"/>
      <c r="I129" s="273"/>
      <c r="J129" s="166" t="s">
        <v>151</v>
      </c>
      <c r="K129" s="167">
        <v>43.5</v>
      </c>
      <c r="L129" s="274">
        <v>0</v>
      </c>
      <c r="M129" s="273"/>
      <c r="N129" s="275">
        <f t="shared" si="5"/>
        <v>0</v>
      </c>
      <c r="O129" s="273"/>
      <c r="P129" s="273"/>
      <c r="Q129" s="273"/>
      <c r="R129" s="35"/>
      <c r="T129" s="168" t="s">
        <v>21</v>
      </c>
      <c r="U129" s="42" t="s">
        <v>42</v>
      </c>
      <c r="V129" s="34"/>
      <c r="W129" s="169">
        <f t="shared" si="6"/>
        <v>0</v>
      </c>
      <c r="X129" s="169">
        <v>0</v>
      </c>
      <c r="Y129" s="169">
        <f t="shared" si="7"/>
        <v>0</v>
      </c>
      <c r="Z129" s="169">
        <v>0</v>
      </c>
      <c r="AA129" s="170">
        <f t="shared" si="8"/>
        <v>0</v>
      </c>
      <c r="AR129" s="16" t="s">
        <v>142</v>
      </c>
      <c r="AT129" s="16" t="s">
        <v>138</v>
      </c>
      <c r="AU129" s="16" t="s">
        <v>101</v>
      </c>
      <c r="AY129" s="16" t="s">
        <v>137</v>
      </c>
      <c r="BE129" s="108">
        <f t="shared" si="9"/>
        <v>0</v>
      </c>
      <c r="BF129" s="108">
        <f t="shared" si="10"/>
        <v>0</v>
      </c>
      <c r="BG129" s="108">
        <f t="shared" si="11"/>
        <v>0</v>
      </c>
      <c r="BH129" s="108">
        <f t="shared" si="12"/>
        <v>0</v>
      </c>
      <c r="BI129" s="108">
        <f t="shared" si="13"/>
        <v>0</v>
      </c>
      <c r="BJ129" s="16" t="s">
        <v>23</v>
      </c>
      <c r="BK129" s="108">
        <f t="shared" si="14"/>
        <v>0</v>
      </c>
      <c r="BL129" s="16" t="s">
        <v>142</v>
      </c>
      <c r="BM129" s="16" t="s">
        <v>168</v>
      </c>
    </row>
    <row r="130" spans="2:65" s="1" customFormat="1" ht="22.5" customHeight="1">
      <c r="B130" s="33"/>
      <c r="C130" s="164" t="s">
        <v>169</v>
      </c>
      <c r="D130" s="164" t="s">
        <v>138</v>
      </c>
      <c r="E130" s="165" t="s">
        <v>233</v>
      </c>
      <c r="F130" s="272" t="s">
        <v>234</v>
      </c>
      <c r="G130" s="273"/>
      <c r="H130" s="273"/>
      <c r="I130" s="273"/>
      <c r="J130" s="166" t="s">
        <v>151</v>
      </c>
      <c r="K130" s="167">
        <v>43.5</v>
      </c>
      <c r="L130" s="274">
        <v>0</v>
      </c>
      <c r="M130" s="273"/>
      <c r="N130" s="275">
        <f t="shared" si="5"/>
        <v>0</v>
      </c>
      <c r="O130" s="273"/>
      <c r="P130" s="273"/>
      <c r="Q130" s="273"/>
      <c r="R130" s="35"/>
      <c r="T130" s="168" t="s">
        <v>21</v>
      </c>
      <c r="U130" s="42" t="s">
        <v>42</v>
      </c>
      <c r="V130" s="34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16" t="s">
        <v>142</v>
      </c>
      <c r="AT130" s="16" t="s">
        <v>138</v>
      </c>
      <c r="AU130" s="16" t="s">
        <v>101</v>
      </c>
      <c r="AY130" s="16" t="s">
        <v>137</v>
      </c>
      <c r="BE130" s="108">
        <f t="shared" si="9"/>
        <v>0</v>
      </c>
      <c r="BF130" s="108">
        <f t="shared" si="10"/>
        <v>0</v>
      </c>
      <c r="BG130" s="108">
        <f t="shared" si="11"/>
        <v>0</v>
      </c>
      <c r="BH130" s="108">
        <f t="shared" si="12"/>
        <v>0</v>
      </c>
      <c r="BI130" s="108">
        <f t="shared" si="13"/>
        <v>0</v>
      </c>
      <c r="BJ130" s="16" t="s">
        <v>23</v>
      </c>
      <c r="BK130" s="108">
        <f t="shared" si="14"/>
        <v>0</v>
      </c>
      <c r="BL130" s="16" t="s">
        <v>142</v>
      </c>
      <c r="BM130" s="16" t="s">
        <v>172</v>
      </c>
    </row>
    <row r="131" spans="2:65" s="1" customFormat="1" ht="31.5" customHeight="1">
      <c r="B131" s="33"/>
      <c r="C131" s="164" t="s">
        <v>28</v>
      </c>
      <c r="D131" s="164" t="s">
        <v>138</v>
      </c>
      <c r="E131" s="165" t="s">
        <v>235</v>
      </c>
      <c r="F131" s="272" t="s">
        <v>236</v>
      </c>
      <c r="G131" s="273"/>
      <c r="H131" s="273"/>
      <c r="I131" s="273"/>
      <c r="J131" s="166" t="s">
        <v>230</v>
      </c>
      <c r="K131" s="167">
        <v>44</v>
      </c>
      <c r="L131" s="274">
        <v>0</v>
      </c>
      <c r="M131" s="273"/>
      <c r="N131" s="275">
        <f t="shared" si="5"/>
        <v>0</v>
      </c>
      <c r="O131" s="273"/>
      <c r="P131" s="273"/>
      <c r="Q131" s="273"/>
      <c r="R131" s="35"/>
      <c r="T131" s="168" t="s">
        <v>21</v>
      </c>
      <c r="U131" s="42" t="s">
        <v>42</v>
      </c>
      <c r="V131" s="34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16" t="s">
        <v>142</v>
      </c>
      <c r="AT131" s="16" t="s">
        <v>138</v>
      </c>
      <c r="AU131" s="16" t="s">
        <v>101</v>
      </c>
      <c r="AY131" s="16" t="s">
        <v>137</v>
      </c>
      <c r="BE131" s="108">
        <f t="shared" si="9"/>
        <v>0</v>
      </c>
      <c r="BF131" s="108">
        <f t="shared" si="10"/>
        <v>0</v>
      </c>
      <c r="BG131" s="108">
        <f t="shared" si="11"/>
        <v>0</v>
      </c>
      <c r="BH131" s="108">
        <f t="shared" si="12"/>
        <v>0</v>
      </c>
      <c r="BI131" s="108">
        <f t="shared" si="13"/>
        <v>0</v>
      </c>
      <c r="BJ131" s="16" t="s">
        <v>23</v>
      </c>
      <c r="BK131" s="108">
        <f t="shared" si="14"/>
        <v>0</v>
      </c>
      <c r="BL131" s="16" t="s">
        <v>142</v>
      </c>
      <c r="BM131" s="16" t="s">
        <v>176</v>
      </c>
    </row>
    <row r="132" spans="2:47" s="1" customFormat="1" ht="54" customHeight="1">
      <c r="B132" s="33"/>
      <c r="C132" s="34"/>
      <c r="D132" s="34"/>
      <c r="E132" s="34"/>
      <c r="F132" s="276" t="s">
        <v>237</v>
      </c>
      <c r="G132" s="240"/>
      <c r="H132" s="240"/>
      <c r="I132" s="240"/>
      <c r="J132" s="34"/>
      <c r="K132" s="34"/>
      <c r="L132" s="34"/>
      <c r="M132" s="34"/>
      <c r="N132" s="34"/>
      <c r="O132" s="34"/>
      <c r="P132" s="34"/>
      <c r="Q132" s="34"/>
      <c r="R132" s="35"/>
      <c r="T132" s="76"/>
      <c r="U132" s="34"/>
      <c r="V132" s="34"/>
      <c r="W132" s="34"/>
      <c r="X132" s="34"/>
      <c r="Y132" s="34"/>
      <c r="Z132" s="34"/>
      <c r="AA132" s="77"/>
      <c r="AT132" s="16" t="s">
        <v>144</v>
      </c>
      <c r="AU132" s="16" t="s">
        <v>101</v>
      </c>
    </row>
    <row r="133" spans="2:65" s="1" customFormat="1" ht="22.5" customHeight="1">
      <c r="B133" s="33"/>
      <c r="C133" s="164" t="s">
        <v>177</v>
      </c>
      <c r="D133" s="164" t="s">
        <v>138</v>
      </c>
      <c r="E133" s="165" t="s">
        <v>238</v>
      </c>
      <c r="F133" s="272" t="s">
        <v>239</v>
      </c>
      <c r="G133" s="273"/>
      <c r="H133" s="273"/>
      <c r="I133" s="273"/>
      <c r="J133" s="166" t="s">
        <v>230</v>
      </c>
      <c r="K133" s="167">
        <v>2</v>
      </c>
      <c r="L133" s="274">
        <v>0</v>
      </c>
      <c r="M133" s="273"/>
      <c r="N133" s="275">
        <f>ROUND(L133*K133,2)</f>
        <v>0</v>
      </c>
      <c r="O133" s="273"/>
      <c r="P133" s="273"/>
      <c r="Q133" s="273"/>
      <c r="R133" s="35"/>
      <c r="T133" s="168" t="s">
        <v>21</v>
      </c>
      <c r="U133" s="42" t="s">
        <v>42</v>
      </c>
      <c r="V133" s="34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16" t="s">
        <v>142</v>
      </c>
      <c r="AT133" s="16" t="s">
        <v>138</v>
      </c>
      <c r="AU133" s="16" t="s">
        <v>101</v>
      </c>
      <c r="AY133" s="16" t="s">
        <v>137</v>
      </c>
      <c r="BE133" s="108">
        <f>IF(U133="základní",N133,0)</f>
        <v>0</v>
      </c>
      <c r="BF133" s="108">
        <f>IF(U133="snížená",N133,0)</f>
        <v>0</v>
      </c>
      <c r="BG133" s="108">
        <f>IF(U133="zákl. přenesená",N133,0)</f>
        <v>0</v>
      </c>
      <c r="BH133" s="108">
        <f>IF(U133="sníž. přenesená",N133,0)</f>
        <v>0</v>
      </c>
      <c r="BI133" s="108">
        <f>IF(U133="nulová",N133,0)</f>
        <v>0</v>
      </c>
      <c r="BJ133" s="16" t="s">
        <v>23</v>
      </c>
      <c r="BK133" s="108">
        <f>ROUND(L133*K133,2)</f>
        <v>0</v>
      </c>
      <c r="BL133" s="16" t="s">
        <v>142</v>
      </c>
      <c r="BM133" s="16" t="s">
        <v>181</v>
      </c>
    </row>
    <row r="134" spans="2:47" s="1" customFormat="1" ht="54" customHeight="1">
      <c r="B134" s="33"/>
      <c r="C134" s="34"/>
      <c r="D134" s="34"/>
      <c r="E134" s="34"/>
      <c r="F134" s="276" t="s">
        <v>240</v>
      </c>
      <c r="G134" s="240"/>
      <c r="H134" s="240"/>
      <c r="I134" s="240"/>
      <c r="J134" s="34"/>
      <c r="K134" s="34"/>
      <c r="L134" s="34"/>
      <c r="M134" s="34"/>
      <c r="N134" s="34"/>
      <c r="O134" s="34"/>
      <c r="P134" s="34"/>
      <c r="Q134" s="34"/>
      <c r="R134" s="35"/>
      <c r="T134" s="76"/>
      <c r="U134" s="34"/>
      <c r="V134" s="34"/>
      <c r="W134" s="34"/>
      <c r="X134" s="34"/>
      <c r="Y134" s="34"/>
      <c r="Z134" s="34"/>
      <c r="AA134" s="77"/>
      <c r="AT134" s="16" t="s">
        <v>144</v>
      </c>
      <c r="AU134" s="16" t="s">
        <v>101</v>
      </c>
    </row>
    <row r="135" spans="2:51" s="10" customFormat="1" ht="22.5" customHeight="1">
      <c r="B135" s="171"/>
      <c r="C135" s="172"/>
      <c r="D135" s="172"/>
      <c r="E135" s="173" t="s">
        <v>21</v>
      </c>
      <c r="F135" s="277" t="s">
        <v>241</v>
      </c>
      <c r="G135" s="278"/>
      <c r="H135" s="278"/>
      <c r="I135" s="278"/>
      <c r="J135" s="172"/>
      <c r="K135" s="174">
        <v>2</v>
      </c>
      <c r="L135" s="172"/>
      <c r="M135" s="172"/>
      <c r="N135" s="172"/>
      <c r="O135" s="172"/>
      <c r="P135" s="172"/>
      <c r="Q135" s="172"/>
      <c r="R135" s="175"/>
      <c r="T135" s="176"/>
      <c r="U135" s="172"/>
      <c r="V135" s="172"/>
      <c r="W135" s="172"/>
      <c r="X135" s="172"/>
      <c r="Y135" s="172"/>
      <c r="Z135" s="172"/>
      <c r="AA135" s="177"/>
      <c r="AT135" s="178" t="s">
        <v>184</v>
      </c>
      <c r="AU135" s="178" t="s">
        <v>101</v>
      </c>
      <c r="AV135" s="10" t="s">
        <v>101</v>
      </c>
      <c r="AW135" s="10" t="s">
        <v>35</v>
      </c>
      <c r="AX135" s="10" t="s">
        <v>23</v>
      </c>
      <c r="AY135" s="178" t="s">
        <v>137</v>
      </c>
    </row>
    <row r="136" spans="2:63" s="9" customFormat="1" ht="22.35" customHeight="1">
      <c r="B136" s="153"/>
      <c r="C136" s="154"/>
      <c r="D136" s="163" t="s">
        <v>213</v>
      </c>
      <c r="E136" s="163"/>
      <c r="F136" s="163"/>
      <c r="G136" s="163"/>
      <c r="H136" s="163"/>
      <c r="I136" s="163"/>
      <c r="J136" s="163"/>
      <c r="K136" s="163"/>
      <c r="L136" s="163"/>
      <c r="M136" s="163"/>
      <c r="N136" s="283">
        <f>BK136</f>
        <v>0</v>
      </c>
      <c r="O136" s="284"/>
      <c r="P136" s="284"/>
      <c r="Q136" s="284"/>
      <c r="R136" s="156"/>
      <c r="T136" s="157"/>
      <c r="U136" s="154"/>
      <c r="V136" s="154"/>
      <c r="W136" s="158">
        <f>W137</f>
        <v>0</v>
      </c>
      <c r="X136" s="154"/>
      <c r="Y136" s="158">
        <f>Y137</f>
        <v>0</v>
      </c>
      <c r="Z136" s="154"/>
      <c r="AA136" s="159">
        <f>AA137</f>
        <v>0</v>
      </c>
      <c r="AR136" s="160" t="s">
        <v>23</v>
      </c>
      <c r="AT136" s="161" t="s">
        <v>76</v>
      </c>
      <c r="AU136" s="161" t="s">
        <v>101</v>
      </c>
      <c r="AY136" s="160" t="s">
        <v>137</v>
      </c>
      <c r="BK136" s="162">
        <f>BK137</f>
        <v>0</v>
      </c>
    </row>
    <row r="137" spans="2:65" s="1" customFormat="1" ht="31.5" customHeight="1">
      <c r="B137" s="33"/>
      <c r="C137" s="164" t="s">
        <v>161</v>
      </c>
      <c r="D137" s="164" t="s">
        <v>138</v>
      </c>
      <c r="E137" s="165" t="s">
        <v>242</v>
      </c>
      <c r="F137" s="272" t="s">
        <v>243</v>
      </c>
      <c r="G137" s="273"/>
      <c r="H137" s="273"/>
      <c r="I137" s="273"/>
      <c r="J137" s="166" t="s">
        <v>244</v>
      </c>
      <c r="K137" s="167">
        <v>0.25</v>
      </c>
      <c r="L137" s="274">
        <v>0</v>
      </c>
      <c r="M137" s="273"/>
      <c r="N137" s="275">
        <f>ROUND(L137*K137,2)</f>
        <v>0</v>
      </c>
      <c r="O137" s="273"/>
      <c r="P137" s="273"/>
      <c r="Q137" s="273"/>
      <c r="R137" s="35"/>
      <c r="T137" s="168" t="s">
        <v>21</v>
      </c>
      <c r="U137" s="42" t="s">
        <v>42</v>
      </c>
      <c r="V137" s="34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16" t="s">
        <v>142</v>
      </c>
      <c r="AT137" s="16" t="s">
        <v>138</v>
      </c>
      <c r="AU137" s="16" t="s">
        <v>148</v>
      </c>
      <c r="AY137" s="16" t="s">
        <v>137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16" t="s">
        <v>23</v>
      </c>
      <c r="BK137" s="108">
        <f>ROUND(L137*K137,2)</f>
        <v>0</v>
      </c>
      <c r="BL137" s="16" t="s">
        <v>142</v>
      </c>
      <c r="BM137" s="16" t="s">
        <v>187</v>
      </c>
    </row>
    <row r="138" spans="2:63" s="1" customFormat="1" ht="49.9" customHeight="1">
      <c r="B138" s="33"/>
      <c r="C138" s="34"/>
      <c r="D138" s="155" t="s">
        <v>209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285">
        <f aca="true" t="shared" si="15" ref="N138:N143">BK138</f>
        <v>0</v>
      </c>
      <c r="O138" s="286"/>
      <c r="P138" s="286"/>
      <c r="Q138" s="286"/>
      <c r="R138" s="35"/>
      <c r="T138" s="76"/>
      <c r="U138" s="34"/>
      <c r="V138" s="34"/>
      <c r="W138" s="34"/>
      <c r="X138" s="34"/>
      <c r="Y138" s="34"/>
      <c r="Z138" s="34"/>
      <c r="AA138" s="77"/>
      <c r="AT138" s="16" t="s">
        <v>76</v>
      </c>
      <c r="AU138" s="16" t="s">
        <v>77</v>
      </c>
      <c r="AY138" s="16" t="s">
        <v>210</v>
      </c>
      <c r="BK138" s="108">
        <f>SUM(BK139:BK143)</f>
        <v>0</v>
      </c>
    </row>
    <row r="139" spans="2:63" s="1" customFormat="1" ht="22.35" customHeight="1">
      <c r="B139" s="33"/>
      <c r="C139" s="179" t="s">
        <v>21</v>
      </c>
      <c r="D139" s="179" t="s">
        <v>138</v>
      </c>
      <c r="E139" s="180" t="s">
        <v>21</v>
      </c>
      <c r="F139" s="279" t="s">
        <v>21</v>
      </c>
      <c r="G139" s="280"/>
      <c r="H139" s="280"/>
      <c r="I139" s="280"/>
      <c r="J139" s="181" t="s">
        <v>21</v>
      </c>
      <c r="K139" s="182"/>
      <c r="L139" s="274"/>
      <c r="M139" s="273"/>
      <c r="N139" s="275">
        <f t="shared" si="15"/>
        <v>0</v>
      </c>
      <c r="O139" s="273"/>
      <c r="P139" s="273"/>
      <c r="Q139" s="273"/>
      <c r="R139" s="35"/>
      <c r="T139" s="168" t="s">
        <v>21</v>
      </c>
      <c r="U139" s="183" t="s">
        <v>42</v>
      </c>
      <c r="V139" s="34"/>
      <c r="W139" s="34"/>
      <c r="X139" s="34"/>
      <c r="Y139" s="34"/>
      <c r="Z139" s="34"/>
      <c r="AA139" s="77"/>
      <c r="AT139" s="16" t="s">
        <v>210</v>
      </c>
      <c r="AU139" s="16" t="s">
        <v>23</v>
      </c>
      <c r="AY139" s="16" t="s">
        <v>210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16" t="s">
        <v>23</v>
      </c>
      <c r="BK139" s="108">
        <f>L139*K139</f>
        <v>0</v>
      </c>
    </row>
    <row r="140" spans="2:63" s="1" customFormat="1" ht="22.35" customHeight="1">
      <c r="B140" s="33"/>
      <c r="C140" s="179" t="s">
        <v>21</v>
      </c>
      <c r="D140" s="179" t="s">
        <v>138</v>
      </c>
      <c r="E140" s="180" t="s">
        <v>21</v>
      </c>
      <c r="F140" s="279" t="s">
        <v>21</v>
      </c>
      <c r="G140" s="280"/>
      <c r="H140" s="280"/>
      <c r="I140" s="280"/>
      <c r="J140" s="181" t="s">
        <v>21</v>
      </c>
      <c r="K140" s="182"/>
      <c r="L140" s="274"/>
      <c r="M140" s="273"/>
      <c r="N140" s="275">
        <f t="shared" si="15"/>
        <v>0</v>
      </c>
      <c r="O140" s="273"/>
      <c r="P140" s="273"/>
      <c r="Q140" s="273"/>
      <c r="R140" s="35"/>
      <c r="T140" s="168" t="s">
        <v>21</v>
      </c>
      <c r="U140" s="183" t="s">
        <v>42</v>
      </c>
      <c r="V140" s="34"/>
      <c r="W140" s="34"/>
      <c r="X140" s="34"/>
      <c r="Y140" s="34"/>
      <c r="Z140" s="34"/>
      <c r="AA140" s="77"/>
      <c r="AT140" s="16" t="s">
        <v>210</v>
      </c>
      <c r="AU140" s="16" t="s">
        <v>23</v>
      </c>
      <c r="AY140" s="16" t="s">
        <v>210</v>
      </c>
      <c r="BE140" s="108">
        <f>IF(U140="základní",N140,0)</f>
        <v>0</v>
      </c>
      <c r="BF140" s="108">
        <f>IF(U140="snížená",N140,0)</f>
        <v>0</v>
      </c>
      <c r="BG140" s="108">
        <f>IF(U140="zákl. přenesená",N140,0)</f>
        <v>0</v>
      </c>
      <c r="BH140" s="108">
        <f>IF(U140="sníž. přenesená",N140,0)</f>
        <v>0</v>
      </c>
      <c r="BI140" s="108">
        <f>IF(U140="nulová",N140,0)</f>
        <v>0</v>
      </c>
      <c r="BJ140" s="16" t="s">
        <v>23</v>
      </c>
      <c r="BK140" s="108">
        <f>L140*K140</f>
        <v>0</v>
      </c>
    </row>
    <row r="141" spans="2:63" s="1" customFormat="1" ht="22.35" customHeight="1">
      <c r="B141" s="33"/>
      <c r="C141" s="179" t="s">
        <v>21</v>
      </c>
      <c r="D141" s="179" t="s">
        <v>138</v>
      </c>
      <c r="E141" s="180" t="s">
        <v>21</v>
      </c>
      <c r="F141" s="279" t="s">
        <v>21</v>
      </c>
      <c r="G141" s="280"/>
      <c r="H141" s="280"/>
      <c r="I141" s="280"/>
      <c r="J141" s="181" t="s">
        <v>21</v>
      </c>
      <c r="K141" s="182"/>
      <c r="L141" s="274"/>
      <c r="M141" s="273"/>
      <c r="N141" s="275">
        <f t="shared" si="15"/>
        <v>0</v>
      </c>
      <c r="O141" s="273"/>
      <c r="P141" s="273"/>
      <c r="Q141" s="273"/>
      <c r="R141" s="35"/>
      <c r="T141" s="168" t="s">
        <v>21</v>
      </c>
      <c r="U141" s="183" t="s">
        <v>42</v>
      </c>
      <c r="V141" s="34"/>
      <c r="W141" s="34"/>
      <c r="X141" s="34"/>
      <c r="Y141" s="34"/>
      <c r="Z141" s="34"/>
      <c r="AA141" s="77"/>
      <c r="AT141" s="16" t="s">
        <v>210</v>
      </c>
      <c r="AU141" s="16" t="s">
        <v>23</v>
      </c>
      <c r="AY141" s="16" t="s">
        <v>210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16" t="s">
        <v>23</v>
      </c>
      <c r="BK141" s="108">
        <f>L141*K141</f>
        <v>0</v>
      </c>
    </row>
    <row r="142" spans="2:63" s="1" customFormat="1" ht="22.35" customHeight="1">
      <c r="B142" s="33"/>
      <c r="C142" s="179" t="s">
        <v>21</v>
      </c>
      <c r="D142" s="179" t="s">
        <v>138</v>
      </c>
      <c r="E142" s="180" t="s">
        <v>21</v>
      </c>
      <c r="F142" s="279" t="s">
        <v>21</v>
      </c>
      <c r="G142" s="280"/>
      <c r="H142" s="280"/>
      <c r="I142" s="280"/>
      <c r="J142" s="181" t="s">
        <v>21</v>
      </c>
      <c r="K142" s="182"/>
      <c r="L142" s="274"/>
      <c r="M142" s="273"/>
      <c r="N142" s="275">
        <f t="shared" si="15"/>
        <v>0</v>
      </c>
      <c r="O142" s="273"/>
      <c r="P142" s="273"/>
      <c r="Q142" s="273"/>
      <c r="R142" s="35"/>
      <c r="T142" s="168" t="s">
        <v>21</v>
      </c>
      <c r="U142" s="183" t="s">
        <v>42</v>
      </c>
      <c r="V142" s="34"/>
      <c r="W142" s="34"/>
      <c r="X142" s="34"/>
      <c r="Y142" s="34"/>
      <c r="Z142" s="34"/>
      <c r="AA142" s="77"/>
      <c r="AT142" s="16" t="s">
        <v>210</v>
      </c>
      <c r="AU142" s="16" t="s">
        <v>23</v>
      </c>
      <c r="AY142" s="16" t="s">
        <v>210</v>
      </c>
      <c r="BE142" s="108">
        <f>IF(U142="základní",N142,0)</f>
        <v>0</v>
      </c>
      <c r="BF142" s="108">
        <f>IF(U142="snížená",N142,0)</f>
        <v>0</v>
      </c>
      <c r="BG142" s="108">
        <f>IF(U142="zákl. přenesená",N142,0)</f>
        <v>0</v>
      </c>
      <c r="BH142" s="108">
        <f>IF(U142="sníž. přenesená",N142,0)</f>
        <v>0</v>
      </c>
      <c r="BI142" s="108">
        <f>IF(U142="nulová",N142,0)</f>
        <v>0</v>
      </c>
      <c r="BJ142" s="16" t="s">
        <v>23</v>
      </c>
      <c r="BK142" s="108">
        <f>L142*K142</f>
        <v>0</v>
      </c>
    </row>
    <row r="143" spans="2:63" s="1" customFormat="1" ht="22.35" customHeight="1">
      <c r="B143" s="33"/>
      <c r="C143" s="179" t="s">
        <v>21</v>
      </c>
      <c r="D143" s="179" t="s">
        <v>138</v>
      </c>
      <c r="E143" s="180" t="s">
        <v>21</v>
      </c>
      <c r="F143" s="279" t="s">
        <v>21</v>
      </c>
      <c r="G143" s="280"/>
      <c r="H143" s="280"/>
      <c r="I143" s="280"/>
      <c r="J143" s="181" t="s">
        <v>21</v>
      </c>
      <c r="K143" s="182"/>
      <c r="L143" s="274"/>
      <c r="M143" s="273"/>
      <c r="N143" s="275">
        <f t="shared" si="15"/>
        <v>0</v>
      </c>
      <c r="O143" s="273"/>
      <c r="P143" s="273"/>
      <c r="Q143" s="273"/>
      <c r="R143" s="35"/>
      <c r="T143" s="168" t="s">
        <v>21</v>
      </c>
      <c r="U143" s="183" t="s">
        <v>42</v>
      </c>
      <c r="V143" s="54"/>
      <c r="W143" s="54"/>
      <c r="X143" s="54"/>
      <c r="Y143" s="54"/>
      <c r="Z143" s="54"/>
      <c r="AA143" s="56"/>
      <c r="AT143" s="16" t="s">
        <v>210</v>
      </c>
      <c r="AU143" s="16" t="s">
        <v>23</v>
      </c>
      <c r="AY143" s="16" t="s">
        <v>210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16" t="s">
        <v>23</v>
      </c>
      <c r="BK143" s="108">
        <f>L143*K143</f>
        <v>0</v>
      </c>
    </row>
    <row r="144" spans="2:18" s="1" customFormat="1" ht="6.95" customHeight="1">
      <c r="B144" s="57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9"/>
    </row>
  </sheetData>
  <sheetProtection algorithmName="SHA-512" hashValue="V6q4G/SSOuEOECI9R1XCqUHj18cjCM/chCPSnpoX0JM4KxBYdVrIoB0A5hlXT7sSDL6lBfBAhC/ixb887VkSyg==" saltValue="GdGGOSohBElCr7bYGPL2gg==" spinCount="100000" sheet="1" objects="1" scenarios="1" formatColumns="0" formatRows="0" sort="0" autoFilter="0"/>
  <mergeCells count="125">
    <mergeCell ref="H1:K1"/>
    <mergeCell ref="S2:AC2"/>
    <mergeCell ref="F142:I142"/>
    <mergeCell ref="L142:M142"/>
    <mergeCell ref="N142:Q142"/>
    <mergeCell ref="F143:I143"/>
    <mergeCell ref="L143:M143"/>
    <mergeCell ref="N143:Q143"/>
    <mergeCell ref="N119:Q119"/>
    <mergeCell ref="N120:Q120"/>
    <mergeCell ref="N121:Q121"/>
    <mergeCell ref="N136:Q136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2:I132"/>
    <mergeCell ref="F133:I133"/>
    <mergeCell ref="L133:M133"/>
    <mergeCell ref="N133:Q133"/>
    <mergeCell ref="F134:I134"/>
    <mergeCell ref="F135:I135"/>
    <mergeCell ref="F137:I137"/>
    <mergeCell ref="L137:M137"/>
    <mergeCell ref="N137:Q13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139:D144">
      <formula1>"K,M"</formula1>
    </dataValidation>
    <dataValidation type="list" allowBlank="1" showInputMessage="1" showErrorMessage="1" error="Povoleny jsou hodnoty základní, snížená, zákl. přenesená, sníž. přenesená, nulová." sqref="U139:U14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53"/>
  <sheetViews>
    <sheetView showGridLines="0" workbookViewId="0" topLeftCell="A1">
      <pane ySplit="1" topLeftCell="A2" activePane="bottomLeft" state="frozen"/>
      <selection pane="bottomLeft" activeCell="D3" sqref="D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09"/>
      <c r="B1" s="206"/>
      <c r="C1" s="206"/>
      <c r="D1" s="207" t="s">
        <v>1</v>
      </c>
      <c r="E1" s="206"/>
      <c r="F1" s="208" t="s">
        <v>938</v>
      </c>
      <c r="G1" s="208"/>
      <c r="H1" s="287" t="s">
        <v>939</v>
      </c>
      <c r="I1" s="287"/>
      <c r="J1" s="287"/>
      <c r="K1" s="287"/>
      <c r="L1" s="208" t="s">
        <v>940</v>
      </c>
      <c r="M1" s="206"/>
      <c r="N1" s="206"/>
      <c r="O1" s="207" t="s">
        <v>100</v>
      </c>
      <c r="P1" s="206"/>
      <c r="Q1" s="206"/>
      <c r="R1" s="206"/>
      <c r="S1" s="208" t="s">
        <v>941</v>
      </c>
      <c r="T1" s="208"/>
      <c r="U1" s="209"/>
      <c r="V1" s="2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10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244" t="s">
        <v>6</v>
      </c>
      <c r="T2" s="211"/>
      <c r="U2" s="211"/>
      <c r="V2" s="211"/>
      <c r="W2" s="211"/>
      <c r="X2" s="211"/>
      <c r="Y2" s="211"/>
      <c r="Z2" s="211"/>
      <c r="AA2" s="211"/>
      <c r="AB2" s="211"/>
      <c r="AC2" s="211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212" t="s">
        <v>102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2"/>
      <c r="T4" s="23" t="s">
        <v>11</v>
      </c>
      <c r="AT4" s="16" t="s">
        <v>4</v>
      </c>
    </row>
    <row r="5" spans="2:18" ht="6.9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54" t="str">
        <f>'Rekapitulace stavby'!K6</f>
        <v>Most č. ev. 18326 - 1 Dolní Lukavice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"/>
      <c r="R6" s="22"/>
    </row>
    <row r="7" spans="2:18" s="1" customFormat="1" ht="32.85" customHeight="1">
      <c r="B7" s="33"/>
      <c r="C7" s="34"/>
      <c r="D7" s="27" t="s">
        <v>103</v>
      </c>
      <c r="E7" s="34"/>
      <c r="F7" s="218" t="s">
        <v>245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4"/>
      <c r="R7" s="35"/>
    </row>
    <row r="8" spans="2:18" s="1" customFormat="1" ht="14.4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4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55" t="str">
        <f>'Rekapitulace stavby'!AN8</f>
        <v>25.11.2016</v>
      </c>
      <c r="P9" s="240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28" t="s">
        <v>29</v>
      </c>
      <c r="E11" s="34"/>
      <c r="F11" s="34"/>
      <c r="G11" s="34"/>
      <c r="H11" s="34"/>
      <c r="I11" s="34"/>
      <c r="J11" s="34"/>
      <c r="K11" s="34"/>
      <c r="L11" s="34"/>
      <c r="M11" s="28" t="s">
        <v>30</v>
      </c>
      <c r="N11" s="34"/>
      <c r="O11" s="217" t="str">
        <f>IF('Rekapitulace stavby'!AN10="","",'Rekapitulace stavby'!AN10)</f>
        <v/>
      </c>
      <c r="P11" s="24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31</v>
      </c>
      <c r="N12" s="34"/>
      <c r="O12" s="217" t="str">
        <f>IF('Rekapitulace stavby'!AN11="","",'Rekapitulace stavby'!AN11)</f>
        <v/>
      </c>
      <c r="P12" s="240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28" t="s">
        <v>32</v>
      </c>
      <c r="E14" s="34"/>
      <c r="F14" s="34"/>
      <c r="G14" s="34"/>
      <c r="H14" s="34"/>
      <c r="I14" s="34"/>
      <c r="J14" s="34"/>
      <c r="K14" s="34"/>
      <c r="L14" s="34"/>
      <c r="M14" s="28" t="s">
        <v>30</v>
      </c>
      <c r="N14" s="34"/>
      <c r="O14" s="256" t="str">
        <f>IF('Rekapitulace stavby'!AN13="","",'Rekapitulace stavby'!AN13)</f>
        <v>Vyplň údaj</v>
      </c>
      <c r="P14" s="240"/>
      <c r="Q14" s="34"/>
      <c r="R14" s="35"/>
    </row>
    <row r="15" spans="2:18" s="1" customFormat="1" ht="18" customHeight="1">
      <c r="B15" s="33"/>
      <c r="C15" s="34"/>
      <c r="D15" s="34"/>
      <c r="E15" s="256" t="str">
        <f>IF('Rekapitulace stavby'!E14="","",'Rekapitulace stavby'!E14)</f>
        <v>Vyplň údaj</v>
      </c>
      <c r="F15" s="240"/>
      <c r="G15" s="240"/>
      <c r="H15" s="240"/>
      <c r="I15" s="240"/>
      <c r="J15" s="240"/>
      <c r="K15" s="240"/>
      <c r="L15" s="240"/>
      <c r="M15" s="28" t="s">
        <v>31</v>
      </c>
      <c r="N15" s="34"/>
      <c r="O15" s="256" t="str">
        <f>IF('Rekapitulace stavby'!AN14="","",'Rekapitulace stavby'!AN14)</f>
        <v>Vyplň údaj</v>
      </c>
      <c r="P15" s="240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28" t="s">
        <v>34</v>
      </c>
      <c r="E17" s="34"/>
      <c r="F17" s="34"/>
      <c r="G17" s="34"/>
      <c r="H17" s="34"/>
      <c r="I17" s="34"/>
      <c r="J17" s="34"/>
      <c r="K17" s="34"/>
      <c r="L17" s="34"/>
      <c r="M17" s="28" t="s">
        <v>30</v>
      </c>
      <c r="N17" s="34"/>
      <c r="O17" s="217" t="str">
        <f>IF('Rekapitulace stavby'!AN16="","",'Rekapitulace stavby'!AN16)</f>
        <v/>
      </c>
      <c r="P17" s="24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28" t="s">
        <v>31</v>
      </c>
      <c r="N18" s="34"/>
      <c r="O18" s="217" t="str">
        <f>IF('Rekapitulace stavby'!AN17="","",'Rekapitulace stavby'!AN17)</f>
        <v/>
      </c>
      <c r="P18" s="240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28" t="s">
        <v>36</v>
      </c>
      <c r="E20" s="34"/>
      <c r="F20" s="34"/>
      <c r="G20" s="34"/>
      <c r="H20" s="34"/>
      <c r="I20" s="34"/>
      <c r="J20" s="34"/>
      <c r="K20" s="34"/>
      <c r="L20" s="34"/>
      <c r="M20" s="28" t="s">
        <v>30</v>
      </c>
      <c r="N20" s="34"/>
      <c r="O20" s="217" t="str">
        <f>IF('Rekapitulace stavby'!AN19="","",'Rekapitulace stavby'!AN19)</f>
        <v/>
      </c>
      <c r="P20" s="24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31</v>
      </c>
      <c r="N21" s="34"/>
      <c r="O21" s="217" t="str">
        <f>IF('Rekapitulace stavby'!AN20="","",'Rekapitulace stavby'!AN20)</f>
        <v/>
      </c>
      <c r="P21" s="240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20" t="s">
        <v>21</v>
      </c>
      <c r="F24" s="240"/>
      <c r="G24" s="240"/>
      <c r="H24" s="240"/>
      <c r="I24" s="240"/>
      <c r="J24" s="240"/>
      <c r="K24" s="240"/>
      <c r="L24" s="240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7" t="s">
        <v>105</v>
      </c>
      <c r="E27" s="34"/>
      <c r="F27" s="34"/>
      <c r="G27" s="34"/>
      <c r="H27" s="34"/>
      <c r="I27" s="34"/>
      <c r="J27" s="34"/>
      <c r="K27" s="34"/>
      <c r="L27" s="34"/>
      <c r="M27" s="221">
        <f>N88</f>
        <v>0</v>
      </c>
      <c r="N27" s="240"/>
      <c r="O27" s="240"/>
      <c r="P27" s="240"/>
      <c r="Q27" s="34"/>
      <c r="R27" s="35"/>
    </row>
    <row r="28" spans="2:18" s="1" customFormat="1" ht="14.45" customHeight="1">
      <c r="B28" s="33"/>
      <c r="C28" s="34"/>
      <c r="D28" s="32" t="s">
        <v>94</v>
      </c>
      <c r="E28" s="34"/>
      <c r="F28" s="34"/>
      <c r="G28" s="34"/>
      <c r="H28" s="34"/>
      <c r="I28" s="34"/>
      <c r="J28" s="34"/>
      <c r="K28" s="34"/>
      <c r="L28" s="34"/>
      <c r="M28" s="221">
        <f>N110</f>
        <v>0</v>
      </c>
      <c r="N28" s="240"/>
      <c r="O28" s="240"/>
      <c r="P28" s="240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8" t="s">
        <v>40</v>
      </c>
      <c r="E30" s="34"/>
      <c r="F30" s="34"/>
      <c r="G30" s="34"/>
      <c r="H30" s="34"/>
      <c r="I30" s="34"/>
      <c r="J30" s="34"/>
      <c r="K30" s="34"/>
      <c r="L30" s="34"/>
      <c r="M30" s="257">
        <f>ROUND(M27+M28,2)</f>
        <v>0</v>
      </c>
      <c r="N30" s="240"/>
      <c r="O30" s="240"/>
      <c r="P30" s="240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41</v>
      </c>
      <c r="E32" s="40" t="s">
        <v>42</v>
      </c>
      <c r="F32" s="41">
        <v>0.21</v>
      </c>
      <c r="G32" s="119" t="s">
        <v>43</v>
      </c>
      <c r="H32" s="258">
        <f>ROUND((((SUM(BE110:BE117)+SUM(BE135:BE546))+SUM(BE548:BE552))),2)</f>
        <v>0</v>
      </c>
      <c r="I32" s="240"/>
      <c r="J32" s="240"/>
      <c r="K32" s="34"/>
      <c r="L32" s="34"/>
      <c r="M32" s="258">
        <f>ROUND(((ROUND((SUM(BE110:BE117)+SUM(BE135:BE546)),2)*F32)+SUM(BE548:BE552)*F32),2)</f>
        <v>0</v>
      </c>
      <c r="N32" s="240"/>
      <c r="O32" s="240"/>
      <c r="P32" s="240"/>
      <c r="Q32" s="34"/>
      <c r="R32" s="35"/>
    </row>
    <row r="33" spans="2:18" s="1" customFormat="1" ht="14.45" customHeight="1">
      <c r="B33" s="33"/>
      <c r="C33" s="34"/>
      <c r="D33" s="34"/>
      <c r="E33" s="40" t="s">
        <v>44</v>
      </c>
      <c r="F33" s="41">
        <v>0.15</v>
      </c>
      <c r="G33" s="119" t="s">
        <v>43</v>
      </c>
      <c r="H33" s="258">
        <f>ROUND((((SUM(BF110:BF117)+SUM(BF135:BF546))+SUM(BF548:BF552))),2)</f>
        <v>0</v>
      </c>
      <c r="I33" s="240"/>
      <c r="J33" s="240"/>
      <c r="K33" s="34"/>
      <c r="L33" s="34"/>
      <c r="M33" s="258">
        <f>ROUND(((ROUND((SUM(BF110:BF117)+SUM(BF135:BF546)),2)*F33)+SUM(BF548:BF552)*F33),2)</f>
        <v>0</v>
      </c>
      <c r="N33" s="240"/>
      <c r="O33" s="240"/>
      <c r="P33" s="240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45</v>
      </c>
      <c r="F34" s="41">
        <v>0.21</v>
      </c>
      <c r="G34" s="119" t="s">
        <v>43</v>
      </c>
      <c r="H34" s="258">
        <f>ROUND((((SUM(BG110:BG117)+SUM(BG135:BG546))+SUM(BG548:BG552))),2)</f>
        <v>0</v>
      </c>
      <c r="I34" s="240"/>
      <c r="J34" s="240"/>
      <c r="K34" s="34"/>
      <c r="L34" s="34"/>
      <c r="M34" s="258">
        <v>0</v>
      </c>
      <c r="N34" s="240"/>
      <c r="O34" s="240"/>
      <c r="P34" s="240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46</v>
      </c>
      <c r="F35" s="41">
        <v>0.15</v>
      </c>
      <c r="G35" s="119" t="s">
        <v>43</v>
      </c>
      <c r="H35" s="258">
        <f>ROUND((((SUM(BH110:BH117)+SUM(BH135:BH546))+SUM(BH548:BH552))),2)</f>
        <v>0</v>
      </c>
      <c r="I35" s="240"/>
      <c r="J35" s="240"/>
      <c r="K35" s="34"/>
      <c r="L35" s="34"/>
      <c r="M35" s="258">
        <v>0</v>
      </c>
      <c r="N35" s="240"/>
      <c r="O35" s="240"/>
      <c r="P35" s="240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47</v>
      </c>
      <c r="F36" s="41">
        <v>0</v>
      </c>
      <c r="G36" s="119" t="s">
        <v>43</v>
      </c>
      <c r="H36" s="258">
        <f>ROUND((((SUM(BI110:BI117)+SUM(BI135:BI546))+SUM(BI548:BI552))),2)</f>
        <v>0</v>
      </c>
      <c r="I36" s="240"/>
      <c r="J36" s="240"/>
      <c r="K36" s="34"/>
      <c r="L36" s="34"/>
      <c r="M36" s="258">
        <v>0</v>
      </c>
      <c r="N36" s="240"/>
      <c r="O36" s="240"/>
      <c r="P36" s="240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16"/>
      <c r="D38" s="120" t="s">
        <v>48</v>
      </c>
      <c r="E38" s="78"/>
      <c r="F38" s="78"/>
      <c r="G38" s="121" t="s">
        <v>49</v>
      </c>
      <c r="H38" s="122" t="s">
        <v>50</v>
      </c>
      <c r="I38" s="78"/>
      <c r="J38" s="78"/>
      <c r="K38" s="78"/>
      <c r="L38" s="259">
        <f>SUM(M30:M36)</f>
        <v>0</v>
      </c>
      <c r="M38" s="231"/>
      <c r="N38" s="231"/>
      <c r="O38" s="231"/>
      <c r="P38" s="233"/>
      <c r="Q38" s="116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3"/>
      <c r="C76" s="212" t="s">
        <v>106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35"/>
      <c r="T76" s="126"/>
      <c r="U76" s="126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6"/>
      <c r="U77" s="126"/>
    </row>
    <row r="78" spans="2:21" s="1" customFormat="1" ht="30" customHeight="1">
      <c r="B78" s="33"/>
      <c r="C78" s="28" t="s">
        <v>17</v>
      </c>
      <c r="D78" s="34"/>
      <c r="E78" s="34"/>
      <c r="F78" s="254" t="str">
        <f>F6</f>
        <v>Most č. ev. 18326 - 1 Dolní Lukavice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34"/>
      <c r="R78" s="35"/>
      <c r="T78" s="126"/>
      <c r="U78" s="126"/>
    </row>
    <row r="79" spans="2:21" s="1" customFormat="1" ht="36.95" customHeight="1">
      <c r="B79" s="33"/>
      <c r="C79" s="67" t="s">
        <v>103</v>
      </c>
      <c r="D79" s="34"/>
      <c r="E79" s="34"/>
      <c r="F79" s="245" t="str">
        <f>F7</f>
        <v xml:space="preserve">SO 201 - Most č. ev. 18326-1 Dolní Lukavice 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4"/>
      <c r="R79" s="35"/>
      <c r="T79" s="126"/>
      <c r="U79" s="126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26"/>
      <c r="U80" s="126"/>
    </row>
    <row r="81" spans="2:21" s="1" customFormat="1" ht="18" customHeight="1">
      <c r="B81" s="33"/>
      <c r="C81" s="28" t="s">
        <v>24</v>
      </c>
      <c r="D81" s="34"/>
      <c r="E81" s="34"/>
      <c r="F81" s="26" t="str">
        <f>F9</f>
        <v xml:space="preserve"> </v>
      </c>
      <c r="G81" s="34"/>
      <c r="H81" s="34"/>
      <c r="I81" s="34"/>
      <c r="J81" s="34"/>
      <c r="K81" s="28" t="s">
        <v>26</v>
      </c>
      <c r="L81" s="34"/>
      <c r="M81" s="260" t="str">
        <f>IF(O9="","",O9)</f>
        <v>25.11.2016</v>
      </c>
      <c r="N81" s="240"/>
      <c r="O81" s="240"/>
      <c r="P81" s="240"/>
      <c r="Q81" s="34"/>
      <c r="R81" s="35"/>
      <c r="T81" s="126"/>
      <c r="U81" s="126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26"/>
      <c r="U82" s="126"/>
    </row>
    <row r="83" spans="2:21" s="1" customFormat="1" ht="15">
      <c r="B83" s="33"/>
      <c r="C83" s="28" t="s">
        <v>29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34</v>
      </c>
      <c r="L83" s="34"/>
      <c r="M83" s="217" t="str">
        <f>E18</f>
        <v xml:space="preserve"> </v>
      </c>
      <c r="N83" s="240"/>
      <c r="O83" s="240"/>
      <c r="P83" s="240"/>
      <c r="Q83" s="240"/>
      <c r="R83" s="35"/>
      <c r="T83" s="126"/>
      <c r="U83" s="126"/>
    </row>
    <row r="84" spans="2:21" s="1" customFormat="1" ht="14.45" customHeight="1">
      <c r="B84" s="33"/>
      <c r="C84" s="28" t="s">
        <v>32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36</v>
      </c>
      <c r="L84" s="34"/>
      <c r="M84" s="217" t="str">
        <f>E21</f>
        <v xml:space="preserve"> </v>
      </c>
      <c r="N84" s="240"/>
      <c r="O84" s="240"/>
      <c r="P84" s="240"/>
      <c r="Q84" s="240"/>
      <c r="R84" s="35"/>
      <c r="T84" s="126"/>
      <c r="U84" s="126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26"/>
      <c r="U85" s="126"/>
    </row>
    <row r="86" spans="2:21" s="1" customFormat="1" ht="29.25" customHeight="1">
      <c r="B86" s="33"/>
      <c r="C86" s="261" t="s">
        <v>107</v>
      </c>
      <c r="D86" s="262"/>
      <c r="E86" s="262"/>
      <c r="F86" s="262"/>
      <c r="G86" s="262"/>
      <c r="H86" s="116"/>
      <c r="I86" s="116"/>
      <c r="J86" s="116"/>
      <c r="K86" s="116"/>
      <c r="L86" s="116"/>
      <c r="M86" s="116"/>
      <c r="N86" s="261" t="s">
        <v>108</v>
      </c>
      <c r="O86" s="240"/>
      <c r="P86" s="240"/>
      <c r="Q86" s="240"/>
      <c r="R86" s="35"/>
      <c r="T86" s="126"/>
      <c r="U86" s="126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26"/>
      <c r="U87" s="126"/>
    </row>
    <row r="88" spans="2:47" s="1" customFormat="1" ht="29.25" customHeight="1">
      <c r="B88" s="33"/>
      <c r="C88" s="127" t="s">
        <v>109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N135</f>
        <v>0</v>
      </c>
      <c r="O88" s="240"/>
      <c r="P88" s="240"/>
      <c r="Q88" s="240"/>
      <c r="R88" s="35"/>
      <c r="T88" s="126"/>
      <c r="U88" s="126"/>
      <c r="AU88" s="16" t="s">
        <v>110</v>
      </c>
    </row>
    <row r="89" spans="2:21" s="6" customFormat="1" ht="24.95" customHeight="1">
      <c r="B89" s="128"/>
      <c r="C89" s="129"/>
      <c r="D89" s="130" t="s">
        <v>111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63">
        <f>N136</f>
        <v>0</v>
      </c>
      <c r="O89" s="264"/>
      <c r="P89" s="264"/>
      <c r="Q89" s="264"/>
      <c r="R89" s="131"/>
      <c r="T89" s="132"/>
      <c r="U89" s="132"/>
    </row>
    <row r="90" spans="2:21" s="7" customFormat="1" ht="19.9" customHeight="1">
      <c r="B90" s="133"/>
      <c r="C90" s="134"/>
      <c r="D90" s="104" t="s">
        <v>112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42">
        <f>N137</f>
        <v>0</v>
      </c>
      <c r="O90" s="265"/>
      <c r="P90" s="265"/>
      <c r="Q90" s="265"/>
      <c r="R90" s="135"/>
      <c r="T90" s="136"/>
      <c r="U90" s="136"/>
    </row>
    <row r="91" spans="2:21" s="7" customFormat="1" ht="19.9" customHeight="1">
      <c r="B91" s="133"/>
      <c r="C91" s="134"/>
      <c r="D91" s="104" t="s">
        <v>246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42">
        <f>N202</f>
        <v>0</v>
      </c>
      <c r="O91" s="265"/>
      <c r="P91" s="265"/>
      <c r="Q91" s="265"/>
      <c r="R91" s="135"/>
      <c r="T91" s="136"/>
      <c r="U91" s="136"/>
    </row>
    <row r="92" spans="2:21" s="7" customFormat="1" ht="19.9" customHeight="1">
      <c r="B92" s="133"/>
      <c r="C92" s="134"/>
      <c r="D92" s="104" t="s">
        <v>247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42">
        <f>N228</f>
        <v>0</v>
      </c>
      <c r="O92" s="265"/>
      <c r="P92" s="265"/>
      <c r="Q92" s="265"/>
      <c r="R92" s="135"/>
      <c r="T92" s="136"/>
      <c r="U92" s="136"/>
    </row>
    <row r="93" spans="2:21" s="7" customFormat="1" ht="19.9" customHeight="1">
      <c r="B93" s="133"/>
      <c r="C93" s="134"/>
      <c r="D93" s="104" t="s">
        <v>248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42">
        <f>N312</f>
        <v>0</v>
      </c>
      <c r="O93" s="265"/>
      <c r="P93" s="265"/>
      <c r="Q93" s="265"/>
      <c r="R93" s="135"/>
      <c r="T93" s="136"/>
      <c r="U93" s="136"/>
    </row>
    <row r="94" spans="2:21" s="7" customFormat="1" ht="19.9" customHeight="1">
      <c r="B94" s="133"/>
      <c r="C94" s="134"/>
      <c r="D94" s="104" t="s">
        <v>249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42">
        <f>N345</f>
        <v>0</v>
      </c>
      <c r="O94" s="265"/>
      <c r="P94" s="265"/>
      <c r="Q94" s="265"/>
      <c r="R94" s="135"/>
      <c r="T94" s="136"/>
      <c r="U94" s="136"/>
    </row>
    <row r="95" spans="2:21" s="7" customFormat="1" ht="19.9" customHeight="1">
      <c r="B95" s="133"/>
      <c r="C95" s="134"/>
      <c r="D95" s="104" t="s">
        <v>250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42">
        <f>N369</f>
        <v>0</v>
      </c>
      <c r="O95" s="265"/>
      <c r="P95" s="265"/>
      <c r="Q95" s="265"/>
      <c r="R95" s="135"/>
      <c r="T95" s="136"/>
      <c r="U95" s="136"/>
    </row>
    <row r="96" spans="2:21" s="7" customFormat="1" ht="19.9" customHeight="1">
      <c r="B96" s="133"/>
      <c r="C96" s="134"/>
      <c r="D96" s="104" t="s">
        <v>212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42">
        <f>N374</f>
        <v>0</v>
      </c>
      <c r="O96" s="265"/>
      <c r="P96" s="265"/>
      <c r="Q96" s="265"/>
      <c r="R96" s="135"/>
      <c r="T96" s="136"/>
      <c r="U96" s="136"/>
    </row>
    <row r="97" spans="2:21" s="7" customFormat="1" ht="14.85" customHeight="1">
      <c r="B97" s="133"/>
      <c r="C97" s="134"/>
      <c r="D97" s="104" t="s">
        <v>213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42">
        <f>N469</f>
        <v>0</v>
      </c>
      <c r="O97" s="265"/>
      <c r="P97" s="265"/>
      <c r="Q97" s="265"/>
      <c r="R97" s="135"/>
      <c r="T97" s="136"/>
      <c r="U97" s="136"/>
    </row>
    <row r="98" spans="2:21" s="6" customFormat="1" ht="24.95" customHeight="1">
      <c r="B98" s="128"/>
      <c r="C98" s="129"/>
      <c r="D98" s="130" t="s">
        <v>251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63">
        <f>N471</f>
        <v>0</v>
      </c>
      <c r="O98" s="264"/>
      <c r="P98" s="264"/>
      <c r="Q98" s="264"/>
      <c r="R98" s="131"/>
      <c r="T98" s="132"/>
      <c r="U98" s="132"/>
    </row>
    <row r="99" spans="2:21" s="7" customFormat="1" ht="19.9" customHeight="1">
      <c r="B99" s="133"/>
      <c r="C99" s="134"/>
      <c r="D99" s="104" t="s">
        <v>252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42">
        <f>N472</f>
        <v>0</v>
      </c>
      <c r="O99" s="265"/>
      <c r="P99" s="265"/>
      <c r="Q99" s="265"/>
      <c r="R99" s="135"/>
      <c r="T99" s="136"/>
      <c r="U99" s="136"/>
    </row>
    <row r="100" spans="2:21" s="7" customFormat="1" ht="19.9" customHeight="1">
      <c r="B100" s="133"/>
      <c r="C100" s="134"/>
      <c r="D100" s="104" t="s">
        <v>253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42">
        <f>N508</f>
        <v>0</v>
      </c>
      <c r="O100" s="265"/>
      <c r="P100" s="265"/>
      <c r="Q100" s="265"/>
      <c r="R100" s="135"/>
      <c r="T100" s="136"/>
      <c r="U100" s="136"/>
    </row>
    <row r="101" spans="2:21" s="7" customFormat="1" ht="19.9" customHeight="1">
      <c r="B101" s="133"/>
      <c r="C101" s="134"/>
      <c r="D101" s="104" t="s">
        <v>254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42">
        <f>N513</f>
        <v>0</v>
      </c>
      <c r="O101" s="265"/>
      <c r="P101" s="265"/>
      <c r="Q101" s="265"/>
      <c r="R101" s="135"/>
      <c r="T101" s="136"/>
      <c r="U101" s="136"/>
    </row>
    <row r="102" spans="2:21" s="7" customFormat="1" ht="19.9" customHeight="1">
      <c r="B102" s="133"/>
      <c r="C102" s="134"/>
      <c r="D102" s="104" t="s">
        <v>255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42">
        <f>N528</f>
        <v>0</v>
      </c>
      <c r="O102" s="265"/>
      <c r="P102" s="265"/>
      <c r="Q102" s="265"/>
      <c r="R102" s="135"/>
      <c r="T102" s="136"/>
      <c r="U102" s="136"/>
    </row>
    <row r="103" spans="2:21" s="6" customFormat="1" ht="24.95" customHeight="1">
      <c r="B103" s="128"/>
      <c r="C103" s="129"/>
      <c r="D103" s="130" t="s">
        <v>256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63">
        <f>N532</f>
        <v>0</v>
      </c>
      <c r="O103" s="264"/>
      <c r="P103" s="264"/>
      <c r="Q103" s="264"/>
      <c r="R103" s="131"/>
      <c r="T103" s="132"/>
      <c r="U103" s="132"/>
    </row>
    <row r="104" spans="2:21" s="7" customFormat="1" ht="19.9" customHeight="1">
      <c r="B104" s="133"/>
      <c r="C104" s="134"/>
      <c r="D104" s="104" t="s">
        <v>257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42">
        <f>N533</f>
        <v>0</v>
      </c>
      <c r="O104" s="265"/>
      <c r="P104" s="265"/>
      <c r="Q104" s="265"/>
      <c r="R104" s="135"/>
      <c r="T104" s="136"/>
      <c r="U104" s="136"/>
    </row>
    <row r="105" spans="2:21" s="7" customFormat="1" ht="19.9" customHeight="1">
      <c r="B105" s="133"/>
      <c r="C105" s="134"/>
      <c r="D105" s="104" t="s">
        <v>258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42">
        <f>N538</f>
        <v>0</v>
      </c>
      <c r="O105" s="265"/>
      <c r="P105" s="265"/>
      <c r="Q105" s="265"/>
      <c r="R105" s="135"/>
      <c r="T105" s="136"/>
      <c r="U105" s="136"/>
    </row>
    <row r="106" spans="2:21" s="6" customFormat="1" ht="24.95" customHeight="1">
      <c r="B106" s="128"/>
      <c r="C106" s="129"/>
      <c r="D106" s="130" t="s">
        <v>259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263">
        <f>N541</f>
        <v>0</v>
      </c>
      <c r="O106" s="264"/>
      <c r="P106" s="264"/>
      <c r="Q106" s="264"/>
      <c r="R106" s="131"/>
      <c r="T106" s="132"/>
      <c r="U106" s="132"/>
    </row>
    <row r="107" spans="2:21" s="7" customFormat="1" ht="19.9" customHeight="1">
      <c r="B107" s="133"/>
      <c r="C107" s="134"/>
      <c r="D107" s="104" t="s">
        <v>260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42">
        <f>N542</f>
        <v>0</v>
      </c>
      <c r="O107" s="265"/>
      <c r="P107" s="265"/>
      <c r="Q107" s="265"/>
      <c r="R107" s="135"/>
      <c r="T107" s="136"/>
      <c r="U107" s="136"/>
    </row>
    <row r="108" spans="2:21" s="6" customFormat="1" ht="21.75" customHeight="1">
      <c r="B108" s="128"/>
      <c r="C108" s="129"/>
      <c r="D108" s="130" t="s">
        <v>113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66">
        <f>N547</f>
        <v>0</v>
      </c>
      <c r="O108" s="264"/>
      <c r="P108" s="264"/>
      <c r="Q108" s="264"/>
      <c r="R108" s="131"/>
      <c r="T108" s="132"/>
      <c r="U108" s="132"/>
    </row>
    <row r="109" spans="2:21" s="1" customFormat="1" ht="21.7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T109" s="126"/>
      <c r="U109" s="126"/>
    </row>
    <row r="110" spans="2:21" s="1" customFormat="1" ht="29.25" customHeight="1">
      <c r="B110" s="33"/>
      <c r="C110" s="127" t="s">
        <v>114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267">
        <f>ROUND(N111+N112+N113+N114+N115+N116,2)</f>
        <v>0</v>
      </c>
      <c r="O110" s="240"/>
      <c r="P110" s="240"/>
      <c r="Q110" s="240"/>
      <c r="R110" s="35"/>
      <c r="T110" s="137"/>
      <c r="U110" s="138" t="s">
        <v>41</v>
      </c>
    </row>
    <row r="111" spans="2:65" s="1" customFormat="1" ht="18" customHeight="1">
      <c r="B111" s="33"/>
      <c r="C111" s="34"/>
      <c r="D111" s="239" t="s">
        <v>115</v>
      </c>
      <c r="E111" s="240"/>
      <c r="F111" s="240"/>
      <c r="G111" s="240"/>
      <c r="H111" s="240"/>
      <c r="I111" s="34"/>
      <c r="J111" s="34"/>
      <c r="K111" s="34"/>
      <c r="L111" s="34"/>
      <c r="M111" s="34"/>
      <c r="N111" s="241">
        <f>ROUND(N88*T111,2)</f>
        <v>0</v>
      </c>
      <c r="O111" s="240"/>
      <c r="P111" s="240"/>
      <c r="Q111" s="240"/>
      <c r="R111" s="35"/>
      <c r="S111" s="139"/>
      <c r="T111" s="76"/>
      <c r="U111" s="140" t="s">
        <v>42</v>
      </c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2" t="s">
        <v>116</v>
      </c>
      <c r="AZ111" s="141"/>
      <c r="BA111" s="141"/>
      <c r="BB111" s="141"/>
      <c r="BC111" s="141"/>
      <c r="BD111" s="141"/>
      <c r="BE111" s="143">
        <f aca="true" t="shared" si="0" ref="BE111:BE116">IF(U111="základní",N111,0)</f>
        <v>0</v>
      </c>
      <c r="BF111" s="143">
        <f aca="true" t="shared" si="1" ref="BF111:BF116">IF(U111="snížená",N111,0)</f>
        <v>0</v>
      </c>
      <c r="BG111" s="143">
        <f aca="true" t="shared" si="2" ref="BG111:BG116">IF(U111="zákl. přenesená",N111,0)</f>
        <v>0</v>
      </c>
      <c r="BH111" s="143">
        <f aca="true" t="shared" si="3" ref="BH111:BH116">IF(U111="sníž. přenesená",N111,0)</f>
        <v>0</v>
      </c>
      <c r="BI111" s="143">
        <f aca="true" t="shared" si="4" ref="BI111:BI116">IF(U111="nulová",N111,0)</f>
        <v>0</v>
      </c>
      <c r="BJ111" s="142" t="s">
        <v>23</v>
      </c>
      <c r="BK111" s="141"/>
      <c r="BL111" s="141"/>
      <c r="BM111" s="141"/>
    </row>
    <row r="112" spans="2:65" s="1" customFormat="1" ht="18" customHeight="1">
      <c r="B112" s="33"/>
      <c r="C112" s="34"/>
      <c r="D112" s="239" t="s">
        <v>117</v>
      </c>
      <c r="E112" s="240"/>
      <c r="F112" s="240"/>
      <c r="G112" s="240"/>
      <c r="H112" s="240"/>
      <c r="I112" s="34"/>
      <c r="J112" s="34"/>
      <c r="K112" s="34"/>
      <c r="L112" s="34"/>
      <c r="M112" s="34"/>
      <c r="N112" s="241">
        <f>ROUND(N88*T112,2)</f>
        <v>0</v>
      </c>
      <c r="O112" s="240"/>
      <c r="P112" s="240"/>
      <c r="Q112" s="240"/>
      <c r="R112" s="35"/>
      <c r="S112" s="139"/>
      <c r="T112" s="76"/>
      <c r="U112" s="140" t="s">
        <v>42</v>
      </c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2" t="s">
        <v>116</v>
      </c>
      <c r="AZ112" s="141"/>
      <c r="BA112" s="141"/>
      <c r="BB112" s="141"/>
      <c r="BC112" s="141"/>
      <c r="BD112" s="141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23</v>
      </c>
      <c r="BK112" s="141"/>
      <c r="BL112" s="141"/>
      <c r="BM112" s="141"/>
    </row>
    <row r="113" spans="2:65" s="1" customFormat="1" ht="18" customHeight="1">
      <c r="B113" s="33"/>
      <c r="C113" s="34"/>
      <c r="D113" s="239" t="s">
        <v>118</v>
      </c>
      <c r="E113" s="240"/>
      <c r="F113" s="240"/>
      <c r="G113" s="240"/>
      <c r="H113" s="240"/>
      <c r="I113" s="34"/>
      <c r="J113" s="34"/>
      <c r="K113" s="34"/>
      <c r="L113" s="34"/>
      <c r="M113" s="34"/>
      <c r="N113" s="241">
        <f>ROUND(N88*T113,2)</f>
        <v>0</v>
      </c>
      <c r="O113" s="240"/>
      <c r="P113" s="240"/>
      <c r="Q113" s="240"/>
      <c r="R113" s="35"/>
      <c r="S113" s="139"/>
      <c r="T113" s="76"/>
      <c r="U113" s="140" t="s">
        <v>42</v>
      </c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2" t="s">
        <v>116</v>
      </c>
      <c r="AZ113" s="141"/>
      <c r="BA113" s="141"/>
      <c r="BB113" s="141"/>
      <c r="BC113" s="141"/>
      <c r="BD113" s="141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23</v>
      </c>
      <c r="BK113" s="141"/>
      <c r="BL113" s="141"/>
      <c r="BM113" s="141"/>
    </row>
    <row r="114" spans="2:65" s="1" customFormat="1" ht="18" customHeight="1">
      <c r="B114" s="33"/>
      <c r="C114" s="34"/>
      <c r="D114" s="239" t="s">
        <v>119</v>
      </c>
      <c r="E114" s="240"/>
      <c r="F114" s="240"/>
      <c r="G114" s="240"/>
      <c r="H114" s="240"/>
      <c r="I114" s="34"/>
      <c r="J114" s="34"/>
      <c r="K114" s="34"/>
      <c r="L114" s="34"/>
      <c r="M114" s="34"/>
      <c r="N114" s="241">
        <f>ROUND(N88*T114,2)</f>
        <v>0</v>
      </c>
      <c r="O114" s="240"/>
      <c r="P114" s="240"/>
      <c r="Q114" s="240"/>
      <c r="R114" s="35"/>
      <c r="S114" s="139"/>
      <c r="T114" s="76"/>
      <c r="U114" s="140" t="s">
        <v>42</v>
      </c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2" t="s">
        <v>116</v>
      </c>
      <c r="AZ114" s="141"/>
      <c r="BA114" s="141"/>
      <c r="BB114" s="141"/>
      <c r="BC114" s="141"/>
      <c r="BD114" s="141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23</v>
      </c>
      <c r="BK114" s="141"/>
      <c r="BL114" s="141"/>
      <c r="BM114" s="141"/>
    </row>
    <row r="115" spans="2:65" s="1" customFormat="1" ht="18" customHeight="1">
      <c r="B115" s="33"/>
      <c r="C115" s="34"/>
      <c r="D115" s="239" t="s">
        <v>120</v>
      </c>
      <c r="E115" s="240"/>
      <c r="F115" s="240"/>
      <c r="G115" s="240"/>
      <c r="H115" s="240"/>
      <c r="I115" s="34"/>
      <c r="J115" s="34"/>
      <c r="K115" s="34"/>
      <c r="L115" s="34"/>
      <c r="M115" s="34"/>
      <c r="N115" s="241">
        <f>ROUND(N88*T115,2)</f>
        <v>0</v>
      </c>
      <c r="O115" s="240"/>
      <c r="P115" s="240"/>
      <c r="Q115" s="240"/>
      <c r="R115" s="35"/>
      <c r="S115" s="139"/>
      <c r="T115" s="76"/>
      <c r="U115" s="140" t="s">
        <v>42</v>
      </c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2" t="s">
        <v>116</v>
      </c>
      <c r="AZ115" s="141"/>
      <c r="BA115" s="141"/>
      <c r="BB115" s="141"/>
      <c r="BC115" s="141"/>
      <c r="BD115" s="141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23</v>
      </c>
      <c r="BK115" s="141"/>
      <c r="BL115" s="141"/>
      <c r="BM115" s="141"/>
    </row>
    <row r="116" spans="2:65" s="1" customFormat="1" ht="18" customHeight="1">
      <c r="B116" s="33"/>
      <c r="C116" s="34"/>
      <c r="D116" s="104" t="s">
        <v>121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241">
        <f>ROUND(N88*T116,2)</f>
        <v>0</v>
      </c>
      <c r="O116" s="240"/>
      <c r="P116" s="240"/>
      <c r="Q116" s="240"/>
      <c r="R116" s="35"/>
      <c r="S116" s="139"/>
      <c r="T116" s="144"/>
      <c r="U116" s="145" t="s">
        <v>42</v>
      </c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2" t="s">
        <v>122</v>
      </c>
      <c r="AZ116" s="141"/>
      <c r="BA116" s="141"/>
      <c r="BB116" s="141"/>
      <c r="BC116" s="141"/>
      <c r="BD116" s="141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23</v>
      </c>
      <c r="BK116" s="141"/>
      <c r="BL116" s="141"/>
      <c r="BM116" s="141"/>
    </row>
    <row r="117" spans="2:21" s="1" customFormat="1" ht="13.5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T117" s="126"/>
      <c r="U117" s="126"/>
    </row>
    <row r="118" spans="2:21" s="1" customFormat="1" ht="29.25" customHeight="1">
      <c r="B118" s="33"/>
      <c r="C118" s="115" t="s">
        <v>99</v>
      </c>
      <c r="D118" s="116"/>
      <c r="E118" s="116"/>
      <c r="F118" s="116"/>
      <c r="G118" s="116"/>
      <c r="H118" s="116"/>
      <c r="I118" s="116"/>
      <c r="J118" s="116"/>
      <c r="K118" s="116"/>
      <c r="L118" s="243">
        <f>ROUND(SUM(N88+N110),2)</f>
        <v>0</v>
      </c>
      <c r="M118" s="262"/>
      <c r="N118" s="262"/>
      <c r="O118" s="262"/>
      <c r="P118" s="262"/>
      <c r="Q118" s="262"/>
      <c r="R118" s="35"/>
      <c r="T118" s="126"/>
      <c r="U118" s="126"/>
    </row>
    <row r="119" spans="2:21" s="1" customFormat="1" ht="6.95" customHeight="1"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9"/>
      <c r="T119" s="126"/>
      <c r="U119" s="126"/>
    </row>
    <row r="123" spans="2:18" s="1" customFormat="1" ht="6.95" customHeight="1"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2"/>
    </row>
    <row r="124" spans="2:18" s="1" customFormat="1" ht="36.95" customHeight="1">
      <c r="B124" s="33"/>
      <c r="C124" s="212" t="s">
        <v>123</v>
      </c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35"/>
    </row>
    <row r="125" spans="2:18" s="1" customFormat="1" ht="6.9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18" s="1" customFormat="1" ht="30" customHeight="1">
      <c r="B126" s="33"/>
      <c r="C126" s="28" t="s">
        <v>17</v>
      </c>
      <c r="D126" s="34"/>
      <c r="E126" s="34"/>
      <c r="F126" s="254" t="str">
        <f>F6</f>
        <v>Most č. ev. 18326 - 1 Dolní Lukavice</v>
      </c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34"/>
      <c r="R126" s="35"/>
    </row>
    <row r="127" spans="2:18" s="1" customFormat="1" ht="36.95" customHeight="1">
      <c r="B127" s="33"/>
      <c r="C127" s="67" t="s">
        <v>103</v>
      </c>
      <c r="D127" s="34"/>
      <c r="E127" s="34"/>
      <c r="F127" s="245" t="str">
        <f>F7</f>
        <v xml:space="preserve">SO 201 - Most č. ev. 18326-1 Dolní Lukavice </v>
      </c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34"/>
      <c r="R127" s="35"/>
    </row>
    <row r="128" spans="2:18" s="1" customFormat="1" ht="6.95" customHeight="1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2:18" s="1" customFormat="1" ht="18" customHeight="1">
      <c r="B129" s="33"/>
      <c r="C129" s="28" t="s">
        <v>24</v>
      </c>
      <c r="D129" s="34"/>
      <c r="E129" s="34"/>
      <c r="F129" s="26" t="str">
        <f>F9</f>
        <v xml:space="preserve"> </v>
      </c>
      <c r="G129" s="34"/>
      <c r="H129" s="34"/>
      <c r="I129" s="34"/>
      <c r="J129" s="34"/>
      <c r="K129" s="28" t="s">
        <v>26</v>
      </c>
      <c r="L129" s="34"/>
      <c r="M129" s="260" t="str">
        <f>IF(O9="","",O9)</f>
        <v>25.11.2016</v>
      </c>
      <c r="N129" s="240"/>
      <c r="O129" s="240"/>
      <c r="P129" s="240"/>
      <c r="Q129" s="34"/>
      <c r="R129" s="35"/>
    </row>
    <row r="130" spans="2:18" s="1" customFormat="1" ht="6.95" customHeight="1"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</row>
    <row r="131" spans="2:18" s="1" customFormat="1" ht="15">
      <c r="B131" s="33"/>
      <c r="C131" s="28" t="s">
        <v>29</v>
      </c>
      <c r="D131" s="34"/>
      <c r="E131" s="34"/>
      <c r="F131" s="26" t="str">
        <f>E12</f>
        <v xml:space="preserve"> </v>
      </c>
      <c r="G131" s="34"/>
      <c r="H131" s="34"/>
      <c r="I131" s="34"/>
      <c r="J131" s="34"/>
      <c r="K131" s="28" t="s">
        <v>34</v>
      </c>
      <c r="L131" s="34"/>
      <c r="M131" s="217" t="str">
        <f>E18</f>
        <v xml:space="preserve"> </v>
      </c>
      <c r="N131" s="240"/>
      <c r="O131" s="240"/>
      <c r="P131" s="240"/>
      <c r="Q131" s="240"/>
      <c r="R131" s="35"/>
    </row>
    <row r="132" spans="2:18" s="1" customFormat="1" ht="14.45" customHeight="1">
      <c r="B132" s="33"/>
      <c r="C132" s="28" t="s">
        <v>32</v>
      </c>
      <c r="D132" s="34"/>
      <c r="E132" s="34"/>
      <c r="F132" s="26" t="str">
        <f>IF(E15="","",E15)</f>
        <v>Vyplň údaj</v>
      </c>
      <c r="G132" s="34"/>
      <c r="H132" s="34"/>
      <c r="I132" s="34"/>
      <c r="J132" s="34"/>
      <c r="K132" s="28" t="s">
        <v>36</v>
      </c>
      <c r="L132" s="34"/>
      <c r="M132" s="217" t="str">
        <f>E21</f>
        <v xml:space="preserve"> </v>
      </c>
      <c r="N132" s="240"/>
      <c r="O132" s="240"/>
      <c r="P132" s="240"/>
      <c r="Q132" s="240"/>
      <c r="R132" s="35"/>
    </row>
    <row r="133" spans="2:18" s="1" customFormat="1" ht="10.35" customHeight="1"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</row>
    <row r="134" spans="2:27" s="8" customFormat="1" ht="29.25" customHeight="1">
      <c r="B134" s="146"/>
      <c r="C134" s="147" t="s">
        <v>124</v>
      </c>
      <c r="D134" s="148" t="s">
        <v>125</v>
      </c>
      <c r="E134" s="148" t="s">
        <v>59</v>
      </c>
      <c r="F134" s="268" t="s">
        <v>126</v>
      </c>
      <c r="G134" s="269"/>
      <c r="H134" s="269"/>
      <c r="I134" s="269"/>
      <c r="J134" s="148" t="s">
        <v>127</v>
      </c>
      <c r="K134" s="148" t="s">
        <v>128</v>
      </c>
      <c r="L134" s="270" t="s">
        <v>129</v>
      </c>
      <c r="M134" s="269"/>
      <c r="N134" s="268" t="s">
        <v>108</v>
      </c>
      <c r="O134" s="269"/>
      <c r="P134" s="269"/>
      <c r="Q134" s="271"/>
      <c r="R134" s="149"/>
      <c r="T134" s="79" t="s">
        <v>130</v>
      </c>
      <c r="U134" s="80" t="s">
        <v>41</v>
      </c>
      <c r="V134" s="80" t="s">
        <v>131</v>
      </c>
      <c r="W134" s="80" t="s">
        <v>132</v>
      </c>
      <c r="X134" s="80" t="s">
        <v>133</v>
      </c>
      <c r="Y134" s="80" t="s">
        <v>134</v>
      </c>
      <c r="Z134" s="80" t="s">
        <v>135</v>
      </c>
      <c r="AA134" s="81" t="s">
        <v>136</v>
      </c>
    </row>
    <row r="135" spans="2:63" s="1" customFormat="1" ht="29.25" customHeight="1">
      <c r="B135" s="33"/>
      <c r="C135" s="83" t="s">
        <v>105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281">
        <f>BK135</f>
        <v>0</v>
      </c>
      <c r="O135" s="282"/>
      <c r="P135" s="282"/>
      <c r="Q135" s="282"/>
      <c r="R135" s="35"/>
      <c r="T135" s="82"/>
      <c r="U135" s="49"/>
      <c r="V135" s="49"/>
      <c r="W135" s="150">
        <f>W136+W471+W532+W541+W547</f>
        <v>0</v>
      </c>
      <c r="X135" s="49"/>
      <c r="Y135" s="150">
        <f>Y136+Y471+Y532+Y541+Y547</f>
        <v>696.4244344499999</v>
      </c>
      <c r="Z135" s="49"/>
      <c r="AA135" s="151">
        <f>AA136+AA471+AA532+AA541+AA547</f>
        <v>315.830072</v>
      </c>
      <c r="AT135" s="16" t="s">
        <v>76</v>
      </c>
      <c r="AU135" s="16" t="s">
        <v>110</v>
      </c>
      <c r="BK135" s="152">
        <f>BK136+BK471+BK532+BK541+BK547</f>
        <v>0</v>
      </c>
    </row>
    <row r="136" spans="2:63" s="9" customFormat="1" ht="37.35" customHeight="1">
      <c r="B136" s="153"/>
      <c r="C136" s="154"/>
      <c r="D136" s="155" t="s">
        <v>111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266">
        <f>BK136</f>
        <v>0</v>
      </c>
      <c r="O136" s="263"/>
      <c r="P136" s="263"/>
      <c r="Q136" s="263"/>
      <c r="R136" s="156"/>
      <c r="T136" s="157"/>
      <c r="U136" s="154"/>
      <c r="V136" s="154"/>
      <c r="W136" s="158">
        <f>W137+W202+W228+W312+W345+W369+W374</f>
        <v>0</v>
      </c>
      <c r="X136" s="154"/>
      <c r="Y136" s="158">
        <f>Y137+Y202+Y228+Y312+Y345+Y369+Y374</f>
        <v>695.02100307</v>
      </c>
      <c r="Z136" s="154"/>
      <c r="AA136" s="159">
        <f>AA137+AA202+AA228+AA312+AA345+AA369+AA374</f>
        <v>315.830072</v>
      </c>
      <c r="AR136" s="160" t="s">
        <v>23</v>
      </c>
      <c r="AT136" s="161" t="s">
        <v>76</v>
      </c>
      <c r="AU136" s="161" t="s">
        <v>77</v>
      </c>
      <c r="AY136" s="160" t="s">
        <v>137</v>
      </c>
      <c r="BK136" s="162">
        <f>BK137+BK202+BK228+BK312+BK345+BK369+BK374</f>
        <v>0</v>
      </c>
    </row>
    <row r="137" spans="2:63" s="9" customFormat="1" ht="19.9" customHeight="1">
      <c r="B137" s="153"/>
      <c r="C137" s="154"/>
      <c r="D137" s="163" t="s">
        <v>112</v>
      </c>
      <c r="E137" s="163"/>
      <c r="F137" s="163"/>
      <c r="G137" s="163"/>
      <c r="H137" s="163"/>
      <c r="I137" s="163"/>
      <c r="J137" s="163"/>
      <c r="K137" s="163"/>
      <c r="L137" s="163"/>
      <c r="M137" s="163"/>
      <c r="N137" s="283">
        <f>BK137</f>
        <v>0</v>
      </c>
      <c r="O137" s="284"/>
      <c r="P137" s="284"/>
      <c r="Q137" s="284"/>
      <c r="R137" s="156"/>
      <c r="T137" s="157"/>
      <c r="U137" s="154"/>
      <c r="V137" s="154"/>
      <c r="W137" s="158">
        <f>SUM(W138:W201)</f>
        <v>0</v>
      </c>
      <c r="X137" s="154"/>
      <c r="Y137" s="158">
        <f>SUM(Y138:Y201)</f>
        <v>1.20344696</v>
      </c>
      <c r="Z137" s="154"/>
      <c r="AA137" s="159">
        <f>SUM(AA138:AA201)</f>
        <v>143.77727199999998</v>
      </c>
      <c r="AR137" s="160" t="s">
        <v>23</v>
      </c>
      <c r="AT137" s="161" t="s">
        <v>76</v>
      </c>
      <c r="AU137" s="161" t="s">
        <v>23</v>
      </c>
      <c r="AY137" s="160" t="s">
        <v>137</v>
      </c>
      <c r="BK137" s="162">
        <f>SUM(BK138:BK201)</f>
        <v>0</v>
      </c>
    </row>
    <row r="138" spans="2:65" s="1" customFormat="1" ht="31.5" customHeight="1">
      <c r="B138" s="33"/>
      <c r="C138" s="164" t="s">
        <v>23</v>
      </c>
      <c r="D138" s="164" t="s">
        <v>138</v>
      </c>
      <c r="E138" s="165" t="s">
        <v>261</v>
      </c>
      <c r="F138" s="272" t="s">
        <v>262</v>
      </c>
      <c r="G138" s="273"/>
      <c r="H138" s="273"/>
      <c r="I138" s="273"/>
      <c r="J138" s="166" t="s">
        <v>194</v>
      </c>
      <c r="K138" s="167">
        <v>4.2</v>
      </c>
      <c r="L138" s="274">
        <v>0</v>
      </c>
      <c r="M138" s="273"/>
      <c r="N138" s="275">
        <f>ROUND(L138*K138,2)</f>
        <v>0</v>
      </c>
      <c r="O138" s="273"/>
      <c r="P138" s="273"/>
      <c r="Q138" s="273"/>
      <c r="R138" s="35"/>
      <c r="T138" s="168" t="s">
        <v>21</v>
      </c>
      <c r="U138" s="42" t="s">
        <v>42</v>
      </c>
      <c r="V138" s="34"/>
      <c r="W138" s="169">
        <f>V138*K138</f>
        <v>0</v>
      </c>
      <c r="X138" s="169">
        <v>0</v>
      </c>
      <c r="Y138" s="169">
        <f>X138*K138</f>
        <v>0</v>
      </c>
      <c r="Z138" s="169">
        <v>0.235</v>
      </c>
      <c r="AA138" s="170">
        <f>Z138*K138</f>
        <v>0.987</v>
      </c>
      <c r="AR138" s="16" t="s">
        <v>142</v>
      </c>
      <c r="AT138" s="16" t="s">
        <v>138</v>
      </c>
      <c r="AU138" s="16" t="s">
        <v>101</v>
      </c>
      <c r="AY138" s="16" t="s">
        <v>137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16" t="s">
        <v>23</v>
      </c>
      <c r="BK138" s="108">
        <f>ROUND(L138*K138,2)</f>
        <v>0</v>
      </c>
      <c r="BL138" s="16" t="s">
        <v>142</v>
      </c>
      <c r="BM138" s="16" t="s">
        <v>101</v>
      </c>
    </row>
    <row r="139" spans="2:51" s="10" customFormat="1" ht="22.5" customHeight="1">
      <c r="B139" s="171"/>
      <c r="C139" s="172"/>
      <c r="D139" s="172"/>
      <c r="E139" s="173" t="s">
        <v>21</v>
      </c>
      <c r="F139" s="292" t="s">
        <v>263</v>
      </c>
      <c r="G139" s="278"/>
      <c r="H139" s="278"/>
      <c r="I139" s="278"/>
      <c r="J139" s="172"/>
      <c r="K139" s="174">
        <v>4.2</v>
      </c>
      <c r="L139" s="172"/>
      <c r="M139" s="172"/>
      <c r="N139" s="172"/>
      <c r="O139" s="172"/>
      <c r="P139" s="172"/>
      <c r="Q139" s="172"/>
      <c r="R139" s="175"/>
      <c r="T139" s="176"/>
      <c r="U139" s="172"/>
      <c r="V139" s="172"/>
      <c r="W139" s="172"/>
      <c r="X139" s="172"/>
      <c r="Y139" s="172"/>
      <c r="Z139" s="172"/>
      <c r="AA139" s="177"/>
      <c r="AT139" s="178" t="s">
        <v>184</v>
      </c>
      <c r="AU139" s="178" t="s">
        <v>101</v>
      </c>
      <c r="AV139" s="10" t="s">
        <v>101</v>
      </c>
      <c r="AW139" s="10" t="s">
        <v>35</v>
      </c>
      <c r="AX139" s="10" t="s">
        <v>23</v>
      </c>
      <c r="AY139" s="178" t="s">
        <v>137</v>
      </c>
    </row>
    <row r="140" spans="2:65" s="1" customFormat="1" ht="31.5" customHeight="1">
      <c r="B140" s="33"/>
      <c r="C140" s="164" t="s">
        <v>101</v>
      </c>
      <c r="D140" s="164" t="s">
        <v>138</v>
      </c>
      <c r="E140" s="165" t="s">
        <v>264</v>
      </c>
      <c r="F140" s="272" t="s">
        <v>265</v>
      </c>
      <c r="G140" s="273"/>
      <c r="H140" s="273"/>
      <c r="I140" s="273"/>
      <c r="J140" s="166" t="s">
        <v>194</v>
      </c>
      <c r="K140" s="167">
        <v>362.462</v>
      </c>
      <c r="L140" s="274">
        <v>0</v>
      </c>
      <c r="M140" s="273"/>
      <c r="N140" s="275">
        <f>ROUND(L140*K140,2)</f>
        <v>0</v>
      </c>
      <c r="O140" s="273"/>
      <c r="P140" s="273"/>
      <c r="Q140" s="273"/>
      <c r="R140" s="35"/>
      <c r="T140" s="168" t="s">
        <v>21</v>
      </c>
      <c r="U140" s="42" t="s">
        <v>42</v>
      </c>
      <c r="V140" s="34"/>
      <c r="W140" s="169">
        <f>V140*K140</f>
        <v>0</v>
      </c>
      <c r="X140" s="169">
        <v>8E-05</v>
      </c>
      <c r="Y140" s="169">
        <f>X140*K140</f>
        <v>0.028996960000000002</v>
      </c>
      <c r="Z140" s="169">
        <v>0.256</v>
      </c>
      <c r="AA140" s="170">
        <f>Z140*K140</f>
        <v>92.790272</v>
      </c>
      <c r="AR140" s="16" t="s">
        <v>142</v>
      </c>
      <c r="AT140" s="16" t="s">
        <v>138</v>
      </c>
      <c r="AU140" s="16" t="s">
        <v>101</v>
      </c>
      <c r="AY140" s="16" t="s">
        <v>137</v>
      </c>
      <c r="BE140" s="108">
        <f>IF(U140="základní",N140,0)</f>
        <v>0</v>
      </c>
      <c r="BF140" s="108">
        <f>IF(U140="snížená",N140,0)</f>
        <v>0</v>
      </c>
      <c r="BG140" s="108">
        <f>IF(U140="zákl. přenesená",N140,0)</f>
        <v>0</v>
      </c>
      <c r="BH140" s="108">
        <f>IF(U140="sníž. přenesená",N140,0)</f>
        <v>0</v>
      </c>
      <c r="BI140" s="108">
        <f>IF(U140="nulová",N140,0)</f>
        <v>0</v>
      </c>
      <c r="BJ140" s="16" t="s">
        <v>23</v>
      </c>
      <c r="BK140" s="108">
        <f>ROUND(L140*K140,2)</f>
        <v>0</v>
      </c>
      <c r="BL140" s="16" t="s">
        <v>142</v>
      </c>
      <c r="BM140" s="16" t="s">
        <v>142</v>
      </c>
    </row>
    <row r="141" spans="2:51" s="11" customFormat="1" ht="22.5" customHeight="1">
      <c r="B141" s="188"/>
      <c r="C141" s="189"/>
      <c r="D141" s="189"/>
      <c r="E141" s="190" t="s">
        <v>21</v>
      </c>
      <c r="F141" s="293" t="s">
        <v>266</v>
      </c>
      <c r="G141" s="294"/>
      <c r="H141" s="294"/>
      <c r="I141" s="294"/>
      <c r="J141" s="189"/>
      <c r="K141" s="191" t="s">
        <v>21</v>
      </c>
      <c r="L141" s="189"/>
      <c r="M141" s="189"/>
      <c r="N141" s="189"/>
      <c r="O141" s="189"/>
      <c r="P141" s="189"/>
      <c r="Q141" s="189"/>
      <c r="R141" s="192"/>
      <c r="T141" s="193"/>
      <c r="U141" s="189"/>
      <c r="V141" s="189"/>
      <c r="W141" s="189"/>
      <c r="X141" s="189"/>
      <c r="Y141" s="189"/>
      <c r="Z141" s="189"/>
      <c r="AA141" s="194"/>
      <c r="AT141" s="195" t="s">
        <v>184</v>
      </c>
      <c r="AU141" s="195" t="s">
        <v>101</v>
      </c>
      <c r="AV141" s="11" t="s">
        <v>23</v>
      </c>
      <c r="AW141" s="11" t="s">
        <v>35</v>
      </c>
      <c r="AX141" s="11" t="s">
        <v>77</v>
      </c>
      <c r="AY141" s="195" t="s">
        <v>137</v>
      </c>
    </row>
    <row r="142" spans="2:51" s="10" customFormat="1" ht="22.5" customHeight="1">
      <c r="B142" s="171"/>
      <c r="C142" s="172"/>
      <c r="D142" s="172"/>
      <c r="E142" s="173" t="s">
        <v>21</v>
      </c>
      <c r="F142" s="277" t="s">
        <v>267</v>
      </c>
      <c r="G142" s="278"/>
      <c r="H142" s="278"/>
      <c r="I142" s="278"/>
      <c r="J142" s="172"/>
      <c r="K142" s="174">
        <v>147.462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184</v>
      </c>
      <c r="AU142" s="178" t="s">
        <v>101</v>
      </c>
      <c r="AV142" s="10" t="s">
        <v>101</v>
      </c>
      <c r="AW142" s="10" t="s">
        <v>35</v>
      </c>
      <c r="AX142" s="10" t="s">
        <v>77</v>
      </c>
      <c r="AY142" s="178" t="s">
        <v>137</v>
      </c>
    </row>
    <row r="143" spans="2:51" s="10" customFormat="1" ht="22.5" customHeight="1">
      <c r="B143" s="171"/>
      <c r="C143" s="172"/>
      <c r="D143" s="172"/>
      <c r="E143" s="173" t="s">
        <v>21</v>
      </c>
      <c r="F143" s="277" t="s">
        <v>268</v>
      </c>
      <c r="G143" s="278"/>
      <c r="H143" s="278"/>
      <c r="I143" s="278"/>
      <c r="J143" s="172"/>
      <c r="K143" s="174">
        <v>215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184</v>
      </c>
      <c r="AU143" s="178" t="s">
        <v>101</v>
      </c>
      <c r="AV143" s="10" t="s">
        <v>101</v>
      </c>
      <c r="AW143" s="10" t="s">
        <v>35</v>
      </c>
      <c r="AX143" s="10" t="s">
        <v>77</v>
      </c>
      <c r="AY143" s="178" t="s">
        <v>137</v>
      </c>
    </row>
    <row r="144" spans="2:51" s="12" customFormat="1" ht="22.5" customHeight="1">
      <c r="B144" s="196"/>
      <c r="C144" s="197"/>
      <c r="D144" s="197"/>
      <c r="E144" s="198" t="s">
        <v>21</v>
      </c>
      <c r="F144" s="295" t="s">
        <v>269</v>
      </c>
      <c r="G144" s="296"/>
      <c r="H144" s="296"/>
      <c r="I144" s="296"/>
      <c r="J144" s="197"/>
      <c r="K144" s="199">
        <v>362.462</v>
      </c>
      <c r="L144" s="197"/>
      <c r="M144" s="197"/>
      <c r="N144" s="197"/>
      <c r="O144" s="197"/>
      <c r="P144" s="197"/>
      <c r="Q144" s="197"/>
      <c r="R144" s="200"/>
      <c r="T144" s="201"/>
      <c r="U144" s="197"/>
      <c r="V144" s="197"/>
      <c r="W144" s="197"/>
      <c r="X144" s="197"/>
      <c r="Y144" s="197"/>
      <c r="Z144" s="197"/>
      <c r="AA144" s="202"/>
      <c r="AT144" s="203" t="s">
        <v>184</v>
      </c>
      <c r="AU144" s="203" t="s">
        <v>101</v>
      </c>
      <c r="AV144" s="12" t="s">
        <v>142</v>
      </c>
      <c r="AW144" s="12" t="s">
        <v>35</v>
      </c>
      <c r="AX144" s="12" t="s">
        <v>23</v>
      </c>
      <c r="AY144" s="203" t="s">
        <v>137</v>
      </c>
    </row>
    <row r="145" spans="2:65" s="1" customFormat="1" ht="31.5" customHeight="1">
      <c r="B145" s="33"/>
      <c r="C145" s="164" t="s">
        <v>148</v>
      </c>
      <c r="D145" s="164" t="s">
        <v>138</v>
      </c>
      <c r="E145" s="165" t="s">
        <v>270</v>
      </c>
      <c r="F145" s="272" t="s">
        <v>271</v>
      </c>
      <c r="G145" s="273"/>
      <c r="H145" s="273"/>
      <c r="I145" s="273"/>
      <c r="J145" s="166" t="s">
        <v>194</v>
      </c>
      <c r="K145" s="167">
        <v>125</v>
      </c>
      <c r="L145" s="274">
        <v>0</v>
      </c>
      <c r="M145" s="273"/>
      <c r="N145" s="275">
        <f>ROUND(L145*K145,2)</f>
        <v>0</v>
      </c>
      <c r="O145" s="273"/>
      <c r="P145" s="273"/>
      <c r="Q145" s="273"/>
      <c r="R145" s="35"/>
      <c r="T145" s="168" t="s">
        <v>21</v>
      </c>
      <c r="U145" s="42" t="s">
        <v>42</v>
      </c>
      <c r="V145" s="34"/>
      <c r="W145" s="169">
        <f>V145*K145</f>
        <v>0</v>
      </c>
      <c r="X145" s="169">
        <v>0</v>
      </c>
      <c r="Y145" s="169">
        <f>X145*K145</f>
        <v>0</v>
      </c>
      <c r="Z145" s="169">
        <v>0.4</v>
      </c>
      <c r="AA145" s="170">
        <f>Z145*K145</f>
        <v>50</v>
      </c>
      <c r="AR145" s="16" t="s">
        <v>142</v>
      </c>
      <c r="AT145" s="16" t="s">
        <v>138</v>
      </c>
      <c r="AU145" s="16" t="s">
        <v>101</v>
      </c>
      <c r="AY145" s="16" t="s">
        <v>137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16" t="s">
        <v>23</v>
      </c>
      <c r="BK145" s="108">
        <f>ROUND(L145*K145,2)</f>
        <v>0</v>
      </c>
      <c r="BL145" s="16" t="s">
        <v>142</v>
      </c>
      <c r="BM145" s="16" t="s">
        <v>152</v>
      </c>
    </row>
    <row r="146" spans="2:51" s="10" customFormat="1" ht="22.5" customHeight="1">
      <c r="B146" s="171"/>
      <c r="C146" s="172"/>
      <c r="D146" s="172"/>
      <c r="E146" s="173" t="s">
        <v>21</v>
      </c>
      <c r="F146" s="292" t="s">
        <v>272</v>
      </c>
      <c r="G146" s="278"/>
      <c r="H146" s="278"/>
      <c r="I146" s="278"/>
      <c r="J146" s="172"/>
      <c r="K146" s="174">
        <v>215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184</v>
      </c>
      <c r="AU146" s="178" t="s">
        <v>101</v>
      </c>
      <c r="AV146" s="10" t="s">
        <v>101</v>
      </c>
      <c r="AW146" s="10" t="s">
        <v>35</v>
      </c>
      <c r="AX146" s="10" t="s">
        <v>77</v>
      </c>
      <c r="AY146" s="178" t="s">
        <v>137</v>
      </c>
    </row>
    <row r="147" spans="2:51" s="10" customFormat="1" ht="31.5" customHeight="1">
      <c r="B147" s="171"/>
      <c r="C147" s="172"/>
      <c r="D147" s="172"/>
      <c r="E147" s="173" t="s">
        <v>21</v>
      </c>
      <c r="F147" s="277" t="s">
        <v>273</v>
      </c>
      <c r="G147" s="278"/>
      <c r="H147" s="278"/>
      <c r="I147" s="278"/>
      <c r="J147" s="172"/>
      <c r="K147" s="174">
        <v>-90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184</v>
      </c>
      <c r="AU147" s="178" t="s">
        <v>101</v>
      </c>
      <c r="AV147" s="10" t="s">
        <v>101</v>
      </c>
      <c r="AW147" s="10" t="s">
        <v>35</v>
      </c>
      <c r="AX147" s="10" t="s">
        <v>77</v>
      </c>
      <c r="AY147" s="178" t="s">
        <v>137</v>
      </c>
    </row>
    <row r="148" spans="2:51" s="12" customFormat="1" ht="22.5" customHeight="1">
      <c r="B148" s="196"/>
      <c r="C148" s="197"/>
      <c r="D148" s="197"/>
      <c r="E148" s="198" t="s">
        <v>21</v>
      </c>
      <c r="F148" s="295" t="s">
        <v>269</v>
      </c>
      <c r="G148" s="296"/>
      <c r="H148" s="296"/>
      <c r="I148" s="296"/>
      <c r="J148" s="197"/>
      <c r="K148" s="199">
        <v>125</v>
      </c>
      <c r="L148" s="197"/>
      <c r="M148" s="197"/>
      <c r="N148" s="197"/>
      <c r="O148" s="197"/>
      <c r="P148" s="197"/>
      <c r="Q148" s="197"/>
      <c r="R148" s="200"/>
      <c r="T148" s="201"/>
      <c r="U148" s="197"/>
      <c r="V148" s="197"/>
      <c r="W148" s="197"/>
      <c r="X148" s="197"/>
      <c r="Y148" s="197"/>
      <c r="Z148" s="197"/>
      <c r="AA148" s="202"/>
      <c r="AT148" s="203" t="s">
        <v>184</v>
      </c>
      <c r="AU148" s="203" t="s">
        <v>101</v>
      </c>
      <c r="AV148" s="12" t="s">
        <v>142</v>
      </c>
      <c r="AW148" s="12" t="s">
        <v>35</v>
      </c>
      <c r="AX148" s="12" t="s">
        <v>23</v>
      </c>
      <c r="AY148" s="203" t="s">
        <v>137</v>
      </c>
    </row>
    <row r="149" spans="2:65" s="1" customFormat="1" ht="31.5" customHeight="1">
      <c r="B149" s="33"/>
      <c r="C149" s="164" t="s">
        <v>142</v>
      </c>
      <c r="D149" s="164" t="s">
        <v>138</v>
      </c>
      <c r="E149" s="165" t="s">
        <v>274</v>
      </c>
      <c r="F149" s="272" t="s">
        <v>275</v>
      </c>
      <c r="G149" s="273"/>
      <c r="H149" s="273"/>
      <c r="I149" s="273"/>
      <c r="J149" s="166" t="s">
        <v>180</v>
      </c>
      <c r="K149" s="167">
        <v>2160</v>
      </c>
      <c r="L149" s="274">
        <v>0</v>
      </c>
      <c r="M149" s="273"/>
      <c r="N149" s="275">
        <f>ROUND(L149*K149,2)</f>
        <v>0</v>
      </c>
      <c r="O149" s="273"/>
      <c r="P149" s="273"/>
      <c r="Q149" s="273"/>
      <c r="R149" s="35"/>
      <c r="T149" s="168" t="s">
        <v>21</v>
      </c>
      <c r="U149" s="42" t="s">
        <v>42</v>
      </c>
      <c r="V149" s="34"/>
      <c r="W149" s="169">
        <f>V149*K149</f>
        <v>0</v>
      </c>
      <c r="X149" s="169">
        <v>0</v>
      </c>
      <c r="Y149" s="169">
        <f>X149*K149</f>
        <v>0</v>
      </c>
      <c r="Z149" s="169">
        <v>0</v>
      </c>
      <c r="AA149" s="170">
        <f>Z149*K149</f>
        <v>0</v>
      </c>
      <c r="AR149" s="16" t="s">
        <v>142</v>
      </c>
      <c r="AT149" s="16" t="s">
        <v>138</v>
      </c>
      <c r="AU149" s="16" t="s">
        <v>101</v>
      </c>
      <c r="AY149" s="16" t="s">
        <v>137</v>
      </c>
      <c r="BE149" s="108">
        <f>IF(U149="základní",N149,0)</f>
        <v>0</v>
      </c>
      <c r="BF149" s="108">
        <f>IF(U149="snížená",N149,0)</f>
        <v>0</v>
      </c>
      <c r="BG149" s="108">
        <f>IF(U149="zákl. přenesená",N149,0)</f>
        <v>0</v>
      </c>
      <c r="BH149" s="108">
        <f>IF(U149="sníž. přenesená",N149,0)</f>
        <v>0</v>
      </c>
      <c r="BI149" s="108">
        <f>IF(U149="nulová",N149,0)</f>
        <v>0</v>
      </c>
      <c r="BJ149" s="16" t="s">
        <v>23</v>
      </c>
      <c r="BK149" s="108">
        <f>ROUND(L149*K149,2)</f>
        <v>0</v>
      </c>
      <c r="BL149" s="16" t="s">
        <v>142</v>
      </c>
      <c r="BM149" s="16" t="s">
        <v>155</v>
      </c>
    </row>
    <row r="150" spans="2:51" s="10" customFormat="1" ht="22.5" customHeight="1">
      <c r="B150" s="171"/>
      <c r="C150" s="172"/>
      <c r="D150" s="172"/>
      <c r="E150" s="173" t="s">
        <v>21</v>
      </c>
      <c r="F150" s="292" t="s">
        <v>276</v>
      </c>
      <c r="G150" s="278"/>
      <c r="H150" s="278"/>
      <c r="I150" s="278"/>
      <c r="J150" s="172"/>
      <c r="K150" s="174">
        <v>2160</v>
      </c>
      <c r="L150" s="172"/>
      <c r="M150" s="172"/>
      <c r="N150" s="172"/>
      <c r="O150" s="172"/>
      <c r="P150" s="172"/>
      <c r="Q150" s="172"/>
      <c r="R150" s="175"/>
      <c r="T150" s="176"/>
      <c r="U150" s="172"/>
      <c r="V150" s="172"/>
      <c r="W150" s="172"/>
      <c r="X150" s="172"/>
      <c r="Y150" s="172"/>
      <c r="Z150" s="172"/>
      <c r="AA150" s="177"/>
      <c r="AT150" s="178" t="s">
        <v>184</v>
      </c>
      <c r="AU150" s="178" t="s">
        <v>101</v>
      </c>
      <c r="AV150" s="10" t="s">
        <v>101</v>
      </c>
      <c r="AW150" s="10" t="s">
        <v>35</v>
      </c>
      <c r="AX150" s="10" t="s">
        <v>23</v>
      </c>
      <c r="AY150" s="178" t="s">
        <v>137</v>
      </c>
    </row>
    <row r="151" spans="2:65" s="1" customFormat="1" ht="31.5" customHeight="1">
      <c r="B151" s="33"/>
      <c r="C151" s="164" t="s">
        <v>156</v>
      </c>
      <c r="D151" s="164" t="s">
        <v>138</v>
      </c>
      <c r="E151" s="165" t="s">
        <v>277</v>
      </c>
      <c r="F151" s="272" t="s">
        <v>278</v>
      </c>
      <c r="G151" s="273"/>
      <c r="H151" s="273"/>
      <c r="I151" s="273"/>
      <c r="J151" s="166" t="s">
        <v>279</v>
      </c>
      <c r="K151" s="167">
        <v>90</v>
      </c>
      <c r="L151" s="274">
        <v>0</v>
      </c>
      <c r="M151" s="273"/>
      <c r="N151" s="275">
        <f>ROUND(L151*K151,2)</f>
        <v>0</v>
      </c>
      <c r="O151" s="273"/>
      <c r="P151" s="273"/>
      <c r="Q151" s="273"/>
      <c r="R151" s="35"/>
      <c r="T151" s="168" t="s">
        <v>21</v>
      </c>
      <c r="U151" s="42" t="s">
        <v>42</v>
      </c>
      <c r="V151" s="34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16" t="s">
        <v>142</v>
      </c>
      <c r="AT151" s="16" t="s">
        <v>138</v>
      </c>
      <c r="AU151" s="16" t="s">
        <v>101</v>
      </c>
      <c r="AY151" s="16" t="s">
        <v>137</v>
      </c>
      <c r="BE151" s="108">
        <f>IF(U151="základní",N151,0)</f>
        <v>0</v>
      </c>
      <c r="BF151" s="108">
        <f>IF(U151="snížená",N151,0)</f>
        <v>0</v>
      </c>
      <c r="BG151" s="108">
        <f>IF(U151="zákl. přenesená",N151,0)</f>
        <v>0</v>
      </c>
      <c r="BH151" s="108">
        <f>IF(U151="sníž. přenesená",N151,0)</f>
        <v>0</v>
      </c>
      <c r="BI151" s="108">
        <f>IF(U151="nulová",N151,0)</f>
        <v>0</v>
      </c>
      <c r="BJ151" s="16" t="s">
        <v>23</v>
      </c>
      <c r="BK151" s="108">
        <f>ROUND(L151*K151,2)</f>
        <v>0</v>
      </c>
      <c r="BL151" s="16" t="s">
        <v>142</v>
      </c>
      <c r="BM151" s="16" t="s">
        <v>28</v>
      </c>
    </row>
    <row r="152" spans="2:51" s="10" customFormat="1" ht="22.5" customHeight="1">
      <c r="B152" s="171"/>
      <c r="C152" s="172"/>
      <c r="D152" s="172"/>
      <c r="E152" s="173" t="s">
        <v>21</v>
      </c>
      <c r="F152" s="292" t="s">
        <v>280</v>
      </c>
      <c r="G152" s="278"/>
      <c r="H152" s="278"/>
      <c r="I152" s="278"/>
      <c r="J152" s="172"/>
      <c r="K152" s="174">
        <v>90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184</v>
      </c>
      <c r="AU152" s="178" t="s">
        <v>101</v>
      </c>
      <c r="AV152" s="10" t="s">
        <v>101</v>
      </c>
      <c r="AW152" s="10" t="s">
        <v>35</v>
      </c>
      <c r="AX152" s="10" t="s">
        <v>23</v>
      </c>
      <c r="AY152" s="178" t="s">
        <v>137</v>
      </c>
    </row>
    <row r="153" spans="2:65" s="1" customFormat="1" ht="31.5" customHeight="1">
      <c r="B153" s="33"/>
      <c r="C153" s="164" t="s">
        <v>152</v>
      </c>
      <c r="D153" s="164" t="s">
        <v>138</v>
      </c>
      <c r="E153" s="165" t="s">
        <v>281</v>
      </c>
      <c r="F153" s="272" t="s">
        <v>282</v>
      </c>
      <c r="G153" s="273"/>
      <c r="H153" s="273"/>
      <c r="I153" s="273"/>
      <c r="J153" s="166" t="s">
        <v>230</v>
      </c>
      <c r="K153" s="167">
        <v>4</v>
      </c>
      <c r="L153" s="274">
        <v>0</v>
      </c>
      <c r="M153" s="273"/>
      <c r="N153" s="275">
        <f>ROUND(L153*K153,2)</f>
        <v>0</v>
      </c>
      <c r="O153" s="273"/>
      <c r="P153" s="273"/>
      <c r="Q153" s="273"/>
      <c r="R153" s="35"/>
      <c r="T153" s="168" t="s">
        <v>21</v>
      </c>
      <c r="U153" s="42" t="s">
        <v>42</v>
      </c>
      <c r="V153" s="34"/>
      <c r="W153" s="169">
        <f>V153*K153</f>
        <v>0</v>
      </c>
      <c r="X153" s="169">
        <v>0</v>
      </c>
      <c r="Y153" s="169">
        <f>X153*K153</f>
        <v>0</v>
      </c>
      <c r="Z153" s="169">
        <v>0</v>
      </c>
      <c r="AA153" s="170">
        <f>Z153*K153</f>
        <v>0</v>
      </c>
      <c r="AR153" s="16" t="s">
        <v>142</v>
      </c>
      <c r="AT153" s="16" t="s">
        <v>138</v>
      </c>
      <c r="AU153" s="16" t="s">
        <v>101</v>
      </c>
      <c r="AY153" s="16" t="s">
        <v>137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16" t="s">
        <v>23</v>
      </c>
      <c r="BK153" s="108">
        <f>ROUND(L153*K153,2)</f>
        <v>0</v>
      </c>
      <c r="BL153" s="16" t="s">
        <v>142</v>
      </c>
      <c r="BM153" s="16" t="s">
        <v>161</v>
      </c>
    </row>
    <row r="154" spans="2:65" s="1" customFormat="1" ht="31.5" customHeight="1">
      <c r="B154" s="33"/>
      <c r="C154" s="164" t="s">
        <v>162</v>
      </c>
      <c r="D154" s="164" t="s">
        <v>138</v>
      </c>
      <c r="E154" s="165" t="s">
        <v>283</v>
      </c>
      <c r="F154" s="272" t="s">
        <v>284</v>
      </c>
      <c r="G154" s="273"/>
      <c r="H154" s="273"/>
      <c r="I154" s="273"/>
      <c r="J154" s="166" t="s">
        <v>151</v>
      </c>
      <c r="K154" s="167">
        <v>23.5</v>
      </c>
      <c r="L154" s="274">
        <v>0</v>
      </c>
      <c r="M154" s="273"/>
      <c r="N154" s="275">
        <f>ROUND(L154*K154,2)</f>
        <v>0</v>
      </c>
      <c r="O154" s="273"/>
      <c r="P154" s="273"/>
      <c r="Q154" s="273"/>
      <c r="R154" s="35"/>
      <c r="T154" s="168" t="s">
        <v>21</v>
      </c>
      <c r="U154" s="42" t="s">
        <v>42</v>
      </c>
      <c r="V154" s="34"/>
      <c r="W154" s="169">
        <f>V154*K154</f>
        <v>0</v>
      </c>
      <c r="X154" s="169">
        <v>0.00868</v>
      </c>
      <c r="Y154" s="169">
        <f>X154*K154</f>
        <v>0.20398</v>
      </c>
      <c r="Z154" s="169">
        <v>0</v>
      </c>
      <c r="AA154" s="170">
        <f>Z154*K154</f>
        <v>0</v>
      </c>
      <c r="AR154" s="16" t="s">
        <v>142</v>
      </c>
      <c r="AT154" s="16" t="s">
        <v>138</v>
      </c>
      <c r="AU154" s="16" t="s">
        <v>101</v>
      </c>
      <c r="AY154" s="16" t="s">
        <v>137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16" t="s">
        <v>23</v>
      </c>
      <c r="BK154" s="108">
        <f>ROUND(L154*K154,2)</f>
        <v>0</v>
      </c>
      <c r="BL154" s="16" t="s">
        <v>142</v>
      </c>
      <c r="BM154" s="16" t="s">
        <v>165</v>
      </c>
    </row>
    <row r="155" spans="2:51" s="10" customFormat="1" ht="22.5" customHeight="1">
      <c r="B155" s="171"/>
      <c r="C155" s="172"/>
      <c r="D155" s="172"/>
      <c r="E155" s="173" t="s">
        <v>21</v>
      </c>
      <c r="F155" s="292" t="s">
        <v>285</v>
      </c>
      <c r="G155" s="278"/>
      <c r="H155" s="278"/>
      <c r="I155" s="278"/>
      <c r="J155" s="172"/>
      <c r="K155" s="174">
        <v>23.5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184</v>
      </c>
      <c r="AU155" s="178" t="s">
        <v>101</v>
      </c>
      <c r="AV155" s="10" t="s">
        <v>101</v>
      </c>
      <c r="AW155" s="10" t="s">
        <v>35</v>
      </c>
      <c r="AX155" s="10" t="s">
        <v>23</v>
      </c>
      <c r="AY155" s="178" t="s">
        <v>137</v>
      </c>
    </row>
    <row r="156" spans="2:65" s="1" customFormat="1" ht="31.5" customHeight="1">
      <c r="B156" s="33"/>
      <c r="C156" s="164" t="s">
        <v>155</v>
      </c>
      <c r="D156" s="164" t="s">
        <v>138</v>
      </c>
      <c r="E156" s="165" t="s">
        <v>286</v>
      </c>
      <c r="F156" s="272" t="s">
        <v>287</v>
      </c>
      <c r="G156" s="273"/>
      <c r="H156" s="273"/>
      <c r="I156" s="273"/>
      <c r="J156" s="166" t="s">
        <v>151</v>
      </c>
      <c r="K156" s="167">
        <v>26.3</v>
      </c>
      <c r="L156" s="274">
        <v>0</v>
      </c>
      <c r="M156" s="273"/>
      <c r="N156" s="275">
        <f>ROUND(L156*K156,2)</f>
        <v>0</v>
      </c>
      <c r="O156" s="273"/>
      <c r="P156" s="273"/>
      <c r="Q156" s="273"/>
      <c r="R156" s="35"/>
      <c r="T156" s="168" t="s">
        <v>21</v>
      </c>
      <c r="U156" s="42" t="s">
        <v>42</v>
      </c>
      <c r="V156" s="34"/>
      <c r="W156" s="169">
        <f>V156*K156</f>
        <v>0</v>
      </c>
      <c r="X156" s="169">
        <v>0.0369</v>
      </c>
      <c r="Y156" s="169">
        <f>X156*K156</f>
        <v>0.97047</v>
      </c>
      <c r="Z156" s="169">
        <v>0</v>
      </c>
      <c r="AA156" s="170">
        <f>Z156*K156</f>
        <v>0</v>
      </c>
      <c r="AR156" s="16" t="s">
        <v>142</v>
      </c>
      <c r="AT156" s="16" t="s">
        <v>138</v>
      </c>
      <c r="AU156" s="16" t="s">
        <v>101</v>
      </c>
      <c r="AY156" s="16" t="s">
        <v>137</v>
      </c>
      <c r="BE156" s="108">
        <f>IF(U156="základní",N156,0)</f>
        <v>0</v>
      </c>
      <c r="BF156" s="108">
        <f>IF(U156="snížená",N156,0)</f>
        <v>0</v>
      </c>
      <c r="BG156" s="108">
        <f>IF(U156="zákl. přenesená",N156,0)</f>
        <v>0</v>
      </c>
      <c r="BH156" s="108">
        <f>IF(U156="sníž. přenesená",N156,0)</f>
        <v>0</v>
      </c>
      <c r="BI156" s="108">
        <f>IF(U156="nulová",N156,0)</f>
        <v>0</v>
      </c>
      <c r="BJ156" s="16" t="s">
        <v>23</v>
      </c>
      <c r="BK156" s="108">
        <f>ROUND(L156*K156,2)</f>
        <v>0</v>
      </c>
      <c r="BL156" s="16" t="s">
        <v>142</v>
      </c>
      <c r="BM156" s="16" t="s">
        <v>168</v>
      </c>
    </row>
    <row r="157" spans="2:51" s="10" customFormat="1" ht="22.5" customHeight="1">
      <c r="B157" s="171"/>
      <c r="C157" s="172"/>
      <c r="D157" s="172"/>
      <c r="E157" s="173" t="s">
        <v>21</v>
      </c>
      <c r="F157" s="292" t="s">
        <v>288</v>
      </c>
      <c r="G157" s="278"/>
      <c r="H157" s="278"/>
      <c r="I157" s="278"/>
      <c r="J157" s="172"/>
      <c r="K157" s="174">
        <v>26.3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184</v>
      </c>
      <c r="AU157" s="178" t="s">
        <v>101</v>
      </c>
      <c r="AV157" s="10" t="s">
        <v>101</v>
      </c>
      <c r="AW157" s="10" t="s">
        <v>35</v>
      </c>
      <c r="AX157" s="10" t="s">
        <v>23</v>
      </c>
      <c r="AY157" s="178" t="s">
        <v>137</v>
      </c>
    </row>
    <row r="158" spans="2:65" s="1" customFormat="1" ht="31.5" customHeight="1">
      <c r="B158" s="33"/>
      <c r="C158" s="164" t="s">
        <v>169</v>
      </c>
      <c r="D158" s="164" t="s">
        <v>138</v>
      </c>
      <c r="E158" s="165" t="s">
        <v>289</v>
      </c>
      <c r="F158" s="272" t="s">
        <v>290</v>
      </c>
      <c r="G158" s="273"/>
      <c r="H158" s="273"/>
      <c r="I158" s="273"/>
      <c r="J158" s="166" t="s">
        <v>291</v>
      </c>
      <c r="K158" s="167">
        <v>64.95</v>
      </c>
      <c r="L158" s="274">
        <v>0</v>
      </c>
      <c r="M158" s="273"/>
      <c r="N158" s="275">
        <f>ROUND(L158*K158,2)</f>
        <v>0</v>
      </c>
      <c r="O158" s="273"/>
      <c r="P158" s="273"/>
      <c r="Q158" s="273"/>
      <c r="R158" s="35"/>
      <c r="T158" s="168" t="s">
        <v>21</v>
      </c>
      <c r="U158" s="42" t="s">
        <v>42</v>
      </c>
      <c r="V158" s="34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16" t="s">
        <v>142</v>
      </c>
      <c r="AT158" s="16" t="s">
        <v>138</v>
      </c>
      <c r="AU158" s="16" t="s">
        <v>101</v>
      </c>
      <c r="AY158" s="16" t="s">
        <v>137</v>
      </c>
      <c r="BE158" s="108">
        <f>IF(U158="základní",N158,0)</f>
        <v>0</v>
      </c>
      <c r="BF158" s="108">
        <f>IF(U158="snížená",N158,0)</f>
        <v>0</v>
      </c>
      <c r="BG158" s="108">
        <f>IF(U158="zákl. přenesená",N158,0)</f>
        <v>0</v>
      </c>
      <c r="BH158" s="108">
        <f>IF(U158="sníž. přenesená",N158,0)</f>
        <v>0</v>
      </c>
      <c r="BI158" s="108">
        <f>IF(U158="nulová",N158,0)</f>
        <v>0</v>
      </c>
      <c r="BJ158" s="16" t="s">
        <v>23</v>
      </c>
      <c r="BK158" s="108">
        <f>ROUND(L158*K158,2)</f>
        <v>0</v>
      </c>
      <c r="BL158" s="16" t="s">
        <v>142</v>
      </c>
      <c r="BM158" s="16" t="s">
        <v>172</v>
      </c>
    </row>
    <row r="159" spans="2:51" s="11" customFormat="1" ht="22.5" customHeight="1">
      <c r="B159" s="188"/>
      <c r="C159" s="189"/>
      <c r="D159" s="189"/>
      <c r="E159" s="190" t="s">
        <v>21</v>
      </c>
      <c r="F159" s="293" t="s">
        <v>292</v>
      </c>
      <c r="G159" s="294"/>
      <c r="H159" s="294"/>
      <c r="I159" s="294"/>
      <c r="J159" s="189"/>
      <c r="K159" s="191" t="s">
        <v>21</v>
      </c>
      <c r="L159" s="189"/>
      <c r="M159" s="189"/>
      <c r="N159" s="189"/>
      <c r="O159" s="189"/>
      <c r="P159" s="189"/>
      <c r="Q159" s="189"/>
      <c r="R159" s="192"/>
      <c r="T159" s="193"/>
      <c r="U159" s="189"/>
      <c r="V159" s="189"/>
      <c r="W159" s="189"/>
      <c r="X159" s="189"/>
      <c r="Y159" s="189"/>
      <c r="Z159" s="189"/>
      <c r="AA159" s="194"/>
      <c r="AT159" s="195" t="s">
        <v>184</v>
      </c>
      <c r="AU159" s="195" t="s">
        <v>101</v>
      </c>
      <c r="AV159" s="11" t="s">
        <v>23</v>
      </c>
      <c r="AW159" s="11" t="s">
        <v>35</v>
      </c>
      <c r="AX159" s="11" t="s">
        <v>77</v>
      </c>
      <c r="AY159" s="195" t="s">
        <v>137</v>
      </c>
    </row>
    <row r="160" spans="2:51" s="10" customFormat="1" ht="22.5" customHeight="1">
      <c r="B160" s="171"/>
      <c r="C160" s="172"/>
      <c r="D160" s="172"/>
      <c r="E160" s="173" t="s">
        <v>21</v>
      </c>
      <c r="F160" s="277" t="s">
        <v>293</v>
      </c>
      <c r="G160" s="278"/>
      <c r="H160" s="278"/>
      <c r="I160" s="278"/>
      <c r="J160" s="172"/>
      <c r="K160" s="174">
        <v>29.7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184</v>
      </c>
      <c r="AU160" s="178" t="s">
        <v>101</v>
      </c>
      <c r="AV160" s="10" t="s">
        <v>101</v>
      </c>
      <c r="AW160" s="10" t="s">
        <v>35</v>
      </c>
      <c r="AX160" s="10" t="s">
        <v>77</v>
      </c>
      <c r="AY160" s="178" t="s">
        <v>137</v>
      </c>
    </row>
    <row r="161" spans="2:51" s="11" customFormat="1" ht="22.5" customHeight="1">
      <c r="B161" s="188"/>
      <c r="C161" s="189"/>
      <c r="D161" s="189"/>
      <c r="E161" s="190" t="s">
        <v>21</v>
      </c>
      <c r="F161" s="297" t="s">
        <v>294</v>
      </c>
      <c r="G161" s="294"/>
      <c r="H161" s="294"/>
      <c r="I161" s="294"/>
      <c r="J161" s="189"/>
      <c r="K161" s="191" t="s">
        <v>21</v>
      </c>
      <c r="L161" s="189"/>
      <c r="M161" s="189"/>
      <c r="N161" s="189"/>
      <c r="O161" s="189"/>
      <c r="P161" s="189"/>
      <c r="Q161" s="189"/>
      <c r="R161" s="192"/>
      <c r="T161" s="193"/>
      <c r="U161" s="189"/>
      <c r="V161" s="189"/>
      <c r="W161" s="189"/>
      <c r="X161" s="189"/>
      <c r="Y161" s="189"/>
      <c r="Z161" s="189"/>
      <c r="AA161" s="194"/>
      <c r="AT161" s="195" t="s">
        <v>184</v>
      </c>
      <c r="AU161" s="195" t="s">
        <v>101</v>
      </c>
      <c r="AV161" s="11" t="s">
        <v>23</v>
      </c>
      <c r="AW161" s="11" t="s">
        <v>35</v>
      </c>
      <c r="AX161" s="11" t="s">
        <v>77</v>
      </c>
      <c r="AY161" s="195" t="s">
        <v>137</v>
      </c>
    </row>
    <row r="162" spans="2:51" s="10" customFormat="1" ht="22.5" customHeight="1">
      <c r="B162" s="171"/>
      <c r="C162" s="172"/>
      <c r="D162" s="172"/>
      <c r="E162" s="173" t="s">
        <v>21</v>
      </c>
      <c r="F162" s="277" t="s">
        <v>295</v>
      </c>
      <c r="G162" s="278"/>
      <c r="H162" s="278"/>
      <c r="I162" s="278"/>
      <c r="J162" s="172"/>
      <c r="K162" s="174">
        <v>35.25</v>
      </c>
      <c r="L162" s="172"/>
      <c r="M162" s="172"/>
      <c r="N162" s="172"/>
      <c r="O162" s="172"/>
      <c r="P162" s="172"/>
      <c r="Q162" s="172"/>
      <c r="R162" s="175"/>
      <c r="T162" s="176"/>
      <c r="U162" s="172"/>
      <c r="V162" s="172"/>
      <c r="W162" s="172"/>
      <c r="X162" s="172"/>
      <c r="Y162" s="172"/>
      <c r="Z162" s="172"/>
      <c r="AA162" s="177"/>
      <c r="AT162" s="178" t="s">
        <v>184</v>
      </c>
      <c r="AU162" s="178" t="s">
        <v>101</v>
      </c>
      <c r="AV162" s="10" t="s">
        <v>101</v>
      </c>
      <c r="AW162" s="10" t="s">
        <v>35</v>
      </c>
      <c r="AX162" s="10" t="s">
        <v>77</v>
      </c>
      <c r="AY162" s="178" t="s">
        <v>137</v>
      </c>
    </row>
    <row r="163" spans="2:51" s="12" customFormat="1" ht="22.5" customHeight="1">
      <c r="B163" s="196"/>
      <c r="C163" s="197"/>
      <c r="D163" s="197"/>
      <c r="E163" s="198" t="s">
        <v>21</v>
      </c>
      <c r="F163" s="295" t="s">
        <v>269</v>
      </c>
      <c r="G163" s="296"/>
      <c r="H163" s="296"/>
      <c r="I163" s="296"/>
      <c r="J163" s="197"/>
      <c r="K163" s="199">
        <v>64.95</v>
      </c>
      <c r="L163" s="197"/>
      <c r="M163" s="197"/>
      <c r="N163" s="197"/>
      <c r="O163" s="197"/>
      <c r="P163" s="197"/>
      <c r="Q163" s="197"/>
      <c r="R163" s="200"/>
      <c r="T163" s="201"/>
      <c r="U163" s="197"/>
      <c r="V163" s="197"/>
      <c r="W163" s="197"/>
      <c r="X163" s="197"/>
      <c r="Y163" s="197"/>
      <c r="Z163" s="197"/>
      <c r="AA163" s="202"/>
      <c r="AT163" s="203" t="s">
        <v>184</v>
      </c>
      <c r="AU163" s="203" t="s">
        <v>101</v>
      </c>
      <c r="AV163" s="12" t="s">
        <v>142</v>
      </c>
      <c r="AW163" s="12" t="s">
        <v>35</v>
      </c>
      <c r="AX163" s="12" t="s">
        <v>23</v>
      </c>
      <c r="AY163" s="203" t="s">
        <v>137</v>
      </c>
    </row>
    <row r="164" spans="2:65" s="1" customFormat="1" ht="31.5" customHeight="1">
      <c r="B164" s="33"/>
      <c r="C164" s="164" t="s">
        <v>28</v>
      </c>
      <c r="D164" s="164" t="s">
        <v>138</v>
      </c>
      <c r="E164" s="165" t="s">
        <v>296</v>
      </c>
      <c r="F164" s="272" t="s">
        <v>297</v>
      </c>
      <c r="G164" s="273"/>
      <c r="H164" s="273"/>
      <c r="I164" s="273"/>
      <c r="J164" s="166" t="s">
        <v>291</v>
      </c>
      <c r="K164" s="167">
        <v>421.237</v>
      </c>
      <c r="L164" s="274">
        <v>0</v>
      </c>
      <c r="M164" s="273"/>
      <c r="N164" s="275">
        <f>ROUND(L164*K164,2)</f>
        <v>0</v>
      </c>
      <c r="O164" s="273"/>
      <c r="P164" s="273"/>
      <c r="Q164" s="273"/>
      <c r="R164" s="35"/>
      <c r="T164" s="168" t="s">
        <v>21</v>
      </c>
      <c r="U164" s="42" t="s">
        <v>42</v>
      </c>
      <c r="V164" s="34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16" t="s">
        <v>142</v>
      </c>
      <c r="AT164" s="16" t="s">
        <v>138</v>
      </c>
      <c r="AU164" s="16" t="s">
        <v>101</v>
      </c>
      <c r="AY164" s="16" t="s">
        <v>137</v>
      </c>
      <c r="BE164" s="108">
        <f>IF(U164="základní",N164,0)</f>
        <v>0</v>
      </c>
      <c r="BF164" s="108">
        <f>IF(U164="snížená",N164,0)</f>
        <v>0</v>
      </c>
      <c r="BG164" s="108">
        <f>IF(U164="zákl. přenesená",N164,0)</f>
        <v>0</v>
      </c>
      <c r="BH164" s="108">
        <f>IF(U164="sníž. přenesená",N164,0)</f>
        <v>0</v>
      </c>
      <c r="BI164" s="108">
        <f>IF(U164="nulová",N164,0)</f>
        <v>0</v>
      </c>
      <c r="BJ164" s="16" t="s">
        <v>23</v>
      </c>
      <c r="BK164" s="108">
        <f>ROUND(L164*K164,2)</f>
        <v>0</v>
      </c>
      <c r="BL164" s="16" t="s">
        <v>142</v>
      </c>
      <c r="BM164" s="16" t="s">
        <v>176</v>
      </c>
    </row>
    <row r="165" spans="2:51" s="11" customFormat="1" ht="22.5" customHeight="1">
      <c r="B165" s="188"/>
      <c r="C165" s="189"/>
      <c r="D165" s="189"/>
      <c r="E165" s="190" t="s">
        <v>21</v>
      </c>
      <c r="F165" s="293" t="s">
        <v>298</v>
      </c>
      <c r="G165" s="294"/>
      <c r="H165" s="294"/>
      <c r="I165" s="294"/>
      <c r="J165" s="189"/>
      <c r="K165" s="191" t="s">
        <v>21</v>
      </c>
      <c r="L165" s="189"/>
      <c r="M165" s="189"/>
      <c r="N165" s="189"/>
      <c r="O165" s="189"/>
      <c r="P165" s="189"/>
      <c r="Q165" s="189"/>
      <c r="R165" s="192"/>
      <c r="T165" s="193"/>
      <c r="U165" s="189"/>
      <c r="V165" s="189"/>
      <c r="W165" s="189"/>
      <c r="X165" s="189"/>
      <c r="Y165" s="189"/>
      <c r="Z165" s="189"/>
      <c r="AA165" s="194"/>
      <c r="AT165" s="195" t="s">
        <v>184</v>
      </c>
      <c r="AU165" s="195" t="s">
        <v>101</v>
      </c>
      <c r="AV165" s="11" t="s">
        <v>23</v>
      </c>
      <c r="AW165" s="11" t="s">
        <v>35</v>
      </c>
      <c r="AX165" s="11" t="s">
        <v>77</v>
      </c>
      <c r="AY165" s="195" t="s">
        <v>137</v>
      </c>
    </row>
    <row r="166" spans="2:51" s="11" customFormat="1" ht="31.5" customHeight="1">
      <c r="B166" s="188"/>
      <c r="C166" s="189"/>
      <c r="D166" s="189"/>
      <c r="E166" s="190" t="s">
        <v>21</v>
      </c>
      <c r="F166" s="297" t="s">
        <v>299</v>
      </c>
      <c r="G166" s="294"/>
      <c r="H166" s="294"/>
      <c r="I166" s="294"/>
      <c r="J166" s="189"/>
      <c r="K166" s="191" t="s">
        <v>21</v>
      </c>
      <c r="L166" s="189"/>
      <c r="M166" s="189"/>
      <c r="N166" s="189"/>
      <c r="O166" s="189"/>
      <c r="P166" s="189"/>
      <c r="Q166" s="189"/>
      <c r="R166" s="192"/>
      <c r="T166" s="193"/>
      <c r="U166" s="189"/>
      <c r="V166" s="189"/>
      <c r="W166" s="189"/>
      <c r="X166" s="189"/>
      <c r="Y166" s="189"/>
      <c r="Z166" s="189"/>
      <c r="AA166" s="194"/>
      <c r="AT166" s="195" t="s">
        <v>184</v>
      </c>
      <c r="AU166" s="195" t="s">
        <v>101</v>
      </c>
      <c r="AV166" s="11" t="s">
        <v>23</v>
      </c>
      <c r="AW166" s="11" t="s">
        <v>35</v>
      </c>
      <c r="AX166" s="11" t="s">
        <v>77</v>
      </c>
      <c r="AY166" s="195" t="s">
        <v>137</v>
      </c>
    </row>
    <row r="167" spans="2:51" s="10" customFormat="1" ht="22.5" customHeight="1">
      <c r="B167" s="171"/>
      <c r="C167" s="172"/>
      <c r="D167" s="172"/>
      <c r="E167" s="173" t="s">
        <v>21</v>
      </c>
      <c r="F167" s="277" t="s">
        <v>300</v>
      </c>
      <c r="G167" s="278"/>
      <c r="H167" s="278"/>
      <c r="I167" s="278"/>
      <c r="J167" s="172"/>
      <c r="K167" s="174">
        <v>142.969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184</v>
      </c>
      <c r="AU167" s="178" t="s">
        <v>101</v>
      </c>
      <c r="AV167" s="10" t="s">
        <v>101</v>
      </c>
      <c r="AW167" s="10" t="s">
        <v>35</v>
      </c>
      <c r="AX167" s="10" t="s">
        <v>77</v>
      </c>
      <c r="AY167" s="178" t="s">
        <v>137</v>
      </c>
    </row>
    <row r="168" spans="2:51" s="11" customFormat="1" ht="22.5" customHeight="1">
      <c r="B168" s="188"/>
      <c r="C168" s="189"/>
      <c r="D168" s="189"/>
      <c r="E168" s="190" t="s">
        <v>21</v>
      </c>
      <c r="F168" s="297" t="s">
        <v>301</v>
      </c>
      <c r="G168" s="294"/>
      <c r="H168" s="294"/>
      <c r="I168" s="294"/>
      <c r="J168" s="189"/>
      <c r="K168" s="191" t="s">
        <v>21</v>
      </c>
      <c r="L168" s="189"/>
      <c r="M168" s="189"/>
      <c r="N168" s="189"/>
      <c r="O168" s="189"/>
      <c r="P168" s="189"/>
      <c r="Q168" s="189"/>
      <c r="R168" s="192"/>
      <c r="T168" s="193"/>
      <c r="U168" s="189"/>
      <c r="V168" s="189"/>
      <c r="W168" s="189"/>
      <c r="X168" s="189"/>
      <c r="Y168" s="189"/>
      <c r="Z168" s="189"/>
      <c r="AA168" s="194"/>
      <c r="AT168" s="195" t="s">
        <v>184</v>
      </c>
      <c r="AU168" s="195" t="s">
        <v>101</v>
      </c>
      <c r="AV168" s="11" t="s">
        <v>23</v>
      </c>
      <c r="AW168" s="11" t="s">
        <v>35</v>
      </c>
      <c r="AX168" s="11" t="s">
        <v>77</v>
      </c>
      <c r="AY168" s="195" t="s">
        <v>137</v>
      </c>
    </row>
    <row r="169" spans="2:51" s="11" customFormat="1" ht="31.5" customHeight="1">
      <c r="B169" s="188"/>
      <c r="C169" s="189"/>
      <c r="D169" s="189"/>
      <c r="E169" s="190" t="s">
        <v>21</v>
      </c>
      <c r="F169" s="297" t="s">
        <v>302</v>
      </c>
      <c r="G169" s="294"/>
      <c r="H169" s="294"/>
      <c r="I169" s="294"/>
      <c r="J169" s="189"/>
      <c r="K169" s="191" t="s">
        <v>21</v>
      </c>
      <c r="L169" s="189"/>
      <c r="M169" s="189"/>
      <c r="N169" s="189"/>
      <c r="O169" s="189"/>
      <c r="P169" s="189"/>
      <c r="Q169" s="189"/>
      <c r="R169" s="192"/>
      <c r="T169" s="193"/>
      <c r="U169" s="189"/>
      <c r="V169" s="189"/>
      <c r="W169" s="189"/>
      <c r="X169" s="189"/>
      <c r="Y169" s="189"/>
      <c r="Z169" s="189"/>
      <c r="AA169" s="194"/>
      <c r="AT169" s="195" t="s">
        <v>184</v>
      </c>
      <c r="AU169" s="195" t="s">
        <v>101</v>
      </c>
      <c r="AV169" s="11" t="s">
        <v>23</v>
      </c>
      <c r="AW169" s="11" t="s">
        <v>35</v>
      </c>
      <c r="AX169" s="11" t="s">
        <v>77</v>
      </c>
      <c r="AY169" s="195" t="s">
        <v>137</v>
      </c>
    </row>
    <row r="170" spans="2:51" s="10" customFormat="1" ht="22.5" customHeight="1">
      <c r="B170" s="171"/>
      <c r="C170" s="172"/>
      <c r="D170" s="172"/>
      <c r="E170" s="173" t="s">
        <v>21</v>
      </c>
      <c r="F170" s="277" t="s">
        <v>303</v>
      </c>
      <c r="G170" s="278"/>
      <c r="H170" s="278"/>
      <c r="I170" s="278"/>
      <c r="J170" s="172"/>
      <c r="K170" s="174">
        <v>203.842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184</v>
      </c>
      <c r="AU170" s="178" t="s">
        <v>101</v>
      </c>
      <c r="AV170" s="10" t="s">
        <v>101</v>
      </c>
      <c r="AW170" s="10" t="s">
        <v>35</v>
      </c>
      <c r="AX170" s="10" t="s">
        <v>77</v>
      </c>
      <c r="AY170" s="178" t="s">
        <v>137</v>
      </c>
    </row>
    <row r="171" spans="2:51" s="11" customFormat="1" ht="22.5" customHeight="1">
      <c r="B171" s="188"/>
      <c r="C171" s="189"/>
      <c r="D171" s="189"/>
      <c r="E171" s="190" t="s">
        <v>21</v>
      </c>
      <c r="F171" s="297" t="s">
        <v>304</v>
      </c>
      <c r="G171" s="294"/>
      <c r="H171" s="294"/>
      <c r="I171" s="294"/>
      <c r="J171" s="189"/>
      <c r="K171" s="191" t="s">
        <v>21</v>
      </c>
      <c r="L171" s="189"/>
      <c r="M171" s="189"/>
      <c r="N171" s="189"/>
      <c r="O171" s="189"/>
      <c r="P171" s="189"/>
      <c r="Q171" s="189"/>
      <c r="R171" s="192"/>
      <c r="T171" s="193"/>
      <c r="U171" s="189"/>
      <c r="V171" s="189"/>
      <c r="W171" s="189"/>
      <c r="X171" s="189"/>
      <c r="Y171" s="189"/>
      <c r="Z171" s="189"/>
      <c r="AA171" s="194"/>
      <c r="AT171" s="195" t="s">
        <v>184</v>
      </c>
      <c r="AU171" s="195" t="s">
        <v>101</v>
      </c>
      <c r="AV171" s="11" t="s">
        <v>23</v>
      </c>
      <c r="AW171" s="11" t="s">
        <v>35</v>
      </c>
      <c r="AX171" s="11" t="s">
        <v>77</v>
      </c>
      <c r="AY171" s="195" t="s">
        <v>137</v>
      </c>
    </row>
    <row r="172" spans="2:51" s="11" customFormat="1" ht="31.5" customHeight="1">
      <c r="B172" s="188"/>
      <c r="C172" s="189"/>
      <c r="D172" s="189"/>
      <c r="E172" s="190" t="s">
        <v>21</v>
      </c>
      <c r="F172" s="297" t="s">
        <v>305</v>
      </c>
      <c r="G172" s="294"/>
      <c r="H172" s="294"/>
      <c r="I172" s="294"/>
      <c r="J172" s="189"/>
      <c r="K172" s="191" t="s">
        <v>21</v>
      </c>
      <c r="L172" s="189"/>
      <c r="M172" s="189"/>
      <c r="N172" s="189"/>
      <c r="O172" s="189"/>
      <c r="P172" s="189"/>
      <c r="Q172" s="189"/>
      <c r="R172" s="192"/>
      <c r="T172" s="193"/>
      <c r="U172" s="189"/>
      <c r="V172" s="189"/>
      <c r="W172" s="189"/>
      <c r="X172" s="189"/>
      <c r="Y172" s="189"/>
      <c r="Z172" s="189"/>
      <c r="AA172" s="194"/>
      <c r="AT172" s="195" t="s">
        <v>184</v>
      </c>
      <c r="AU172" s="195" t="s">
        <v>101</v>
      </c>
      <c r="AV172" s="11" t="s">
        <v>23</v>
      </c>
      <c r="AW172" s="11" t="s">
        <v>35</v>
      </c>
      <c r="AX172" s="11" t="s">
        <v>77</v>
      </c>
      <c r="AY172" s="195" t="s">
        <v>137</v>
      </c>
    </row>
    <row r="173" spans="2:51" s="10" customFormat="1" ht="22.5" customHeight="1">
      <c r="B173" s="171"/>
      <c r="C173" s="172"/>
      <c r="D173" s="172"/>
      <c r="E173" s="173" t="s">
        <v>21</v>
      </c>
      <c r="F173" s="277" t="s">
        <v>306</v>
      </c>
      <c r="G173" s="278"/>
      <c r="H173" s="278"/>
      <c r="I173" s="278"/>
      <c r="J173" s="172"/>
      <c r="K173" s="174">
        <v>54.959</v>
      </c>
      <c r="L173" s="172"/>
      <c r="M173" s="172"/>
      <c r="N173" s="172"/>
      <c r="O173" s="172"/>
      <c r="P173" s="172"/>
      <c r="Q173" s="172"/>
      <c r="R173" s="175"/>
      <c r="T173" s="176"/>
      <c r="U173" s="172"/>
      <c r="V173" s="172"/>
      <c r="W173" s="172"/>
      <c r="X173" s="172"/>
      <c r="Y173" s="172"/>
      <c r="Z173" s="172"/>
      <c r="AA173" s="177"/>
      <c r="AT173" s="178" t="s">
        <v>184</v>
      </c>
      <c r="AU173" s="178" t="s">
        <v>101</v>
      </c>
      <c r="AV173" s="10" t="s">
        <v>101</v>
      </c>
      <c r="AW173" s="10" t="s">
        <v>35</v>
      </c>
      <c r="AX173" s="10" t="s">
        <v>77</v>
      </c>
      <c r="AY173" s="178" t="s">
        <v>137</v>
      </c>
    </row>
    <row r="174" spans="2:51" s="11" customFormat="1" ht="31.5" customHeight="1">
      <c r="B174" s="188"/>
      <c r="C174" s="189"/>
      <c r="D174" s="189"/>
      <c r="E174" s="190" t="s">
        <v>21</v>
      </c>
      <c r="F174" s="297" t="s">
        <v>307</v>
      </c>
      <c r="G174" s="294"/>
      <c r="H174" s="294"/>
      <c r="I174" s="294"/>
      <c r="J174" s="189"/>
      <c r="K174" s="191" t="s">
        <v>21</v>
      </c>
      <c r="L174" s="189"/>
      <c r="M174" s="189"/>
      <c r="N174" s="189"/>
      <c r="O174" s="189"/>
      <c r="P174" s="189"/>
      <c r="Q174" s="189"/>
      <c r="R174" s="192"/>
      <c r="T174" s="193"/>
      <c r="U174" s="189"/>
      <c r="V174" s="189"/>
      <c r="W174" s="189"/>
      <c r="X174" s="189"/>
      <c r="Y174" s="189"/>
      <c r="Z174" s="189"/>
      <c r="AA174" s="194"/>
      <c r="AT174" s="195" t="s">
        <v>184</v>
      </c>
      <c r="AU174" s="195" t="s">
        <v>101</v>
      </c>
      <c r="AV174" s="11" t="s">
        <v>23</v>
      </c>
      <c r="AW174" s="11" t="s">
        <v>35</v>
      </c>
      <c r="AX174" s="11" t="s">
        <v>77</v>
      </c>
      <c r="AY174" s="195" t="s">
        <v>137</v>
      </c>
    </row>
    <row r="175" spans="2:51" s="10" customFormat="1" ht="22.5" customHeight="1">
      <c r="B175" s="171"/>
      <c r="C175" s="172"/>
      <c r="D175" s="172"/>
      <c r="E175" s="173" t="s">
        <v>21</v>
      </c>
      <c r="F175" s="277" t="s">
        <v>308</v>
      </c>
      <c r="G175" s="278"/>
      <c r="H175" s="278"/>
      <c r="I175" s="278"/>
      <c r="J175" s="172"/>
      <c r="K175" s="174">
        <v>19.467</v>
      </c>
      <c r="L175" s="172"/>
      <c r="M175" s="172"/>
      <c r="N175" s="172"/>
      <c r="O175" s="172"/>
      <c r="P175" s="172"/>
      <c r="Q175" s="172"/>
      <c r="R175" s="175"/>
      <c r="T175" s="176"/>
      <c r="U175" s="172"/>
      <c r="V175" s="172"/>
      <c r="W175" s="172"/>
      <c r="X175" s="172"/>
      <c r="Y175" s="172"/>
      <c r="Z175" s="172"/>
      <c r="AA175" s="177"/>
      <c r="AT175" s="178" t="s">
        <v>184</v>
      </c>
      <c r="AU175" s="178" t="s">
        <v>101</v>
      </c>
      <c r="AV175" s="10" t="s">
        <v>101</v>
      </c>
      <c r="AW175" s="10" t="s">
        <v>35</v>
      </c>
      <c r="AX175" s="10" t="s">
        <v>77</v>
      </c>
      <c r="AY175" s="178" t="s">
        <v>137</v>
      </c>
    </row>
    <row r="176" spans="2:51" s="12" customFormat="1" ht="22.5" customHeight="1">
      <c r="B176" s="196"/>
      <c r="C176" s="197"/>
      <c r="D176" s="197"/>
      <c r="E176" s="198" t="s">
        <v>21</v>
      </c>
      <c r="F176" s="295" t="s">
        <v>269</v>
      </c>
      <c r="G176" s="296"/>
      <c r="H176" s="296"/>
      <c r="I176" s="296"/>
      <c r="J176" s="197"/>
      <c r="K176" s="199">
        <v>421.237</v>
      </c>
      <c r="L176" s="197"/>
      <c r="M176" s="197"/>
      <c r="N176" s="197"/>
      <c r="O176" s="197"/>
      <c r="P176" s="197"/>
      <c r="Q176" s="197"/>
      <c r="R176" s="200"/>
      <c r="T176" s="201"/>
      <c r="U176" s="197"/>
      <c r="V176" s="197"/>
      <c r="W176" s="197"/>
      <c r="X176" s="197"/>
      <c r="Y176" s="197"/>
      <c r="Z176" s="197"/>
      <c r="AA176" s="202"/>
      <c r="AT176" s="203" t="s">
        <v>184</v>
      </c>
      <c r="AU176" s="203" t="s">
        <v>101</v>
      </c>
      <c r="AV176" s="12" t="s">
        <v>142</v>
      </c>
      <c r="AW176" s="12" t="s">
        <v>35</v>
      </c>
      <c r="AX176" s="12" t="s">
        <v>23</v>
      </c>
      <c r="AY176" s="203" t="s">
        <v>137</v>
      </c>
    </row>
    <row r="177" spans="2:65" s="1" customFormat="1" ht="31.5" customHeight="1">
      <c r="B177" s="33"/>
      <c r="C177" s="164" t="s">
        <v>177</v>
      </c>
      <c r="D177" s="164" t="s">
        <v>138</v>
      </c>
      <c r="E177" s="165" t="s">
        <v>309</v>
      </c>
      <c r="F177" s="272" t="s">
        <v>310</v>
      </c>
      <c r="G177" s="273"/>
      <c r="H177" s="273"/>
      <c r="I177" s="273"/>
      <c r="J177" s="166" t="s">
        <v>291</v>
      </c>
      <c r="K177" s="167">
        <v>126.371</v>
      </c>
      <c r="L177" s="274">
        <v>0</v>
      </c>
      <c r="M177" s="273"/>
      <c r="N177" s="275">
        <f>ROUND(L177*K177,2)</f>
        <v>0</v>
      </c>
      <c r="O177" s="273"/>
      <c r="P177" s="273"/>
      <c r="Q177" s="273"/>
      <c r="R177" s="35"/>
      <c r="T177" s="168" t="s">
        <v>21</v>
      </c>
      <c r="U177" s="42" t="s">
        <v>42</v>
      </c>
      <c r="V177" s="34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16" t="s">
        <v>142</v>
      </c>
      <c r="AT177" s="16" t="s">
        <v>138</v>
      </c>
      <c r="AU177" s="16" t="s">
        <v>101</v>
      </c>
      <c r="AY177" s="16" t="s">
        <v>137</v>
      </c>
      <c r="BE177" s="108">
        <f>IF(U177="základní",N177,0)</f>
        <v>0</v>
      </c>
      <c r="BF177" s="108">
        <f>IF(U177="snížená",N177,0)</f>
        <v>0</v>
      </c>
      <c r="BG177" s="108">
        <f>IF(U177="zákl. přenesená",N177,0)</f>
        <v>0</v>
      </c>
      <c r="BH177" s="108">
        <f>IF(U177="sníž. přenesená",N177,0)</f>
        <v>0</v>
      </c>
      <c r="BI177" s="108">
        <f>IF(U177="nulová",N177,0)</f>
        <v>0</v>
      </c>
      <c r="BJ177" s="16" t="s">
        <v>23</v>
      </c>
      <c r="BK177" s="108">
        <f>ROUND(L177*K177,2)</f>
        <v>0</v>
      </c>
      <c r="BL177" s="16" t="s">
        <v>142</v>
      </c>
      <c r="BM177" s="16" t="s">
        <v>181</v>
      </c>
    </row>
    <row r="178" spans="2:51" s="10" customFormat="1" ht="22.5" customHeight="1">
      <c r="B178" s="171"/>
      <c r="C178" s="172"/>
      <c r="D178" s="172"/>
      <c r="E178" s="173" t="s">
        <v>21</v>
      </c>
      <c r="F178" s="292" t="s">
        <v>311</v>
      </c>
      <c r="G178" s="278"/>
      <c r="H178" s="278"/>
      <c r="I178" s="278"/>
      <c r="J178" s="172"/>
      <c r="K178" s="174">
        <v>126.371</v>
      </c>
      <c r="L178" s="172"/>
      <c r="M178" s="172"/>
      <c r="N178" s="172"/>
      <c r="O178" s="172"/>
      <c r="P178" s="172"/>
      <c r="Q178" s="172"/>
      <c r="R178" s="175"/>
      <c r="T178" s="176"/>
      <c r="U178" s="172"/>
      <c r="V178" s="172"/>
      <c r="W178" s="172"/>
      <c r="X178" s="172"/>
      <c r="Y178" s="172"/>
      <c r="Z178" s="172"/>
      <c r="AA178" s="177"/>
      <c r="AT178" s="178" t="s">
        <v>184</v>
      </c>
      <c r="AU178" s="178" t="s">
        <v>101</v>
      </c>
      <c r="AV178" s="10" t="s">
        <v>101</v>
      </c>
      <c r="AW178" s="10" t="s">
        <v>35</v>
      </c>
      <c r="AX178" s="10" t="s">
        <v>23</v>
      </c>
      <c r="AY178" s="178" t="s">
        <v>137</v>
      </c>
    </row>
    <row r="179" spans="2:65" s="1" customFormat="1" ht="31.5" customHeight="1">
      <c r="B179" s="33"/>
      <c r="C179" s="164" t="s">
        <v>161</v>
      </c>
      <c r="D179" s="164" t="s">
        <v>138</v>
      </c>
      <c r="E179" s="165" t="s">
        <v>312</v>
      </c>
      <c r="F179" s="272" t="s">
        <v>313</v>
      </c>
      <c r="G179" s="273"/>
      <c r="H179" s="273"/>
      <c r="I179" s="273"/>
      <c r="J179" s="166" t="s">
        <v>291</v>
      </c>
      <c r="K179" s="167">
        <v>67.398</v>
      </c>
      <c r="L179" s="274">
        <v>0</v>
      </c>
      <c r="M179" s="273"/>
      <c r="N179" s="275">
        <f>ROUND(L179*K179,2)</f>
        <v>0</v>
      </c>
      <c r="O179" s="273"/>
      <c r="P179" s="273"/>
      <c r="Q179" s="273"/>
      <c r="R179" s="35"/>
      <c r="T179" s="168" t="s">
        <v>21</v>
      </c>
      <c r="U179" s="42" t="s">
        <v>42</v>
      </c>
      <c r="V179" s="34"/>
      <c r="W179" s="169">
        <f>V179*K179</f>
        <v>0</v>
      </c>
      <c r="X179" s="169">
        <v>0</v>
      </c>
      <c r="Y179" s="169">
        <f>X179*K179</f>
        <v>0</v>
      </c>
      <c r="Z179" s="169">
        <v>0</v>
      </c>
      <c r="AA179" s="170">
        <f>Z179*K179</f>
        <v>0</v>
      </c>
      <c r="AR179" s="16" t="s">
        <v>142</v>
      </c>
      <c r="AT179" s="16" t="s">
        <v>138</v>
      </c>
      <c r="AU179" s="16" t="s">
        <v>101</v>
      </c>
      <c r="AY179" s="16" t="s">
        <v>137</v>
      </c>
      <c r="BE179" s="108">
        <f>IF(U179="základní",N179,0)</f>
        <v>0</v>
      </c>
      <c r="BF179" s="108">
        <f>IF(U179="snížená",N179,0)</f>
        <v>0</v>
      </c>
      <c r="BG179" s="108">
        <f>IF(U179="zákl. přenesená",N179,0)</f>
        <v>0</v>
      </c>
      <c r="BH179" s="108">
        <f>IF(U179="sníž. přenesená",N179,0)</f>
        <v>0</v>
      </c>
      <c r="BI179" s="108">
        <f>IF(U179="nulová",N179,0)</f>
        <v>0</v>
      </c>
      <c r="BJ179" s="16" t="s">
        <v>23</v>
      </c>
      <c r="BK179" s="108">
        <f>ROUND(L179*K179,2)</f>
        <v>0</v>
      </c>
      <c r="BL179" s="16" t="s">
        <v>142</v>
      </c>
      <c r="BM179" s="16" t="s">
        <v>187</v>
      </c>
    </row>
    <row r="180" spans="2:51" s="10" customFormat="1" ht="22.5" customHeight="1">
      <c r="B180" s="171"/>
      <c r="C180" s="172"/>
      <c r="D180" s="172"/>
      <c r="E180" s="173" t="s">
        <v>21</v>
      </c>
      <c r="F180" s="292" t="s">
        <v>314</v>
      </c>
      <c r="G180" s="278"/>
      <c r="H180" s="278"/>
      <c r="I180" s="278"/>
      <c r="J180" s="172"/>
      <c r="K180" s="174">
        <v>67.398</v>
      </c>
      <c r="L180" s="172"/>
      <c r="M180" s="172"/>
      <c r="N180" s="172"/>
      <c r="O180" s="172"/>
      <c r="P180" s="172"/>
      <c r="Q180" s="172"/>
      <c r="R180" s="175"/>
      <c r="T180" s="176"/>
      <c r="U180" s="172"/>
      <c r="V180" s="172"/>
      <c r="W180" s="172"/>
      <c r="X180" s="172"/>
      <c r="Y180" s="172"/>
      <c r="Z180" s="172"/>
      <c r="AA180" s="177"/>
      <c r="AT180" s="178" t="s">
        <v>184</v>
      </c>
      <c r="AU180" s="178" t="s">
        <v>101</v>
      </c>
      <c r="AV180" s="10" t="s">
        <v>101</v>
      </c>
      <c r="AW180" s="10" t="s">
        <v>35</v>
      </c>
      <c r="AX180" s="10" t="s">
        <v>23</v>
      </c>
      <c r="AY180" s="178" t="s">
        <v>137</v>
      </c>
    </row>
    <row r="181" spans="2:65" s="1" customFormat="1" ht="31.5" customHeight="1">
      <c r="B181" s="33"/>
      <c r="C181" s="164" t="s">
        <v>188</v>
      </c>
      <c r="D181" s="164" t="s">
        <v>138</v>
      </c>
      <c r="E181" s="165" t="s">
        <v>315</v>
      </c>
      <c r="F181" s="272" t="s">
        <v>316</v>
      </c>
      <c r="G181" s="273"/>
      <c r="H181" s="273"/>
      <c r="I181" s="273"/>
      <c r="J181" s="166" t="s">
        <v>291</v>
      </c>
      <c r="K181" s="167">
        <v>468.176</v>
      </c>
      <c r="L181" s="274">
        <v>0</v>
      </c>
      <c r="M181" s="273"/>
      <c r="N181" s="275">
        <f>ROUND(L181*K181,2)</f>
        <v>0</v>
      </c>
      <c r="O181" s="273"/>
      <c r="P181" s="273"/>
      <c r="Q181" s="273"/>
      <c r="R181" s="35"/>
      <c r="T181" s="168" t="s">
        <v>21</v>
      </c>
      <c r="U181" s="42" t="s">
        <v>42</v>
      </c>
      <c r="V181" s="34"/>
      <c r="W181" s="169">
        <f>V181*K181</f>
        <v>0</v>
      </c>
      <c r="X181" s="169">
        <v>0</v>
      </c>
      <c r="Y181" s="169">
        <f>X181*K181</f>
        <v>0</v>
      </c>
      <c r="Z181" s="169">
        <v>0</v>
      </c>
      <c r="AA181" s="170">
        <f>Z181*K181</f>
        <v>0</v>
      </c>
      <c r="AR181" s="16" t="s">
        <v>142</v>
      </c>
      <c r="AT181" s="16" t="s">
        <v>138</v>
      </c>
      <c r="AU181" s="16" t="s">
        <v>101</v>
      </c>
      <c r="AY181" s="16" t="s">
        <v>137</v>
      </c>
      <c r="BE181" s="108">
        <f>IF(U181="základní",N181,0)</f>
        <v>0</v>
      </c>
      <c r="BF181" s="108">
        <f>IF(U181="snížená",N181,0)</f>
        <v>0</v>
      </c>
      <c r="BG181" s="108">
        <f>IF(U181="zákl. přenesená",N181,0)</f>
        <v>0</v>
      </c>
      <c r="BH181" s="108">
        <f>IF(U181="sníž. přenesená",N181,0)</f>
        <v>0</v>
      </c>
      <c r="BI181" s="108">
        <f>IF(U181="nulová",N181,0)</f>
        <v>0</v>
      </c>
      <c r="BJ181" s="16" t="s">
        <v>23</v>
      </c>
      <c r="BK181" s="108">
        <f>ROUND(L181*K181,2)</f>
        <v>0</v>
      </c>
      <c r="BL181" s="16" t="s">
        <v>142</v>
      </c>
      <c r="BM181" s="16" t="s">
        <v>191</v>
      </c>
    </row>
    <row r="182" spans="2:51" s="11" customFormat="1" ht="31.5" customHeight="1">
      <c r="B182" s="188"/>
      <c r="C182" s="189"/>
      <c r="D182" s="189"/>
      <c r="E182" s="190" t="s">
        <v>21</v>
      </c>
      <c r="F182" s="293" t="s">
        <v>317</v>
      </c>
      <c r="G182" s="294"/>
      <c r="H182" s="294"/>
      <c r="I182" s="294"/>
      <c r="J182" s="189"/>
      <c r="K182" s="191" t="s">
        <v>21</v>
      </c>
      <c r="L182" s="189"/>
      <c r="M182" s="189"/>
      <c r="N182" s="189"/>
      <c r="O182" s="189"/>
      <c r="P182" s="189"/>
      <c r="Q182" s="189"/>
      <c r="R182" s="192"/>
      <c r="T182" s="193"/>
      <c r="U182" s="189"/>
      <c r="V182" s="189"/>
      <c r="W182" s="189"/>
      <c r="X182" s="189"/>
      <c r="Y182" s="189"/>
      <c r="Z182" s="189"/>
      <c r="AA182" s="194"/>
      <c r="AT182" s="195" t="s">
        <v>184</v>
      </c>
      <c r="AU182" s="195" t="s">
        <v>101</v>
      </c>
      <c r="AV182" s="11" t="s">
        <v>23</v>
      </c>
      <c r="AW182" s="11" t="s">
        <v>35</v>
      </c>
      <c r="AX182" s="11" t="s">
        <v>77</v>
      </c>
      <c r="AY182" s="195" t="s">
        <v>137</v>
      </c>
    </row>
    <row r="183" spans="2:51" s="10" customFormat="1" ht="22.5" customHeight="1">
      <c r="B183" s="171"/>
      <c r="C183" s="172"/>
      <c r="D183" s="172"/>
      <c r="E183" s="173" t="s">
        <v>21</v>
      </c>
      <c r="F183" s="277" t="s">
        <v>318</v>
      </c>
      <c r="G183" s="278"/>
      <c r="H183" s="278"/>
      <c r="I183" s="278"/>
      <c r="J183" s="172"/>
      <c r="K183" s="174">
        <v>468.176</v>
      </c>
      <c r="L183" s="172"/>
      <c r="M183" s="172"/>
      <c r="N183" s="172"/>
      <c r="O183" s="172"/>
      <c r="P183" s="172"/>
      <c r="Q183" s="172"/>
      <c r="R183" s="175"/>
      <c r="T183" s="176"/>
      <c r="U183" s="172"/>
      <c r="V183" s="172"/>
      <c r="W183" s="172"/>
      <c r="X183" s="172"/>
      <c r="Y183" s="172"/>
      <c r="Z183" s="172"/>
      <c r="AA183" s="177"/>
      <c r="AT183" s="178" t="s">
        <v>184</v>
      </c>
      <c r="AU183" s="178" t="s">
        <v>101</v>
      </c>
      <c r="AV183" s="10" t="s">
        <v>101</v>
      </c>
      <c r="AW183" s="10" t="s">
        <v>35</v>
      </c>
      <c r="AX183" s="10" t="s">
        <v>23</v>
      </c>
      <c r="AY183" s="178" t="s">
        <v>137</v>
      </c>
    </row>
    <row r="184" spans="2:65" s="1" customFormat="1" ht="31.5" customHeight="1">
      <c r="B184" s="33"/>
      <c r="C184" s="164" t="s">
        <v>165</v>
      </c>
      <c r="D184" s="164" t="s">
        <v>138</v>
      </c>
      <c r="E184" s="165" t="s">
        <v>319</v>
      </c>
      <c r="F184" s="272" t="s">
        <v>320</v>
      </c>
      <c r="G184" s="273"/>
      <c r="H184" s="273"/>
      <c r="I184" s="273"/>
      <c r="J184" s="166" t="s">
        <v>291</v>
      </c>
      <c r="K184" s="167">
        <v>238.174</v>
      </c>
      <c r="L184" s="274">
        <v>0</v>
      </c>
      <c r="M184" s="273"/>
      <c r="N184" s="275">
        <f>ROUND(L184*K184,2)</f>
        <v>0</v>
      </c>
      <c r="O184" s="273"/>
      <c r="P184" s="273"/>
      <c r="Q184" s="273"/>
      <c r="R184" s="35"/>
      <c r="T184" s="168" t="s">
        <v>21</v>
      </c>
      <c r="U184" s="42" t="s">
        <v>42</v>
      </c>
      <c r="V184" s="34"/>
      <c r="W184" s="169">
        <f>V184*K184</f>
        <v>0</v>
      </c>
      <c r="X184" s="169">
        <v>0</v>
      </c>
      <c r="Y184" s="169">
        <f>X184*K184</f>
        <v>0</v>
      </c>
      <c r="Z184" s="169">
        <v>0</v>
      </c>
      <c r="AA184" s="170">
        <f>Z184*K184</f>
        <v>0</v>
      </c>
      <c r="AR184" s="16" t="s">
        <v>142</v>
      </c>
      <c r="AT184" s="16" t="s">
        <v>138</v>
      </c>
      <c r="AU184" s="16" t="s">
        <v>101</v>
      </c>
      <c r="AY184" s="16" t="s">
        <v>137</v>
      </c>
      <c r="BE184" s="108">
        <f>IF(U184="základní",N184,0)</f>
        <v>0</v>
      </c>
      <c r="BF184" s="108">
        <f>IF(U184="snížená",N184,0)</f>
        <v>0</v>
      </c>
      <c r="BG184" s="108">
        <f>IF(U184="zákl. přenesená",N184,0)</f>
        <v>0</v>
      </c>
      <c r="BH184" s="108">
        <f>IF(U184="sníž. přenesená",N184,0)</f>
        <v>0</v>
      </c>
      <c r="BI184" s="108">
        <f>IF(U184="nulová",N184,0)</f>
        <v>0</v>
      </c>
      <c r="BJ184" s="16" t="s">
        <v>23</v>
      </c>
      <c r="BK184" s="108">
        <f>ROUND(L184*K184,2)</f>
        <v>0</v>
      </c>
      <c r="BL184" s="16" t="s">
        <v>142</v>
      </c>
      <c r="BM184" s="16" t="s">
        <v>195</v>
      </c>
    </row>
    <row r="185" spans="2:51" s="10" customFormat="1" ht="22.5" customHeight="1">
      <c r="B185" s="171"/>
      <c r="C185" s="172"/>
      <c r="D185" s="172"/>
      <c r="E185" s="173" t="s">
        <v>21</v>
      </c>
      <c r="F185" s="292" t="s">
        <v>321</v>
      </c>
      <c r="G185" s="278"/>
      <c r="H185" s="278"/>
      <c r="I185" s="278"/>
      <c r="J185" s="172"/>
      <c r="K185" s="174">
        <v>187.149</v>
      </c>
      <c r="L185" s="172"/>
      <c r="M185" s="172"/>
      <c r="N185" s="172"/>
      <c r="O185" s="172"/>
      <c r="P185" s="172"/>
      <c r="Q185" s="172"/>
      <c r="R185" s="175"/>
      <c r="T185" s="176"/>
      <c r="U185" s="172"/>
      <c r="V185" s="172"/>
      <c r="W185" s="172"/>
      <c r="X185" s="172"/>
      <c r="Y185" s="172"/>
      <c r="Z185" s="172"/>
      <c r="AA185" s="177"/>
      <c r="AT185" s="178" t="s">
        <v>184</v>
      </c>
      <c r="AU185" s="178" t="s">
        <v>101</v>
      </c>
      <c r="AV185" s="10" t="s">
        <v>101</v>
      </c>
      <c r="AW185" s="10" t="s">
        <v>35</v>
      </c>
      <c r="AX185" s="10" t="s">
        <v>77</v>
      </c>
      <c r="AY185" s="178" t="s">
        <v>137</v>
      </c>
    </row>
    <row r="186" spans="2:51" s="10" customFormat="1" ht="22.5" customHeight="1">
      <c r="B186" s="171"/>
      <c r="C186" s="172"/>
      <c r="D186" s="172"/>
      <c r="E186" s="173" t="s">
        <v>21</v>
      </c>
      <c r="F186" s="277" t="s">
        <v>322</v>
      </c>
      <c r="G186" s="278"/>
      <c r="H186" s="278"/>
      <c r="I186" s="278"/>
      <c r="J186" s="172"/>
      <c r="K186" s="174">
        <v>51.025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184</v>
      </c>
      <c r="AU186" s="178" t="s">
        <v>101</v>
      </c>
      <c r="AV186" s="10" t="s">
        <v>101</v>
      </c>
      <c r="AW186" s="10" t="s">
        <v>35</v>
      </c>
      <c r="AX186" s="10" t="s">
        <v>77</v>
      </c>
      <c r="AY186" s="178" t="s">
        <v>137</v>
      </c>
    </row>
    <row r="187" spans="2:51" s="12" customFormat="1" ht="22.5" customHeight="1">
      <c r="B187" s="196"/>
      <c r="C187" s="197"/>
      <c r="D187" s="197"/>
      <c r="E187" s="198" t="s">
        <v>21</v>
      </c>
      <c r="F187" s="295" t="s">
        <v>269</v>
      </c>
      <c r="G187" s="296"/>
      <c r="H187" s="296"/>
      <c r="I187" s="296"/>
      <c r="J187" s="197"/>
      <c r="K187" s="199">
        <v>238.174</v>
      </c>
      <c r="L187" s="197"/>
      <c r="M187" s="197"/>
      <c r="N187" s="197"/>
      <c r="O187" s="197"/>
      <c r="P187" s="197"/>
      <c r="Q187" s="197"/>
      <c r="R187" s="200"/>
      <c r="T187" s="201"/>
      <c r="U187" s="197"/>
      <c r="V187" s="197"/>
      <c r="W187" s="197"/>
      <c r="X187" s="197"/>
      <c r="Y187" s="197"/>
      <c r="Z187" s="197"/>
      <c r="AA187" s="202"/>
      <c r="AT187" s="203" t="s">
        <v>184</v>
      </c>
      <c r="AU187" s="203" t="s">
        <v>101</v>
      </c>
      <c r="AV187" s="12" t="s">
        <v>142</v>
      </c>
      <c r="AW187" s="12" t="s">
        <v>35</v>
      </c>
      <c r="AX187" s="12" t="s">
        <v>23</v>
      </c>
      <c r="AY187" s="203" t="s">
        <v>137</v>
      </c>
    </row>
    <row r="188" spans="2:65" s="1" customFormat="1" ht="31.5" customHeight="1">
      <c r="B188" s="33"/>
      <c r="C188" s="164" t="s">
        <v>9</v>
      </c>
      <c r="D188" s="164" t="s">
        <v>138</v>
      </c>
      <c r="E188" s="165" t="s">
        <v>323</v>
      </c>
      <c r="F188" s="272" t="s">
        <v>324</v>
      </c>
      <c r="G188" s="273"/>
      <c r="H188" s="273"/>
      <c r="I188" s="273"/>
      <c r="J188" s="166" t="s">
        <v>244</v>
      </c>
      <c r="K188" s="167">
        <v>428.713</v>
      </c>
      <c r="L188" s="274">
        <v>0</v>
      </c>
      <c r="M188" s="273"/>
      <c r="N188" s="275">
        <f>ROUND(L188*K188,2)</f>
        <v>0</v>
      </c>
      <c r="O188" s="273"/>
      <c r="P188" s="273"/>
      <c r="Q188" s="273"/>
      <c r="R188" s="35"/>
      <c r="T188" s="168" t="s">
        <v>21</v>
      </c>
      <c r="U188" s="42" t="s">
        <v>42</v>
      </c>
      <c r="V188" s="34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16" t="s">
        <v>142</v>
      </c>
      <c r="AT188" s="16" t="s">
        <v>138</v>
      </c>
      <c r="AU188" s="16" t="s">
        <v>101</v>
      </c>
      <c r="AY188" s="16" t="s">
        <v>137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16" t="s">
        <v>23</v>
      </c>
      <c r="BK188" s="108">
        <f>ROUND(L188*K188,2)</f>
        <v>0</v>
      </c>
      <c r="BL188" s="16" t="s">
        <v>142</v>
      </c>
      <c r="BM188" s="16" t="s">
        <v>198</v>
      </c>
    </row>
    <row r="189" spans="2:51" s="10" customFormat="1" ht="22.5" customHeight="1">
      <c r="B189" s="171"/>
      <c r="C189" s="172"/>
      <c r="D189" s="172"/>
      <c r="E189" s="173" t="s">
        <v>21</v>
      </c>
      <c r="F189" s="292" t="s">
        <v>325</v>
      </c>
      <c r="G189" s="278"/>
      <c r="H189" s="278"/>
      <c r="I189" s="278"/>
      <c r="J189" s="172"/>
      <c r="K189" s="174">
        <v>428.713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184</v>
      </c>
      <c r="AU189" s="178" t="s">
        <v>101</v>
      </c>
      <c r="AV189" s="10" t="s">
        <v>101</v>
      </c>
      <c r="AW189" s="10" t="s">
        <v>35</v>
      </c>
      <c r="AX189" s="10" t="s">
        <v>23</v>
      </c>
      <c r="AY189" s="178" t="s">
        <v>137</v>
      </c>
    </row>
    <row r="190" spans="2:65" s="1" customFormat="1" ht="31.5" customHeight="1">
      <c r="B190" s="33"/>
      <c r="C190" s="164" t="s">
        <v>168</v>
      </c>
      <c r="D190" s="164" t="s">
        <v>138</v>
      </c>
      <c r="E190" s="165" t="s">
        <v>326</v>
      </c>
      <c r="F190" s="272" t="s">
        <v>327</v>
      </c>
      <c r="G190" s="273"/>
      <c r="H190" s="273"/>
      <c r="I190" s="273"/>
      <c r="J190" s="166" t="s">
        <v>291</v>
      </c>
      <c r="K190" s="167">
        <v>234.088</v>
      </c>
      <c r="L190" s="274">
        <v>0</v>
      </c>
      <c r="M190" s="273"/>
      <c r="N190" s="275">
        <f>ROUND(L190*K190,2)</f>
        <v>0</v>
      </c>
      <c r="O190" s="273"/>
      <c r="P190" s="273"/>
      <c r="Q190" s="273"/>
      <c r="R190" s="35"/>
      <c r="T190" s="168" t="s">
        <v>21</v>
      </c>
      <c r="U190" s="42" t="s">
        <v>42</v>
      </c>
      <c r="V190" s="34"/>
      <c r="W190" s="169">
        <f>V190*K190</f>
        <v>0</v>
      </c>
      <c r="X190" s="169">
        <v>0</v>
      </c>
      <c r="Y190" s="169">
        <f>X190*K190</f>
        <v>0</v>
      </c>
      <c r="Z190" s="169">
        <v>0</v>
      </c>
      <c r="AA190" s="170">
        <f>Z190*K190</f>
        <v>0</v>
      </c>
      <c r="AR190" s="16" t="s">
        <v>142</v>
      </c>
      <c r="AT190" s="16" t="s">
        <v>138</v>
      </c>
      <c r="AU190" s="16" t="s">
        <v>101</v>
      </c>
      <c r="AY190" s="16" t="s">
        <v>137</v>
      </c>
      <c r="BE190" s="108">
        <f>IF(U190="základní",N190,0)</f>
        <v>0</v>
      </c>
      <c r="BF190" s="108">
        <f>IF(U190="snížená",N190,0)</f>
        <v>0</v>
      </c>
      <c r="BG190" s="108">
        <f>IF(U190="zákl. přenesená",N190,0)</f>
        <v>0</v>
      </c>
      <c r="BH190" s="108">
        <f>IF(U190="sníž. přenesená",N190,0)</f>
        <v>0</v>
      </c>
      <c r="BI190" s="108">
        <f>IF(U190="nulová",N190,0)</f>
        <v>0</v>
      </c>
      <c r="BJ190" s="16" t="s">
        <v>23</v>
      </c>
      <c r="BK190" s="108">
        <f>ROUND(L190*K190,2)</f>
        <v>0</v>
      </c>
      <c r="BL190" s="16" t="s">
        <v>142</v>
      </c>
      <c r="BM190" s="16" t="s">
        <v>201</v>
      </c>
    </row>
    <row r="191" spans="2:51" s="11" customFormat="1" ht="22.5" customHeight="1">
      <c r="B191" s="188"/>
      <c r="C191" s="189"/>
      <c r="D191" s="189"/>
      <c r="E191" s="190" t="s">
        <v>21</v>
      </c>
      <c r="F191" s="293" t="s">
        <v>328</v>
      </c>
      <c r="G191" s="294"/>
      <c r="H191" s="294"/>
      <c r="I191" s="294"/>
      <c r="J191" s="189"/>
      <c r="K191" s="191" t="s">
        <v>21</v>
      </c>
      <c r="L191" s="189"/>
      <c r="M191" s="189"/>
      <c r="N191" s="189"/>
      <c r="O191" s="189"/>
      <c r="P191" s="189"/>
      <c r="Q191" s="189"/>
      <c r="R191" s="192"/>
      <c r="T191" s="193"/>
      <c r="U191" s="189"/>
      <c r="V191" s="189"/>
      <c r="W191" s="189"/>
      <c r="X191" s="189"/>
      <c r="Y191" s="189"/>
      <c r="Z191" s="189"/>
      <c r="AA191" s="194"/>
      <c r="AT191" s="195" t="s">
        <v>184</v>
      </c>
      <c r="AU191" s="195" t="s">
        <v>101</v>
      </c>
      <c r="AV191" s="11" t="s">
        <v>23</v>
      </c>
      <c r="AW191" s="11" t="s">
        <v>35</v>
      </c>
      <c r="AX191" s="11" t="s">
        <v>77</v>
      </c>
      <c r="AY191" s="195" t="s">
        <v>137</v>
      </c>
    </row>
    <row r="192" spans="2:51" s="10" customFormat="1" ht="22.5" customHeight="1">
      <c r="B192" s="171"/>
      <c r="C192" s="172"/>
      <c r="D192" s="172"/>
      <c r="E192" s="173" t="s">
        <v>21</v>
      </c>
      <c r="F192" s="277" t="s">
        <v>329</v>
      </c>
      <c r="G192" s="278"/>
      <c r="H192" s="278"/>
      <c r="I192" s="278"/>
      <c r="J192" s="172"/>
      <c r="K192" s="174">
        <v>19.8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184</v>
      </c>
      <c r="AU192" s="178" t="s">
        <v>101</v>
      </c>
      <c r="AV192" s="10" t="s">
        <v>101</v>
      </c>
      <c r="AW192" s="10" t="s">
        <v>35</v>
      </c>
      <c r="AX192" s="10" t="s">
        <v>77</v>
      </c>
      <c r="AY192" s="178" t="s">
        <v>137</v>
      </c>
    </row>
    <row r="193" spans="2:51" s="10" customFormat="1" ht="22.5" customHeight="1">
      <c r="B193" s="171"/>
      <c r="C193" s="172"/>
      <c r="D193" s="172"/>
      <c r="E193" s="173" t="s">
        <v>21</v>
      </c>
      <c r="F193" s="277" t="s">
        <v>330</v>
      </c>
      <c r="G193" s="278"/>
      <c r="H193" s="278"/>
      <c r="I193" s="278"/>
      <c r="J193" s="172"/>
      <c r="K193" s="174">
        <v>20.4</v>
      </c>
      <c r="L193" s="172"/>
      <c r="M193" s="172"/>
      <c r="N193" s="172"/>
      <c r="O193" s="172"/>
      <c r="P193" s="172"/>
      <c r="Q193" s="172"/>
      <c r="R193" s="175"/>
      <c r="T193" s="176"/>
      <c r="U193" s="172"/>
      <c r="V193" s="172"/>
      <c r="W193" s="172"/>
      <c r="X193" s="172"/>
      <c r="Y193" s="172"/>
      <c r="Z193" s="172"/>
      <c r="AA193" s="177"/>
      <c r="AT193" s="178" t="s">
        <v>184</v>
      </c>
      <c r="AU193" s="178" t="s">
        <v>101</v>
      </c>
      <c r="AV193" s="10" t="s">
        <v>101</v>
      </c>
      <c r="AW193" s="10" t="s">
        <v>35</v>
      </c>
      <c r="AX193" s="10" t="s">
        <v>77</v>
      </c>
      <c r="AY193" s="178" t="s">
        <v>137</v>
      </c>
    </row>
    <row r="194" spans="2:51" s="11" customFormat="1" ht="22.5" customHeight="1">
      <c r="B194" s="188"/>
      <c r="C194" s="189"/>
      <c r="D194" s="189"/>
      <c r="E194" s="190" t="s">
        <v>21</v>
      </c>
      <c r="F194" s="297" t="s">
        <v>331</v>
      </c>
      <c r="G194" s="294"/>
      <c r="H194" s="294"/>
      <c r="I194" s="294"/>
      <c r="J194" s="189"/>
      <c r="K194" s="191" t="s">
        <v>21</v>
      </c>
      <c r="L194" s="189"/>
      <c r="M194" s="189"/>
      <c r="N194" s="189"/>
      <c r="O194" s="189"/>
      <c r="P194" s="189"/>
      <c r="Q194" s="189"/>
      <c r="R194" s="192"/>
      <c r="T194" s="193"/>
      <c r="U194" s="189"/>
      <c r="V194" s="189"/>
      <c r="W194" s="189"/>
      <c r="X194" s="189"/>
      <c r="Y194" s="189"/>
      <c r="Z194" s="189"/>
      <c r="AA194" s="194"/>
      <c r="AT194" s="195" t="s">
        <v>184</v>
      </c>
      <c r="AU194" s="195" t="s">
        <v>101</v>
      </c>
      <c r="AV194" s="11" t="s">
        <v>23</v>
      </c>
      <c r="AW194" s="11" t="s">
        <v>35</v>
      </c>
      <c r="AX194" s="11" t="s">
        <v>77</v>
      </c>
      <c r="AY194" s="195" t="s">
        <v>137</v>
      </c>
    </row>
    <row r="195" spans="2:51" s="10" customFormat="1" ht="44.25" customHeight="1">
      <c r="B195" s="171"/>
      <c r="C195" s="172"/>
      <c r="D195" s="172"/>
      <c r="E195" s="173" t="s">
        <v>21</v>
      </c>
      <c r="F195" s="277" t="s">
        <v>332</v>
      </c>
      <c r="G195" s="278"/>
      <c r="H195" s="278"/>
      <c r="I195" s="278"/>
      <c r="J195" s="172"/>
      <c r="K195" s="174">
        <v>56.688</v>
      </c>
      <c r="L195" s="172"/>
      <c r="M195" s="172"/>
      <c r="N195" s="172"/>
      <c r="O195" s="172"/>
      <c r="P195" s="172"/>
      <c r="Q195" s="172"/>
      <c r="R195" s="175"/>
      <c r="T195" s="176"/>
      <c r="U195" s="172"/>
      <c r="V195" s="172"/>
      <c r="W195" s="172"/>
      <c r="X195" s="172"/>
      <c r="Y195" s="172"/>
      <c r="Z195" s="172"/>
      <c r="AA195" s="177"/>
      <c r="AT195" s="178" t="s">
        <v>184</v>
      </c>
      <c r="AU195" s="178" t="s">
        <v>101</v>
      </c>
      <c r="AV195" s="10" t="s">
        <v>101</v>
      </c>
      <c r="AW195" s="10" t="s">
        <v>35</v>
      </c>
      <c r="AX195" s="10" t="s">
        <v>77</v>
      </c>
      <c r="AY195" s="178" t="s">
        <v>137</v>
      </c>
    </row>
    <row r="196" spans="2:51" s="10" customFormat="1" ht="44.25" customHeight="1">
      <c r="B196" s="171"/>
      <c r="C196" s="172"/>
      <c r="D196" s="172"/>
      <c r="E196" s="173" t="s">
        <v>21</v>
      </c>
      <c r="F196" s="277" t="s">
        <v>333</v>
      </c>
      <c r="G196" s="278"/>
      <c r="H196" s="278"/>
      <c r="I196" s="278"/>
      <c r="J196" s="172"/>
      <c r="K196" s="174">
        <v>101.4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184</v>
      </c>
      <c r="AU196" s="178" t="s">
        <v>101</v>
      </c>
      <c r="AV196" s="10" t="s">
        <v>101</v>
      </c>
      <c r="AW196" s="10" t="s">
        <v>35</v>
      </c>
      <c r="AX196" s="10" t="s">
        <v>77</v>
      </c>
      <c r="AY196" s="178" t="s">
        <v>137</v>
      </c>
    </row>
    <row r="197" spans="2:51" s="10" customFormat="1" ht="22.5" customHeight="1">
      <c r="B197" s="171"/>
      <c r="C197" s="172"/>
      <c r="D197" s="172"/>
      <c r="E197" s="173" t="s">
        <v>21</v>
      </c>
      <c r="F197" s="277" t="s">
        <v>334</v>
      </c>
      <c r="G197" s="278"/>
      <c r="H197" s="278"/>
      <c r="I197" s="278"/>
      <c r="J197" s="172"/>
      <c r="K197" s="174">
        <v>35.8</v>
      </c>
      <c r="L197" s="172"/>
      <c r="M197" s="172"/>
      <c r="N197" s="172"/>
      <c r="O197" s="172"/>
      <c r="P197" s="172"/>
      <c r="Q197" s="172"/>
      <c r="R197" s="175"/>
      <c r="T197" s="176"/>
      <c r="U197" s="172"/>
      <c r="V197" s="172"/>
      <c r="W197" s="172"/>
      <c r="X197" s="172"/>
      <c r="Y197" s="172"/>
      <c r="Z197" s="172"/>
      <c r="AA197" s="177"/>
      <c r="AT197" s="178" t="s">
        <v>184</v>
      </c>
      <c r="AU197" s="178" t="s">
        <v>101</v>
      </c>
      <c r="AV197" s="10" t="s">
        <v>101</v>
      </c>
      <c r="AW197" s="10" t="s">
        <v>35</v>
      </c>
      <c r="AX197" s="10" t="s">
        <v>77</v>
      </c>
      <c r="AY197" s="178" t="s">
        <v>137</v>
      </c>
    </row>
    <row r="198" spans="2:51" s="12" customFormat="1" ht="22.5" customHeight="1">
      <c r="B198" s="196"/>
      <c r="C198" s="197"/>
      <c r="D198" s="197"/>
      <c r="E198" s="198" t="s">
        <v>21</v>
      </c>
      <c r="F198" s="295" t="s">
        <v>269</v>
      </c>
      <c r="G198" s="296"/>
      <c r="H198" s="296"/>
      <c r="I198" s="296"/>
      <c r="J198" s="197"/>
      <c r="K198" s="199">
        <v>234.088</v>
      </c>
      <c r="L198" s="197"/>
      <c r="M198" s="197"/>
      <c r="N198" s="197"/>
      <c r="O198" s="197"/>
      <c r="P198" s="197"/>
      <c r="Q198" s="197"/>
      <c r="R198" s="200"/>
      <c r="T198" s="201"/>
      <c r="U198" s="197"/>
      <c r="V198" s="197"/>
      <c r="W198" s="197"/>
      <c r="X198" s="197"/>
      <c r="Y198" s="197"/>
      <c r="Z198" s="197"/>
      <c r="AA198" s="202"/>
      <c r="AT198" s="203" t="s">
        <v>184</v>
      </c>
      <c r="AU198" s="203" t="s">
        <v>101</v>
      </c>
      <c r="AV198" s="12" t="s">
        <v>142</v>
      </c>
      <c r="AW198" s="12" t="s">
        <v>35</v>
      </c>
      <c r="AX198" s="12" t="s">
        <v>23</v>
      </c>
      <c r="AY198" s="203" t="s">
        <v>137</v>
      </c>
    </row>
    <row r="199" spans="2:65" s="1" customFormat="1" ht="22.5" customHeight="1">
      <c r="B199" s="33"/>
      <c r="C199" s="164" t="s">
        <v>202</v>
      </c>
      <c r="D199" s="164" t="s">
        <v>138</v>
      </c>
      <c r="E199" s="165" t="s">
        <v>335</v>
      </c>
      <c r="F199" s="272" t="s">
        <v>336</v>
      </c>
      <c r="G199" s="273"/>
      <c r="H199" s="273"/>
      <c r="I199" s="273"/>
      <c r="J199" s="166" t="s">
        <v>151</v>
      </c>
      <c r="K199" s="167">
        <v>26.3</v>
      </c>
      <c r="L199" s="274">
        <v>0</v>
      </c>
      <c r="M199" s="273"/>
      <c r="N199" s="275">
        <f>ROUND(L199*K199,2)</f>
        <v>0</v>
      </c>
      <c r="O199" s="273"/>
      <c r="P199" s="273"/>
      <c r="Q199" s="273"/>
      <c r="R199" s="35"/>
      <c r="T199" s="168" t="s">
        <v>21</v>
      </c>
      <c r="U199" s="42" t="s">
        <v>42</v>
      </c>
      <c r="V199" s="34"/>
      <c r="W199" s="169">
        <f>V199*K199</f>
        <v>0</v>
      </c>
      <c r="X199" s="169">
        <v>0</v>
      </c>
      <c r="Y199" s="169">
        <f>X199*K199</f>
        <v>0</v>
      </c>
      <c r="Z199" s="169">
        <v>0</v>
      </c>
      <c r="AA199" s="170">
        <f>Z199*K199</f>
        <v>0</v>
      </c>
      <c r="AR199" s="16" t="s">
        <v>142</v>
      </c>
      <c r="AT199" s="16" t="s">
        <v>138</v>
      </c>
      <c r="AU199" s="16" t="s">
        <v>101</v>
      </c>
      <c r="AY199" s="16" t="s">
        <v>137</v>
      </c>
      <c r="BE199" s="108">
        <f>IF(U199="základní",N199,0)</f>
        <v>0</v>
      </c>
      <c r="BF199" s="108">
        <f>IF(U199="snížená",N199,0)</f>
        <v>0</v>
      </c>
      <c r="BG199" s="108">
        <f>IF(U199="zákl. přenesená",N199,0)</f>
        <v>0</v>
      </c>
      <c r="BH199" s="108">
        <f>IF(U199="sníž. přenesená",N199,0)</f>
        <v>0</v>
      </c>
      <c r="BI199" s="108">
        <f>IF(U199="nulová",N199,0)</f>
        <v>0</v>
      </c>
      <c r="BJ199" s="16" t="s">
        <v>23</v>
      </c>
      <c r="BK199" s="108">
        <f>ROUND(L199*K199,2)</f>
        <v>0</v>
      </c>
      <c r="BL199" s="16" t="s">
        <v>142</v>
      </c>
      <c r="BM199" s="16" t="s">
        <v>205</v>
      </c>
    </row>
    <row r="200" spans="2:47" s="1" customFormat="1" ht="78" customHeight="1">
      <c r="B200" s="33"/>
      <c r="C200" s="34"/>
      <c r="D200" s="34"/>
      <c r="E200" s="34"/>
      <c r="F200" s="276" t="s">
        <v>337</v>
      </c>
      <c r="G200" s="240"/>
      <c r="H200" s="240"/>
      <c r="I200" s="240"/>
      <c r="J200" s="34"/>
      <c r="K200" s="34"/>
      <c r="L200" s="34"/>
      <c r="M200" s="34"/>
      <c r="N200" s="34"/>
      <c r="O200" s="34"/>
      <c r="P200" s="34"/>
      <c r="Q200" s="34"/>
      <c r="R200" s="35"/>
      <c r="T200" s="76"/>
      <c r="U200" s="34"/>
      <c r="V200" s="34"/>
      <c r="W200" s="34"/>
      <c r="X200" s="34"/>
      <c r="Y200" s="34"/>
      <c r="Z200" s="34"/>
      <c r="AA200" s="77"/>
      <c r="AT200" s="16" t="s">
        <v>144</v>
      </c>
      <c r="AU200" s="16" t="s">
        <v>101</v>
      </c>
    </row>
    <row r="201" spans="2:51" s="10" customFormat="1" ht="22.5" customHeight="1">
      <c r="B201" s="171"/>
      <c r="C201" s="172"/>
      <c r="D201" s="172"/>
      <c r="E201" s="173" t="s">
        <v>21</v>
      </c>
      <c r="F201" s="277" t="s">
        <v>338</v>
      </c>
      <c r="G201" s="278"/>
      <c r="H201" s="278"/>
      <c r="I201" s="278"/>
      <c r="J201" s="172"/>
      <c r="K201" s="174">
        <v>26.3</v>
      </c>
      <c r="L201" s="172"/>
      <c r="M201" s="172"/>
      <c r="N201" s="172"/>
      <c r="O201" s="172"/>
      <c r="P201" s="172"/>
      <c r="Q201" s="172"/>
      <c r="R201" s="175"/>
      <c r="T201" s="176"/>
      <c r="U201" s="172"/>
      <c r="V201" s="172"/>
      <c r="W201" s="172"/>
      <c r="X201" s="172"/>
      <c r="Y201" s="172"/>
      <c r="Z201" s="172"/>
      <c r="AA201" s="177"/>
      <c r="AT201" s="178" t="s">
        <v>184</v>
      </c>
      <c r="AU201" s="178" t="s">
        <v>101</v>
      </c>
      <c r="AV201" s="10" t="s">
        <v>101</v>
      </c>
      <c r="AW201" s="10" t="s">
        <v>35</v>
      </c>
      <c r="AX201" s="10" t="s">
        <v>23</v>
      </c>
      <c r="AY201" s="178" t="s">
        <v>137</v>
      </c>
    </row>
    <row r="202" spans="2:63" s="9" customFormat="1" ht="29.85" customHeight="1">
      <c r="B202" s="153"/>
      <c r="C202" s="154"/>
      <c r="D202" s="163" t="s">
        <v>246</v>
      </c>
      <c r="E202" s="163"/>
      <c r="F202" s="163"/>
      <c r="G202" s="163"/>
      <c r="H202" s="163"/>
      <c r="I202" s="163"/>
      <c r="J202" s="163"/>
      <c r="K202" s="163"/>
      <c r="L202" s="163"/>
      <c r="M202" s="163"/>
      <c r="N202" s="283">
        <f>BK202</f>
        <v>0</v>
      </c>
      <c r="O202" s="284"/>
      <c r="P202" s="284"/>
      <c r="Q202" s="284"/>
      <c r="R202" s="156"/>
      <c r="T202" s="157"/>
      <c r="U202" s="154"/>
      <c r="V202" s="154"/>
      <c r="W202" s="158">
        <f>SUM(W203:W227)</f>
        <v>0</v>
      </c>
      <c r="X202" s="154"/>
      <c r="Y202" s="158">
        <f>SUM(Y203:Y227)</f>
        <v>12.815496410000002</v>
      </c>
      <c r="Z202" s="154"/>
      <c r="AA202" s="159">
        <f>SUM(AA203:AA227)</f>
        <v>12.147850000000002</v>
      </c>
      <c r="AR202" s="160" t="s">
        <v>23</v>
      </c>
      <c r="AT202" s="161" t="s">
        <v>76</v>
      </c>
      <c r="AU202" s="161" t="s">
        <v>23</v>
      </c>
      <c r="AY202" s="160" t="s">
        <v>137</v>
      </c>
      <c r="BK202" s="162">
        <f>SUM(BK203:BK227)</f>
        <v>0</v>
      </c>
    </row>
    <row r="203" spans="2:65" s="1" customFormat="1" ht="44.25" customHeight="1">
      <c r="B203" s="33"/>
      <c r="C203" s="164" t="s">
        <v>172</v>
      </c>
      <c r="D203" s="164" t="s">
        <v>138</v>
      </c>
      <c r="E203" s="165" t="s">
        <v>339</v>
      </c>
      <c r="F203" s="272" t="s">
        <v>340</v>
      </c>
      <c r="G203" s="273"/>
      <c r="H203" s="273"/>
      <c r="I203" s="273"/>
      <c r="J203" s="166" t="s">
        <v>151</v>
      </c>
      <c r="K203" s="167">
        <v>72.8</v>
      </c>
      <c r="L203" s="274">
        <v>0</v>
      </c>
      <c r="M203" s="273"/>
      <c r="N203" s="275">
        <f>ROUND(L203*K203,2)</f>
        <v>0</v>
      </c>
      <c r="O203" s="273"/>
      <c r="P203" s="273"/>
      <c r="Q203" s="273"/>
      <c r="R203" s="35"/>
      <c r="T203" s="168" t="s">
        <v>21</v>
      </c>
      <c r="U203" s="42" t="s">
        <v>42</v>
      </c>
      <c r="V203" s="34"/>
      <c r="W203" s="169">
        <f>V203*K203</f>
        <v>0</v>
      </c>
      <c r="X203" s="169">
        <v>0</v>
      </c>
      <c r="Y203" s="169">
        <f>X203*K203</f>
        <v>0</v>
      </c>
      <c r="Z203" s="169">
        <v>0</v>
      </c>
      <c r="AA203" s="170">
        <f>Z203*K203</f>
        <v>0</v>
      </c>
      <c r="AR203" s="16" t="s">
        <v>142</v>
      </c>
      <c r="AT203" s="16" t="s">
        <v>138</v>
      </c>
      <c r="AU203" s="16" t="s">
        <v>101</v>
      </c>
      <c r="AY203" s="16" t="s">
        <v>137</v>
      </c>
      <c r="BE203" s="108">
        <f>IF(U203="základní",N203,0)</f>
        <v>0</v>
      </c>
      <c r="BF203" s="108">
        <f>IF(U203="snížená",N203,0)</f>
        <v>0</v>
      </c>
      <c r="BG203" s="108">
        <f>IF(U203="zákl. přenesená",N203,0)</f>
        <v>0</v>
      </c>
      <c r="BH203" s="108">
        <f>IF(U203="sníž. přenesená",N203,0)</f>
        <v>0</v>
      </c>
      <c r="BI203" s="108">
        <f>IF(U203="nulová",N203,0)</f>
        <v>0</v>
      </c>
      <c r="BJ203" s="16" t="s">
        <v>23</v>
      </c>
      <c r="BK203" s="108">
        <f>ROUND(L203*K203,2)</f>
        <v>0</v>
      </c>
      <c r="BL203" s="16" t="s">
        <v>142</v>
      </c>
      <c r="BM203" s="16" t="s">
        <v>208</v>
      </c>
    </row>
    <row r="204" spans="2:51" s="10" customFormat="1" ht="22.5" customHeight="1">
      <c r="B204" s="171"/>
      <c r="C204" s="172"/>
      <c r="D204" s="172"/>
      <c r="E204" s="173" t="s">
        <v>21</v>
      </c>
      <c r="F204" s="292" t="s">
        <v>341</v>
      </c>
      <c r="G204" s="278"/>
      <c r="H204" s="278"/>
      <c r="I204" s="278"/>
      <c r="J204" s="172"/>
      <c r="K204" s="174">
        <v>72.8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184</v>
      </c>
      <c r="AU204" s="178" t="s">
        <v>101</v>
      </c>
      <c r="AV204" s="10" t="s">
        <v>101</v>
      </c>
      <c r="AW204" s="10" t="s">
        <v>35</v>
      </c>
      <c r="AX204" s="10" t="s">
        <v>23</v>
      </c>
      <c r="AY204" s="178" t="s">
        <v>137</v>
      </c>
    </row>
    <row r="205" spans="2:65" s="1" customFormat="1" ht="22.5" customHeight="1">
      <c r="B205" s="33"/>
      <c r="C205" s="184" t="s">
        <v>342</v>
      </c>
      <c r="D205" s="184" t="s">
        <v>217</v>
      </c>
      <c r="E205" s="185" t="s">
        <v>343</v>
      </c>
      <c r="F205" s="288" t="s">
        <v>344</v>
      </c>
      <c r="G205" s="289"/>
      <c r="H205" s="289"/>
      <c r="I205" s="289"/>
      <c r="J205" s="186" t="s">
        <v>291</v>
      </c>
      <c r="K205" s="187">
        <v>60.005</v>
      </c>
      <c r="L205" s="290">
        <v>0</v>
      </c>
      <c r="M205" s="289"/>
      <c r="N205" s="291">
        <f>ROUND(L205*K205,2)</f>
        <v>0</v>
      </c>
      <c r="O205" s="273"/>
      <c r="P205" s="273"/>
      <c r="Q205" s="273"/>
      <c r="R205" s="35"/>
      <c r="T205" s="168" t="s">
        <v>21</v>
      </c>
      <c r="U205" s="42" t="s">
        <v>42</v>
      </c>
      <c r="V205" s="34"/>
      <c r="W205" s="169">
        <f>V205*K205</f>
        <v>0</v>
      </c>
      <c r="X205" s="169">
        <v>0</v>
      </c>
      <c r="Y205" s="169">
        <f>X205*K205</f>
        <v>0</v>
      </c>
      <c r="Z205" s="169">
        <v>0</v>
      </c>
      <c r="AA205" s="170">
        <f>Z205*K205</f>
        <v>0</v>
      </c>
      <c r="AR205" s="16" t="s">
        <v>155</v>
      </c>
      <c r="AT205" s="16" t="s">
        <v>217</v>
      </c>
      <c r="AU205" s="16" t="s">
        <v>101</v>
      </c>
      <c r="AY205" s="16" t="s">
        <v>137</v>
      </c>
      <c r="BE205" s="108">
        <f>IF(U205="základní",N205,0)</f>
        <v>0</v>
      </c>
      <c r="BF205" s="108">
        <f>IF(U205="snížená",N205,0)</f>
        <v>0</v>
      </c>
      <c r="BG205" s="108">
        <f>IF(U205="zákl. přenesená",N205,0)</f>
        <v>0</v>
      </c>
      <c r="BH205" s="108">
        <f>IF(U205="sníž. přenesená",N205,0)</f>
        <v>0</v>
      </c>
      <c r="BI205" s="108">
        <f>IF(U205="nulová",N205,0)</f>
        <v>0</v>
      </c>
      <c r="BJ205" s="16" t="s">
        <v>23</v>
      </c>
      <c r="BK205" s="108">
        <f>ROUND(L205*K205,2)</f>
        <v>0</v>
      </c>
      <c r="BL205" s="16" t="s">
        <v>142</v>
      </c>
      <c r="BM205" s="16" t="s">
        <v>345</v>
      </c>
    </row>
    <row r="206" spans="2:47" s="1" customFormat="1" ht="66" customHeight="1">
      <c r="B206" s="33"/>
      <c r="C206" s="34"/>
      <c r="D206" s="34"/>
      <c r="E206" s="34"/>
      <c r="F206" s="276" t="s">
        <v>346</v>
      </c>
      <c r="G206" s="240"/>
      <c r="H206" s="240"/>
      <c r="I206" s="240"/>
      <c r="J206" s="34"/>
      <c r="K206" s="34"/>
      <c r="L206" s="34"/>
      <c r="M206" s="34"/>
      <c r="N206" s="34"/>
      <c r="O206" s="34"/>
      <c r="P206" s="34"/>
      <c r="Q206" s="34"/>
      <c r="R206" s="35"/>
      <c r="T206" s="76"/>
      <c r="U206" s="34"/>
      <c r="V206" s="34"/>
      <c r="W206" s="34"/>
      <c r="X206" s="34"/>
      <c r="Y206" s="34"/>
      <c r="Z206" s="34"/>
      <c r="AA206" s="77"/>
      <c r="AT206" s="16" t="s">
        <v>144</v>
      </c>
      <c r="AU206" s="16" t="s">
        <v>101</v>
      </c>
    </row>
    <row r="207" spans="2:65" s="1" customFormat="1" ht="31.5" customHeight="1">
      <c r="B207" s="33"/>
      <c r="C207" s="164" t="s">
        <v>176</v>
      </c>
      <c r="D207" s="164" t="s">
        <v>138</v>
      </c>
      <c r="E207" s="165" t="s">
        <v>347</v>
      </c>
      <c r="F207" s="272" t="s">
        <v>348</v>
      </c>
      <c r="G207" s="273"/>
      <c r="H207" s="273"/>
      <c r="I207" s="273"/>
      <c r="J207" s="166" t="s">
        <v>244</v>
      </c>
      <c r="K207" s="167">
        <v>3.218</v>
      </c>
      <c r="L207" s="274">
        <v>0</v>
      </c>
      <c r="M207" s="273"/>
      <c r="N207" s="275">
        <f>ROUND(L207*K207,2)</f>
        <v>0</v>
      </c>
      <c r="O207" s="273"/>
      <c r="P207" s="273"/>
      <c r="Q207" s="273"/>
      <c r="R207" s="35"/>
      <c r="T207" s="168" t="s">
        <v>21</v>
      </c>
      <c r="U207" s="42" t="s">
        <v>42</v>
      </c>
      <c r="V207" s="34"/>
      <c r="W207" s="169">
        <f>V207*K207</f>
        <v>0</v>
      </c>
      <c r="X207" s="169">
        <v>1.11332</v>
      </c>
      <c r="Y207" s="169">
        <f>X207*K207</f>
        <v>3.5826637600000004</v>
      </c>
      <c r="Z207" s="169">
        <v>0</v>
      </c>
      <c r="AA207" s="170">
        <f>Z207*K207</f>
        <v>0</v>
      </c>
      <c r="AR207" s="16" t="s">
        <v>142</v>
      </c>
      <c r="AT207" s="16" t="s">
        <v>138</v>
      </c>
      <c r="AU207" s="16" t="s">
        <v>101</v>
      </c>
      <c r="AY207" s="16" t="s">
        <v>137</v>
      </c>
      <c r="BE207" s="108">
        <f>IF(U207="základní",N207,0)</f>
        <v>0</v>
      </c>
      <c r="BF207" s="108">
        <f>IF(U207="snížená",N207,0)</f>
        <v>0</v>
      </c>
      <c r="BG207" s="108">
        <f>IF(U207="zákl. přenesená",N207,0)</f>
        <v>0</v>
      </c>
      <c r="BH207" s="108">
        <f>IF(U207="sníž. přenesená",N207,0)</f>
        <v>0</v>
      </c>
      <c r="BI207" s="108">
        <f>IF(U207="nulová",N207,0)</f>
        <v>0</v>
      </c>
      <c r="BJ207" s="16" t="s">
        <v>23</v>
      </c>
      <c r="BK207" s="108">
        <f>ROUND(L207*K207,2)</f>
        <v>0</v>
      </c>
      <c r="BL207" s="16" t="s">
        <v>142</v>
      </c>
      <c r="BM207" s="16" t="s">
        <v>349</v>
      </c>
    </row>
    <row r="208" spans="2:51" s="10" customFormat="1" ht="22.5" customHeight="1">
      <c r="B208" s="171"/>
      <c r="C208" s="172"/>
      <c r="D208" s="172"/>
      <c r="E208" s="173" t="s">
        <v>21</v>
      </c>
      <c r="F208" s="292" t="s">
        <v>350</v>
      </c>
      <c r="G208" s="278"/>
      <c r="H208" s="278"/>
      <c r="I208" s="278"/>
      <c r="J208" s="172"/>
      <c r="K208" s="174">
        <v>3.218</v>
      </c>
      <c r="L208" s="172"/>
      <c r="M208" s="172"/>
      <c r="N208" s="172"/>
      <c r="O208" s="172"/>
      <c r="P208" s="172"/>
      <c r="Q208" s="172"/>
      <c r="R208" s="175"/>
      <c r="T208" s="176"/>
      <c r="U208" s="172"/>
      <c r="V208" s="172"/>
      <c r="W208" s="172"/>
      <c r="X208" s="172"/>
      <c r="Y208" s="172"/>
      <c r="Z208" s="172"/>
      <c r="AA208" s="177"/>
      <c r="AT208" s="178" t="s">
        <v>184</v>
      </c>
      <c r="AU208" s="178" t="s">
        <v>101</v>
      </c>
      <c r="AV208" s="10" t="s">
        <v>101</v>
      </c>
      <c r="AW208" s="10" t="s">
        <v>35</v>
      </c>
      <c r="AX208" s="10" t="s">
        <v>23</v>
      </c>
      <c r="AY208" s="178" t="s">
        <v>137</v>
      </c>
    </row>
    <row r="209" spans="2:65" s="1" customFormat="1" ht="44.25" customHeight="1">
      <c r="B209" s="33"/>
      <c r="C209" s="164" t="s">
        <v>8</v>
      </c>
      <c r="D209" s="164" t="s">
        <v>138</v>
      </c>
      <c r="E209" s="165" t="s">
        <v>351</v>
      </c>
      <c r="F209" s="272" t="s">
        <v>352</v>
      </c>
      <c r="G209" s="273"/>
      <c r="H209" s="273"/>
      <c r="I209" s="273"/>
      <c r="J209" s="166" t="s">
        <v>216</v>
      </c>
      <c r="K209" s="167">
        <v>24</v>
      </c>
      <c r="L209" s="274">
        <v>0</v>
      </c>
      <c r="M209" s="273"/>
      <c r="N209" s="275">
        <f>ROUND(L209*K209,2)</f>
        <v>0</v>
      </c>
      <c r="O209" s="273"/>
      <c r="P209" s="273"/>
      <c r="Q209" s="273"/>
      <c r="R209" s="35"/>
      <c r="T209" s="168" t="s">
        <v>21</v>
      </c>
      <c r="U209" s="42" t="s">
        <v>42</v>
      </c>
      <c r="V209" s="34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16" t="s">
        <v>142</v>
      </c>
      <c r="AT209" s="16" t="s">
        <v>138</v>
      </c>
      <c r="AU209" s="16" t="s">
        <v>101</v>
      </c>
      <c r="AY209" s="16" t="s">
        <v>137</v>
      </c>
      <c r="BE209" s="108">
        <f>IF(U209="základní",N209,0)</f>
        <v>0</v>
      </c>
      <c r="BF209" s="108">
        <f>IF(U209="snížená",N209,0)</f>
        <v>0</v>
      </c>
      <c r="BG209" s="108">
        <f>IF(U209="zákl. přenesená",N209,0)</f>
        <v>0</v>
      </c>
      <c r="BH209" s="108">
        <f>IF(U209="sníž. přenesená",N209,0)</f>
        <v>0</v>
      </c>
      <c r="BI209" s="108">
        <f>IF(U209="nulová",N209,0)</f>
        <v>0</v>
      </c>
      <c r="BJ209" s="16" t="s">
        <v>23</v>
      </c>
      <c r="BK209" s="108">
        <f>ROUND(L209*K209,2)</f>
        <v>0</v>
      </c>
      <c r="BL209" s="16" t="s">
        <v>142</v>
      </c>
      <c r="BM209" s="16" t="s">
        <v>353</v>
      </c>
    </row>
    <row r="210" spans="2:65" s="1" customFormat="1" ht="31.5" customHeight="1">
      <c r="B210" s="33"/>
      <c r="C210" s="164" t="s">
        <v>181</v>
      </c>
      <c r="D210" s="164" t="s">
        <v>138</v>
      </c>
      <c r="E210" s="165" t="s">
        <v>354</v>
      </c>
      <c r="F210" s="272" t="s">
        <v>355</v>
      </c>
      <c r="G210" s="273"/>
      <c r="H210" s="273"/>
      <c r="I210" s="273"/>
      <c r="J210" s="166" t="s">
        <v>194</v>
      </c>
      <c r="K210" s="167">
        <v>46.995</v>
      </c>
      <c r="L210" s="274">
        <v>0</v>
      </c>
      <c r="M210" s="273"/>
      <c r="N210" s="275">
        <f>ROUND(L210*K210,2)</f>
        <v>0</v>
      </c>
      <c r="O210" s="273"/>
      <c r="P210" s="273"/>
      <c r="Q210" s="273"/>
      <c r="R210" s="35"/>
      <c r="T210" s="168" t="s">
        <v>21</v>
      </c>
      <c r="U210" s="42" t="s">
        <v>42</v>
      </c>
      <c r="V210" s="34"/>
      <c r="W210" s="169">
        <f>V210*K210</f>
        <v>0</v>
      </c>
      <c r="X210" s="169">
        <v>0.00015</v>
      </c>
      <c r="Y210" s="169">
        <f>X210*K210</f>
        <v>0.007049249999999999</v>
      </c>
      <c r="Z210" s="169">
        <v>0</v>
      </c>
      <c r="AA210" s="170">
        <f>Z210*K210</f>
        <v>0</v>
      </c>
      <c r="AR210" s="16" t="s">
        <v>142</v>
      </c>
      <c r="AT210" s="16" t="s">
        <v>138</v>
      </c>
      <c r="AU210" s="16" t="s">
        <v>101</v>
      </c>
      <c r="AY210" s="16" t="s">
        <v>137</v>
      </c>
      <c r="BE210" s="108">
        <f>IF(U210="základní",N210,0)</f>
        <v>0</v>
      </c>
      <c r="BF210" s="108">
        <f>IF(U210="snížená",N210,0)</f>
        <v>0</v>
      </c>
      <c r="BG210" s="108">
        <f>IF(U210="zákl. přenesená",N210,0)</f>
        <v>0</v>
      </c>
      <c r="BH210" s="108">
        <f>IF(U210="sníž. přenesená",N210,0)</f>
        <v>0</v>
      </c>
      <c r="BI210" s="108">
        <f>IF(U210="nulová",N210,0)</f>
        <v>0</v>
      </c>
      <c r="BJ210" s="16" t="s">
        <v>23</v>
      </c>
      <c r="BK210" s="108">
        <f>ROUND(L210*K210,2)</f>
        <v>0</v>
      </c>
      <c r="BL210" s="16" t="s">
        <v>142</v>
      </c>
      <c r="BM210" s="16" t="s">
        <v>356</v>
      </c>
    </row>
    <row r="211" spans="2:51" s="10" customFormat="1" ht="22.5" customHeight="1">
      <c r="B211" s="171"/>
      <c r="C211" s="172"/>
      <c r="D211" s="172"/>
      <c r="E211" s="173" t="s">
        <v>21</v>
      </c>
      <c r="F211" s="292" t="s">
        <v>357</v>
      </c>
      <c r="G211" s="278"/>
      <c r="H211" s="278"/>
      <c r="I211" s="278"/>
      <c r="J211" s="172"/>
      <c r="K211" s="174">
        <v>46.995</v>
      </c>
      <c r="L211" s="172"/>
      <c r="M211" s="172"/>
      <c r="N211" s="172"/>
      <c r="O211" s="172"/>
      <c r="P211" s="172"/>
      <c r="Q211" s="172"/>
      <c r="R211" s="175"/>
      <c r="T211" s="176"/>
      <c r="U211" s="172"/>
      <c r="V211" s="172"/>
      <c r="W211" s="172"/>
      <c r="X211" s="172"/>
      <c r="Y211" s="172"/>
      <c r="Z211" s="172"/>
      <c r="AA211" s="177"/>
      <c r="AT211" s="178" t="s">
        <v>184</v>
      </c>
      <c r="AU211" s="178" t="s">
        <v>101</v>
      </c>
      <c r="AV211" s="10" t="s">
        <v>101</v>
      </c>
      <c r="AW211" s="10" t="s">
        <v>35</v>
      </c>
      <c r="AX211" s="10" t="s">
        <v>23</v>
      </c>
      <c r="AY211" s="178" t="s">
        <v>137</v>
      </c>
    </row>
    <row r="212" spans="2:65" s="1" customFormat="1" ht="31.5" customHeight="1">
      <c r="B212" s="33"/>
      <c r="C212" s="164" t="s">
        <v>358</v>
      </c>
      <c r="D212" s="164" t="s">
        <v>138</v>
      </c>
      <c r="E212" s="165" t="s">
        <v>359</v>
      </c>
      <c r="F212" s="272" t="s">
        <v>360</v>
      </c>
      <c r="G212" s="273"/>
      <c r="H212" s="273"/>
      <c r="I212" s="273"/>
      <c r="J212" s="166" t="s">
        <v>194</v>
      </c>
      <c r="K212" s="167">
        <v>46.995</v>
      </c>
      <c r="L212" s="274">
        <v>0</v>
      </c>
      <c r="M212" s="273"/>
      <c r="N212" s="275">
        <f>ROUND(L212*K212,2)</f>
        <v>0</v>
      </c>
      <c r="O212" s="273"/>
      <c r="P212" s="273"/>
      <c r="Q212" s="273"/>
      <c r="R212" s="35"/>
      <c r="T212" s="168" t="s">
        <v>21</v>
      </c>
      <c r="U212" s="42" t="s">
        <v>42</v>
      </c>
      <c r="V212" s="34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16" t="s">
        <v>142</v>
      </c>
      <c r="AT212" s="16" t="s">
        <v>138</v>
      </c>
      <c r="AU212" s="16" t="s">
        <v>101</v>
      </c>
      <c r="AY212" s="16" t="s">
        <v>137</v>
      </c>
      <c r="BE212" s="108">
        <f>IF(U212="základní",N212,0)</f>
        <v>0</v>
      </c>
      <c r="BF212" s="108">
        <f>IF(U212="snížená",N212,0)</f>
        <v>0</v>
      </c>
      <c r="BG212" s="108">
        <f>IF(U212="zákl. přenesená",N212,0)</f>
        <v>0</v>
      </c>
      <c r="BH212" s="108">
        <f>IF(U212="sníž. přenesená",N212,0)</f>
        <v>0</v>
      </c>
      <c r="BI212" s="108">
        <f>IF(U212="nulová",N212,0)</f>
        <v>0</v>
      </c>
      <c r="BJ212" s="16" t="s">
        <v>23</v>
      </c>
      <c r="BK212" s="108">
        <f>ROUND(L212*K212,2)</f>
        <v>0</v>
      </c>
      <c r="BL212" s="16" t="s">
        <v>142</v>
      </c>
      <c r="BM212" s="16" t="s">
        <v>361</v>
      </c>
    </row>
    <row r="213" spans="2:65" s="1" customFormat="1" ht="44.25" customHeight="1">
      <c r="B213" s="33"/>
      <c r="C213" s="164" t="s">
        <v>187</v>
      </c>
      <c r="D213" s="164" t="s">
        <v>138</v>
      </c>
      <c r="E213" s="165" t="s">
        <v>362</v>
      </c>
      <c r="F213" s="272" t="s">
        <v>363</v>
      </c>
      <c r="G213" s="273"/>
      <c r="H213" s="273"/>
      <c r="I213" s="273"/>
      <c r="J213" s="166" t="s">
        <v>194</v>
      </c>
      <c r="K213" s="167">
        <v>46.995</v>
      </c>
      <c r="L213" s="274">
        <v>0</v>
      </c>
      <c r="M213" s="273"/>
      <c r="N213" s="275">
        <f>ROUND(L213*K213,2)</f>
        <v>0</v>
      </c>
      <c r="O213" s="273"/>
      <c r="P213" s="273"/>
      <c r="Q213" s="273"/>
      <c r="R213" s="35"/>
      <c r="T213" s="168" t="s">
        <v>21</v>
      </c>
      <c r="U213" s="42" t="s">
        <v>42</v>
      </c>
      <c r="V213" s="34"/>
      <c r="W213" s="169">
        <f>V213*K213</f>
        <v>0</v>
      </c>
      <c r="X213" s="169">
        <v>0</v>
      </c>
      <c r="Y213" s="169">
        <f>X213*K213</f>
        <v>0</v>
      </c>
      <c r="Z213" s="169">
        <v>0</v>
      </c>
      <c r="AA213" s="170">
        <f>Z213*K213</f>
        <v>0</v>
      </c>
      <c r="AR213" s="16" t="s">
        <v>142</v>
      </c>
      <c r="AT213" s="16" t="s">
        <v>138</v>
      </c>
      <c r="AU213" s="16" t="s">
        <v>101</v>
      </c>
      <c r="AY213" s="16" t="s">
        <v>137</v>
      </c>
      <c r="BE213" s="108">
        <f>IF(U213="základní",N213,0)</f>
        <v>0</v>
      </c>
      <c r="BF213" s="108">
        <f>IF(U213="snížená",N213,0)</f>
        <v>0</v>
      </c>
      <c r="BG213" s="108">
        <f>IF(U213="zákl. přenesená",N213,0)</f>
        <v>0</v>
      </c>
      <c r="BH213" s="108">
        <f>IF(U213="sníž. přenesená",N213,0)</f>
        <v>0</v>
      </c>
      <c r="BI213" s="108">
        <f>IF(U213="nulová",N213,0)</f>
        <v>0</v>
      </c>
      <c r="BJ213" s="16" t="s">
        <v>23</v>
      </c>
      <c r="BK213" s="108">
        <f>ROUND(L213*K213,2)</f>
        <v>0</v>
      </c>
      <c r="BL213" s="16" t="s">
        <v>142</v>
      </c>
      <c r="BM213" s="16" t="s">
        <v>364</v>
      </c>
    </row>
    <row r="214" spans="2:65" s="1" customFormat="1" ht="31.5" customHeight="1">
      <c r="B214" s="33"/>
      <c r="C214" s="164" t="s">
        <v>365</v>
      </c>
      <c r="D214" s="164" t="s">
        <v>138</v>
      </c>
      <c r="E214" s="165" t="s">
        <v>366</v>
      </c>
      <c r="F214" s="272" t="s">
        <v>367</v>
      </c>
      <c r="G214" s="273"/>
      <c r="H214" s="273"/>
      <c r="I214" s="273"/>
      <c r="J214" s="166" t="s">
        <v>151</v>
      </c>
      <c r="K214" s="167">
        <v>99.45</v>
      </c>
      <c r="L214" s="274">
        <v>0</v>
      </c>
      <c r="M214" s="273"/>
      <c r="N214" s="275">
        <f>ROUND(L214*K214,2)</f>
        <v>0</v>
      </c>
      <c r="O214" s="273"/>
      <c r="P214" s="273"/>
      <c r="Q214" s="273"/>
      <c r="R214" s="35"/>
      <c r="T214" s="168" t="s">
        <v>21</v>
      </c>
      <c r="U214" s="42" t="s">
        <v>42</v>
      </c>
      <c r="V214" s="34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16" t="s">
        <v>142</v>
      </c>
      <c r="AT214" s="16" t="s">
        <v>138</v>
      </c>
      <c r="AU214" s="16" t="s">
        <v>101</v>
      </c>
      <c r="AY214" s="16" t="s">
        <v>137</v>
      </c>
      <c r="BE214" s="108">
        <f>IF(U214="základní",N214,0)</f>
        <v>0</v>
      </c>
      <c r="BF214" s="108">
        <f>IF(U214="snížená",N214,0)</f>
        <v>0</v>
      </c>
      <c r="BG214" s="108">
        <f>IF(U214="zákl. přenesená",N214,0)</f>
        <v>0</v>
      </c>
      <c r="BH214" s="108">
        <f>IF(U214="sníž. přenesená",N214,0)</f>
        <v>0</v>
      </c>
      <c r="BI214" s="108">
        <f>IF(U214="nulová",N214,0)</f>
        <v>0</v>
      </c>
      <c r="BJ214" s="16" t="s">
        <v>23</v>
      </c>
      <c r="BK214" s="108">
        <f>ROUND(L214*K214,2)</f>
        <v>0</v>
      </c>
      <c r="BL214" s="16" t="s">
        <v>142</v>
      </c>
      <c r="BM214" s="16" t="s">
        <v>368</v>
      </c>
    </row>
    <row r="215" spans="2:65" s="1" customFormat="1" ht="31.5" customHeight="1">
      <c r="B215" s="33"/>
      <c r="C215" s="164" t="s">
        <v>191</v>
      </c>
      <c r="D215" s="164" t="s">
        <v>138</v>
      </c>
      <c r="E215" s="165" t="s">
        <v>369</v>
      </c>
      <c r="F215" s="272" t="s">
        <v>370</v>
      </c>
      <c r="G215" s="273"/>
      <c r="H215" s="273"/>
      <c r="I215" s="273"/>
      <c r="J215" s="166" t="s">
        <v>151</v>
      </c>
      <c r="K215" s="167">
        <v>7.15</v>
      </c>
      <c r="L215" s="274">
        <v>0</v>
      </c>
      <c r="M215" s="273"/>
      <c r="N215" s="275">
        <f>ROUND(L215*K215,2)</f>
        <v>0</v>
      </c>
      <c r="O215" s="273"/>
      <c r="P215" s="273"/>
      <c r="Q215" s="273"/>
      <c r="R215" s="35"/>
      <c r="T215" s="168" t="s">
        <v>21</v>
      </c>
      <c r="U215" s="42" t="s">
        <v>42</v>
      </c>
      <c r="V215" s="34"/>
      <c r="W215" s="169">
        <f>V215*K215</f>
        <v>0</v>
      </c>
      <c r="X215" s="169">
        <v>0</v>
      </c>
      <c r="Y215" s="169">
        <f>X215*K215</f>
        <v>0</v>
      </c>
      <c r="Z215" s="169">
        <v>1.699</v>
      </c>
      <c r="AA215" s="170">
        <f>Z215*K215</f>
        <v>12.147850000000002</v>
      </c>
      <c r="AR215" s="16" t="s">
        <v>142</v>
      </c>
      <c r="AT215" s="16" t="s">
        <v>138</v>
      </c>
      <c r="AU215" s="16" t="s">
        <v>101</v>
      </c>
      <c r="AY215" s="16" t="s">
        <v>137</v>
      </c>
      <c r="BE215" s="108">
        <f>IF(U215="základní",N215,0)</f>
        <v>0</v>
      </c>
      <c r="BF215" s="108">
        <f>IF(U215="snížená",N215,0)</f>
        <v>0</v>
      </c>
      <c r="BG215" s="108">
        <f>IF(U215="zákl. přenesená",N215,0)</f>
        <v>0</v>
      </c>
      <c r="BH215" s="108">
        <f>IF(U215="sníž. přenesená",N215,0)</f>
        <v>0</v>
      </c>
      <c r="BI215" s="108">
        <f>IF(U215="nulová",N215,0)</f>
        <v>0</v>
      </c>
      <c r="BJ215" s="16" t="s">
        <v>23</v>
      </c>
      <c r="BK215" s="108">
        <f>ROUND(L215*K215,2)</f>
        <v>0</v>
      </c>
      <c r="BL215" s="16" t="s">
        <v>142</v>
      </c>
      <c r="BM215" s="16" t="s">
        <v>371</v>
      </c>
    </row>
    <row r="216" spans="2:51" s="10" customFormat="1" ht="22.5" customHeight="1">
      <c r="B216" s="171"/>
      <c r="C216" s="172"/>
      <c r="D216" s="172"/>
      <c r="E216" s="173" t="s">
        <v>21</v>
      </c>
      <c r="F216" s="292" t="s">
        <v>372</v>
      </c>
      <c r="G216" s="278"/>
      <c r="H216" s="278"/>
      <c r="I216" s="278"/>
      <c r="J216" s="172"/>
      <c r="K216" s="174">
        <v>7.15</v>
      </c>
      <c r="L216" s="172"/>
      <c r="M216" s="172"/>
      <c r="N216" s="172"/>
      <c r="O216" s="172"/>
      <c r="P216" s="172"/>
      <c r="Q216" s="172"/>
      <c r="R216" s="175"/>
      <c r="T216" s="176"/>
      <c r="U216" s="172"/>
      <c r="V216" s="172"/>
      <c r="W216" s="172"/>
      <c r="X216" s="172"/>
      <c r="Y216" s="172"/>
      <c r="Z216" s="172"/>
      <c r="AA216" s="177"/>
      <c r="AT216" s="178" t="s">
        <v>184</v>
      </c>
      <c r="AU216" s="178" t="s">
        <v>101</v>
      </c>
      <c r="AV216" s="10" t="s">
        <v>101</v>
      </c>
      <c r="AW216" s="10" t="s">
        <v>35</v>
      </c>
      <c r="AX216" s="10" t="s">
        <v>23</v>
      </c>
      <c r="AY216" s="178" t="s">
        <v>137</v>
      </c>
    </row>
    <row r="217" spans="2:65" s="1" customFormat="1" ht="31.5" customHeight="1">
      <c r="B217" s="33"/>
      <c r="C217" s="164" t="s">
        <v>373</v>
      </c>
      <c r="D217" s="164" t="s">
        <v>138</v>
      </c>
      <c r="E217" s="165" t="s">
        <v>374</v>
      </c>
      <c r="F217" s="272" t="s">
        <v>375</v>
      </c>
      <c r="G217" s="273"/>
      <c r="H217" s="273"/>
      <c r="I217" s="273"/>
      <c r="J217" s="166" t="s">
        <v>151</v>
      </c>
      <c r="K217" s="167">
        <v>99.45</v>
      </c>
      <c r="L217" s="274">
        <v>0</v>
      </c>
      <c r="M217" s="273"/>
      <c r="N217" s="275">
        <f>ROUND(L217*K217,2)</f>
        <v>0</v>
      </c>
      <c r="O217" s="273"/>
      <c r="P217" s="273"/>
      <c r="Q217" s="273"/>
      <c r="R217" s="35"/>
      <c r="T217" s="168" t="s">
        <v>21</v>
      </c>
      <c r="U217" s="42" t="s">
        <v>42</v>
      </c>
      <c r="V217" s="34"/>
      <c r="W217" s="169">
        <f>V217*K217</f>
        <v>0</v>
      </c>
      <c r="X217" s="169">
        <v>0.00014</v>
      </c>
      <c r="Y217" s="169">
        <f>X217*K217</f>
        <v>0.013923</v>
      </c>
      <c r="Z217" s="169">
        <v>0</v>
      </c>
      <c r="AA217" s="170">
        <f>Z217*K217</f>
        <v>0</v>
      </c>
      <c r="AR217" s="16" t="s">
        <v>142</v>
      </c>
      <c r="AT217" s="16" t="s">
        <v>138</v>
      </c>
      <c r="AU217" s="16" t="s">
        <v>101</v>
      </c>
      <c r="AY217" s="16" t="s">
        <v>137</v>
      </c>
      <c r="BE217" s="108">
        <f>IF(U217="základní",N217,0)</f>
        <v>0</v>
      </c>
      <c r="BF217" s="108">
        <f>IF(U217="snížená",N217,0)</f>
        <v>0</v>
      </c>
      <c r="BG217" s="108">
        <f>IF(U217="zákl. přenesená",N217,0)</f>
        <v>0</v>
      </c>
      <c r="BH217" s="108">
        <f>IF(U217="sníž. přenesená",N217,0)</f>
        <v>0</v>
      </c>
      <c r="BI217" s="108">
        <f>IF(U217="nulová",N217,0)</f>
        <v>0</v>
      </c>
      <c r="BJ217" s="16" t="s">
        <v>23</v>
      </c>
      <c r="BK217" s="108">
        <f>ROUND(L217*K217,2)</f>
        <v>0</v>
      </c>
      <c r="BL217" s="16" t="s">
        <v>142</v>
      </c>
      <c r="BM217" s="16" t="s">
        <v>376</v>
      </c>
    </row>
    <row r="218" spans="2:51" s="10" customFormat="1" ht="22.5" customHeight="1">
      <c r="B218" s="171"/>
      <c r="C218" s="172"/>
      <c r="D218" s="172"/>
      <c r="E218" s="173" t="s">
        <v>21</v>
      </c>
      <c r="F218" s="292" t="s">
        <v>377</v>
      </c>
      <c r="G218" s="278"/>
      <c r="H218" s="278"/>
      <c r="I218" s="278"/>
      <c r="J218" s="172"/>
      <c r="K218" s="174">
        <v>99.45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184</v>
      </c>
      <c r="AU218" s="178" t="s">
        <v>101</v>
      </c>
      <c r="AV218" s="10" t="s">
        <v>101</v>
      </c>
      <c r="AW218" s="10" t="s">
        <v>35</v>
      </c>
      <c r="AX218" s="10" t="s">
        <v>23</v>
      </c>
      <c r="AY218" s="178" t="s">
        <v>137</v>
      </c>
    </row>
    <row r="219" spans="2:65" s="1" customFormat="1" ht="31.5" customHeight="1">
      <c r="B219" s="33"/>
      <c r="C219" s="164" t="s">
        <v>195</v>
      </c>
      <c r="D219" s="164" t="s">
        <v>138</v>
      </c>
      <c r="E219" s="165" t="s">
        <v>378</v>
      </c>
      <c r="F219" s="272" t="s">
        <v>379</v>
      </c>
      <c r="G219" s="273"/>
      <c r="H219" s="273"/>
      <c r="I219" s="273"/>
      <c r="J219" s="166" t="s">
        <v>291</v>
      </c>
      <c r="K219" s="167">
        <v>2.226</v>
      </c>
      <c r="L219" s="274">
        <v>0</v>
      </c>
      <c r="M219" s="273"/>
      <c r="N219" s="275">
        <f>ROUND(L219*K219,2)</f>
        <v>0</v>
      </c>
      <c r="O219" s="273"/>
      <c r="P219" s="273"/>
      <c r="Q219" s="273"/>
      <c r="R219" s="35"/>
      <c r="T219" s="168" t="s">
        <v>21</v>
      </c>
      <c r="U219" s="42" t="s">
        <v>42</v>
      </c>
      <c r="V219" s="34"/>
      <c r="W219" s="169">
        <f>V219*K219</f>
        <v>0</v>
      </c>
      <c r="X219" s="169">
        <v>2.53596</v>
      </c>
      <c r="Y219" s="169">
        <f>X219*K219</f>
        <v>5.64504696</v>
      </c>
      <c r="Z219" s="169">
        <v>0</v>
      </c>
      <c r="AA219" s="170">
        <f>Z219*K219</f>
        <v>0</v>
      </c>
      <c r="AR219" s="16" t="s">
        <v>142</v>
      </c>
      <c r="AT219" s="16" t="s">
        <v>138</v>
      </c>
      <c r="AU219" s="16" t="s">
        <v>101</v>
      </c>
      <c r="AY219" s="16" t="s">
        <v>137</v>
      </c>
      <c r="BE219" s="108">
        <f>IF(U219="základní",N219,0)</f>
        <v>0</v>
      </c>
      <c r="BF219" s="108">
        <f>IF(U219="snížená",N219,0)</f>
        <v>0</v>
      </c>
      <c r="BG219" s="108">
        <f>IF(U219="zákl. přenesená",N219,0)</f>
        <v>0</v>
      </c>
      <c r="BH219" s="108">
        <f>IF(U219="sníž. přenesená",N219,0)</f>
        <v>0</v>
      </c>
      <c r="BI219" s="108">
        <f>IF(U219="nulová",N219,0)</f>
        <v>0</v>
      </c>
      <c r="BJ219" s="16" t="s">
        <v>23</v>
      </c>
      <c r="BK219" s="108">
        <f>ROUND(L219*K219,2)</f>
        <v>0</v>
      </c>
      <c r="BL219" s="16" t="s">
        <v>142</v>
      </c>
      <c r="BM219" s="16" t="s">
        <v>380</v>
      </c>
    </row>
    <row r="220" spans="2:51" s="11" customFormat="1" ht="22.5" customHeight="1">
      <c r="B220" s="188"/>
      <c r="C220" s="189"/>
      <c r="D220" s="189"/>
      <c r="E220" s="190" t="s">
        <v>21</v>
      </c>
      <c r="F220" s="293" t="s">
        <v>381</v>
      </c>
      <c r="G220" s="294"/>
      <c r="H220" s="294"/>
      <c r="I220" s="294"/>
      <c r="J220" s="189"/>
      <c r="K220" s="191" t="s">
        <v>21</v>
      </c>
      <c r="L220" s="189"/>
      <c r="M220" s="189"/>
      <c r="N220" s="189"/>
      <c r="O220" s="189"/>
      <c r="P220" s="189"/>
      <c r="Q220" s="189"/>
      <c r="R220" s="192"/>
      <c r="T220" s="193"/>
      <c r="U220" s="189"/>
      <c r="V220" s="189"/>
      <c r="W220" s="189"/>
      <c r="X220" s="189"/>
      <c r="Y220" s="189"/>
      <c r="Z220" s="189"/>
      <c r="AA220" s="194"/>
      <c r="AT220" s="195" t="s">
        <v>184</v>
      </c>
      <c r="AU220" s="195" t="s">
        <v>101</v>
      </c>
      <c r="AV220" s="11" t="s">
        <v>23</v>
      </c>
      <c r="AW220" s="11" t="s">
        <v>35</v>
      </c>
      <c r="AX220" s="11" t="s">
        <v>77</v>
      </c>
      <c r="AY220" s="195" t="s">
        <v>137</v>
      </c>
    </row>
    <row r="221" spans="2:51" s="10" customFormat="1" ht="22.5" customHeight="1">
      <c r="B221" s="171"/>
      <c r="C221" s="172"/>
      <c r="D221" s="172"/>
      <c r="E221" s="173" t="s">
        <v>21</v>
      </c>
      <c r="F221" s="277" t="s">
        <v>382</v>
      </c>
      <c r="G221" s="278"/>
      <c r="H221" s="278"/>
      <c r="I221" s="278"/>
      <c r="J221" s="172"/>
      <c r="K221" s="174">
        <v>2.226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184</v>
      </c>
      <c r="AU221" s="178" t="s">
        <v>101</v>
      </c>
      <c r="AV221" s="10" t="s">
        <v>101</v>
      </c>
      <c r="AW221" s="10" t="s">
        <v>35</v>
      </c>
      <c r="AX221" s="10" t="s">
        <v>23</v>
      </c>
      <c r="AY221" s="178" t="s">
        <v>137</v>
      </c>
    </row>
    <row r="222" spans="2:65" s="1" customFormat="1" ht="22.5" customHeight="1">
      <c r="B222" s="33"/>
      <c r="C222" s="164" t="s">
        <v>383</v>
      </c>
      <c r="D222" s="164" t="s">
        <v>138</v>
      </c>
      <c r="E222" s="165" t="s">
        <v>384</v>
      </c>
      <c r="F222" s="272" t="s">
        <v>385</v>
      </c>
      <c r="G222" s="273"/>
      <c r="H222" s="273"/>
      <c r="I222" s="273"/>
      <c r="J222" s="166" t="s">
        <v>194</v>
      </c>
      <c r="K222" s="167">
        <v>11.128</v>
      </c>
      <c r="L222" s="274">
        <v>0</v>
      </c>
      <c r="M222" s="273"/>
      <c r="N222" s="275">
        <f>ROUND(L222*K222,2)</f>
        <v>0</v>
      </c>
      <c r="O222" s="273"/>
      <c r="P222" s="273"/>
      <c r="Q222" s="273"/>
      <c r="R222" s="35"/>
      <c r="T222" s="168" t="s">
        <v>21</v>
      </c>
      <c r="U222" s="42" t="s">
        <v>42</v>
      </c>
      <c r="V222" s="34"/>
      <c r="W222" s="169">
        <f>V222*K222</f>
        <v>0</v>
      </c>
      <c r="X222" s="169">
        <v>0.00144</v>
      </c>
      <c r="Y222" s="169">
        <f>X222*K222</f>
        <v>0.01602432</v>
      </c>
      <c r="Z222" s="169">
        <v>0</v>
      </c>
      <c r="AA222" s="170">
        <f>Z222*K222</f>
        <v>0</v>
      </c>
      <c r="AR222" s="16" t="s">
        <v>142</v>
      </c>
      <c r="AT222" s="16" t="s">
        <v>138</v>
      </c>
      <c r="AU222" s="16" t="s">
        <v>101</v>
      </c>
      <c r="AY222" s="16" t="s">
        <v>137</v>
      </c>
      <c r="BE222" s="108">
        <f>IF(U222="základní",N222,0)</f>
        <v>0</v>
      </c>
      <c r="BF222" s="108">
        <f>IF(U222="snížená",N222,0)</f>
        <v>0</v>
      </c>
      <c r="BG222" s="108">
        <f>IF(U222="zákl. přenesená",N222,0)</f>
        <v>0</v>
      </c>
      <c r="BH222" s="108">
        <f>IF(U222="sníž. přenesená",N222,0)</f>
        <v>0</v>
      </c>
      <c r="BI222" s="108">
        <f>IF(U222="nulová",N222,0)</f>
        <v>0</v>
      </c>
      <c r="BJ222" s="16" t="s">
        <v>23</v>
      </c>
      <c r="BK222" s="108">
        <f>ROUND(L222*K222,2)</f>
        <v>0</v>
      </c>
      <c r="BL222" s="16" t="s">
        <v>142</v>
      </c>
      <c r="BM222" s="16" t="s">
        <v>386</v>
      </c>
    </row>
    <row r="223" spans="2:51" s="11" customFormat="1" ht="22.5" customHeight="1">
      <c r="B223" s="188"/>
      <c r="C223" s="189"/>
      <c r="D223" s="189"/>
      <c r="E223" s="190" t="s">
        <v>21</v>
      </c>
      <c r="F223" s="293" t="s">
        <v>387</v>
      </c>
      <c r="G223" s="294"/>
      <c r="H223" s="294"/>
      <c r="I223" s="294"/>
      <c r="J223" s="189"/>
      <c r="K223" s="191" t="s">
        <v>21</v>
      </c>
      <c r="L223" s="189"/>
      <c r="M223" s="189"/>
      <c r="N223" s="189"/>
      <c r="O223" s="189"/>
      <c r="P223" s="189"/>
      <c r="Q223" s="189"/>
      <c r="R223" s="192"/>
      <c r="T223" s="193"/>
      <c r="U223" s="189"/>
      <c r="V223" s="189"/>
      <c r="W223" s="189"/>
      <c r="X223" s="189"/>
      <c r="Y223" s="189"/>
      <c r="Z223" s="189"/>
      <c r="AA223" s="194"/>
      <c r="AT223" s="195" t="s">
        <v>184</v>
      </c>
      <c r="AU223" s="195" t="s">
        <v>101</v>
      </c>
      <c r="AV223" s="11" t="s">
        <v>23</v>
      </c>
      <c r="AW223" s="11" t="s">
        <v>35</v>
      </c>
      <c r="AX223" s="11" t="s">
        <v>77</v>
      </c>
      <c r="AY223" s="195" t="s">
        <v>137</v>
      </c>
    </row>
    <row r="224" spans="2:51" s="10" customFormat="1" ht="22.5" customHeight="1">
      <c r="B224" s="171"/>
      <c r="C224" s="172"/>
      <c r="D224" s="172"/>
      <c r="E224" s="173" t="s">
        <v>21</v>
      </c>
      <c r="F224" s="277" t="s">
        <v>388</v>
      </c>
      <c r="G224" s="278"/>
      <c r="H224" s="278"/>
      <c r="I224" s="278"/>
      <c r="J224" s="172"/>
      <c r="K224" s="174">
        <v>11.128</v>
      </c>
      <c r="L224" s="172"/>
      <c r="M224" s="172"/>
      <c r="N224" s="172"/>
      <c r="O224" s="172"/>
      <c r="P224" s="172"/>
      <c r="Q224" s="172"/>
      <c r="R224" s="175"/>
      <c r="T224" s="176"/>
      <c r="U224" s="172"/>
      <c r="V224" s="172"/>
      <c r="W224" s="172"/>
      <c r="X224" s="172"/>
      <c r="Y224" s="172"/>
      <c r="Z224" s="172"/>
      <c r="AA224" s="177"/>
      <c r="AT224" s="178" t="s">
        <v>184</v>
      </c>
      <c r="AU224" s="178" t="s">
        <v>101</v>
      </c>
      <c r="AV224" s="10" t="s">
        <v>101</v>
      </c>
      <c r="AW224" s="10" t="s">
        <v>35</v>
      </c>
      <c r="AX224" s="10" t="s">
        <v>23</v>
      </c>
      <c r="AY224" s="178" t="s">
        <v>137</v>
      </c>
    </row>
    <row r="225" spans="2:65" s="1" customFormat="1" ht="22.5" customHeight="1">
      <c r="B225" s="33"/>
      <c r="C225" s="164" t="s">
        <v>198</v>
      </c>
      <c r="D225" s="164" t="s">
        <v>138</v>
      </c>
      <c r="E225" s="165" t="s">
        <v>389</v>
      </c>
      <c r="F225" s="272" t="s">
        <v>390</v>
      </c>
      <c r="G225" s="273"/>
      <c r="H225" s="273"/>
      <c r="I225" s="273"/>
      <c r="J225" s="166" t="s">
        <v>194</v>
      </c>
      <c r="K225" s="167">
        <v>11.128</v>
      </c>
      <c r="L225" s="274">
        <v>0</v>
      </c>
      <c r="M225" s="273"/>
      <c r="N225" s="275">
        <f>ROUND(L225*K225,2)</f>
        <v>0</v>
      </c>
      <c r="O225" s="273"/>
      <c r="P225" s="273"/>
      <c r="Q225" s="273"/>
      <c r="R225" s="35"/>
      <c r="T225" s="168" t="s">
        <v>21</v>
      </c>
      <c r="U225" s="42" t="s">
        <v>42</v>
      </c>
      <c r="V225" s="34"/>
      <c r="W225" s="169">
        <f>V225*K225</f>
        <v>0</v>
      </c>
      <c r="X225" s="169">
        <v>4E-05</v>
      </c>
      <c r="Y225" s="169">
        <f>X225*K225</f>
        <v>0.00044512</v>
      </c>
      <c r="Z225" s="169">
        <v>0</v>
      </c>
      <c r="AA225" s="170">
        <f>Z225*K225</f>
        <v>0</v>
      </c>
      <c r="AR225" s="16" t="s">
        <v>142</v>
      </c>
      <c r="AT225" s="16" t="s">
        <v>138</v>
      </c>
      <c r="AU225" s="16" t="s">
        <v>101</v>
      </c>
      <c r="AY225" s="16" t="s">
        <v>137</v>
      </c>
      <c r="BE225" s="108">
        <f>IF(U225="základní",N225,0)</f>
        <v>0</v>
      </c>
      <c r="BF225" s="108">
        <f>IF(U225="snížená",N225,0)</f>
        <v>0</v>
      </c>
      <c r="BG225" s="108">
        <f>IF(U225="zákl. přenesená",N225,0)</f>
        <v>0</v>
      </c>
      <c r="BH225" s="108">
        <f>IF(U225="sníž. přenesená",N225,0)</f>
        <v>0</v>
      </c>
      <c r="BI225" s="108">
        <f>IF(U225="nulová",N225,0)</f>
        <v>0</v>
      </c>
      <c r="BJ225" s="16" t="s">
        <v>23</v>
      </c>
      <c r="BK225" s="108">
        <f>ROUND(L225*K225,2)</f>
        <v>0</v>
      </c>
      <c r="BL225" s="16" t="s">
        <v>142</v>
      </c>
      <c r="BM225" s="16" t="s">
        <v>391</v>
      </c>
    </row>
    <row r="226" spans="2:65" s="1" customFormat="1" ht="31.5" customHeight="1">
      <c r="B226" s="33"/>
      <c r="C226" s="164" t="s">
        <v>392</v>
      </c>
      <c r="D226" s="164" t="s">
        <v>138</v>
      </c>
      <c r="E226" s="165" t="s">
        <v>393</v>
      </c>
      <c r="F226" s="272" t="s">
        <v>394</v>
      </c>
      <c r="G226" s="273"/>
      <c r="H226" s="273"/>
      <c r="I226" s="273"/>
      <c r="J226" s="166" t="s">
        <v>291</v>
      </c>
      <c r="K226" s="167">
        <v>1.4</v>
      </c>
      <c r="L226" s="274">
        <v>0</v>
      </c>
      <c r="M226" s="273"/>
      <c r="N226" s="275">
        <f>ROUND(L226*K226,2)</f>
        <v>0</v>
      </c>
      <c r="O226" s="273"/>
      <c r="P226" s="273"/>
      <c r="Q226" s="273"/>
      <c r="R226" s="35"/>
      <c r="T226" s="168" t="s">
        <v>21</v>
      </c>
      <c r="U226" s="42" t="s">
        <v>42</v>
      </c>
      <c r="V226" s="34"/>
      <c r="W226" s="169">
        <f>V226*K226</f>
        <v>0</v>
      </c>
      <c r="X226" s="169">
        <v>2.53596</v>
      </c>
      <c r="Y226" s="169">
        <f>X226*K226</f>
        <v>3.550344</v>
      </c>
      <c r="Z226" s="169">
        <v>0</v>
      </c>
      <c r="AA226" s="170">
        <f>Z226*K226</f>
        <v>0</v>
      </c>
      <c r="AR226" s="16" t="s">
        <v>142</v>
      </c>
      <c r="AT226" s="16" t="s">
        <v>138</v>
      </c>
      <c r="AU226" s="16" t="s">
        <v>101</v>
      </c>
      <c r="AY226" s="16" t="s">
        <v>137</v>
      </c>
      <c r="BE226" s="108">
        <f>IF(U226="základní",N226,0)</f>
        <v>0</v>
      </c>
      <c r="BF226" s="108">
        <f>IF(U226="snížená",N226,0)</f>
        <v>0</v>
      </c>
      <c r="BG226" s="108">
        <f>IF(U226="zákl. přenesená",N226,0)</f>
        <v>0</v>
      </c>
      <c r="BH226" s="108">
        <f>IF(U226="sníž. přenesená",N226,0)</f>
        <v>0</v>
      </c>
      <c r="BI226" s="108">
        <f>IF(U226="nulová",N226,0)</f>
        <v>0</v>
      </c>
      <c r="BJ226" s="16" t="s">
        <v>23</v>
      </c>
      <c r="BK226" s="108">
        <f>ROUND(L226*K226,2)</f>
        <v>0</v>
      </c>
      <c r="BL226" s="16" t="s">
        <v>142</v>
      </c>
      <c r="BM226" s="16" t="s">
        <v>395</v>
      </c>
    </row>
    <row r="227" spans="2:51" s="10" customFormat="1" ht="22.5" customHeight="1">
      <c r="B227" s="171"/>
      <c r="C227" s="172"/>
      <c r="D227" s="172"/>
      <c r="E227" s="173" t="s">
        <v>21</v>
      </c>
      <c r="F227" s="292" t="s">
        <v>396</v>
      </c>
      <c r="G227" s="278"/>
      <c r="H227" s="278"/>
      <c r="I227" s="278"/>
      <c r="J227" s="172"/>
      <c r="K227" s="174">
        <v>1.4</v>
      </c>
      <c r="L227" s="172"/>
      <c r="M227" s="172"/>
      <c r="N227" s="172"/>
      <c r="O227" s="172"/>
      <c r="P227" s="172"/>
      <c r="Q227" s="172"/>
      <c r="R227" s="175"/>
      <c r="T227" s="176"/>
      <c r="U227" s="172"/>
      <c r="V227" s="172"/>
      <c r="W227" s="172"/>
      <c r="X227" s="172"/>
      <c r="Y227" s="172"/>
      <c r="Z227" s="172"/>
      <c r="AA227" s="177"/>
      <c r="AT227" s="178" t="s">
        <v>184</v>
      </c>
      <c r="AU227" s="178" t="s">
        <v>101</v>
      </c>
      <c r="AV227" s="10" t="s">
        <v>101</v>
      </c>
      <c r="AW227" s="10" t="s">
        <v>35</v>
      </c>
      <c r="AX227" s="10" t="s">
        <v>23</v>
      </c>
      <c r="AY227" s="178" t="s">
        <v>137</v>
      </c>
    </row>
    <row r="228" spans="2:63" s="9" customFormat="1" ht="29.85" customHeight="1">
      <c r="B228" s="153"/>
      <c r="C228" s="154"/>
      <c r="D228" s="163" t="s">
        <v>247</v>
      </c>
      <c r="E228" s="163"/>
      <c r="F228" s="163"/>
      <c r="G228" s="163"/>
      <c r="H228" s="163"/>
      <c r="I228" s="163"/>
      <c r="J228" s="163"/>
      <c r="K228" s="163"/>
      <c r="L228" s="163"/>
      <c r="M228" s="163"/>
      <c r="N228" s="283">
        <f>BK228</f>
        <v>0</v>
      </c>
      <c r="O228" s="284"/>
      <c r="P228" s="284"/>
      <c r="Q228" s="284"/>
      <c r="R228" s="156"/>
      <c r="T228" s="157"/>
      <c r="U228" s="154"/>
      <c r="V228" s="154"/>
      <c r="W228" s="158">
        <f>SUM(W229:W311)</f>
        <v>0</v>
      </c>
      <c r="X228" s="154"/>
      <c r="Y228" s="158">
        <f>SUM(Y229:Y311)</f>
        <v>268.49627759</v>
      </c>
      <c r="Z228" s="154"/>
      <c r="AA228" s="159">
        <f>SUM(AA229:AA311)</f>
        <v>0</v>
      </c>
      <c r="AR228" s="160" t="s">
        <v>23</v>
      </c>
      <c r="AT228" s="161" t="s">
        <v>76</v>
      </c>
      <c r="AU228" s="161" t="s">
        <v>23</v>
      </c>
      <c r="AY228" s="160" t="s">
        <v>137</v>
      </c>
      <c r="BK228" s="162">
        <f>SUM(BK229:BK311)</f>
        <v>0</v>
      </c>
    </row>
    <row r="229" spans="2:65" s="1" customFormat="1" ht="31.5" customHeight="1">
      <c r="B229" s="33"/>
      <c r="C229" s="164" t="s">
        <v>201</v>
      </c>
      <c r="D229" s="164" t="s">
        <v>138</v>
      </c>
      <c r="E229" s="165" t="s">
        <v>397</v>
      </c>
      <c r="F229" s="272" t="s">
        <v>398</v>
      </c>
      <c r="G229" s="273"/>
      <c r="H229" s="273"/>
      <c r="I229" s="273"/>
      <c r="J229" s="166" t="s">
        <v>216</v>
      </c>
      <c r="K229" s="167">
        <v>38</v>
      </c>
      <c r="L229" s="274">
        <v>0</v>
      </c>
      <c r="M229" s="273"/>
      <c r="N229" s="275">
        <f>ROUND(L229*K229,2)</f>
        <v>0</v>
      </c>
      <c r="O229" s="273"/>
      <c r="P229" s="273"/>
      <c r="Q229" s="273"/>
      <c r="R229" s="35"/>
      <c r="T229" s="168" t="s">
        <v>21</v>
      </c>
      <c r="U229" s="42" t="s">
        <v>42</v>
      </c>
      <c r="V229" s="34"/>
      <c r="W229" s="169">
        <f>V229*K229</f>
        <v>0</v>
      </c>
      <c r="X229" s="169">
        <v>0.0007</v>
      </c>
      <c r="Y229" s="169">
        <f>X229*K229</f>
        <v>0.0266</v>
      </c>
      <c r="Z229" s="169">
        <v>0</v>
      </c>
      <c r="AA229" s="170">
        <f>Z229*K229</f>
        <v>0</v>
      </c>
      <c r="AR229" s="16" t="s">
        <v>142</v>
      </c>
      <c r="AT229" s="16" t="s">
        <v>138</v>
      </c>
      <c r="AU229" s="16" t="s">
        <v>101</v>
      </c>
      <c r="AY229" s="16" t="s">
        <v>137</v>
      </c>
      <c r="BE229" s="108">
        <f>IF(U229="základní",N229,0)</f>
        <v>0</v>
      </c>
      <c r="BF229" s="108">
        <f>IF(U229="snížená",N229,0)</f>
        <v>0</v>
      </c>
      <c r="BG229" s="108">
        <f>IF(U229="zákl. přenesená",N229,0)</f>
        <v>0</v>
      </c>
      <c r="BH229" s="108">
        <f>IF(U229="sníž. přenesená",N229,0)</f>
        <v>0</v>
      </c>
      <c r="BI229" s="108">
        <f>IF(U229="nulová",N229,0)</f>
        <v>0</v>
      </c>
      <c r="BJ229" s="16" t="s">
        <v>23</v>
      </c>
      <c r="BK229" s="108">
        <f>ROUND(L229*K229,2)</f>
        <v>0</v>
      </c>
      <c r="BL229" s="16" t="s">
        <v>142</v>
      </c>
      <c r="BM229" s="16" t="s">
        <v>399</v>
      </c>
    </row>
    <row r="230" spans="2:51" s="10" customFormat="1" ht="22.5" customHeight="1">
      <c r="B230" s="171"/>
      <c r="C230" s="172"/>
      <c r="D230" s="172"/>
      <c r="E230" s="173" t="s">
        <v>21</v>
      </c>
      <c r="F230" s="292" t="s">
        <v>400</v>
      </c>
      <c r="G230" s="278"/>
      <c r="H230" s="278"/>
      <c r="I230" s="278"/>
      <c r="J230" s="172"/>
      <c r="K230" s="174">
        <v>10</v>
      </c>
      <c r="L230" s="172"/>
      <c r="M230" s="172"/>
      <c r="N230" s="172"/>
      <c r="O230" s="172"/>
      <c r="P230" s="172"/>
      <c r="Q230" s="172"/>
      <c r="R230" s="175"/>
      <c r="T230" s="176"/>
      <c r="U230" s="172"/>
      <c r="V230" s="172"/>
      <c r="W230" s="172"/>
      <c r="X230" s="172"/>
      <c r="Y230" s="172"/>
      <c r="Z230" s="172"/>
      <c r="AA230" s="177"/>
      <c r="AT230" s="178" t="s">
        <v>184</v>
      </c>
      <c r="AU230" s="178" t="s">
        <v>101</v>
      </c>
      <c r="AV230" s="10" t="s">
        <v>101</v>
      </c>
      <c r="AW230" s="10" t="s">
        <v>35</v>
      </c>
      <c r="AX230" s="10" t="s">
        <v>77</v>
      </c>
      <c r="AY230" s="178" t="s">
        <v>137</v>
      </c>
    </row>
    <row r="231" spans="2:51" s="10" customFormat="1" ht="22.5" customHeight="1">
      <c r="B231" s="171"/>
      <c r="C231" s="172"/>
      <c r="D231" s="172"/>
      <c r="E231" s="173" t="s">
        <v>21</v>
      </c>
      <c r="F231" s="277" t="s">
        <v>401</v>
      </c>
      <c r="G231" s="278"/>
      <c r="H231" s="278"/>
      <c r="I231" s="278"/>
      <c r="J231" s="172"/>
      <c r="K231" s="174">
        <v>17</v>
      </c>
      <c r="L231" s="172"/>
      <c r="M231" s="172"/>
      <c r="N231" s="172"/>
      <c r="O231" s="172"/>
      <c r="P231" s="172"/>
      <c r="Q231" s="172"/>
      <c r="R231" s="175"/>
      <c r="T231" s="176"/>
      <c r="U231" s="172"/>
      <c r="V231" s="172"/>
      <c r="W231" s="172"/>
      <c r="X231" s="172"/>
      <c r="Y231" s="172"/>
      <c r="Z231" s="172"/>
      <c r="AA231" s="177"/>
      <c r="AT231" s="178" t="s">
        <v>184</v>
      </c>
      <c r="AU231" s="178" t="s">
        <v>101</v>
      </c>
      <c r="AV231" s="10" t="s">
        <v>101</v>
      </c>
      <c r="AW231" s="10" t="s">
        <v>35</v>
      </c>
      <c r="AX231" s="10" t="s">
        <v>77</v>
      </c>
      <c r="AY231" s="178" t="s">
        <v>137</v>
      </c>
    </row>
    <row r="232" spans="2:51" s="10" customFormat="1" ht="22.5" customHeight="1">
      <c r="B232" s="171"/>
      <c r="C232" s="172"/>
      <c r="D232" s="172"/>
      <c r="E232" s="173" t="s">
        <v>21</v>
      </c>
      <c r="F232" s="277" t="s">
        <v>402</v>
      </c>
      <c r="G232" s="278"/>
      <c r="H232" s="278"/>
      <c r="I232" s="278"/>
      <c r="J232" s="172"/>
      <c r="K232" s="174">
        <v>11</v>
      </c>
      <c r="L232" s="172"/>
      <c r="M232" s="172"/>
      <c r="N232" s="172"/>
      <c r="O232" s="172"/>
      <c r="P232" s="172"/>
      <c r="Q232" s="172"/>
      <c r="R232" s="175"/>
      <c r="T232" s="176"/>
      <c r="U232" s="172"/>
      <c r="V232" s="172"/>
      <c r="W232" s="172"/>
      <c r="X232" s="172"/>
      <c r="Y232" s="172"/>
      <c r="Z232" s="172"/>
      <c r="AA232" s="177"/>
      <c r="AT232" s="178" t="s">
        <v>184</v>
      </c>
      <c r="AU232" s="178" t="s">
        <v>101</v>
      </c>
      <c r="AV232" s="10" t="s">
        <v>101</v>
      </c>
      <c r="AW232" s="10" t="s">
        <v>35</v>
      </c>
      <c r="AX232" s="10" t="s">
        <v>77</v>
      </c>
      <c r="AY232" s="178" t="s">
        <v>137</v>
      </c>
    </row>
    <row r="233" spans="2:51" s="12" customFormat="1" ht="22.5" customHeight="1">
      <c r="B233" s="196"/>
      <c r="C233" s="197"/>
      <c r="D233" s="197"/>
      <c r="E233" s="198" t="s">
        <v>21</v>
      </c>
      <c r="F233" s="295" t="s">
        <v>269</v>
      </c>
      <c r="G233" s="296"/>
      <c r="H233" s="296"/>
      <c r="I233" s="296"/>
      <c r="J233" s="197"/>
      <c r="K233" s="199">
        <v>38</v>
      </c>
      <c r="L233" s="197"/>
      <c r="M233" s="197"/>
      <c r="N233" s="197"/>
      <c r="O233" s="197"/>
      <c r="P233" s="197"/>
      <c r="Q233" s="197"/>
      <c r="R233" s="200"/>
      <c r="T233" s="201"/>
      <c r="U233" s="197"/>
      <c r="V233" s="197"/>
      <c r="W233" s="197"/>
      <c r="X233" s="197"/>
      <c r="Y233" s="197"/>
      <c r="Z233" s="197"/>
      <c r="AA233" s="202"/>
      <c r="AT233" s="203" t="s">
        <v>184</v>
      </c>
      <c r="AU233" s="203" t="s">
        <v>101</v>
      </c>
      <c r="AV233" s="12" t="s">
        <v>142</v>
      </c>
      <c r="AW233" s="12" t="s">
        <v>35</v>
      </c>
      <c r="AX233" s="12" t="s">
        <v>23</v>
      </c>
      <c r="AY233" s="203" t="s">
        <v>137</v>
      </c>
    </row>
    <row r="234" spans="2:65" s="1" customFormat="1" ht="22.5" customHeight="1">
      <c r="B234" s="33"/>
      <c r="C234" s="184" t="s">
        <v>403</v>
      </c>
      <c r="D234" s="184" t="s">
        <v>217</v>
      </c>
      <c r="E234" s="185" t="s">
        <v>404</v>
      </c>
      <c r="F234" s="288" t="s">
        <v>405</v>
      </c>
      <c r="G234" s="289"/>
      <c r="H234" s="289"/>
      <c r="I234" s="289"/>
      <c r="J234" s="186" t="s">
        <v>216</v>
      </c>
      <c r="K234" s="187">
        <v>38</v>
      </c>
      <c r="L234" s="290">
        <v>0</v>
      </c>
      <c r="M234" s="289"/>
      <c r="N234" s="291">
        <f>ROUND(L234*K234,2)</f>
        <v>0</v>
      </c>
      <c r="O234" s="273"/>
      <c r="P234" s="273"/>
      <c r="Q234" s="273"/>
      <c r="R234" s="35"/>
      <c r="T234" s="168" t="s">
        <v>21</v>
      </c>
      <c r="U234" s="42" t="s">
        <v>42</v>
      </c>
      <c r="V234" s="34"/>
      <c r="W234" s="169">
        <f>V234*K234</f>
        <v>0</v>
      </c>
      <c r="X234" s="169">
        <v>0</v>
      </c>
      <c r="Y234" s="169">
        <f>X234*K234</f>
        <v>0</v>
      </c>
      <c r="Z234" s="169">
        <v>0</v>
      </c>
      <c r="AA234" s="170">
        <f>Z234*K234</f>
        <v>0</v>
      </c>
      <c r="AR234" s="16" t="s">
        <v>155</v>
      </c>
      <c r="AT234" s="16" t="s">
        <v>217</v>
      </c>
      <c r="AU234" s="16" t="s">
        <v>101</v>
      </c>
      <c r="AY234" s="16" t="s">
        <v>137</v>
      </c>
      <c r="BE234" s="108">
        <f>IF(U234="základní",N234,0)</f>
        <v>0</v>
      </c>
      <c r="BF234" s="108">
        <f>IF(U234="snížená",N234,0)</f>
        <v>0</v>
      </c>
      <c r="BG234" s="108">
        <f>IF(U234="zákl. přenesená",N234,0)</f>
        <v>0</v>
      </c>
      <c r="BH234" s="108">
        <f>IF(U234="sníž. přenesená",N234,0)</f>
        <v>0</v>
      </c>
      <c r="BI234" s="108">
        <f>IF(U234="nulová",N234,0)</f>
        <v>0</v>
      </c>
      <c r="BJ234" s="16" t="s">
        <v>23</v>
      </c>
      <c r="BK234" s="108">
        <f>ROUND(L234*K234,2)</f>
        <v>0</v>
      </c>
      <c r="BL234" s="16" t="s">
        <v>142</v>
      </c>
      <c r="BM234" s="16" t="s">
        <v>406</v>
      </c>
    </row>
    <row r="235" spans="2:47" s="1" customFormat="1" ht="42" customHeight="1">
      <c r="B235" s="33"/>
      <c r="C235" s="34"/>
      <c r="D235" s="34"/>
      <c r="E235" s="34"/>
      <c r="F235" s="276" t="s">
        <v>407</v>
      </c>
      <c r="G235" s="240"/>
      <c r="H235" s="240"/>
      <c r="I235" s="240"/>
      <c r="J235" s="34"/>
      <c r="K235" s="34"/>
      <c r="L235" s="34"/>
      <c r="M235" s="34"/>
      <c r="N235" s="34"/>
      <c r="O235" s="34"/>
      <c r="P235" s="34"/>
      <c r="Q235" s="34"/>
      <c r="R235" s="35"/>
      <c r="T235" s="76"/>
      <c r="U235" s="34"/>
      <c r="V235" s="34"/>
      <c r="W235" s="34"/>
      <c r="X235" s="34"/>
      <c r="Y235" s="34"/>
      <c r="Z235" s="34"/>
      <c r="AA235" s="77"/>
      <c r="AT235" s="16" t="s">
        <v>144</v>
      </c>
      <c r="AU235" s="16" t="s">
        <v>101</v>
      </c>
    </row>
    <row r="236" spans="2:65" s="1" customFormat="1" ht="22.5" customHeight="1">
      <c r="B236" s="33"/>
      <c r="C236" s="164" t="s">
        <v>205</v>
      </c>
      <c r="D236" s="164" t="s">
        <v>138</v>
      </c>
      <c r="E236" s="165" t="s">
        <v>408</v>
      </c>
      <c r="F236" s="272" t="s">
        <v>409</v>
      </c>
      <c r="G236" s="273"/>
      <c r="H236" s="273"/>
      <c r="I236" s="273"/>
      <c r="J236" s="166" t="s">
        <v>291</v>
      </c>
      <c r="K236" s="167">
        <v>21.767</v>
      </c>
      <c r="L236" s="274">
        <v>0</v>
      </c>
      <c r="M236" s="273"/>
      <c r="N236" s="275">
        <f>ROUND(L236*K236,2)</f>
        <v>0</v>
      </c>
      <c r="O236" s="273"/>
      <c r="P236" s="273"/>
      <c r="Q236" s="273"/>
      <c r="R236" s="35"/>
      <c r="T236" s="168" t="s">
        <v>21</v>
      </c>
      <c r="U236" s="42" t="s">
        <v>42</v>
      </c>
      <c r="V236" s="34"/>
      <c r="W236" s="169">
        <f>V236*K236</f>
        <v>0</v>
      </c>
      <c r="X236" s="169">
        <v>2.47786</v>
      </c>
      <c r="Y236" s="169">
        <f>X236*K236</f>
        <v>53.93557862</v>
      </c>
      <c r="Z236" s="169">
        <v>0</v>
      </c>
      <c r="AA236" s="170">
        <f>Z236*K236</f>
        <v>0</v>
      </c>
      <c r="AR236" s="16" t="s">
        <v>142</v>
      </c>
      <c r="AT236" s="16" t="s">
        <v>138</v>
      </c>
      <c r="AU236" s="16" t="s">
        <v>101</v>
      </c>
      <c r="AY236" s="16" t="s">
        <v>137</v>
      </c>
      <c r="BE236" s="108">
        <f>IF(U236="základní",N236,0)</f>
        <v>0</v>
      </c>
      <c r="BF236" s="108">
        <f>IF(U236="snížená",N236,0)</f>
        <v>0</v>
      </c>
      <c r="BG236" s="108">
        <f>IF(U236="zákl. přenesená",N236,0)</f>
        <v>0</v>
      </c>
      <c r="BH236" s="108">
        <f>IF(U236="sníž. přenesená",N236,0)</f>
        <v>0</v>
      </c>
      <c r="BI236" s="108">
        <f>IF(U236="nulová",N236,0)</f>
        <v>0</v>
      </c>
      <c r="BJ236" s="16" t="s">
        <v>23</v>
      </c>
      <c r="BK236" s="108">
        <f>ROUND(L236*K236,2)</f>
        <v>0</v>
      </c>
      <c r="BL236" s="16" t="s">
        <v>142</v>
      </c>
      <c r="BM236" s="16" t="s">
        <v>410</v>
      </c>
    </row>
    <row r="237" spans="2:51" s="10" customFormat="1" ht="22.5" customHeight="1">
      <c r="B237" s="171"/>
      <c r="C237" s="172"/>
      <c r="D237" s="172"/>
      <c r="E237" s="173" t="s">
        <v>21</v>
      </c>
      <c r="F237" s="292" t="s">
        <v>411</v>
      </c>
      <c r="G237" s="278"/>
      <c r="H237" s="278"/>
      <c r="I237" s="278"/>
      <c r="J237" s="172"/>
      <c r="K237" s="174">
        <v>20.754</v>
      </c>
      <c r="L237" s="172"/>
      <c r="M237" s="172"/>
      <c r="N237" s="172"/>
      <c r="O237" s="172"/>
      <c r="P237" s="172"/>
      <c r="Q237" s="172"/>
      <c r="R237" s="175"/>
      <c r="T237" s="176"/>
      <c r="U237" s="172"/>
      <c r="V237" s="172"/>
      <c r="W237" s="172"/>
      <c r="X237" s="172"/>
      <c r="Y237" s="172"/>
      <c r="Z237" s="172"/>
      <c r="AA237" s="177"/>
      <c r="AT237" s="178" t="s">
        <v>184</v>
      </c>
      <c r="AU237" s="178" t="s">
        <v>101</v>
      </c>
      <c r="AV237" s="10" t="s">
        <v>101</v>
      </c>
      <c r="AW237" s="10" t="s">
        <v>35</v>
      </c>
      <c r="AX237" s="10" t="s">
        <v>77</v>
      </c>
      <c r="AY237" s="178" t="s">
        <v>137</v>
      </c>
    </row>
    <row r="238" spans="2:51" s="10" customFormat="1" ht="22.5" customHeight="1">
      <c r="B238" s="171"/>
      <c r="C238" s="172"/>
      <c r="D238" s="172"/>
      <c r="E238" s="173" t="s">
        <v>21</v>
      </c>
      <c r="F238" s="277" t="s">
        <v>412</v>
      </c>
      <c r="G238" s="278"/>
      <c r="H238" s="278"/>
      <c r="I238" s="278"/>
      <c r="J238" s="172"/>
      <c r="K238" s="174">
        <v>1.013</v>
      </c>
      <c r="L238" s="172"/>
      <c r="M238" s="172"/>
      <c r="N238" s="172"/>
      <c r="O238" s="172"/>
      <c r="P238" s="172"/>
      <c r="Q238" s="172"/>
      <c r="R238" s="175"/>
      <c r="T238" s="176"/>
      <c r="U238" s="172"/>
      <c r="V238" s="172"/>
      <c r="W238" s="172"/>
      <c r="X238" s="172"/>
      <c r="Y238" s="172"/>
      <c r="Z238" s="172"/>
      <c r="AA238" s="177"/>
      <c r="AT238" s="178" t="s">
        <v>184</v>
      </c>
      <c r="AU238" s="178" t="s">
        <v>101</v>
      </c>
      <c r="AV238" s="10" t="s">
        <v>101</v>
      </c>
      <c r="AW238" s="10" t="s">
        <v>35</v>
      </c>
      <c r="AX238" s="10" t="s">
        <v>77</v>
      </c>
      <c r="AY238" s="178" t="s">
        <v>137</v>
      </c>
    </row>
    <row r="239" spans="2:51" s="12" customFormat="1" ht="22.5" customHeight="1">
      <c r="B239" s="196"/>
      <c r="C239" s="197"/>
      <c r="D239" s="197"/>
      <c r="E239" s="198" t="s">
        <v>21</v>
      </c>
      <c r="F239" s="295" t="s">
        <v>269</v>
      </c>
      <c r="G239" s="296"/>
      <c r="H239" s="296"/>
      <c r="I239" s="296"/>
      <c r="J239" s="197"/>
      <c r="K239" s="199">
        <v>21.767</v>
      </c>
      <c r="L239" s="197"/>
      <c r="M239" s="197"/>
      <c r="N239" s="197"/>
      <c r="O239" s="197"/>
      <c r="P239" s="197"/>
      <c r="Q239" s="197"/>
      <c r="R239" s="200"/>
      <c r="T239" s="201"/>
      <c r="U239" s="197"/>
      <c r="V239" s="197"/>
      <c r="W239" s="197"/>
      <c r="X239" s="197"/>
      <c r="Y239" s="197"/>
      <c r="Z239" s="197"/>
      <c r="AA239" s="202"/>
      <c r="AT239" s="203" t="s">
        <v>184</v>
      </c>
      <c r="AU239" s="203" t="s">
        <v>101</v>
      </c>
      <c r="AV239" s="12" t="s">
        <v>142</v>
      </c>
      <c r="AW239" s="12" t="s">
        <v>35</v>
      </c>
      <c r="AX239" s="12" t="s">
        <v>23</v>
      </c>
      <c r="AY239" s="203" t="s">
        <v>137</v>
      </c>
    </row>
    <row r="240" spans="2:65" s="1" customFormat="1" ht="22.5" customHeight="1">
      <c r="B240" s="33"/>
      <c r="C240" s="164" t="s">
        <v>413</v>
      </c>
      <c r="D240" s="164" t="s">
        <v>138</v>
      </c>
      <c r="E240" s="165" t="s">
        <v>414</v>
      </c>
      <c r="F240" s="272" t="s">
        <v>415</v>
      </c>
      <c r="G240" s="273"/>
      <c r="H240" s="273"/>
      <c r="I240" s="273"/>
      <c r="J240" s="166" t="s">
        <v>194</v>
      </c>
      <c r="K240" s="167">
        <v>49.474</v>
      </c>
      <c r="L240" s="274">
        <v>0</v>
      </c>
      <c r="M240" s="273"/>
      <c r="N240" s="275">
        <f>ROUND(L240*K240,2)</f>
        <v>0</v>
      </c>
      <c r="O240" s="273"/>
      <c r="P240" s="273"/>
      <c r="Q240" s="273"/>
      <c r="R240" s="35"/>
      <c r="T240" s="168" t="s">
        <v>21</v>
      </c>
      <c r="U240" s="42" t="s">
        <v>42</v>
      </c>
      <c r="V240" s="34"/>
      <c r="W240" s="169">
        <f>V240*K240</f>
        <v>0</v>
      </c>
      <c r="X240" s="169">
        <v>0.04174</v>
      </c>
      <c r="Y240" s="169">
        <f>X240*K240</f>
        <v>2.0650447599999997</v>
      </c>
      <c r="Z240" s="169">
        <v>0</v>
      </c>
      <c r="AA240" s="170">
        <f>Z240*K240</f>
        <v>0</v>
      </c>
      <c r="AR240" s="16" t="s">
        <v>142</v>
      </c>
      <c r="AT240" s="16" t="s">
        <v>138</v>
      </c>
      <c r="AU240" s="16" t="s">
        <v>101</v>
      </c>
      <c r="AY240" s="16" t="s">
        <v>137</v>
      </c>
      <c r="BE240" s="108">
        <f>IF(U240="základní",N240,0)</f>
        <v>0</v>
      </c>
      <c r="BF240" s="108">
        <f>IF(U240="snížená",N240,0)</f>
        <v>0</v>
      </c>
      <c r="BG240" s="108">
        <f>IF(U240="zákl. přenesená",N240,0)</f>
        <v>0</v>
      </c>
      <c r="BH240" s="108">
        <f>IF(U240="sníž. přenesená",N240,0)</f>
        <v>0</v>
      </c>
      <c r="BI240" s="108">
        <f>IF(U240="nulová",N240,0)</f>
        <v>0</v>
      </c>
      <c r="BJ240" s="16" t="s">
        <v>23</v>
      </c>
      <c r="BK240" s="108">
        <f>ROUND(L240*K240,2)</f>
        <v>0</v>
      </c>
      <c r="BL240" s="16" t="s">
        <v>142</v>
      </c>
      <c r="BM240" s="16" t="s">
        <v>416</v>
      </c>
    </row>
    <row r="241" spans="2:65" s="1" customFormat="1" ht="22.5" customHeight="1">
      <c r="B241" s="33"/>
      <c r="C241" s="164" t="s">
        <v>208</v>
      </c>
      <c r="D241" s="164" t="s">
        <v>138</v>
      </c>
      <c r="E241" s="165" t="s">
        <v>417</v>
      </c>
      <c r="F241" s="272" t="s">
        <v>418</v>
      </c>
      <c r="G241" s="273"/>
      <c r="H241" s="273"/>
      <c r="I241" s="273"/>
      <c r="J241" s="166" t="s">
        <v>194</v>
      </c>
      <c r="K241" s="167">
        <v>49.474</v>
      </c>
      <c r="L241" s="274">
        <v>0</v>
      </c>
      <c r="M241" s="273"/>
      <c r="N241" s="275">
        <f>ROUND(L241*K241,2)</f>
        <v>0</v>
      </c>
      <c r="O241" s="273"/>
      <c r="P241" s="273"/>
      <c r="Q241" s="273"/>
      <c r="R241" s="35"/>
      <c r="T241" s="168" t="s">
        <v>21</v>
      </c>
      <c r="U241" s="42" t="s">
        <v>42</v>
      </c>
      <c r="V241" s="34"/>
      <c r="W241" s="169">
        <f>V241*K241</f>
        <v>0</v>
      </c>
      <c r="X241" s="169">
        <v>2E-05</v>
      </c>
      <c r="Y241" s="169">
        <f>X241*K241</f>
        <v>0.00098948</v>
      </c>
      <c r="Z241" s="169">
        <v>0</v>
      </c>
      <c r="AA241" s="170">
        <f>Z241*K241</f>
        <v>0</v>
      </c>
      <c r="AR241" s="16" t="s">
        <v>142</v>
      </c>
      <c r="AT241" s="16" t="s">
        <v>138</v>
      </c>
      <c r="AU241" s="16" t="s">
        <v>101</v>
      </c>
      <c r="AY241" s="16" t="s">
        <v>137</v>
      </c>
      <c r="BE241" s="108">
        <f>IF(U241="základní",N241,0)</f>
        <v>0</v>
      </c>
      <c r="BF241" s="108">
        <f>IF(U241="snížená",N241,0)</f>
        <v>0</v>
      </c>
      <c r="BG241" s="108">
        <f>IF(U241="zákl. přenesená",N241,0)</f>
        <v>0</v>
      </c>
      <c r="BH241" s="108">
        <f>IF(U241="sníž. přenesená",N241,0)</f>
        <v>0</v>
      </c>
      <c r="BI241" s="108">
        <f>IF(U241="nulová",N241,0)</f>
        <v>0</v>
      </c>
      <c r="BJ241" s="16" t="s">
        <v>23</v>
      </c>
      <c r="BK241" s="108">
        <f>ROUND(L241*K241,2)</f>
        <v>0</v>
      </c>
      <c r="BL241" s="16" t="s">
        <v>142</v>
      </c>
      <c r="BM241" s="16" t="s">
        <v>419</v>
      </c>
    </row>
    <row r="242" spans="2:65" s="1" customFormat="1" ht="22.5" customHeight="1">
      <c r="B242" s="33"/>
      <c r="C242" s="164" t="s">
        <v>420</v>
      </c>
      <c r="D242" s="164" t="s">
        <v>138</v>
      </c>
      <c r="E242" s="165" t="s">
        <v>421</v>
      </c>
      <c r="F242" s="272" t="s">
        <v>422</v>
      </c>
      <c r="G242" s="273"/>
      <c r="H242" s="273"/>
      <c r="I242" s="273"/>
      <c r="J242" s="166" t="s">
        <v>244</v>
      </c>
      <c r="K242" s="167">
        <v>2.248</v>
      </c>
      <c r="L242" s="274">
        <v>0</v>
      </c>
      <c r="M242" s="273"/>
      <c r="N242" s="275">
        <f>ROUND(L242*K242,2)</f>
        <v>0</v>
      </c>
      <c r="O242" s="273"/>
      <c r="P242" s="273"/>
      <c r="Q242" s="273"/>
      <c r="R242" s="35"/>
      <c r="T242" s="168" t="s">
        <v>21</v>
      </c>
      <c r="U242" s="42" t="s">
        <v>42</v>
      </c>
      <c r="V242" s="34"/>
      <c r="W242" s="169">
        <f>V242*K242</f>
        <v>0</v>
      </c>
      <c r="X242" s="169">
        <v>1.04877</v>
      </c>
      <c r="Y242" s="169">
        <f>X242*K242</f>
        <v>2.3576349600000004</v>
      </c>
      <c r="Z242" s="169">
        <v>0</v>
      </c>
      <c r="AA242" s="170">
        <f>Z242*K242</f>
        <v>0</v>
      </c>
      <c r="AR242" s="16" t="s">
        <v>142</v>
      </c>
      <c r="AT242" s="16" t="s">
        <v>138</v>
      </c>
      <c r="AU242" s="16" t="s">
        <v>101</v>
      </c>
      <c r="AY242" s="16" t="s">
        <v>137</v>
      </c>
      <c r="BE242" s="108">
        <f>IF(U242="základní",N242,0)</f>
        <v>0</v>
      </c>
      <c r="BF242" s="108">
        <f>IF(U242="snížená",N242,0)</f>
        <v>0</v>
      </c>
      <c r="BG242" s="108">
        <f>IF(U242="zákl. přenesená",N242,0)</f>
        <v>0</v>
      </c>
      <c r="BH242" s="108">
        <f>IF(U242="sníž. přenesená",N242,0)</f>
        <v>0</v>
      </c>
      <c r="BI242" s="108">
        <f>IF(U242="nulová",N242,0)</f>
        <v>0</v>
      </c>
      <c r="BJ242" s="16" t="s">
        <v>23</v>
      </c>
      <c r="BK242" s="108">
        <f>ROUND(L242*K242,2)</f>
        <v>0</v>
      </c>
      <c r="BL242" s="16" t="s">
        <v>142</v>
      </c>
      <c r="BM242" s="16" t="s">
        <v>423</v>
      </c>
    </row>
    <row r="243" spans="2:51" s="10" customFormat="1" ht="22.5" customHeight="1">
      <c r="B243" s="171"/>
      <c r="C243" s="172"/>
      <c r="D243" s="172"/>
      <c r="E243" s="173" t="s">
        <v>21</v>
      </c>
      <c r="F243" s="292" t="s">
        <v>424</v>
      </c>
      <c r="G243" s="278"/>
      <c r="H243" s="278"/>
      <c r="I243" s="278"/>
      <c r="J243" s="172"/>
      <c r="K243" s="174">
        <v>2.248</v>
      </c>
      <c r="L243" s="172"/>
      <c r="M243" s="172"/>
      <c r="N243" s="172"/>
      <c r="O243" s="172"/>
      <c r="P243" s="172"/>
      <c r="Q243" s="172"/>
      <c r="R243" s="175"/>
      <c r="T243" s="176"/>
      <c r="U243" s="172"/>
      <c r="V243" s="172"/>
      <c r="W243" s="172"/>
      <c r="X243" s="172"/>
      <c r="Y243" s="172"/>
      <c r="Z243" s="172"/>
      <c r="AA243" s="177"/>
      <c r="AT243" s="178" t="s">
        <v>184</v>
      </c>
      <c r="AU243" s="178" t="s">
        <v>101</v>
      </c>
      <c r="AV243" s="10" t="s">
        <v>101</v>
      </c>
      <c r="AW243" s="10" t="s">
        <v>35</v>
      </c>
      <c r="AX243" s="10" t="s">
        <v>23</v>
      </c>
      <c r="AY243" s="178" t="s">
        <v>137</v>
      </c>
    </row>
    <row r="244" spans="2:65" s="1" customFormat="1" ht="31.5" customHeight="1">
      <c r="B244" s="33"/>
      <c r="C244" s="164" t="s">
        <v>345</v>
      </c>
      <c r="D244" s="164" t="s">
        <v>138</v>
      </c>
      <c r="E244" s="165" t="s">
        <v>425</v>
      </c>
      <c r="F244" s="272" t="s">
        <v>426</v>
      </c>
      <c r="G244" s="273"/>
      <c r="H244" s="273"/>
      <c r="I244" s="273"/>
      <c r="J244" s="166" t="s">
        <v>151</v>
      </c>
      <c r="K244" s="167">
        <v>4.6</v>
      </c>
      <c r="L244" s="274">
        <v>0</v>
      </c>
      <c r="M244" s="273"/>
      <c r="N244" s="275">
        <f>ROUND(L244*K244,2)</f>
        <v>0</v>
      </c>
      <c r="O244" s="273"/>
      <c r="P244" s="273"/>
      <c r="Q244" s="273"/>
      <c r="R244" s="35"/>
      <c r="T244" s="168" t="s">
        <v>21</v>
      </c>
      <c r="U244" s="42" t="s">
        <v>42</v>
      </c>
      <c r="V244" s="34"/>
      <c r="W244" s="169">
        <f>V244*K244</f>
        <v>0</v>
      </c>
      <c r="X244" s="169">
        <v>0.00019</v>
      </c>
      <c r="Y244" s="169">
        <f>X244*K244</f>
        <v>0.000874</v>
      </c>
      <c r="Z244" s="169">
        <v>0</v>
      </c>
      <c r="AA244" s="170">
        <f>Z244*K244</f>
        <v>0</v>
      </c>
      <c r="AR244" s="16" t="s">
        <v>142</v>
      </c>
      <c r="AT244" s="16" t="s">
        <v>138</v>
      </c>
      <c r="AU244" s="16" t="s">
        <v>101</v>
      </c>
      <c r="AY244" s="16" t="s">
        <v>137</v>
      </c>
      <c r="BE244" s="108">
        <f>IF(U244="základní",N244,0)</f>
        <v>0</v>
      </c>
      <c r="BF244" s="108">
        <f>IF(U244="snížená",N244,0)</f>
        <v>0</v>
      </c>
      <c r="BG244" s="108">
        <f>IF(U244="zákl. přenesená",N244,0)</f>
        <v>0</v>
      </c>
      <c r="BH244" s="108">
        <f>IF(U244="sníž. přenesená",N244,0)</f>
        <v>0</v>
      </c>
      <c r="BI244" s="108">
        <f>IF(U244="nulová",N244,0)</f>
        <v>0</v>
      </c>
      <c r="BJ244" s="16" t="s">
        <v>23</v>
      </c>
      <c r="BK244" s="108">
        <f>ROUND(L244*K244,2)</f>
        <v>0</v>
      </c>
      <c r="BL244" s="16" t="s">
        <v>142</v>
      </c>
      <c r="BM244" s="16" t="s">
        <v>427</v>
      </c>
    </row>
    <row r="245" spans="2:51" s="10" customFormat="1" ht="22.5" customHeight="1">
      <c r="B245" s="171"/>
      <c r="C245" s="172"/>
      <c r="D245" s="172"/>
      <c r="E245" s="173" t="s">
        <v>21</v>
      </c>
      <c r="F245" s="292" t="s">
        <v>428</v>
      </c>
      <c r="G245" s="278"/>
      <c r="H245" s="278"/>
      <c r="I245" s="278"/>
      <c r="J245" s="172"/>
      <c r="K245" s="174">
        <v>4.6</v>
      </c>
      <c r="L245" s="172"/>
      <c r="M245" s="172"/>
      <c r="N245" s="172"/>
      <c r="O245" s="172"/>
      <c r="P245" s="172"/>
      <c r="Q245" s="172"/>
      <c r="R245" s="175"/>
      <c r="T245" s="176"/>
      <c r="U245" s="172"/>
      <c r="V245" s="172"/>
      <c r="W245" s="172"/>
      <c r="X245" s="172"/>
      <c r="Y245" s="172"/>
      <c r="Z245" s="172"/>
      <c r="AA245" s="177"/>
      <c r="AT245" s="178" t="s">
        <v>184</v>
      </c>
      <c r="AU245" s="178" t="s">
        <v>101</v>
      </c>
      <c r="AV245" s="10" t="s">
        <v>101</v>
      </c>
      <c r="AW245" s="10" t="s">
        <v>35</v>
      </c>
      <c r="AX245" s="10" t="s">
        <v>23</v>
      </c>
      <c r="AY245" s="178" t="s">
        <v>137</v>
      </c>
    </row>
    <row r="246" spans="2:65" s="1" customFormat="1" ht="31.5" customHeight="1">
      <c r="B246" s="33"/>
      <c r="C246" s="164" t="s">
        <v>429</v>
      </c>
      <c r="D246" s="164" t="s">
        <v>138</v>
      </c>
      <c r="E246" s="165" t="s">
        <v>430</v>
      </c>
      <c r="F246" s="272" t="s">
        <v>431</v>
      </c>
      <c r="G246" s="273"/>
      <c r="H246" s="273"/>
      <c r="I246" s="273"/>
      <c r="J246" s="166" t="s">
        <v>291</v>
      </c>
      <c r="K246" s="167">
        <v>9.595</v>
      </c>
      <c r="L246" s="274">
        <v>0</v>
      </c>
      <c r="M246" s="273"/>
      <c r="N246" s="275">
        <f>ROUND(L246*K246,2)</f>
        <v>0</v>
      </c>
      <c r="O246" s="273"/>
      <c r="P246" s="273"/>
      <c r="Q246" s="273"/>
      <c r="R246" s="35"/>
      <c r="T246" s="168" t="s">
        <v>21</v>
      </c>
      <c r="U246" s="42" t="s">
        <v>42</v>
      </c>
      <c r="V246" s="34"/>
      <c r="W246" s="169">
        <f>V246*K246</f>
        <v>0</v>
      </c>
      <c r="X246" s="169">
        <v>2.45329</v>
      </c>
      <c r="Y246" s="169">
        <f>X246*K246</f>
        <v>23.53931755</v>
      </c>
      <c r="Z246" s="169">
        <v>0</v>
      </c>
      <c r="AA246" s="170">
        <f>Z246*K246</f>
        <v>0</v>
      </c>
      <c r="AR246" s="16" t="s">
        <v>142</v>
      </c>
      <c r="AT246" s="16" t="s">
        <v>138</v>
      </c>
      <c r="AU246" s="16" t="s">
        <v>101</v>
      </c>
      <c r="AY246" s="16" t="s">
        <v>137</v>
      </c>
      <c r="BE246" s="108">
        <f>IF(U246="základní",N246,0)</f>
        <v>0</v>
      </c>
      <c r="BF246" s="108">
        <f>IF(U246="snížená",N246,0)</f>
        <v>0</v>
      </c>
      <c r="BG246" s="108">
        <f>IF(U246="zákl. přenesená",N246,0)</f>
        <v>0</v>
      </c>
      <c r="BH246" s="108">
        <f>IF(U246="sníž. přenesená",N246,0)</f>
        <v>0</v>
      </c>
      <c r="BI246" s="108">
        <f>IF(U246="nulová",N246,0)</f>
        <v>0</v>
      </c>
      <c r="BJ246" s="16" t="s">
        <v>23</v>
      </c>
      <c r="BK246" s="108">
        <f>ROUND(L246*K246,2)</f>
        <v>0</v>
      </c>
      <c r="BL246" s="16" t="s">
        <v>142</v>
      </c>
      <c r="BM246" s="16" t="s">
        <v>432</v>
      </c>
    </row>
    <row r="247" spans="2:51" s="11" customFormat="1" ht="22.5" customHeight="1">
      <c r="B247" s="188"/>
      <c r="C247" s="189"/>
      <c r="D247" s="189"/>
      <c r="E247" s="190" t="s">
        <v>21</v>
      </c>
      <c r="F247" s="293" t="s">
        <v>433</v>
      </c>
      <c r="G247" s="294"/>
      <c r="H247" s="294"/>
      <c r="I247" s="294"/>
      <c r="J247" s="189"/>
      <c r="K247" s="191" t="s">
        <v>21</v>
      </c>
      <c r="L247" s="189"/>
      <c r="M247" s="189"/>
      <c r="N247" s="189"/>
      <c r="O247" s="189"/>
      <c r="P247" s="189"/>
      <c r="Q247" s="189"/>
      <c r="R247" s="192"/>
      <c r="T247" s="193"/>
      <c r="U247" s="189"/>
      <c r="V247" s="189"/>
      <c r="W247" s="189"/>
      <c r="X247" s="189"/>
      <c r="Y247" s="189"/>
      <c r="Z247" s="189"/>
      <c r="AA247" s="194"/>
      <c r="AT247" s="195" t="s">
        <v>184</v>
      </c>
      <c r="AU247" s="195" t="s">
        <v>101</v>
      </c>
      <c r="AV247" s="11" t="s">
        <v>23</v>
      </c>
      <c r="AW247" s="11" t="s">
        <v>35</v>
      </c>
      <c r="AX247" s="11" t="s">
        <v>77</v>
      </c>
      <c r="AY247" s="195" t="s">
        <v>137</v>
      </c>
    </row>
    <row r="248" spans="2:51" s="10" customFormat="1" ht="22.5" customHeight="1">
      <c r="B248" s="171"/>
      <c r="C248" s="172"/>
      <c r="D248" s="172"/>
      <c r="E248" s="173" t="s">
        <v>21</v>
      </c>
      <c r="F248" s="277" t="s">
        <v>434</v>
      </c>
      <c r="G248" s="278"/>
      <c r="H248" s="278"/>
      <c r="I248" s="278"/>
      <c r="J248" s="172"/>
      <c r="K248" s="174">
        <v>9.595</v>
      </c>
      <c r="L248" s="172"/>
      <c r="M248" s="172"/>
      <c r="N248" s="172"/>
      <c r="O248" s="172"/>
      <c r="P248" s="172"/>
      <c r="Q248" s="172"/>
      <c r="R248" s="175"/>
      <c r="T248" s="176"/>
      <c r="U248" s="172"/>
      <c r="V248" s="172"/>
      <c r="W248" s="172"/>
      <c r="X248" s="172"/>
      <c r="Y248" s="172"/>
      <c r="Z248" s="172"/>
      <c r="AA248" s="177"/>
      <c r="AT248" s="178" t="s">
        <v>184</v>
      </c>
      <c r="AU248" s="178" t="s">
        <v>101</v>
      </c>
      <c r="AV248" s="10" t="s">
        <v>101</v>
      </c>
      <c r="AW248" s="10" t="s">
        <v>35</v>
      </c>
      <c r="AX248" s="10" t="s">
        <v>23</v>
      </c>
      <c r="AY248" s="178" t="s">
        <v>137</v>
      </c>
    </row>
    <row r="249" spans="2:65" s="1" customFormat="1" ht="31.5" customHeight="1">
      <c r="B249" s="33"/>
      <c r="C249" s="164" t="s">
        <v>349</v>
      </c>
      <c r="D249" s="164" t="s">
        <v>138</v>
      </c>
      <c r="E249" s="165" t="s">
        <v>435</v>
      </c>
      <c r="F249" s="272" t="s">
        <v>436</v>
      </c>
      <c r="G249" s="273"/>
      <c r="H249" s="273"/>
      <c r="I249" s="273"/>
      <c r="J249" s="166" t="s">
        <v>194</v>
      </c>
      <c r="K249" s="167">
        <v>28.522</v>
      </c>
      <c r="L249" s="274">
        <v>0</v>
      </c>
      <c r="M249" s="273"/>
      <c r="N249" s="275">
        <f>ROUND(L249*K249,2)</f>
        <v>0</v>
      </c>
      <c r="O249" s="273"/>
      <c r="P249" s="273"/>
      <c r="Q249" s="273"/>
      <c r="R249" s="35"/>
      <c r="T249" s="168" t="s">
        <v>21</v>
      </c>
      <c r="U249" s="42" t="s">
        <v>42</v>
      </c>
      <c r="V249" s="34"/>
      <c r="W249" s="169">
        <f>V249*K249</f>
        <v>0</v>
      </c>
      <c r="X249" s="169">
        <v>0.00251</v>
      </c>
      <c r="Y249" s="169">
        <f>X249*K249</f>
        <v>0.07159022</v>
      </c>
      <c r="Z249" s="169">
        <v>0</v>
      </c>
      <c r="AA249" s="170">
        <f>Z249*K249</f>
        <v>0</v>
      </c>
      <c r="AR249" s="16" t="s">
        <v>142</v>
      </c>
      <c r="AT249" s="16" t="s">
        <v>138</v>
      </c>
      <c r="AU249" s="16" t="s">
        <v>101</v>
      </c>
      <c r="AY249" s="16" t="s">
        <v>137</v>
      </c>
      <c r="BE249" s="108">
        <f>IF(U249="základní",N249,0)</f>
        <v>0</v>
      </c>
      <c r="BF249" s="108">
        <f>IF(U249="snížená",N249,0)</f>
        <v>0</v>
      </c>
      <c r="BG249" s="108">
        <f>IF(U249="zákl. přenesená",N249,0)</f>
        <v>0</v>
      </c>
      <c r="BH249" s="108">
        <f>IF(U249="sníž. přenesená",N249,0)</f>
        <v>0</v>
      </c>
      <c r="BI249" s="108">
        <f>IF(U249="nulová",N249,0)</f>
        <v>0</v>
      </c>
      <c r="BJ249" s="16" t="s">
        <v>23</v>
      </c>
      <c r="BK249" s="108">
        <f>ROUND(L249*K249,2)</f>
        <v>0</v>
      </c>
      <c r="BL249" s="16" t="s">
        <v>142</v>
      </c>
      <c r="BM249" s="16" t="s">
        <v>437</v>
      </c>
    </row>
    <row r="250" spans="2:51" s="11" customFormat="1" ht="22.5" customHeight="1">
      <c r="B250" s="188"/>
      <c r="C250" s="189"/>
      <c r="D250" s="189"/>
      <c r="E250" s="190" t="s">
        <v>21</v>
      </c>
      <c r="F250" s="293" t="s">
        <v>438</v>
      </c>
      <c r="G250" s="294"/>
      <c r="H250" s="294"/>
      <c r="I250" s="294"/>
      <c r="J250" s="189"/>
      <c r="K250" s="191" t="s">
        <v>21</v>
      </c>
      <c r="L250" s="189"/>
      <c r="M250" s="189"/>
      <c r="N250" s="189"/>
      <c r="O250" s="189"/>
      <c r="P250" s="189"/>
      <c r="Q250" s="189"/>
      <c r="R250" s="192"/>
      <c r="T250" s="193"/>
      <c r="U250" s="189"/>
      <c r="V250" s="189"/>
      <c r="W250" s="189"/>
      <c r="X250" s="189"/>
      <c r="Y250" s="189"/>
      <c r="Z250" s="189"/>
      <c r="AA250" s="194"/>
      <c r="AT250" s="195" t="s">
        <v>184</v>
      </c>
      <c r="AU250" s="195" t="s">
        <v>101</v>
      </c>
      <c r="AV250" s="11" t="s">
        <v>23</v>
      </c>
      <c r="AW250" s="11" t="s">
        <v>35</v>
      </c>
      <c r="AX250" s="11" t="s">
        <v>77</v>
      </c>
      <c r="AY250" s="195" t="s">
        <v>137</v>
      </c>
    </row>
    <row r="251" spans="2:51" s="10" customFormat="1" ht="22.5" customHeight="1">
      <c r="B251" s="171"/>
      <c r="C251" s="172"/>
      <c r="D251" s="172"/>
      <c r="E251" s="173" t="s">
        <v>21</v>
      </c>
      <c r="F251" s="277" t="s">
        <v>439</v>
      </c>
      <c r="G251" s="278"/>
      <c r="H251" s="278"/>
      <c r="I251" s="278"/>
      <c r="J251" s="172"/>
      <c r="K251" s="174">
        <v>28.522</v>
      </c>
      <c r="L251" s="172"/>
      <c r="M251" s="172"/>
      <c r="N251" s="172"/>
      <c r="O251" s="172"/>
      <c r="P251" s="172"/>
      <c r="Q251" s="172"/>
      <c r="R251" s="175"/>
      <c r="T251" s="176"/>
      <c r="U251" s="172"/>
      <c r="V251" s="172"/>
      <c r="W251" s="172"/>
      <c r="X251" s="172"/>
      <c r="Y251" s="172"/>
      <c r="Z251" s="172"/>
      <c r="AA251" s="177"/>
      <c r="AT251" s="178" t="s">
        <v>184</v>
      </c>
      <c r="AU251" s="178" t="s">
        <v>101</v>
      </c>
      <c r="AV251" s="10" t="s">
        <v>101</v>
      </c>
      <c r="AW251" s="10" t="s">
        <v>35</v>
      </c>
      <c r="AX251" s="10" t="s">
        <v>23</v>
      </c>
      <c r="AY251" s="178" t="s">
        <v>137</v>
      </c>
    </row>
    <row r="252" spans="2:65" s="1" customFormat="1" ht="31.5" customHeight="1">
      <c r="B252" s="33"/>
      <c r="C252" s="164" t="s">
        <v>440</v>
      </c>
      <c r="D252" s="164" t="s">
        <v>138</v>
      </c>
      <c r="E252" s="165" t="s">
        <v>441</v>
      </c>
      <c r="F252" s="272" t="s">
        <v>442</v>
      </c>
      <c r="G252" s="273"/>
      <c r="H252" s="273"/>
      <c r="I252" s="273"/>
      <c r="J252" s="166" t="s">
        <v>194</v>
      </c>
      <c r="K252" s="167">
        <v>28.522</v>
      </c>
      <c r="L252" s="274">
        <v>0</v>
      </c>
      <c r="M252" s="273"/>
      <c r="N252" s="275">
        <f>ROUND(L252*K252,2)</f>
        <v>0</v>
      </c>
      <c r="O252" s="273"/>
      <c r="P252" s="273"/>
      <c r="Q252" s="273"/>
      <c r="R252" s="35"/>
      <c r="T252" s="168" t="s">
        <v>21</v>
      </c>
      <c r="U252" s="42" t="s">
        <v>42</v>
      </c>
      <c r="V252" s="34"/>
      <c r="W252" s="169">
        <f>V252*K252</f>
        <v>0</v>
      </c>
      <c r="X252" s="169">
        <v>0</v>
      </c>
      <c r="Y252" s="169">
        <f>X252*K252</f>
        <v>0</v>
      </c>
      <c r="Z252" s="169">
        <v>0</v>
      </c>
      <c r="AA252" s="170">
        <f>Z252*K252</f>
        <v>0</v>
      </c>
      <c r="AR252" s="16" t="s">
        <v>142</v>
      </c>
      <c r="AT252" s="16" t="s">
        <v>138</v>
      </c>
      <c r="AU252" s="16" t="s">
        <v>101</v>
      </c>
      <c r="AY252" s="16" t="s">
        <v>137</v>
      </c>
      <c r="BE252" s="108">
        <f>IF(U252="základní",N252,0)</f>
        <v>0</v>
      </c>
      <c r="BF252" s="108">
        <f>IF(U252="snížená",N252,0)</f>
        <v>0</v>
      </c>
      <c r="BG252" s="108">
        <f>IF(U252="zákl. přenesená",N252,0)</f>
        <v>0</v>
      </c>
      <c r="BH252" s="108">
        <f>IF(U252="sníž. přenesená",N252,0)</f>
        <v>0</v>
      </c>
      <c r="BI252" s="108">
        <f>IF(U252="nulová",N252,0)</f>
        <v>0</v>
      </c>
      <c r="BJ252" s="16" t="s">
        <v>23</v>
      </c>
      <c r="BK252" s="108">
        <f>ROUND(L252*K252,2)</f>
        <v>0</v>
      </c>
      <c r="BL252" s="16" t="s">
        <v>142</v>
      </c>
      <c r="BM252" s="16" t="s">
        <v>443</v>
      </c>
    </row>
    <row r="253" spans="2:65" s="1" customFormat="1" ht="31.5" customHeight="1">
      <c r="B253" s="33"/>
      <c r="C253" s="164" t="s">
        <v>353</v>
      </c>
      <c r="D253" s="164" t="s">
        <v>138</v>
      </c>
      <c r="E253" s="165" t="s">
        <v>444</v>
      </c>
      <c r="F253" s="272" t="s">
        <v>445</v>
      </c>
      <c r="G253" s="273"/>
      <c r="H253" s="273"/>
      <c r="I253" s="273"/>
      <c r="J253" s="166" t="s">
        <v>244</v>
      </c>
      <c r="K253" s="167">
        <v>1.117</v>
      </c>
      <c r="L253" s="274">
        <v>0</v>
      </c>
      <c r="M253" s="273"/>
      <c r="N253" s="275">
        <f>ROUND(L253*K253,2)</f>
        <v>0</v>
      </c>
      <c r="O253" s="273"/>
      <c r="P253" s="273"/>
      <c r="Q253" s="273"/>
      <c r="R253" s="35"/>
      <c r="T253" s="168" t="s">
        <v>21</v>
      </c>
      <c r="U253" s="42" t="s">
        <v>42</v>
      </c>
      <c r="V253" s="34"/>
      <c r="W253" s="169">
        <f>V253*K253</f>
        <v>0</v>
      </c>
      <c r="X253" s="169">
        <v>1.04331</v>
      </c>
      <c r="Y253" s="169">
        <f>X253*K253</f>
        <v>1.16537727</v>
      </c>
      <c r="Z253" s="169">
        <v>0</v>
      </c>
      <c r="AA253" s="170">
        <f>Z253*K253</f>
        <v>0</v>
      </c>
      <c r="AR253" s="16" t="s">
        <v>142</v>
      </c>
      <c r="AT253" s="16" t="s">
        <v>138</v>
      </c>
      <c r="AU253" s="16" t="s">
        <v>101</v>
      </c>
      <c r="AY253" s="16" t="s">
        <v>137</v>
      </c>
      <c r="BE253" s="108">
        <f>IF(U253="základní",N253,0)</f>
        <v>0</v>
      </c>
      <c r="BF253" s="108">
        <f>IF(U253="snížená",N253,0)</f>
        <v>0</v>
      </c>
      <c r="BG253" s="108">
        <f>IF(U253="zákl. přenesená",N253,0)</f>
        <v>0</v>
      </c>
      <c r="BH253" s="108">
        <f>IF(U253="sníž. přenesená",N253,0)</f>
        <v>0</v>
      </c>
      <c r="BI253" s="108">
        <f>IF(U253="nulová",N253,0)</f>
        <v>0</v>
      </c>
      <c r="BJ253" s="16" t="s">
        <v>23</v>
      </c>
      <c r="BK253" s="108">
        <f>ROUND(L253*K253,2)</f>
        <v>0</v>
      </c>
      <c r="BL253" s="16" t="s">
        <v>142</v>
      </c>
      <c r="BM253" s="16" t="s">
        <v>446</v>
      </c>
    </row>
    <row r="254" spans="2:51" s="10" customFormat="1" ht="22.5" customHeight="1">
      <c r="B254" s="171"/>
      <c r="C254" s="172"/>
      <c r="D254" s="172"/>
      <c r="E254" s="173" t="s">
        <v>21</v>
      </c>
      <c r="F254" s="292" t="s">
        <v>447</v>
      </c>
      <c r="G254" s="278"/>
      <c r="H254" s="278"/>
      <c r="I254" s="278"/>
      <c r="J254" s="172"/>
      <c r="K254" s="174">
        <v>1.117</v>
      </c>
      <c r="L254" s="172"/>
      <c r="M254" s="172"/>
      <c r="N254" s="172"/>
      <c r="O254" s="172"/>
      <c r="P254" s="172"/>
      <c r="Q254" s="172"/>
      <c r="R254" s="175"/>
      <c r="T254" s="176"/>
      <c r="U254" s="172"/>
      <c r="V254" s="172"/>
      <c r="W254" s="172"/>
      <c r="X254" s="172"/>
      <c r="Y254" s="172"/>
      <c r="Z254" s="172"/>
      <c r="AA254" s="177"/>
      <c r="AT254" s="178" t="s">
        <v>184</v>
      </c>
      <c r="AU254" s="178" t="s">
        <v>101</v>
      </c>
      <c r="AV254" s="10" t="s">
        <v>101</v>
      </c>
      <c r="AW254" s="10" t="s">
        <v>35</v>
      </c>
      <c r="AX254" s="10" t="s">
        <v>23</v>
      </c>
      <c r="AY254" s="178" t="s">
        <v>137</v>
      </c>
    </row>
    <row r="255" spans="2:65" s="1" customFormat="1" ht="44.25" customHeight="1">
      <c r="B255" s="33"/>
      <c r="C255" s="164" t="s">
        <v>448</v>
      </c>
      <c r="D255" s="164" t="s">
        <v>138</v>
      </c>
      <c r="E255" s="165" t="s">
        <v>449</v>
      </c>
      <c r="F255" s="272" t="s">
        <v>450</v>
      </c>
      <c r="G255" s="273"/>
      <c r="H255" s="273"/>
      <c r="I255" s="273"/>
      <c r="J255" s="166" t="s">
        <v>291</v>
      </c>
      <c r="K255" s="167">
        <v>5.28</v>
      </c>
      <c r="L255" s="274">
        <v>0</v>
      </c>
      <c r="M255" s="273"/>
      <c r="N255" s="275">
        <f>ROUND(L255*K255,2)</f>
        <v>0</v>
      </c>
      <c r="O255" s="273"/>
      <c r="P255" s="273"/>
      <c r="Q255" s="273"/>
      <c r="R255" s="35"/>
      <c r="T255" s="168" t="s">
        <v>21</v>
      </c>
      <c r="U255" s="42" t="s">
        <v>42</v>
      </c>
      <c r="V255" s="34"/>
      <c r="W255" s="169">
        <f>V255*K255</f>
        <v>0</v>
      </c>
      <c r="X255" s="169">
        <v>0</v>
      </c>
      <c r="Y255" s="169">
        <f>X255*K255</f>
        <v>0</v>
      </c>
      <c r="Z255" s="169">
        <v>0</v>
      </c>
      <c r="AA255" s="170">
        <f>Z255*K255</f>
        <v>0</v>
      </c>
      <c r="AR255" s="16" t="s">
        <v>142</v>
      </c>
      <c r="AT255" s="16" t="s">
        <v>138</v>
      </c>
      <c r="AU255" s="16" t="s">
        <v>101</v>
      </c>
      <c r="AY255" s="16" t="s">
        <v>137</v>
      </c>
      <c r="BE255" s="108">
        <f>IF(U255="základní",N255,0)</f>
        <v>0</v>
      </c>
      <c r="BF255" s="108">
        <f>IF(U255="snížená",N255,0)</f>
        <v>0</v>
      </c>
      <c r="BG255" s="108">
        <f>IF(U255="zákl. přenesená",N255,0)</f>
        <v>0</v>
      </c>
      <c r="BH255" s="108">
        <f>IF(U255="sníž. přenesená",N255,0)</f>
        <v>0</v>
      </c>
      <c r="BI255" s="108">
        <f>IF(U255="nulová",N255,0)</f>
        <v>0</v>
      </c>
      <c r="BJ255" s="16" t="s">
        <v>23</v>
      </c>
      <c r="BK255" s="108">
        <f>ROUND(L255*K255,2)</f>
        <v>0</v>
      </c>
      <c r="BL255" s="16" t="s">
        <v>142</v>
      </c>
      <c r="BM255" s="16" t="s">
        <v>451</v>
      </c>
    </row>
    <row r="256" spans="2:51" s="10" customFormat="1" ht="22.5" customHeight="1">
      <c r="B256" s="171"/>
      <c r="C256" s="172"/>
      <c r="D256" s="172"/>
      <c r="E256" s="173" t="s">
        <v>21</v>
      </c>
      <c r="F256" s="292" t="s">
        <v>452</v>
      </c>
      <c r="G256" s="278"/>
      <c r="H256" s="278"/>
      <c r="I256" s="278"/>
      <c r="J256" s="172"/>
      <c r="K256" s="174">
        <v>5.28</v>
      </c>
      <c r="L256" s="172"/>
      <c r="M256" s="172"/>
      <c r="N256" s="172"/>
      <c r="O256" s="172"/>
      <c r="P256" s="172"/>
      <c r="Q256" s="172"/>
      <c r="R256" s="175"/>
      <c r="T256" s="176"/>
      <c r="U256" s="172"/>
      <c r="V256" s="172"/>
      <c r="W256" s="172"/>
      <c r="X256" s="172"/>
      <c r="Y256" s="172"/>
      <c r="Z256" s="172"/>
      <c r="AA256" s="177"/>
      <c r="AT256" s="178" t="s">
        <v>184</v>
      </c>
      <c r="AU256" s="178" t="s">
        <v>101</v>
      </c>
      <c r="AV256" s="10" t="s">
        <v>101</v>
      </c>
      <c r="AW256" s="10" t="s">
        <v>35</v>
      </c>
      <c r="AX256" s="10" t="s">
        <v>23</v>
      </c>
      <c r="AY256" s="178" t="s">
        <v>137</v>
      </c>
    </row>
    <row r="257" spans="2:65" s="1" customFormat="1" ht="44.25" customHeight="1">
      <c r="B257" s="33"/>
      <c r="C257" s="164" t="s">
        <v>356</v>
      </c>
      <c r="D257" s="164" t="s">
        <v>138</v>
      </c>
      <c r="E257" s="165" t="s">
        <v>453</v>
      </c>
      <c r="F257" s="272" t="s">
        <v>454</v>
      </c>
      <c r="G257" s="273"/>
      <c r="H257" s="273"/>
      <c r="I257" s="273"/>
      <c r="J257" s="166" t="s">
        <v>291</v>
      </c>
      <c r="K257" s="167">
        <v>50.447</v>
      </c>
      <c r="L257" s="274">
        <v>0</v>
      </c>
      <c r="M257" s="273"/>
      <c r="N257" s="275">
        <f>ROUND(L257*K257,2)</f>
        <v>0</v>
      </c>
      <c r="O257" s="273"/>
      <c r="P257" s="273"/>
      <c r="Q257" s="273"/>
      <c r="R257" s="35"/>
      <c r="T257" s="168" t="s">
        <v>21</v>
      </c>
      <c r="U257" s="42" t="s">
        <v>42</v>
      </c>
      <c r="V257" s="34"/>
      <c r="W257" s="169">
        <f>V257*K257</f>
        <v>0</v>
      </c>
      <c r="X257" s="169">
        <v>2.31501</v>
      </c>
      <c r="Y257" s="169">
        <f>X257*K257</f>
        <v>116.78530947</v>
      </c>
      <c r="Z257" s="169">
        <v>0</v>
      </c>
      <c r="AA257" s="170">
        <f>Z257*K257</f>
        <v>0</v>
      </c>
      <c r="AR257" s="16" t="s">
        <v>142</v>
      </c>
      <c r="AT257" s="16" t="s">
        <v>138</v>
      </c>
      <c r="AU257" s="16" t="s">
        <v>101</v>
      </c>
      <c r="AY257" s="16" t="s">
        <v>137</v>
      </c>
      <c r="BE257" s="108">
        <f>IF(U257="základní",N257,0)</f>
        <v>0</v>
      </c>
      <c r="BF257" s="108">
        <f>IF(U257="snížená",N257,0)</f>
        <v>0</v>
      </c>
      <c r="BG257" s="108">
        <f>IF(U257="zákl. přenesená",N257,0)</f>
        <v>0</v>
      </c>
      <c r="BH257" s="108">
        <f>IF(U257="sníž. přenesená",N257,0)</f>
        <v>0</v>
      </c>
      <c r="BI257" s="108">
        <f>IF(U257="nulová",N257,0)</f>
        <v>0</v>
      </c>
      <c r="BJ257" s="16" t="s">
        <v>23</v>
      </c>
      <c r="BK257" s="108">
        <f>ROUND(L257*K257,2)</f>
        <v>0</v>
      </c>
      <c r="BL257" s="16" t="s">
        <v>142</v>
      </c>
      <c r="BM257" s="16" t="s">
        <v>455</v>
      </c>
    </row>
    <row r="258" spans="2:51" s="11" customFormat="1" ht="22.5" customHeight="1">
      <c r="B258" s="188"/>
      <c r="C258" s="189"/>
      <c r="D258" s="189"/>
      <c r="E258" s="190" t="s">
        <v>21</v>
      </c>
      <c r="F258" s="293" t="s">
        <v>456</v>
      </c>
      <c r="G258" s="294"/>
      <c r="H258" s="294"/>
      <c r="I258" s="294"/>
      <c r="J258" s="189"/>
      <c r="K258" s="191" t="s">
        <v>21</v>
      </c>
      <c r="L258" s="189"/>
      <c r="M258" s="189"/>
      <c r="N258" s="189"/>
      <c r="O258" s="189"/>
      <c r="P258" s="189"/>
      <c r="Q258" s="189"/>
      <c r="R258" s="192"/>
      <c r="T258" s="193"/>
      <c r="U258" s="189"/>
      <c r="V258" s="189"/>
      <c r="W258" s="189"/>
      <c r="X258" s="189"/>
      <c r="Y258" s="189"/>
      <c r="Z258" s="189"/>
      <c r="AA258" s="194"/>
      <c r="AT258" s="195" t="s">
        <v>184</v>
      </c>
      <c r="AU258" s="195" t="s">
        <v>101</v>
      </c>
      <c r="AV258" s="11" t="s">
        <v>23</v>
      </c>
      <c r="AW258" s="11" t="s">
        <v>35</v>
      </c>
      <c r="AX258" s="11" t="s">
        <v>77</v>
      </c>
      <c r="AY258" s="195" t="s">
        <v>137</v>
      </c>
    </row>
    <row r="259" spans="2:51" s="10" customFormat="1" ht="22.5" customHeight="1">
      <c r="B259" s="171"/>
      <c r="C259" s="172"/>
      <c r="D259" s="172"/>
      <c r="E259" s="173" t="s">
        <v>21</v>
      </c>
      <c r="F259" s="277" t="s">
        <v>457</v>
      </c>
      <c r="G259" s="278"/>
      <c r="H259" s="278"/>
      <c r="I259" s="278"/>
      <c r="J259" s="172"/>
      <c r="K259" s="174">
        <v>7.072</v>
      </c>
      <c r="L259" s="172"/>
      <c r="M259" s="172"/>
      <c r="N259" s="172"/>
      <c r="O259" s="172"/>
      <c r="P259" s="172"/>
      <c r="Q259" s="172"/>
      <c r="R259" s="175"/>
      <c r="T259" s="176"/>
      <c r="U259" s="172"/>
      <c r="V259" s="172"/>
      <c r="W259" s="172"/>
      <c r="X259" s="172"/>
      <c r="Y259" s="172"/>
      <c r="Z259" s="172"/>
      <c r="AA259" s="177"/>
      <c r="AT259" s="178" t="s">
        <v>184</v>
      </c>
      <c r="AU259" s="178" t="s">
        <v>101</v>
      </c>
      <c r="AV259" s="10" t="s">
        <v>101</v>
      </c>
      <c r="AW259" s="10" t="s">
        <v>35</v>
      </c>
      <c r="AX259" s="10" t="s">
        <v>77</v>
      </c>
      <c r="AY259" s="178" t="s">
        <v>137</v>
      </c>
    </row>
    <row r="260" spans="2:51" s="11" customFormat="1" ht="22.5" customHeight="1">
      <c r="B260" s="188"/>
      <c r="C260" s="189"/>
      <c r="D260" s="189"/>
      <c r="E260" s="190" t="s">
        <v>21</v>
      </c>
      <c r="F260" s="297" t="s">
        <v>458</v>
      </c>
      <c r="G260" s="294"/>
      <c r="H260" s="294"/>
      <c r="I260" s="294"/>
      <c r="J260" s="189"/>
      <c r="K260" s="191" t="s">
        <v>21</v>
      </c>
      <c r="L260" s="189"/>
      <c r="M260" s="189"/>
      <c r="N260" s="189"/>
      <c r="O260" s="189"/>
      <c r="P260" s="189"/>
      <c r="Q260" s="189"/>
      <c r="R260" s="192"/>
      <c r="T260" s="193"/>
      <c r="U260" s="189"/>
      <c r="V260" s="189"/>
      <c r="W260" s="189"/>
      <c r="X260" s="189"/>
      <c r="Y260" s="189"/>
      <c r="Z260" s="189"/>
      <c r="AA260" s="194"/>
      <c r="AT260" s="195" t="s">
        <v>184</v>
      </c>
      <c r="AU260" s="195" t="s">
        <v>101</v>
      </c>
      <c r="AV260" s="11" t="s">
        <v>23</v>
      </c>
      <c r="AW260" s="11" t="s">
        <v>35</v>
      </c>
      <c r="AX260" s="11" t="s">
        <v>77</v>
      </c>
      <c r="AY260" s="195" t="s">
        <v>137</v>
      </c>
    </row>
    <row r="261" spans="2:51" s="10" customFormat="1" ht="22.5" customHeight="1">
      <c r="B261" s="171"/>
      <c r="C261" s="172"/>
      <c r="D261" s="172"/>
      <c r="E261" s="173" t="s">
        <v>21</v>
      </c>
      <c r="F261" s="277" t="s">
        <v>459</v>
      </c>
      <c r="G261" s="278"/>
      <c r="H261" s="278"/>
      <c r="I261" s="278"/>
      <c r="J261" s="172"/>
      <c r="K261" s="174">
        <v>1.175</v>
      </c>
      <c r="L261" s="172"/>
      <c r="M261" s="172"/>
      <c r="N261" s="172"/>
      <c r="O261" s="172"/>
      <c r="P261" s="172"/>
      <c r="Q261" s="172"/>
      <c r="R261" s="175"/>
      <c r="T261" s="176"/>
      <c r="U261" s="172"/>
      <c r="V261" s="172"/>
      <c r="W261" s="172"/>
      <c r="X261" s="172"/>
      <c r="Y261" s="172"/>
      <c r="Z261" s="172"/>
      <c r="AA261" s="177"/>
      <c r="AT261" s="178" t="s">
        <v>184</v>
      </c>
      <c r="AU261" s="178" t="s">
        <v>101</v>
      </c>
      <c r="AV261" s="10" t="s">
        <v>101</v>
      </c>
      <c r="AW261" s="10" t="s">
        <v>35</v>
      </c>
      <c r="AX261" s="10" t="s">
        <v>77</v>
      </c>
      <c r="AY261" s="178" t="s">
        <v>137</v>
      </c>
    </row>
    <row r="262" spans="2:51" s="11" customFormat="1" ht="22.5" customHeight="1">
      <c r="B262" s="188"/>
      <c r="C262" s="189"/>
      <c r="D262" s="189"/>
      <c r="E262" s="190" t="s">
        <v>21</v>
      </c>
      <c r="F262" s="297" t="s">
        <v>460</v>
      </c>
      <c r="G262" s="294"/>
      <c r="H262" s="294"/>
      <c r="I262" s="294"/>
      <c r="J262" s="189"/>
      <c r="K262" s="191" t="s">
        <v>21</v>
      </c>
      <c r="L262" s="189"/>
      <c r="M262" s="189"/>
      <c r="N262" s="189"/>
      <c r="O262" s="189"/>
      <c r="P262" s="189"/>
      <c r="Q262" s="189"/>
      <c r="R262" s="192"/>
      <c r="T262" s="193"/>
      <c r="U262" s="189"/>
      <c r="V262" s="189"/>
      <c r="W262" s="189"/>
      <c r="X262" s="189"/>
      <c r="Y262" s="189"/>
      <c r="Z262" s="189"/>
      <c r="AA262" s="194"/>
      <c r="AT262" s="195" t="s">
        <v>184</v>
      </c>
      <c r="AU262" s="195" t="s">
        <v>101</v>
      </c>
      <c r="AV262" s="11" t="s">
        <v>23</v>
      </c>
      <c r="AW262" s="11" t="s">
        <v>35</v>
      </c>
      <c r="AX262" s="11" t="s">
        <v>77</v>
      </c>
      <c r="AY262" s="195" t="s">
        <v>137</v>
      </c>
    </row>
    <row r="263" spans="2:51" s="10" customFormat="1" ht="22.5" customHeight="1">
      <c r="B263" s="171"/>
      <c r="C263" s="172"/>
      <c r="D263" s="172"/>
      <c r="E263" s="173" t="s">
        <v>21</v>
      </c>
      <c r="F263" s="277" t="s">
        <v>461</v>
      </c>
      <c r="G263" s="278"/>
      <c r="H263" s="278"/>
      <c r="I263" s="278"/>
      <c r="J263" s="172"/>
      <c r="K263" s="174">
        <v>25.2</v>
      </c>
      <c r="L263" s="172"/>
      <c r="M263" s="172"/>
      <c r="N263" s="172"/>
      <c r="O263" s="172"/>
      <c r="P263" s="172"/>
      <c r="Q263" s="172"/>
      <c r="R263" s="175"/>
      <c r="T263" s="176"/>
      <c r="U263" s="172"/>
      <c r="V263" s="172"/>
      <c r="W263" s="172"/>
      <c r="X263" s="172"/>
      <c r="Y263" s="172"/>
      <c r="Z263" s="172"/>
      <c r="AA263" s="177"/>
      <c r="AT263" s="178" t="s">
        <v>184</v>
      </c>
      <c r="AU263" s="178" t="s">
        <v>101</v>
      </c>
      <c r="AV263" s="10" t="s">
        <v>101</v>
      </c>
      <c r="AW263" s="10" t="s">
        <v>35</v>
      </c>
      <c r="AX263" s="10" t="s">
        <v>77</v>
      </c>
      <c r="AY263" s="178" t="s">
        <v>137</v>
      </c>
    </row>
    <row r="264" spans="2:51" s="11" customFormat="1" ht="22.5" customHeight="1">
      <c r="B264" s="188"/>
      <c r="C264" s="189"/>
      <c r="D264" s="189"/>
      <c r="E264" s="190" t="s">
        <v>21</v>
      </c>
      <c r="F264" s="297" t="s">
        <v>462</v>
      </c>
      <c r="G264" s="294"/>
      <c r="H264" s="294"/>
      <c r="I264" s="294"/>
      <c r="J264" s="189"/>
      <c r="K264" s="191" t="s">
        <v>21</v>
      </c>
      <c r="L264" s="189"/>
      <c r="M264" s="189"/>
      <c r="N264" s="189"/>
      <c r="O264" s="189"/>
      <c r="P264" s="189"/>
      <c r="Q264" s="189"/>
      <c r="R264" s="192"/>
      <c r="T264" s="193"/>
      <c r="U264" s="189"/>
      <c r="V264" s="189"/>
      <c r="W264" s="189"/>
      <c r="X264" s="189"/>
      <c r="Y264" s="189"/>
      <c r="Z264" s="189"/>
      <c r="AA264" s="194"/>
      <c r="AT264" s="195" t="s">
        <v>184</v>
      </c>
      <c r="AU264" s="195" t="s">
        <v>101</v>
      </c>
      <c r="AV264" s="11" t="s">
        <v>23</v>
      </c>
      <c r="AW264" s="11" t="s">
        <v>35</v>
      </c>
      <c r="AX264" s="11" t="s">
        <v>77</v>
      </c>
      <c r="AY264" s="195" t="s">
        <v>137</v>
      </c>
    </row>
    <row r="265" spans="2:51" s="10" customFormat="1" ht="22.5" customHeight="1">
      <c r="B265" s="171"/>
      <c r="C265" s="172"/>
      <c r="D265" s="172"/>
      <c r="E265" s="173" t="s">
        <v>21</v>
      </c>
      <c r="F265" s="277" t="s">
        <v>463</v>
      </c>
      <c r="G265" s="278"/>
      <c r="H265" s="278"/>
      <c r="I265" s="278"/>
      <c r="J265" s="172"/>
      <c r="K265" s="174">
        <v>3</v>
      </c>
      <c r="L265" s="172"/>
      <c r="M265" s="172"/>
      <c r="N265" s="172"/>
      <c r="O265" s="172"/>
      <c r="P265" s="172"/>
      <c r="Q265" s="172"/>
      <c r="R265" s="175"/>
      <c r="T265" s="176"/>
      <c r="U265" s="172"/>
      <c r="V265" s="172"/>
      <c r="W265" s="172"/>
      <c r="X265" s="172"/>
      <c r="Y265" s="172"/>
      <c r="Z265" s="172"/>
      <c r="AA265" s="177"/>
      <c r="AT265" s="178" t="s">
        <v>184</v>
      </c>
      <c r="AU265" s="178" t="s">
        <v>101</v>
      </c>
      <c r="AV265" s="10" t="s">
        <v>101</v>
      </c>
      <c r="AW265" s="10" t="s">
        <v>35</v>
      </c>
      <c r="AX265" s="10" t="s">
        <v>77</v>
      </c>
      <c r="AY265" s="178" t="s">
        <v>137</v>
      </c>
    </row>
    <row r="266" spans="2:51" s="11" customFormat="1" ht="22.5" customHeight="1">
      <c r="B266" s="188"/>
      <c r="C266" s="189"/>
      <c r="D266" s="189"/>
      <c r="E266" s="190" t="s">
        <v>21</v>
      </c>
      <c r="F266" s="297" t="s">
        <v>464</v>
      </c>
      <c r="G266" s="294"/>
      <c r="H266" s="294"/>
      <c r="I266" s="294"/>
      <c r="J266" s="189"/>
      <c r="K266" s="191" t="s">
        <v>21</v>
      </c>
      <c r="L266" s="189"/>
      <c r="M266" s="189"/>
      <c r="N266" s="189"/>
      <c r="O266" s="189"/>
      <c r="P266" s="189"/>
      <c r="Q266" s="189"/>
      <c r="R266" s="192"/>
      <c r="T266" s="193"/>
      <c r="U266" s="189"/>
      <c r="V266" s="189"/>
      <c r="W266" s="189"/>
      <c r="X266" s="189"/>
      <c r="Y266" s="189"/>
      <c r="Z266" s="189"/>
      <c r="AA266" s="194"/>
      <c r="AT266" s="195" t="s">
        <v>184</v>
      </c>
      <c r="AU266" s="195" t="s">
        <v>101</v>
      </c>
      <c r="AV266" s="11" t="s">
        <v>23</v>
      </c>
      <c r="AW266" s="11" t="s">
        <v>35</v>
      </c>
      <c r="AX266" s="11" t="s">
        <v>77</v>
      </c>
      <c r="AY266" s="195" t="s">
        <v>137</v>
      </c>
    </row>
    <row r="267" spans="2:51" s="10" customFormat="1" ht="22.5" customHeight="1">
      <c r="B267" s="171"/>
      <c r="C267" s="172"/>
      <c r="D267" s="172"/>
      <c r="E267" s="173" t="s">
        <v>21</v>
      </c>
      <c r="F267" s="277" t="s">
        <v>465</v>
      </c>
      <c r="G267" s="278"/>
      <c r="H267" s="278"/>
      <c r="I267" s="278"/>
      <c r="J267" s="172"/>
      <c r="K267" s="174">
        <v>14</v>
      </c>
      <c r="L267" s="172"/>
      <c r="M267" s="172"/>
      <c r="N267" s="172"/>
      <c r="O267" s="172"/>
      <c r="P267" s="172"/>
      <c r="Q267" s="172"/>
      <c r="R267" s="175"/>
      <c r="T267" s="176"/>
      <c r="U267" s="172"/>
      <c r="V267" s="172"/>
      <c r="W267" s="172"/>
      <c r="X267" s="172"/>
      <c r="Y267" s="172"/>
      <c r="Z267" s="172"/>
      <c r="AA267" s="177"/>
      <c r="AT267" s="178" t="s">
        <v>184</v>
      </c>
      <c r="AU267" s="178" t="s">
        <v>101</v>
      </c>
      <c r="AV267" s="10" t="s">
        <v>101</v>
      </c>
      <c r="AW267" s="10" t="s">
        <v>35</v>
      </c>
      <c r="AX267" s="10" t="s">
        <v>77</v>
      </c>
      <c r="AY267" s="178" t="s">
        <v>137</v>
      </c>
    </row>
    <row r="268" spans="2:51" s="12" customFormat="1" ht="22.5" customHeight="1">
      <c r="B268" s="196"/>
      <c r="C268" s="197"/>
      <c r="D268" s="197"/>
      <c r="E268" s="198" t="s">
        <v>21</v>
      </c>
      <c r="F268" s="295" t="s">
        <v>269</v>
      </c>
      <c r="G268" s="296"/>
      <c r="H268" s="296"/>
      <c r="I268" s="296"/>
      <c r="J268" s="197"/>
      <c r="K268" s="199">
        <v>50.447</v>
      </c>
      <c r="L268" s="197"/>
      <c r="M268" s="197"/>
      <c r="N268" s="197"/>
      <c r="O268" s="197"/>
      <c r="P268" s="197"/>
      <c r="Q268" s="197"/>
      <c r="R268" s="200"/>
      <c r="T268" s="201"/>
      <c r="U268" s="197"/>
      <c r="V268" s="197"/>
      <c r="W268" s="197"/>
      <c r="X268" s="197"/>
      <c r="Y268" s="197"/>
      <c r="Z268" s="197"/>
      <c r="AA268" s="202"/>
      <c r="AT268" s="203" t="s">
        <v>184</v>
      </c>
      <c r="AU268" s="203" t="s">
        <v>101</v>
      </c>
      <c r="AV268" s="12" t="s">
        <v>142</v>
      </c>
      <c r="AW268" s="12" t="s">
        <v>35</v>
      </c>
      <c r="AX268" s="12" t="s">
        <v>23</v>
      </c>
      <c r="AY268" s="203" t="s">
        <v>137</v>
      </c>
    </row>
    <row r="269" spans="2:65" s="1" customFormat="1" ht="31.5" customHeight="1">
      <c r="B269" s="33"/>
      <c r="C269" s="164" t="s">
        <v>466</v>
      </c>
      <c r="D269" s="164" t="s">
        <v>138</v>
      </c>
      <c r="E269" s="165" t="s">
        <v>467</v>
      </c>
      <c r="F269" s="272" t="s">
        <v>468</v>
      </c>
      <c r="G269" s="273"/>
      <c r="H269" s="273"/>
      <c r="I269" s="273"/>
      <c r="J269" s="166" t="s">
        <v>291</v>
      </c>
      <c r="K269" s="167">
        <v>27.018</v>
      </c>
      <c r="L269" s="274">
        <v>0</v>
      </c>
      <c r="M269" s="273"/>
      <c r="N269" s="275">
        <f>ROUND(L269*K269,2)</f>
        <v>0</v>
      </c>
      <c r="O269" s="273"/>
      <c r="P269" s="273"/>
      <c r="Q269" s="273"/>
      <c r="R269" s="35"/>
      <c r="T269" s="168" t="s">
        <v>21</v>
      </c>
      <c r="U269" s="42" t="s">
        <v>42</v>
      </c>
      <c r="V269" s="34"/>
      <c r="W269" s="169">
        <f>V269*K269</f>
        <v>0</v>
      </c>
      <c r="X269" s="169">
        <v>2.45351</v>
      </c>
      <c r="Y269" s="169">
        <f>X269*K269</f>
        <v>66.28893318</v>
      </c>
      <c r="Z269" s="169">
        <v>0</v>
      </c>
      <c r="AA269" s="170">
        <f>Z269*K269</f>
        <v>0</v>
      </c>
      <c r="AR269" s="16" t="s">
        <v>142</v>
      </c>
      <c r="AT269" s="16" t="s">
        <v>138</v>
      </c>
      <c r="AU269" s="16" t="s">
        <v>101</v>
      </c>
      <c r="AY269" s="16" t="s">
        <v>137</v>
      </c>
      <c r="BE269" s="108">
        <f>IF(U269="základní",N269,0)</f>
        <v>0</v>
      </c>
      <c r="BF269" s="108">
        <f>IF(U269="snížená",N269,0)</f>
        <v>0</v>
      </c>
      <c r="BG269" s="108">
        <f>IF(U269="zákl. přenesená",N269,0)</f>
        <v>0</v>
      </c>
      <c r="BH269" s="108">
        <f>IF(U269="sníž. přenesená",N269,0)</f>
        <v>0</v>
      </c>
      <c r="BI269" s="108">
        <f>IF(U269="nulová",N269,0)</f>
        <v>0</v>
      </c>
      <c r="BJ269" s="16" t="s">
        <v>23</v>
      </c>
      <c r="BK269" s="108">
        <f>ROUND(L269*K269,2)</f>
        <v>0</v>
      </c>
      <c r="BL269" s="16" t="s">
        <v>142</v>
      </c>
      <c r="BM269" s="16" t="s">
        <v>469</v>
      </c>
    </row>
    <row r="270" spans="2:51" s="11" customFormat="1" ht="22.5" customHeight="1">
      <c r="B270" s="188"/>
      <c r="C270" s="189"/>
      <c r="D270" s="189"/>
      <c r="E270" s="190" t="s">
        <v>21</v>
      </c>
      <c r="F270" s="293" t="s">
        <v>470</v>
      </c>
      <c r="G270" s="294"/>
      <c r="H270" s="294"/>
      <c r="I270" s="294"/>
      <c r="J270" s="189"/>
      <c r="K270" s="191" t="s">
        <v>21</v>
      </c>
      <c r="L270" s="189"/>
      <c r="M270" s="189"/>
      <c r="N270" s="189"/>
      <c r="O270" s="189"/>
      <c r="P270" s="189"/>
      <c r="Q270" s="189"/>
      <c r="R270" s="192"/>
      <c r="T270" s="193"/>
      <c r="U270" s="189"/>
      <c r="V270" s="189"/>
      <c r="W270" s="189"/>
      <c r="X270" s="189"/>
      <c r="Y270" s="189"/>
      <c r="Z270" s="189"/>
      <c r="AA270" s="194"/>
      <c r="AT270" s="195" t="s">
        <v>184</v>
      </c>
      <c r="AU270" s="195" t="s">
        <v>101</v>
      </c>
      <c r="AV270" s="11" t="s">
        <v>23</v>
      </c>
      <c r="AW270" s="11" t="s">
        <v>35</v>
      </c>
      <c r="AX270" s="11" t="s">
        <v>77</v>
      </c>
      <c r="AY270" s="195" t="s">
        <v>137</v>
      </c>
    </row>
    <row r="271" spans="2:51" s="10" customFormat="1" ht="31.5" customHeight="1">
      <c r="B271" s="171"/>
      <c r="C271" s="172"/>
      <c r="D271" s="172"/>
      <c r="E271" s="173" t="s">
        <v>21</v>
      </c>
      <c r="F271" s="277" t="s">
        <v>471</v>
      </c>
      <c r="G271" s="278"/>
      <c r="H271" s="278"/>
      <c r="I271" s="278"/>
      <c r="J271" s="172"/>
      <c r="K271" s="174">
        <v>10.281</v>
      </c>
      <c r="L271" s="172"/>
      <c r="M271" s="172"/>
      <c r="N271" s="172"/>
      <c r="O271" s="172"/>
      <c r="P271" s="172"/>
      <c r="Q271" s="172"/>
      <c r="R271" s="175"/>
      <c r="T271" s="176"/>
      <c r="U271" s="172"/>
      <c r="V271" s="172"/>
      <c r="W271" s="172"/>
      <c r="X271" s="172"/>
      <c r="Y271" s="172"/>
      <c r="Z271" s="172"/>
      <c r="AA271" s="177"/>
      <c r="AT271" s="178" t="s">
        <v>184</v>
      </c>
      <c r="AU271" s="178" t="s">
        <v>101</v>
      </c>
      <c r="AV271" s="10" t="s">
        <v>101</v>
      </c>
      <c r="AW271" s="10" t="s">
        <v>35</v>
      </c>
      <c r="AX271" s="10" t="s">
        <v>77</v>
      </c>
      <c r="AY271" s="178" t="s">
        <v>137</v>
      </c>
    </row>
    <row r="272" spans="2:51" s="11" customFormat="1" ht="22.5" customHeight="1">
      <c r="B272" s="188"/>
      <c r="C272" s="189"/>
      <c r="D272" s="189"/>
      <c r="E272" s="190" t="s">
        <v>21</v>
      </c>
      <c r="F272" s="297" t="s">
        <v>292</v>
      </c>
      <c r="G272" s="294"/>
      <c r="H272" s="294"/>
      <c r="I272" s="294"/>
      <c r="J272" s="189"/>
      <c r="K272" s="191" t="s">
        <v>21</v>
      </c>
      <c r="L272" s="189"/>
      <c r="M272" s="189"/>
      <c r="N272" s="189"/>
      <c r="O272" s="189"/>
      <c r="P272" s="189"/>
      <c r="Q272" s="189"/>
      <c r="R272" s="192"/>
      <c r="T272" s="193"/>
      <c r="U272" s="189"/>
      <c r="V272" s="189"/>
      <c r="W272" s="189"/>
      <c r="X272" s="189"/>
      <c r="Y272" s="189"/>
      <c r="Z272" s="189"/>
      <c r="AA272" s="194"/>
      <c r="AT272" s="195" t="s">
        <v>184</v>
      </c>
      <c r="AU272" s="195" t="s">
        <v>101</v>
      </c>
      <c r="AV272" s="11" t="s">
        <v>23</v>
      </c>
      <c r="AW272" s="11" t="s">
        <v>35</v>
      </c>
      <c r="AX272" s="11" t="s">
        <v>77</v>
      </c>
      <c r="AY272" s="195" t="s">
        <v>137</v>
      </c>
    </row>
    <row r="273" spans="2:51" s="10" customFormat="1" ht="31.5" customHeight="1">
      <c r="B273" s="171"/>
      <c r="C273" s="172"/>
      <c r="D273" s="172"/>
      <c r="E273" s="173" t="s">
        <v>21</v>
      </c>
      <c r="F273" s="277" t="s">
        <v>471</v>
      </c>
      <c r="G273" s="278"/>
      <c r="H273" s="278"/>
      <c r="I273" s="278"/>
      <c r="J273" s="172"/>
      <c r="K273" s="174">
        <v>10.281</v>
      </c>
      <c r="L273" s="172"/>
      <c r="M273" s="172"/>
      <c r="N273" s="172"/>
      <c r="O273" s="172"/>
      <c r="P273" s="172"/>
      <c r="Q273" s="172"/>
      <c r="R273" s="175"/>
      <c r="T273" s="176"/>
      <c r="U273" s="172"/>
      <c r="V273" s="172"/>
      <c r="W273" s="172"/>
      <c r="X273" s="172"/>
      <c r="Y273" s="172"/>
      <c r="Z273" s="172"/>
      <c r="AA273" s="177"/>
      <c r="AT273" s="178" t="s">
        <v>184</v>
      </c>
      <c r="AU273" s="178" t="s">
        <v>101</v>
      </c>
      <c r="AV273" s="10" t="s">
        <v>101</v>
      </c>
      <c r="AW273" s="10" t="s">
        <v>35</v>
      </c>
      <c r="AX273" s="10" t="s">
        <v>77</v>
      </c>
      <c r="AY273" s="178" t="s">
        <v>137</v>
      </c>
    </row>
    <row r="274" spans="2:51" s="10" customFormat="1" ht="22.5" customHeight="1">
      <c r="B274" s="171"/>
      <c r="C274" s="172"/>
      <c r="D274" s="172"/>
      <c r="E274" s="173" t="s">
        <v>21</v>
      </c>
      <c r="F274" s="277" t="s">
        <v>472</v>
      </c>
      <c r="G274" s="278"/>
      <c r="H274" s="278"/>
      <c r="I274" s="278"/>
      <c r="J274" s="172"/>
      <c r="K274" s="174">
        <v>6.456</v>
      </c>
      <c r="L274" s="172"/>
      <c r="M274" s="172"/>
      <c r="N274" s="172"/>
      <c r="O274" s="172"/>
      <c r="P274" s="172"/>
      <c r="Q274" s="172"/>
      <c r="R274" s="175"/>
      <c r="T274" s="176"/>
      <c r="U274" s="172"/>
      <c r="V274" s="172"/>
      <c r="W274" s="172"/>
      <c r="X274" s="172"/>
      <c r="Y274" s="172"/>
      <c r="Z274" s="172"/>
      <c r="AA274" s="177"/>
      <c r="AT274" s="178" t="s">
        <v>184</v>
      </c>
      <c r="AU274" s="178" t="s">
        <v>101</v>
      </c>
      <c r="AV274" s="10" t="s">
        <v>101</v>
      </c>
      <c r="AW274" s="10" t="s">
        <v>35</v>
      </c>
      <c r="AX274" s="10" t="s">
        <v>77</v>
      </c>
      <c r="AY274" s="178" t="s">
        <v>137</v>
      </c>
    </row>
    <row r="275" spans="2:51" s="12" customFormat="1" ht="22.5" customHeight="1">
      <c r="B275" s="196"/>
      <c r="C275" s="197"/>
      <c r="D275" s="197"/>
      <c r="E275" s="198" t="s">
        <v>21</v>
      </c>
      <c r="F275" s="295" t="s">
        <v>269</v>
      </c>
      <c r="G275" s="296"/>
      <c r="H275" s="296"/>
      <c r="I275" s="296"/>
      <c r="J275" s="197"/>
      <c r="K275" s="199">
        <v>27.018</v>
      </c>
      <c r="L275" s="197"/>
      <c r="M275" s="197"/>
      <c r="N275" s="197"/>
      <c r="O275" s="197"/>
      <c r="P275" s="197"/>
      <c r="Q275" s="197"/>
      <c r="R275" s="200"/>
      <c r="T275" s="201"/>
      <c r="U275" s="197"/>
      <c r="V275" s="197"/>
      <c r="W275" s="197"/>
      <c r="X275" s="197"/>
      <c r="Y275" s="197"/>
      <c r="Z275" s="197"/>
      <c r="AA275" s="202"/>
      <c r="AT275" s="203" t="s">
        <v>184</v>
      </c>
      <c r="AU275" s="203" t="s">
        <v>101</v>
      </c>
      <c r="AV275" s="12" t="s">
        <v>142</v>
      </c>
      <c r="AW275" s="12" t="s">
        <v>35</v>
      </c>
      <c r="AX275" s="12" t="s">
        <v>23</v>
      </c>
      <c r="AY275" s="203" t="s">
        <v>137</v>
      </c>
    </row>
    <row r="276" spans="2:65" s="1" customFormat="1" ht="31.5" customHeight="1">
      <c r="B276" s="33"/>
      <c r="C276" s="164" t="s">
        <v>361</v>
      </c>
      <c r="D276" s="164" t="s">
        <v>138</v>
      </c>
      <c r="E276" s="165" t="s">
        <v>473</v>
      </c>
      <c r="F276" s="272" t="s">
        <v>474</v>
      </c>
      <c r="G276" s="273"/>
      <c r="H276" s="273"/>
      <c r="I276" s="273"/>
      <c r="J276" s="166" t="s">
        <v>194</v>
      </c>
      <c r="K276" s="167">
        <v>59.584</v>
      </c>
      <c r="L276" s="274">
        <v>0</v>
      </c>
      <c r="M276" s="273"/>
      <c r="N276" s="275">
        <f>ROUND(L276*K276,2)</f>
        <v>0</v>
      </c>
      <c r="O276" s="273"/>
      <c r="P276" s="273"/>
      <c r="Q276" s="273"/>
      <c r="R276" s="35"/>
      <c r="T276" s="168" t="s">
        <v>21</v>
      </c>
      <c r="U276" s="42" t="s">
        <v>42</v>
      </c>
      <c r="V276" s="34"/>
      <c r="W276" s="169">
        <f>V276*K276</f>
        <v>0</v>
      </c>
      <c r="X276" s="169">
        <v>0.00182</v>
      </c>
      <c r="Y276" s="169">
        <f>X276*K276</f>
        <v>0.10844288</v>
      </c>
      <c r="Z276" s="169">
        <v>0</v>
      </c>
      <c r="AA276" s="170">
        <f>Z276*K276</f>
        <v>0</v>
      </c>
      <c r="AR276" s="16" t="s">
        <v>142</v>
      </c>
      <c r="AT276" s="16" t="s">
        <v>138</v>
      </c>
      <c r="AU276" s="16" t="s">
        <v>101</v>
      </c>
      <c r="AY276" s="16" t="s">
        <v>137</v>
      </c>
      <c r="BE276" s="108">
        <f>IF(U276="základní",N276,0)</f>
        <v>0</v>
      </c>
      <c r="BF276" s="108">
        <f>IF(U276="snížená",N276,0)</f>
        <v>0</v>
      </c>
      <c r="BG276" s="108">
        <f>IF(U276="zákl. přenesená",N276,0)</f>
        <v>0</v>
      </c>
      <c r="BH276" s="108">
        <f>IF(U276="sníž. přenesená",N276,0)</f>
        <v>0</v>
      </c>
      <c r="BI276" s="108">
        <f>IF(U276="nulová",N276,0)</f>
        <v>0</v>
      </c>
      <c r="BJ276" s="16" t="s">
        <v>23</v>
      </c>
      <c r="BK276" s="108">
        <f>ROUND(L276*K276,2)</f>
        <v>0</v>
      </c>
      <c r="BL276" s="16" t="s">
        <v>142</v>
      </c>
      <c r="BM276" s="16" t="s">
        <v>475</v>
      </c>
    </row>
    <row r="277" spans="2:51" s="11" customFormat="1" ht="22.5" customHeight="1">
      <c r="B277" s="188"/>
      <c r="C277" s="189"/>
      <c r="D277" s="189"/>
      <c r="E277" s="190" t="s">
        <v>21</v>
      </c>
      <c r="F277" s="293" t="s">
        <v>470</v>
      </c>
      <c r="G277" s="294"/>
      <c r="H277" s="294"/>
      <c r="I277" s="294"/>
      <c r="J277" s="189"/>
      <c r="K277" s="191" t="s">
        <v>21</v>
      </c>
      <c r="L277" s="189"/>
      <c r="M277" s="189"/>
      <c r="N277" s="189"/>
      <c r="O277" s="189"/>
      <c r="P277" s="189"/>
      <c r="Q277" s="189"/>
      <c r="R277" s="192"/>
      <c r="T277" s="193"/>
      <c r="U277" s="189"/>
      <c r="V277" s="189"/>
      <c r="W277" s="189"/>
      <c r="X277" s="189"/>
      <c r="Y277" s="189"/>
      <c r="Z277" s="189"/>
      <c r="AA277" s="194"/>
      <c r="AT277" s="195" t="s">
        <v>184</v>
      </c>
      <c r="AU277" s="195" t="s">
        <v>101</v>
      </c>
      <c r="AV277" s="11" t="s">
        <v>23</v>
      </c>
      <c r="AW277" s="11" t="s">
        <v>35</v>
      </c>
      <c r="AX277" s="11" t="s">
        <v>77</v>
      </c>
      <c r="AY277" s="195" t="s">
        <v>137</v>
      </c>
    </row>
    <row r="278" spans="2:51" s="10" customFormat="1" ht="22.5" customHeight="1">
      <c r="B278" s="171"/>
      <c r="C278" s="172"/>
      <c r="D278" s="172"/>
      <c r="E278" s="173" t="s">
        <v>21</v>
      </c>
      <c r="F278" s="277" t="s">
        <v>476</v>
      </c>
      <c r="G278" s="278"/>
      <c r="H278" s="278"/>
      <c r="I278" s="278"/>
      <c r="J278" s="172"/>
      <c r="K278" s="174">
        <v>17.6</v>
      </c>
      <c r="L278" s="172"/>
      <c r="M278" s="172"/>
      <c r="N278" s="172"/>
      <c r="O278" s="172"/>
      <c r="P278" s="172"/>
      <c r="Q278" s="172"/>
      <c r="R278" s="175"/>
      <c r="T278" s="176"/>
      <c r="U278" s="172"/>
      <c r="V278" s="172"/>
      <c r="W278" s="172"/>
      <c r="X278" s="172"/>
      <c r="Y278" s="172"/>
      <c r="Z278" s="172"/>
      <c r="AA278" s="177"/>
      <c r="AT278" s="178" t="s">
        <v>184</v>
      </c>
      <c r="AU278" s="178" t="s">
        <v>101</v>
      </c>
      <c r="AV278" s="10" t="s">
        <v>101</v>
      </c>
      <c r="AW278" s="10" t="s">
        <v>35</v>
      </c>
      <c r="AX278" s="10" t="s">
        <v>77</v>
      </c>
      <c r="AY278" s="178" t="s">
        <v>137</v>
      </c>
    </row>
    <row r="279" spans="2:51" s="10" customFormat="1" ht="22.5" customHeight="1">
      <c r="B279" s="171"/>
      <c r="C279" s="172"/>
      <c r="D279" s="172"/>
      <c r="E279" s="173" t="s">
        <v>21</v>
      </c>
      <c r="F279" s="277" t="s">
        <v>477</v>
      </c>
      <c r="G279" s="278"/>
      <c r="H279" s="278"/>
      <c r="I279" s="278"/>
      <c r="J279" s="172"/>
      <c r="K279" s="174">
        <v>1.992</v>
      </c>
      <c r="L279" s="172"/>
      <c r="M279" s="172"/>
      <c r="N279" s="172"/>
      <c r="O279" s="172"/>
      <c r="P279" s="172"/>
      <c r="Q279" s="172"/>
      <c r="R279" s="175"/>
      <c r="T279" s="176"/>
      <c r="U279" s="172"/>
      <c r="V279" s="172"/>
      <c r="W279" s="172"/>
      <c r="X279" s="172"/>
      <c r="Y279" s="172"/>
      <c r="Z279" s="172"/>
      <c r="AA279" s="177"/>
      <c r="AT279" s="178" t="s">
        <v>184</v>
      </c>
      <c r="AU279" s="178" t="s">
        <v>101</v>
      </c>
      <c r="AV279" s="10" t="s">
        <v>101</v>
      </c>
      <c r="AW279" s="10" t="s">
        <v>35</v>
      </c>
      <c r="AX279" s="10" t="s">
        <v>77</v>
      </c>
      <c r="AY279" s="178" t="s">
        <v>137</v>
      </c>
    </row>
    <row r="280" spans="2:51" s="10" customFormat="1" ht="22.5" customHeight="1">
      <c r="B280" s="171"/>
      <c r="C280" s="172"/>
      <c r="D280" s="172"/>
      <c r="E280" s="173" t="s">
        <v>21</v>
      </c>
      <c r="F280" s="277" t="s">
        <v>478</v>
      </c>
      <c r="G280" s="278"/>
      <c r="H280" s="278"/>
      <c r="I280" s="278"/>
      <c r="J280" s="172"/>
      <c r="K280" s="174">
        <v>3</v>
      </c>
      <c r="L280" s="172"/>
      <c r="M280" s="172"/>
      <c r="N280" s="172"/>
      <c r="O280" s="172"/>
      <c r="P280" s="172"/>
      <c r="Q280" s="172"/>
      <c r="R280" s="175"/>
      <c r="T280" s="176"/>
      <c r="U280" s="172"/>
      <c r="V280" s="172"/>
      <c r="W280" s="172"/>
      <c r="X280" s="172"/>
      <c r="Y280" s="172"/>
      <c r="Z280" s="172"/>
      <c r="AA280" s="177"/>
      <c r="AT280" s="178" t="s">
        <v>184</v>
      </c>
      <c r="AU280" s="178" t="s">
        <v>101</v>
      </c>
      <c r="AV280" s="10" t="s">
        <v>101</v>
      </c>
      <c r="AW280" s="10" t="s">
        <v>35</v>
      </c>
      <c r="AX280" s="10" t="s">
        <v>77</v>
      </c>
      <c r="AY280" s="178" t="s">
        <v>137</v>
      </c>
    </row>
    <row r="281" spans="2:51" s="11" customFormat="1" ht="22.5" customHeight="1">
      <c r="B281" s="188"/>
      <c r="C281" s="189"/>
      <c r="D281" s="189"/>
      <c r="E281" s="190" t="s">
        <v>21</v>
      </c>
      <c r="F281" s="297" t="s">
        <v>292</v>
      </c>
      <c r="G281" s="294"/>
      <c r="H281" s="294"/>
      <c r="I281" s="294"/>
      <c r="J281" s="189"/>
      <c r="K281" s="191" t="s">
        <v>21</v>
      </c>
      <c r="L281" s="189"/>
      <c r="M281" s="189"/>
      <c r="N281" s="189"/>
      <c r="O281" s="189"/>
      <c r="P281" s="189"/>
      <c r="Q281" s="189"/>
      <c r="R281" s="192"/>
      <c r="T281" s="193"/>
      <c r="U281" s="189"/>
      <c r="V281" s="189"/>
      <c r="W281" s="189"/>
      <c r="X281" s="189"/>
      <c r="Y281" s="189"/>
      <c r="Z281" s="189"/>
      <c r="AA281" s="194"/>
      <c r="AT281" s="195" t="s">
        <v>184</v>
      </c>
      <c r="AU281" s="195" t="s">
        <v>101</v>
      </c>
      <c r="AV281" s="11" t="s">
        <v>23</v>
      </c>
      <c r="AW281" s="11" t="s">
        <v>35</v>
      </c>
      <c r="AX281" s="11" t="s">
        <v>77</v>
      </c>
      <c r="AY281" s="195" t="s">
        <v>137</v>
      </c>
    </row>
    <row r="282" spans="2:51" s="10" customFormat="1" ht="22.5" customHeight="1">
      <c r="B282" s="171"/>
      <c r="C282" s="172"/>
      <c r="D282" s="172"/>
      <c r="E282" s="173" t="s">
        <v>21</v>
      </c>
      <c r="F282" s="277" t="s">
        <v>476</v>
      </c>
      <c r="G282" s="278"/>
      <c r="H282" s="278"/>
      <c r="I282" s="278"/>
      <c r="J282" s="172"/>
      <c r="K282" s="174">
        <v>17.6</v>
      </c>
      <c r="L282" s="172"/>
      <c r="M282" s="172"/>
      <c r="N282" s="172"/>
      <c r="O282" s="172"/>
      <c r="P282" s="172"/>
      <c r="Q282" s="172"/>
      <c r="R282" s="175"/>
      <c r="T282" s="176"/>
      <c r="U282" s="172"/>
      <c r="V282" s="172"/>
      <c r="W282" s="172"/>
      <c r="X282" s="172"/>
      <c r="Y282" s="172"/>
      <c r="Z282" s="172"/>
      <c r="AA282" s="177"/>
      <c r="AT282" s="178" t="s">
        <v>184</v>
      </c>
      <c r="AU282" s="178" t="s">
        <v>101</v>
      </c>
      <c r="AV282" s="10" t="s">
        <v>101</v>
      </c>
      <c r="AW282" s="10" t="s">
        <v>35</v>
      </c>
      <c r="AX282" s="10" t="s">
        <v>77</v>
      </c>
      <c r="AY282" s="178" t="s">
        <v>137</v>
      </c>
    </row>
    <row r="283" spans="2:51" s="10" customFormat="1" ht="22.5" customHeight="1">
      <c r="B283" s="171"/>
      <c r="C283" s="172"/>
      <c r="D283" s="172"/>
      <c r="E283" s="173" t="s">
        <v>21</v>
      </c>
      <c r="F283" s="277" t="s">
        <v>477</v>
      </c>
      <c r="G283" s="278"/>
      <c r="H283" s="278"/>
      <c r="I283" s="278"/>
      <c r="J283" s="172"/>
      <c r="K283" s="174">
        <v>1.992</v>
      </c>
      <c r="L283" s="172"/>
      <c r="M283" s="172"/>
      <c r="N283" s="172"/>
      <c r="O283" s="172"/>
      <c r="P283" s="172"/>
      <c r="Q283" s="172"/>
      <c r="R283" s="175"/>
      <c r="T283" s="176"/>
      <c r="U283" s="172"/>
      <c r="V283" s="172"/>
      <c r="W283" s="172"/>
      <c r="X283" s="172"/>
      <c r="Y283" s="172"/>
      <c r="Z283" s="172"/>
      <c r="AA283" s="177"/>
      <c r="AT283" s="178" t="s">
        <v>184</v>
      </c>
      <c r="AU283" s="178" t="s">
        <v>101</v>
      </c>
      <c r="AV283" s="10" t="s">
        <v>101</v>
      </c>
      <c r="AW283" s="10" t="s">
        <v>35</v>
      </c>
      <c r="AX283" s="10" t="s">
        <v>77</v>
      </c>
      <c r="AY283" s="178" t="s">
        <v>137</v>
      </c>
    </row>
    <row r="284" spans="2:51" s="10" customFormat="1" ht="22.5" customHeight="1">
      <c r="B284" s="171"/>
      <c r="C284" s="172"/>
      <c r="D284" s="172"/>
      <c r="E284" s="173" t="s">
        <v>21</v>
      </c>
      <c r="F284" s="277" t="s">
        <v>479</v>
      </c>
      <c r="G284" s="278"/>
      <c r="H284" s="278"/>
      <c r="I284" s="278"/>
      <c r="J284" s="172"/>
      <c r="K284" s="174">
        <v>2.448</v>
      </c>
      <c r="L284" s="172"/>
      <c r="M284" s="172"/>
      <c r="N284" s="172"/>
      <c r="O284" s="172"/>
      <c r="P284" s="172"/>
      <c r="Q284" s="172"/>
      <c r="R284" s="175"/>
      <c r="T284" s="176"/>
      <c r="U284" s="172"/>
      <c r="V284" s="172"/>
      <c r="W284" s="172"/>
      <c r="X284" s="172"/>
      <c r="Y284" s="172"/>
      <c r="Z284" s="172"/>
      <c r="AA284" s="177"/>
      <c r="AT284" s="178" t="s">
        <v>184</v>
      </c>
      <c r="AU284" s="178" t="s">
        <v>101</v>
      </c>
      <c r="AV284" s="10" t="s">
        <v>101</v>
      </c>
      <c r="AW284" s="10" t="s">
        <v>35</v>
      </c>
      <c r="AX284" s="10" t="s">
        <v>77</v>
      </c>
      <c r="AY284" s="178" t="s">
        <v>137</v>
      </c>
    </row>
    <row r="285" spans="2:51" s="10" customFormat="1" ht="22.5" customHeight="1">
      <c r="B285" s="171"/>
      <c r="C285" s="172"/>
      <c r="D285" s="172"/>
      <c r="E285" s="173" t="s">
        <v>21</v>
      </c>
      <c r="F285" s="277" t="s">
        <v>478</v>
      </c>
      <c r="G285" s="278"/>
      <c r="H285" s="278"/>
      <c r="I285" s="278"/>
      <c r="J285" s="172"/>
      <c r="K285" s="174">
        <v>3</v>
      </c>
      <c r="L285" s="172"/>
      <c r="M285" s="172"/>
      <c r="N285" s="172"/>
      <c r="O285" s="172"/>
      <c r="P285" s="172"/>
      <c r="Q285" s="172"/>
      <c r="R285" s="175"/>
      <c r="T285" s="176"/>
      <c r="U285" s="172"/>
      <c r="V285" s="172"/>
      <c r="W285" s="172"/>
      <c r="X285" s="172"/>
      <c r="Y285" s="172"/>
      <c r="Z285" s="172"/>
      <c r="AA285" s="177"/>
      <c r="AT285" s="178" t="s">
        <v>184</v>
      </c>
      <c r="AU285" s="178" t="s">
        <v>101</v>
      </c>
      <c r="AV285" s="10" t="s">
        <v>101</v>
      </c>
      <c r="AW285" s="10" t="s">
        <v>35</v>
      </c>
      <c r="AX285" s="10" t="s">
        <v>77</v>
      </c>
      <c r="AY285" s="178" t="s">
        <v>137</v>
      </c>
    </row>
    <row r="286" spans="2:51" s="10" customFormat="1" ht="22.5" customHeight="1">
      <c r="B286" s="171"/>
      <c r="C286" s="172"/>
      <c r="D286" s="172"/>
      <c r="E286" s="173" t="s">
        <v>21</v>
      </c>
      <c r="F286" s="277" t="s">
        <v>480</v>
      </c>
      <c r="G286" s="278"/>
      <c r="H286" s="278"/>
      <c r="I286" s="278"/>
      <c r="J286" s="172"/>
      <c r="K286" s="174">
        <v>10.956</v>
      </c>
      <c r="L286" s="172"/>
      <c r="M286" s="172"/>
      <c r="N286" s="172"/>
      <c r="O286" s="172"/>
      <c r="P286" s="172"/>
      <c r="Q286" s="172"/>
      <c r="R286" s="175"/>
      <c r="T286" s="176"/>
      <c r="U286" s="172"/>
      <c r="V286" s="172"/>
      <c r="W286" s="172"/>
      <c r="X286" s="172"/>
      <c r="Y286" s="172"/>
      <c r="Z286" s="172"/>
      <c r="AA286" s="177"/>
      <c r="AT286" s="178" t="s">
        <v>184</v>
      </c>
      <c r="AU286" s="178" t="s">
        <v>101</v>
      </c>
      <c r="AV286" s="10" t="s">
        <v>101</v>
      </c>
      <c r="AW286" s="10" t="s">
        <v>35</v>
      </c>
      <c r="AX286" s="10" t="s">
        <v>77</v>
      </c>
      <c r="AY286" s="178" t="s">
        <v>137</v>
      </c>
    </row>
    <row r="287" spans="2:51" s="10" customFormat="1" ht="22.5" customHeight="1">
      <c r="B287" s="171"/>
      <c r="C287" s="172"/>
      <c r="D287" s="172"/>
      <c r="E287" s="173" t="s">
        <v>21</v>
      </c>
      <c r="F287" s="277" t="s">
        <v>481</v>
      </c>
      <c r="G287" s="278"/>
      <c r="H287" s="278"/>
      <c r="I287" s="278"/>
      <c r="J287" s="172"/>
      <c r="K287" s="174">
        <v>0.996</v>
      </c>
      <c r="L287" s="172"/>
      <c r="M287" s="172"/>
      <c r="N287" s="172"/>
      <c r="O287" s="172"/>
      <c r="P287" s="172"/>
      <c r="Q287" s="172"/>
      <c r="R287" s="175"/>
      <c r="T287" s="176"/>
      <c r="U287" s="172"/>
      <c r="V287" s="172"/>
      <c r="W287" s="172"/>
      <c r="X287" s="172"/>
      <c r="Y287" s="172"/>
      <c r="Z287" s="172"/>
      <c r="AA287" s="177"/>
      <c r="AT287" s="178" t="s">
        <v>184</v>
      </c>
      <c r="AU287" s="178" t="s">
        <v>101</v>
      </c>
      <c r="AV287" s="10" t="s">
        <v>101</v>
      </c>
      <c r="AW287" s="10" t="s">
        <v>35</v>
      </c>
      <c r="AX287" s="10" t="s">
        <v>77</v>
      </c>
      <c r="AY287" s="178" t="s">
        <v>137</v>
      </c>
    </row>
    <row r="288" spans="2:51" s="12" customFormat="1" ht="22.5" customHeight="1">
      <c r="B288" s="196"/>
      <c r="C288" s="197"/>
      <c r="D288" s="197"/>
      <c r="E288" s="198" t="s">
        <v>21</v>
      </c>
      <c r="F288" s="295" t="s">
        <v>269</v>
      </c>
      <c r="G288" s="296"/>
      <c r="H288" s="296"/>
      <c r="I288" s="296"/>
      <c r="J288" s="197"/>
      <c r="K288" s="199">
        <v>59.584</v>
      </c>
      <c r="L288" s="197"/>
      <c r="M288" s="197"/>
      <c r="N288" s="197"/>
      <c r="O288" s="197"/>
      <c r="P288" s="197"/>
      <c r="Q288" s="197"/>
      <c r="R288" s="200"/>
      <c r="T288" s="201"/>
      <c r="U288" s="197"/>
      <c r="V288" s="197"/>
      <c r="W288" s="197"/>
      <c r="X288" s="197"/>
      <c r="Y288" s="197"/>
      <c r="Z288" s="197"/>
      <c r="AA288" s="202"/>
      <c r="AT288" s="203" t="s">
        <v>184</v>
      </c>
      <c r="AU288" s="203" t="s">
        <v>101</v>
      </c>
      <c r="AV288" s="12" t="s">
        <v>142</v>
      </c>
      <c r="AW288" s="12" t="s">
        <v>35</v>
      </c>
      <c r="AX288" s="12" t="s">
        <v>23</v>
      </c>
      <c r="AY288" s="203" t="s">
        <v>137</v>
      </c>
    </row>
    <row r="289" spans="2:65" s="1" customFormat="1" ht="31.5" customHeight="1">
      <c r="B289" s="33"/>
      <c r="C289" s="164" t="s">
        <v>482</v>
      </c>
      <c r="D289" s="164" t="s">
        <v>138</v>
      </c>
      <c r="E289" s="165" t="s">
        <v>483</v>
      </c>
      <c r="F289" s="272" t="s">
        <v>484</v>
      </c>
      <c r="G289" s="273"/>
      <c r="H289" s="273"/>
      <c r="I289" s="273"/>
      <c r="J289" s="166" t="s">
        <v>194</v>
      </c>
      <c r="K289" s="167">
        <v>59.584</v>
      </c>
      <c r="L289" s="274">
        <v>0</v>
      </c>
      <c r="M289" s="273"/>
      <c r="N289" s="275">
        <f>ROUND(L289*K289,2)</f>
        <v>0</v>
      </c>
      <c r="O289" s="273"/>
      <c r="P289" s="273"/>
      <c r="Q289" s="273"/>
      <c r="R289" s="35"/>
      <c r="T289" s="168" t="s">
        <v>21</v>
      </c>
      <c r="U289" s="42" t="s">
        <v>42</v>
      </c>
      <c r="V289" s="34"/>
      <c r="W289" s="169">
        <f>V289*K289</f>
        <v>0</v>
      </c>
      <c r="X289" s="169">
        <v>4E-05</v>
      </c>
      <c r="Y289" s="169">
        <f>X289*K289</f>
        <v>0.00238336</v>
      </c>
      <c r="Z289" s="169">
        <v>0</v>
      </c>
      <c r="AA289" s="170">
        <f>Z289*K289</f>
        <v>0</v>
      </c>
      <c r="AR289" s="16" t="s">
        <v>142</v>
      </c>
      <c r="AT289" s="16" t="s">
        <v>138</v>
      </c>
      <c r="AU289" s="16" t="s">
        <v>101</v>
      </c>
      <c r="AY289" s="16" t="s">
        <v>137</v>
      </c>
      <c r="BE289" s="108">
        <f>IF(U289="základní",N289,0)</f>
        <v>0</v>
      </c>
      <c r="BF289" s="108">
        <f>IF(U289="snížená",N289,0)</f>
        <v>0</v>
      </c>
      <c r="BG289" s="108">
        <f>IF(U289="zákl. přenesená",N289,0)</f>
        <v>0</v>
      </c>
      <c r="BH289" s="108">
        <f>IF(U289="sníž. přenesená",N289,0)</f>
        <v>0</v>
      </c>
      <c r="BI289" s="108">
        <f>IF(U289="nulová",N289,0)</f>
        <v>0</v>
      </c>
      <c r="BJ289" s="16" t="s">
        <v>23</v>
      </c>
      <c r="BK289" s="108">
        <f>ROUND(L289*K289,2)</f>
        <v>0</v>
      </c>
      <c r="BL289" s="16" t="s">
        <v>142</v>
      </c>
      <c r="BM289" s="16" t="s">
        <v>485</v>
      </c>
    </row>
    <row r="290" spans="2:65" s="1" customFormat="1" ht="44.25" customHeight="1">
      <c r="B290" s="33"/>
      <c r="C290" s="164" t="s">
        <v>364</v>
      </c>
      <c r="D290" s="164" t="s">
        <v>138</v>
      </c>
      <c r="E290" s="165" t="s">
        <v>486</v>
      </c>
      <c r="F290" s="272" t="s">
        <v>487</v>
      </c>
      <c r="G290" s="273"/>
      <c r="H290" s="273"/>
      <c r="I290" s="273"/>
      <c r="J290" s="166" t="s">
        <v>244</v>
      </c>
      <c r="K290" s="167">
        <v>0.04</v>
      </c>
      <c r="L290" s="274">
        <v>0</v>
      </c>
      <c r="M290" s="273"/>
      <c r="N290" s="275">
        <f>ROUND(L290*K290,2)</f>
        <v>0</v>
      </c>
      <c r="O290" s="273"/>
      <c r="P290" s="273"/>
      <c r="Q290" s="273"/>
      <c r="R290" s="35"/>
      <c r="T290" s="168" t="s">
        <v>21</v>
      </c>
      <c r="U290" s="42" t="s">
        <v>42</v>
      </c>
      <c r="V290" s="34"/>
      <c r="W290" s="169">
        <f>V290*K290</f>
        <v>0</v>
      </c>
      <c r="X290" s="169">
        <v>1.07637</v>
      </c>
      <c r="Y290" s="169">
        <f>X290*K290</f>
        <v>0.043054800000000004</v>
      </c>
      <c r="Z290" s="169">
        <v>0</v>
      </c>
      <c r="AA290" s="170">
        <f>Z290*K290</f>
        <v>0</v>
      </c>
      <c r="AR290" s="16" t="s">
        <v>142</v>
      </c>
      <c r="AT290" s="16" t="s">
        <v>138</v>
      </c>
      <c r="AU290" s="16" t="s">
        <v>101</v>
      </c>
      <c r="AY290" s="16" t="s">
        <v>137</v>
      </c>
      <c r="BE290" s="108">
        <f>IF(U290="základní",N290,0)</f>
        <v>0</v>
      </c>
      <c r="BF290" s="108">
        <f>IF(U290="snížená",N290,0)</f>
        <v>0</v>
      </c>
      <c r="BG290" s="108">
        <f>IF(U290="zákl. přenesená",N290,0)</f>
        <v>0</v>
      </c>
      <c r="BH290" s="108">
        <f>IF(U290="sníž. přenesená",N290,0)</f>
        <v>0</v>
      </c>
      <c r="BI290" s="108">
        <f>IF(U290="nulová",N290,0)</f>
        <v>0</v>
      </c>
      <c r="BJ290" s="16" t="s">
        <v>23</v>
      </c>
      <c r="BK290" s="108">
        <f>ROUND(L290*K290,2)</f>
        <v>0</v>
      </c>
      <c r="BL290" s="16" t="s">
        <v>142</v>
      </c>
      <c r="BM290" s="16" t="s">
        <v>488</v>
      </c>
    </row>
    <row r="291" spans="2:51" s="10" customFormat="1" ht="22.5" customHeight="1">
      <c r="B291" s="171"/>
      <c r="C291" s="172"/>
      <c r="D291" s="172"/>
      <c r="E291" s="173" t="s">
        <v>21</v>
      </c>
      <c r="F291" s="292" t="s">
        <v>489</v>
      </c>
      <c r="G291" s="278"/>
      <c r="H291" s="278"/>
      <c r="I291" s="278"/>
      <c r="J291" s="172"/>
      <c r="K291" s="174">
        <v>0.04</v>
      </c>
      <c r="L291" s="172"/>
      <c r="M291" s="172"/>
      <c r="N291" s="172"/>
      <c r="O291" s="172"/>
      <c r="P291" s="172"/>
      <c r="Q291" s="172"/>
      <c r="R291" s="175"/>
      <c r="T291" s="176"/>
      <c r="U291" s="172"/>
      <c r="V291" s="172"/>
      <c r="W291" s="172"/>
      <c r="X291" s="172"/>
      <c r="Y291" s="172"/>
      <c r="Z291" s="172"/>
      <c r="AA291" s="177"/>
      <c r="AT291" s="178" t="s">
        <v>184</v>
      </c>
      <c r="AU291" s="178" t="s">
        <v>101</v>
      </c>
      <c r="AV291" s="10" t="s">
        <v>101</v>
      </c>
      <c r="AW291" s="10" t="s">
        <v>35</v>
      </c>
      <c r="AX291" s="10" t="s">
        <v>23</v>
      </c>
      <c r="AY291" s="178" t="s">
        <v>137</v>
      </c>
    </row>
    <row r="292" spans="2:65" s="1" customFormat="1" ht="31.5" customHeight="1">
      <c r="B292" s="33"/>
      <c r="C292" s="164" t="s">
        <v>490</v>
      </c>
      <c r="D292" s="164" t="s">
        <v>138</v>
      </c>
      <c r="E292" s="165" t="s">
        <v>491</v>
      </c>
      <c r="F292" s="272" t="s">
        <v>492</v>
      </c>
      <c r="G292" s="273"/>
      <c r="H292" s="273"/>
      <c r="I292" s="273"/>
      <c r="J292" s="166" t="s">
        <v>244</v>
      </c>
      <c r="K292" s="167">
        <v>1.133</v>
      </c>
      <c r="L292" s="274">
        <v>0</v>
      </c>
      <c r="M292" s="273"/>
      <c r="N292" s="275">
        <f>ROUND(L292*K292,2)</f>
        <v>0</v>
      </c>
      <c r="O292" s="273"/>
      <c r="P292" s="273"/>
      <c r="Q292" s="273"/>
      <c r="R292" s="35"/>
      <c r="T292" s="168" t="s">
        <v>21</v>
      </c>
      <c r="U292" s="42" t="s">
        <v>42</v>
      </c>
      <c r="V292" s="34"/>
      <c r="W292" s="169">
        <f>V292*K292</f>
        <v>0</v>
      </c>
      <c r="X292" s="169">
        <v>1.04838</v>
      </c>
      <c r="Y292" s="169">
        <f>X292*K292</f>
        <v>1.1878145400000002</v>
      </c>
      <c r="Z292" s="169">
        <v>0</v>
      </c>
      <c r="AA292" s="170">
        <f>Z292*K292</f>
        <v>0</v>
      </c>
      <c r="AR292" s="16" t="s">
        <v>142</v>
      </c>
      <c r="AT292" s="16" t="s">
        <v>138</v>
      </c>
      <c r="AU292" s="16" t="s">
        <v>101</v>
      </c>
      <c r="AY292" s="16" t="s">
        <v>137</v>
      </c>
      <c r="BE292" s="108">
        <f>IF(U292="základní",N292,0)</f>
        <v>0</v>
      </c>
      <c r="BF292" s="108">
        <f>IF(U292="snížená",N292,0)</f>
        <v>0</v>
      </c>
      <c r="BG292" s="108">
        <f>IF(U292="zákl. přenesená",N292,0)</f>
        <v>0</v>
      </c>
      <c r="BH292" s="108">
        <f>IF(U292="sníž. přenesená",N292,0)</f>
        <v>0</v>
      </c>
      <c r="BI292" s="108">
        <f>IF(U292="nulová",N292,0)</f>
        <v>0</v>
      </c>
      <c r="BJ292" s="16" t="s">
        <v>23</v>
      </c>
      <c r="BK292" s="108">
        <f>ROUND(L292*K292,2)</f>
        <v>0</v>
      </c>
      <c r="BL292" s="16" t="s">
        <v>142</v>
      </c>
      <c r="BM292" s="16" t="s">
        <v>493</v>
      </c>
    </row>
    <row r="293" spans="2:51" s="10" customFormat="1" ht="22.5" customHeight="1">
      <c r="B293" s="171"/>
      <c r="C293" s="172"/>
      <c r="D293" s="172"/>
      <c r="E293" s="173" t="s">
        <v>21</v>
      </c>
      <c r="F293" s="292" t="s">
        <v>494</v>
      </c>
      <c r="G293" s="278"/>
      <c r="H293" s="278"/>
      <c r="I293" s="278"/>
      <c r="J293" s="172"/>
      <c r="K293" s="174">
        <v>1.133</v>
      </c>
      <c r="L293" s="172"/>
      <c r="M293" s="172"/>
      <c r="N293" s="172"/>
      <c r="O293" s="172"/>
      <c r="P293" s="172"/>
      <c r="Q293" s="172"/>
      <c r="R293" s="175"/>
      <c r="T293" s="176"/>
      <c r="U293" s="172"/>
      <c r="V293" s="172"/>
      <c r="W293" s="172"/>
      <c r="X293" s="172"/>
      <c r="Y293" s="172"/>
      <c r="Z293" s="172"/>
      <c r="AA293" s="177"/>
      <c r="AT293" s="178" t="s">
        <v>184</v>
      </c>
      <c r="AU293" s="178" t="s">
        <v>101</v>
      </c>
      <c r="AV293" s="10" t="s">
        <v>101</v>
      </c>
      <c r="AW293" s="10" t="s">
        <v>35</v>
      </c>
      <c r="AX293" s="10" t="s">
        <v>23</v>
      </c>
      <c r="AY293" s="178" t="s">
        <v>137</v>
      </c>
    </row>
    <row r="294" spans="2:65" s="1" customFormat="1" ht="31.5" customHeight="1">
      <c r="B294" s="33"/>
      <c r="C294" s="164" t="s">
        <v>368</v>
      </c>
      <c r="D294" s="164" t="s">
        <v>138</v>
      </c>
      <c r="E294" s="165" t="s">
        <v>495</v>
      </c>
      <c r="F294" s="272" t="s">
        <v>496</v>
      </c>
      <c r="G294" s="273"/>
      <c r="H294" s="273"/>
      <c r="I294" s="273"/>
      <c r="J294" s="166" t="s">
        <v>151</v>
      </c>
      <c r="K294" s="167">
        <v>17.2</v>
      </c>
      <c r="L294" s="274">
        <v>0</v>
      </c>
      <c r="M294" s="273"/>
      <c r="N294" s="275">
        <f>ROUND(L294*K294,2)</f>
        <v>0</v>
      </c>
      <c r="O294" s="273"/>
      <c r="P294" s="273"/>
      <c r="Q294" s="273"/>
      <c r="R294" s="35"/>
      <c r="T294" s="168" t="s">
        <v>21</v>
      </c>
      <c r="U294" s="42" t="s">
        <v>42</v>
      </c>
      <c r="V294" s="34"/>
      <c r="W294" s="169">
        <f>V294*K294</f>
        <v>0</v>
      </c>
      <c r="X294" s="169">
        <v>0</v>
      </c>
      <c r="Y294" s="169">
        <f>X294*K294</f>
        <v>0</v>
      </c>
      <c r="Z294" s="169">
        <v>0</v>
      </c>
      <c r="AA294" s="170">
        <f>Z294*K294</f>
        <v>0</v>
      </c>
      <c r="AR294" s="16" t="s">
        <v>142</v>
      </c>
      <c r="AT294" s="16" t="s">
        <v>138</v>
      </c>
      <c r="AU294" s="16" t="s">
        <v>101</v>
      </c>
      <c r="AY294" s="16" t="s">
        <v>137</v>
      </c>
      <c r="BE294" s="108">
        <f>IF(U294="základní",N294,0)</f>
        <v>0</v>
      </c>
      <c r="BF294" s="108">
        <f>IF(U294="snížená",N294,0)</f>
        <v>0</v>
      </c>
      <c r="BG294" s="108">
        <f>IF(U294="zákl. přenesená",N294,0)</f>
        <v>0</v>
      </c>
      <c r="BH294" s="108">
        <f>IF(U294="sníž. přenesená",N294,0)</f>
        <v>0</v>
      </c>
      <c r="BI294" s="108">
        <f>IF(U294="nulová",N294,0)</f>
        <v>0</v>
      </c>
      <c r="BJ294" s="16" t="s">
        <v>23</v>
      </c>
      <c r="BK294" s="108">
        <f>ROUND(L294*K294,2)</f>
        <v>0</v>
      </c>
      <c r="BL294" s="16" t="s">
        <v>142</v>
      </c>
      <c r="BM294" s="16" t="s">
        <v>497</v>
      </c>
    </row>
    <row r="295" spans="2:51" s="10" customFormat="1" ht="22.5" customHeight="1">
      <c r="B295" s="171"/>
      <c r="C295" s="172"/>
      <c r="D295" s="172"/>
      <c r="E295" s="173" t="s">
        <v>21</v>
      </c>
      <c r="F295" s="292" t="s">
        <v>498</v>
      </c>
      <c r="G295" s="278"/>
      <c r="H295" s="278"/>
      <c r="I295" s="278"/>
      <c r="J295" s="172"/>
      <c r="K295" s="174">
        <v>17.2</v>
      </c>
      <c r="L295" s="172"/>
      <c r="M295" s="172"/>
      <c r="N295" s="172"/>
      <c r="O295" s="172"/>
      <c r="P295" s="172"/>
      <c r="Q295" s="172"/>
      <c r="R295" s="175"/>
      <c r="T295" s="176"/>
      <c r="U295" s="172"/>
      <c r="V295" s="172"/>
      <c r="W295" s="172"/>
      <c r="X295" s="172"/>
      <c r="Y295" s="172"/>
      <c r="Z295" s="172"/>
      <c r="AA295" s="177"/>
      <c r="AT295" s="178" t="s">
        <v>184</v>
      </c>
      <c r="AU295" s="178" t="s">
        <v>101</v>
      </c>
      <c r="AV295" s="10" t="s">
        <v>101</v>
      </c>
      <c r="AW295" s="10" t="s">
        <v>35</v>
      </c>
      <c r="AX295" s="10" t="s">
        <v>23</v>
      </c>
      <c r="AY295" s="178" t="s">
        <v>137</v>
      </c>
    </row>
    <row r="296" spans="2:65" s="1" customFormat="1" ht="22.5" customHeight="1">
      <c r="B296" s="33"/>
      <c r="C296" s="184" t="s">
        <v>499</v>
      </c>
      <c r="D296" s="184" t="s">
        <v>217</v>
      </c>
      <c r="E296" s="185" t="s">
        <v>500</v>
      </c>
      <c r="F296" s="288" t="s">
        <v>501</v>
      </c>
      <c r="G296" s="289"/>
      <c r="H296" s="289"/>
      <c r="I296" s="289"/>
      <c r="J296" s="186" t="s">
        <v>502</v>
      </c>
      <c r="K296" s="187">
        <v>730.05</v>
      </c>
      <c r="L296" s="290">
        <v>0</v>
      </c>
      <c r="M296" s="289"/>
      <c r="N296" s="291">
        <f>ROUND(L296*K296,2)</f>
        <v>0</v>
      </c>
      <c r="O296" s="273"/>
      <c r="P296" s="273"/>
      <c r="Q296" s="273"/>
      <c r="R296" s="35"/>
      <c r="T296" s="168" t="s">
        <v>21</v>
      </c>
      <c r="U296" s="42" t="s">
        <v>42</v>
      </c>
      <c r="V296" s="34"/>
      <c r="W296" s="169">
        <f>V296*K296</f>
        <v>0</v>
      </c>
      <c r="X296" s="169">
        <v>0</v>
      </c>
      <c r="Y296" s="169">
        <f>X296*K296</f>
        <v>0</v>
      </c>
      <c r="Z296" s="169">
        <v>0</v>
      </c>
      <c r="AA296" s="170">
        <f>Z296*K296</f>
        <v>0</v>
      </c>
      <c r="AR296" s="16" t="s">
        <v>155</v>
      </c>
      <c r="AT296" s="16" t="s">
        <v>217</v>
      </c>
      <c r="AU296" s="16" t="s">
        <v>101</v>
      </c>
      <c r="AY296" s="16" t="s">
        <v>137</v>
      </c>
      <c r="BE296" s="108">
        <f>IF(U296="základní",N296,0)</f>
        <v>0</v>
      </c>
      <c r="BF296" s="108">
        <f>IF(U296="snížená",N296,0)</f>
        <v>0</v>
      </c>
      <c r="BG296" s="108">
        <f>IF(U296="zákl. přenesená",N296,0)</f>
        <v>0</v>
      </c>
      <c r="BH296" s="108">
        <f>IF(U296="sníž. přenesená",N296,0)</f>
        <v>0</v>
      </c>
      <c r="BI296" s="108">
        <f>IF(U296="nulová",N296,0)</f>
        <v>0</v>
      </c>
      <c r="BJ296" s="16" t="s">
        <v>23</v>
      </c>
      <c r="BK296" s="108">
        <f>ROUND(L296*K296,2)</f>
        <v>0</v>
      </c>
      <c r="BL296" s="16" t="s">
        <v>142</v>
      </c>
      <c r="BM296" s="16" t="s">
        <v>503</v>
      </c>
    </row>
    <row r="297" spans="2:51" s="10" customFormat="1" ht="31.5" customHeight="1">
      <c r="B297" s="171"/>
      <c r="C297" s="172"/>
      <c r="D297" s="172"/>
      <c r="E297" s="173" t="s">
        <v>21</v>
      </c>
      <c r="F297" s="292" t="s">
        <v>504</v>
      </c>
      <c r="G297" s="278"/>
      <c r="H297" s="278"/>
      <c r="I297" s="278"/>
      <c r="J297" s="172"/>
      <c r="K297" s="174">
        <v>730.05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184</v>
      </c>
      <c r="AU297" s="178" t="s">
        <v>101</v>
      </c>
      <c r="AV297" s="10" t="s">
        <v>101</v>
      </c>
      <c r="AW297" s="10" t="s">
        <v>35</v>
      </c>
      <c r="AX297" s="10" t="s">
        <v>23</v>
      </c>
      <c r="AY297" s="178" t="s">
        <v>137</v>
      </c>
    </row>
    <row r="298" spans="2:65" s="1" customFormat="1" ht="31.5" customHeight="1">
      <c r="B298" s="33"/>
      <c r="C298" s="164" t="s">
        <v>371</v>
      </c>
      <c r="D298" s="164" t="s">
        <v>138</v>
      </c>
      <c r="E298" s="165" t="s">
        <v>505</v>
      </c>
      <c r="F298" s="272" t="s">
        <v>506</v>
      </c>
      <c r="G298" s="273"/>
      <c r="H298" s="273"/>
      <c r="I298" s="273"/>
      <c r="J298" s="166" t="s">
        <v>151</v>
      </c>
      <c r="K298" s="167">
        <v>7</v>
      </c>
      <c r="L298" s="274">
        <v>0</v>
      </c>
      <c r="M298" s="273"/>
      <c r="N298" s="275">
        <f>ROUND(L298*K298,2)</f>
        <v>0</v>
      </c>
      <c r="O298" s="273"/>
      <c r="P298" s="273"/>
      <c r="Q298" s="273"/>
      <c r="R298" s="35"/>
      <c r="T298" s="168" t="s">
        <v>21</v>
      </c>
      <c r="U298" s="42" t="s">
        <v>42</v>
      </c>
      <c r="V298" s="34"/>
      <c r="W298" s="169">
        <f>V298*K298</f>
        <v>0</v>
      </c>
      <c r="X298" s="169">
        <v>0</v>
      </c>
      <c r="Y298" s="169">
        <f>X298*K298</f>
        <v>0</v>
      </c>
      <c r="Z298" s="169">
        <v>0</v>
      </c>
      <c r="AA298" s="170">
        <f>Z298*K298</f>
        <v>0</v>
      </c>
      <c r="AR298" s="16" t="s">
        <v>142</v>
      </c>
      <c r="AT298" s="16" t="s">
        <v>138</v>
      </c>
      <c r="AU298" s="16" t="s">
        <v>101</v>
      </c>
      <c r="AY298" s="16" t="s">
        <v>137</v>
      </c>
      <c r="BE298" s="108">
        <f>IF(U298="základní",N298,0)</f>
        <v>0</v>
      </c>
      <c r="BF298" s="108">
        <f>IF(U298="snížená",N298,0)</f>
        <v>0</v>
      </c>
      <c r="BG298" s="108">
        <f>IF(U298="zákl. přenesená",N298,0)</f>
        <v>0</v>
      </c>
      <c r="BH298" s="108">
        <f>IF(U298="sníž. přenesená",N298,0)</f>
        <v>0</v>
      </c>
      <c r="BI298" s="108">
        <f>IF(U298="nulová",N298,0)</f>
        <v>0</v>
      </c>
      <c r="BJ298" s="16" t="s">
        <v>23</v>
      </c>
      <c r="BK298" s="108">
        <f>ROUND(L298*K298,2)</f>
        <v>0</v>
      </c>
      <c r="BL298" s="16" t="s">
        <v>142</v>
      </c>
      <c r="BM298" s="16" t="s">
        <v>507</v>
      </c>
    </row>
    <row r="299" spans="2:47" s="1" customFormat="1" ht="66" customHeight="1">
      <c r="B299" s="33"/>
      <c r="C299" s="34"/>
      <c r="D299" s="34"/>
      <c r="E299" s="34"/>
      <c r="F299" s="276" t="s">
        <v>508</v>
      </c>
      <c r="G299" s="240"/>
      <c r="H299" s="240"/>
      <c r="I299" s="240"/>
      <c r="J299" s="34"/>
      <c r="K299" s="34"/>
      <c r="L299" s="34"/>
      <c r="M299" s="34"/>
      <c r="N299" s="34"/>
      <c r="O299" s="34"/>
      <c r="P299" s="34"/>
      <c r="Q299" s="34"/>
      <c r="R299" s="35"/>
      <c r="T299" s="76"/>
      <c r="U299" s="34"/>
      <c r="V299" s="34"/>
      <c r="W299" s="34"/>
      <c r="X299" s="34"/>
      <c r="Y299" s="34"/>
      <c r="Z299" s="34"/>
      <c r="AA299" s="77"/>
      <c r="AT299" s="16" t="s">
        <v>144</v>
      </c>
      <c r="AU299" s="16" t="s">
        <v>101</v>
      </c>
    </row>
    <row r="300" spans="2:65" s="1" customFormat="1" ht="22.5" customHeight="1">
      <c r="B300" s="33"/>
      <c r="C300" s="164" t="s">
        <v>509</v>
      </c>
      <c r="D300" s="164" t="s">
        <v>138</v>
      </c>
      <c r="E300" s="165" t="s">
        <v>510</v>
      </c>
      <c r="F300" s="272" t="s">
        <v>511</v>
      </c>
      <c r="G300" s="273"/>
      <c r="H300" s="273"/>
      <c r="I300" s="273"/>
      <c r="J300" s="166" t="s">
        <v>151</v>
      </c>
      <c r="K300" s="167">
        <v>19.3</v>
      </c>
      <c r="L300" s="274">
        <v>0</v>
      </c>
      <c r="M300" s="273"/>
      <c r="N300" s="275">
        <f>ROUND(L300*K300,2)</f>
        <v>0</v>
      </c>
      <c r="O300" s="273"/>
      <c r="P300" s="273"/>
      <c r="Q300" s="273"/>
      <c r="R300" s="35"/>
      <c r="T300" s="168" t="s">
        <v>21</v>
      </c>
      <c r="U300" s="42" t="s">
        <v>42</v>
      </c>
      <c r="V300" s="34"/>
      <c r="W300" s="169">
        <f>V300*K300</f>
        <v>0</v>
      </c>
      <c r="X300" s="169">
        <v>0</v>
      </c>
      <c r="Y300" s="169">
        <f>X300*K300</f>
        <v>0</v>
      </c>
      <c r="Z300" s="169">
        <v>0</v>
      </c>
      <c r="AA300" s="170">
        <f>Z300*K300</f>
        <v>0</v>
      </c>
      <c r="AR300" s="16" t="s">
        <v>142</v>
      </c>
      <c r="AT300" s="16" t="s">
        <v>138</v>
      </c>
      <c r="AU300" s="16" t="s">
        <v>101</v>
      </c>
      <c r="AY300" s="16" t="s">
        <v>137</v>
      </c>
      <c r="BE300" s="108">
        <f>IF(U300="základní",N300,0)</f>
        <v>0</v>
      </c>
      <c r="BF300" s="108">
        <f>IF(U300="snížená",N300,0)</f>
        <v>0</v>
      </c>
      <c r="BG300" s="108">
        <f>IF(U300="zákl. přenesená",N300,0)</f>
        <v>0</v>
      </c>
      <c r="BH300" s="108">
        <f>IF(U300="sníž. přenesená",N300,0)</f>
        <v>0</v>
      </c>
      <c r="BI300" s="108">
        <f>IF(U300="nulová",N300,0)</f>
        <v>0</v>
      </c>
      <c r="BJ300" s="16" t="s">
        <v>23</v>
      </c>
      <c r="BK300" s="108">
        <f>ROUND(L300*K300,2)</f>
        <v>0</v>
      </c>
      <c r="BL300" s="16" t="s">
        <v>142</v>
      </c>
      <c r="BM300" s="16" t="s">
        <v>512</v>
      </c>
    </row>
    <row r="301" spans="2:47" s="1" customFormat="1" ht="66" customHeight="1">
      <c r="B301" s="33"/>
      <c r="C301" s="34"/>
      <c r="D301" s="34"/>
      <c r="E301" s="34"/>
      <c r="F301" s="276" t="s">
        <v>508</v>
      </c>
      <c r="G301" s="240"/>
      <c r="H301" s="240"/>
      <c r="I301" s="240"/>
      <c r="J301" s="34"/>
      <c r="K301" s="34"/>
      <c r="L301" s="34"/>
      <c r="M301" s="34"/>
      <c r="N301" s="34"/>
      <c r="O301" s="34"/>
      <c r="P301" s="34"/>
      <c r="Q301" s="34"/>
      <c r="R301" s="35"/>
      <c r="T301" s="76"/>
      <c r="U301" s="34"/>
      <c r="V301" s="34"/>
      <c r="W301" s="34"/>
      <c r="X301" s="34"/>
      <c r="Y301" s="34"/>
      <c r="Z301" s="34"/>
      <c r="AA301" s="77"/>
      <c r="AT301" s="16" t="s">
        <v>144</v>
      </c>
      <c r="AU301" s="16" t="s">
        <v>101</v>
      </c>
    </row>
    <row r="302" spans="2:51" s="10" customFormat="1" ht="22.5" customHeight="1">
      <c r="B302" s="171"/>
      <c r="C302" s="172"/>
      <c r="D302" s="172"/>
      <c r="E302" s="173" t="s">
        <v>21</v>
      </c>
      <c r="F302" s="277" t="s">
        <v>513</v>
      </c>
      <c r="G302" s="278"/>
      <c r="H302" s="278"/>
      <c r="I302" s="278"/>
      <c r="J302" s="172"/>
      <c r="K302" s="174">
        <v>19.3</v>
      </c>
      <c r="L302" s="172"/>
      <c r="M302" s="172"/>
      <c r="N302" s="172"/>
      <c r="O302" s="172"/>
      <c r="P302" s="172"/>
      <c r="Q302" s="172"/>
      <c r="R302" s="175"/>
      <c r="T302" s="176"/>
      <c r="U302" s="172"/>
      <c r="V302" s="172"/>
      <c r="W302" s="172"/>
      <c r="X302" s="172"/>
      <c r="Y302" s="172"/>
      <c r="Z302" s="172"/>
      <c r="AA302" s="177"/>
      <c r="AT302" s="178" t="s">
        <v>184</v>
      </c>
      <c r="AU302" s="178" t="s">
        <v>101</v>
      </c>
      <c r="AV302" s="10" t="s">
        <v>101</v>
      </c>
      <c r="AW302" s="10" t="s">
        <v>35</v>
      </c>
      <c r="AX302" s="10" t="s">
        <v>23</v>
      </c>
      <c r="AY302" s="178" t="s">
        <v>137</v>
      </c>
    </row>
    <row r="303" spans="2:65" s="1" customFormat="1" ht="31.5" customHeight="1">
      <c r="B303" s="33"/>
      <c r="C303" s="164" t="s">
        <v>376</v>
      </c>
      <c r="D303" s="164" t="s">
        <v>138</v>
      </c>
      <c r="E303" s="165" t="s">
        <v>514</v>
      </c>
      <c r="F303" s="272" t="s">
        <v>515</v>
      </c>
      <c r="G303" s="273"/>
      <c r="H303" s="273"/>
      <c r="I303" s="273"/>
      <c r="J303" s="166" t="s">
        <v>216</v>
      </c>
      <c r="K303" s="167">
        <v>4</v>
      </c>
      <c r="L303" s="274">
        <v>0</v>
      </c>
      <c r="M303" s="273"/>
      <c r="N303" s="275">
        <f>ROUND(L303*K303,2)</f>
        <v>0</v>
      </c>
      <c r="O303" s="273"/>
      <c r="P303" s="273"/>
      <c r="Q303" s="273"/>
      <c r="R303" s="35"/>
      <c r="T303" s="168" t="s">
        <v>21</v>
      </c>
      <c r="U303" s="42" t="s">
        <v>42</v>
      </c>
      <c r="V303" s="34"/>
      <c r="W303" s="169">
        <f>V303*K303</f>
        <v>0</v>
      </c>
      <c r="X303" s="169">
        <v>0</v>
      </c>
      <c r="Y303" s="169">
        <f>X303*K303</f>
        <v>0</v>
      </c>
      <c r="Z303" s="169">
        <v>0</v>
      </c>
      <c r="AA303" s="170">
        <f>Z303*K303</f>
        <v>0</v>
      </c>
      <c r="AR303" s="16" t="s">
        <v>142</v>
      </c>
      <c r="AT303" s="16" t="s">
        <v>138</v>
      </c>
      <c r="AU303" s="16" t="s">
        <v>101</v>
      </c>
      <c r="AY303" s="16" t="s">
        <v>137</v>
      </c>
      <c r="BE303" s="108">
        <f>IF(U303="základní",N303,0)</f>
        <v>0</v>
      </c>
      <c r="BF303" s="108">
        <f>IF(U303="snížená",N303,0)</f>
        <v>0</v>
      </c>
      <c r="BG303" s="108">
        <f>IF(U303="zákl. přenesená",N303,0)</f>
        <v>0</v>
      </c>
      <c r="BH303" s="108">
        <f>IF(U303="sníž. přenesená",N303,0)</f>
        <v>0</v>
      </c>
      <c r="BI303" s="108">
        <f>IF(U303="nulová",N303,0)</f>
        <v>0</v>
      </c>
      <c r="BJ303" s="16" t="s">
        <v>23</v>
      </c>
      <c r="BK303" s="108">
        <f>ROUND(L303*K303,2)</f>
        <v>0</v>
      </c>
      <c r="BL303" s="16" t="s">
        <v>142</v>
      </c>
      <c r="BM303" s="16" t="s">
        <v>516</v>
      </c>
    </row>
    <row r="304" spans="2:47" s="1" customFormat="1" ht="234" customHeight="1">
      <c r="B304" s="33"/>
      <c r="C304" s="34"/>
      <c r="D304" s="34"/>
      <c r="E304" s="34"/>
      <c r="F304" s="276" t="s">
        <v>517</v>
      </c>
      <c r="G304" s="240"/>
      <c r="H304" s="240"/>
      <c r="I304" s="240"/>
      <c r="J304" s="34"/>
      <c r="K304" s="34"/>
      <c r="L304" s="34"/>
      <c r="M304" s="34"/>
      <c r="N304" s="34"/>
      <c r="O304" s="34"/>
      <c r="P304" s="34"/>
      <c r="Q304" s="34"/>
      <c r="R304" s="35"/>
      <c r="T304" s="76"/>
      <c r="U304" s="34"/>
      <c r="V304" s="34"/>
      <c r="W304" s="34"/>
      <c r="X304" s="34"/>
      <c r="Y304" s="34"/>
      <c r="Z304" s="34"/>
      <c r="AA304" s="77"/>
      <c r="AT304" s="16" t="s">
        <v>144</v>
      </c>
      <c r="AU304" s="16" t="s">
        <v>101</v>
      </c>
    </row>
    <row r="305" spans="2:65" s="1" customFormat="1" ht="44.25" customHeight="1">
      <c r="B305" s="33"/>
      <c r="C305" s="164" t="s">
        <v>518</v>
      </c>
      <c r="D305" s="164" t="s">
        <v>138</v>
      </c>
      <c r="E305" s="165" t="s">
        <v>519</v>
      </c>
      <c r="F305" s="272" t="s">
        <v>520</v>
      </c>
      <c r="G305" s="273"/>
      <c r="H305" s="273"/>
      <c r="I305" s="273"/>
      <c r="J305" s="166" t="s">
        <v>244</v>
      </c>
      <c r="K305" s="167">
        <v>0.875</v>
      </c>
      <c r="L305" s="274">
        <v>0</v>
      </c>
      <c r="M305" s="273"/>
      <c r="N305" s="275">
        <f>ROUND(L305*K305,2)</f>
        <v>0</v>
      </c>
      <c r="O305" s="273"/>
      <c r="P305" s="273"/>
      <c r="Q305" s="273"/>
      <c r="R305" s="35"/>
      <c r="T305" s="168" t="s">
        <v>21</v>
      </c>
      <c r="U305" s="42" t="s">
        <v>42</v>
      </c>
      <c r="V305" s="34"/>
      <c r="W305" s="169">
        <f>V305*K305</f>
        <v>0</v>
      </c>
      <c r="X305" s="169">
        <v>1.04838</v>
      </c>
      <c r="Y305" s="169">
        <f>X305*K305</f>
        <v>0.9173325000000001</v>
      </c>
      <c r="Z305" s="169">
        <v>0</v>
      </c>
      <c r="AA305" s="170">
        <f>Z305*K305</f>
        <v>0</v>
      </c>
      <c r="AR305" s="16" t="s">
        <v>142</v>
      </c>
      <c r="AT305" s="16" t="s">
        <v>138</v>
      </c>
      <c r="AU305" s="16" t="s">
        <v>101</v>
      </c>
      <c r="AY305" s="16" t="s">
        <v>137</v>
      </c>
      <c r="BE305" s="108">
        <f>IF(U305="základní",N305,0)</f>
        <v>0</v>
      </c>
      <c r="BF305" s="108">
        <f>IF(U305="snížená",N305,0)</f>
        <v>0</v>
      </c>
      <c r="BG305" s="108">
        <f>IF(U305="zákl. přenesená",N305,0)</f>
        <v>0</v>
      </c>
      <c r="BH305" s="108">
        <f>IF(U305="sníž. přenesená",N305,0)</f>
        <v>0</v>
      </c>
      <c r="BI305" s="108">
        <f>IF(U305="nulová",N305,0)</f>
        <v>0</v>
      </c>
      <c r="BJ305" s="16" t="s">
        <v>23</v>
      </c>
      <c r="BK305" s="108">
        <f>ROUND(L305*K305,2)</f>
        <v>0</v>
      </c>
      <c r="BL305" s="16" t="s">
        <v>142</v>
      </c>
      <c r="BM305" s="16" t="s">
        <v>521</v>
      </c>
    </row>
    <row r="306" spans="2:51" s="11" customFormat="1" ht="22.5" customHeight="1">
      <c r="B306" s="188"/>
      <c r="C306" s="189"/>
      <c r="D306" s="189"/>
      <c r="E306" s="190" t="s">
        <v>21</v>
      </c>
      <c r="F306" s="293" t="s">
        <v>522</v>
      </c>
      <c r="G306" s="294"/>
      <c r="H306" s="294"/>
      <c r="I306" s="294"/>
      <c r="J306" s="189"/>
      <c r="K306" s="191" t="s">
        <v>21</v>
      </c>
      <c r="L306" s="189"/>
      <c r="M306" s="189"/>
      <c r="N306" s="189"/>
      <c r="O306" s="189"/>
      <c r="P306" s="189"/>
      <c r="Q306" s="189"/>
      <c r="R306" s="192"/>
      <c r="T306" s="193"/>
      <c r="U306" s="189"/>
      <c r="V306" s="189"/>
      <c r="W306" s="189"/>
      <c r="X306" s="189"/>
      <c r="Y306" s="189"/>
      <c r="Z306" s="189"/>
      <c r="AA306" s="194"/>
      <c r="AT306" s="195" t="s">
        <v>184</v>
      </c>
      <c r="AU306" s="195" t="s">
        <v>101</v>
      </c>
      <c r="AV306" s="11" t="s">
        <v>23</v>
      </c>
      <c r="AW306" s="11" t="s">
        <v>35</v>
      </c>
      <c r="AX306" s="11" t="s">
        <v>77</v>
      </c>
      <c r="AY306" s="195" t="s">
        <v>137</v>
      </c>
    </row>
    <row r="307" spans="2:51" s="10" customFormat="1" ht="22.5" customHeight="1">
      <c r="B307" s="171"/>
      <c r="C307" s="172"/>
      <c r="D307" s="172"/>
      <c r="E307" s="173" t="s">
        <v>21</v>
      </c>
      <c r="F307" s="277" t="s">
        <v>523</v>
      </c>
      <c r="G307" s="278"/>
      <c r="H307" s="278"/>
      <c r="I307" s="278"/>
      <c r="J307" s="172"/>
      <c r="K307" s="174">
        <v>0.875</v>
      </c>
      <c r="L307" s="172"/>
      <c r="M307" s="172"/>
      <c r="N307" s="172"/>
      <c r="O307" s="172"/>
      <c r="P307" s="172"/>
      <c r="Q307" s="172"/>
      <c r="R307" s="175"/>
      <c r="T307" s="176"/>
      <c r="U307" s="172"/>
      <c r="V307" s="172"/>
      <c r="W307" s="172"/>
      <c r="X307" s="172"/>
      <c r="Y307" s="172"/>
      <c r="Z307" s="172"/>
      <c r="AA307" s="177"/>
      <c r="AT307" s="178" t="s">
        <v>184</v>
      </c>
      <c r="AU307" s="178" t="s">
        <v>101</v>
      </c>
      <c r="AV307" s="10" t="s">
        <v>101</v>
      </c>
      <c r="AW307" s="10" t="s">
        <v>35</v>
      </c>
      <c r="AX307" s="10" t="s">
        <v>23</v>
      </c>
      <c r="AY307" s="178" t="s">
        <v>137</v>
      </c>
    </row>
    <row r="308" spans="2:65" s="1" customFormat="1" ht="44.25" customHeight="1">
      <c r="B308" s="33"/>
      <c r="C308" s="164" t="s">
        <v>380</v>
      </c>
      <c r="D308" s="164" t="s">
        <v>138</v>
      </c>
      <c r="E308" s="165" t="s">
        <v>524</v>
      </c>
      <c r="F308" s="272" t="s">
        <v>525</v>
      </c>
      <c r="G308" s="273"/>
      <c r="H308" s="273"/>
      <c r="I308" s="273"/>
      <c r="J308" s="166" t="s">
        <v>291</v>
      </c>
      <c r="K308" s="167">
        <v>3.972</v>
      </c>
      <c r="L308" s="274">
        <v>0</v>
      </c>
      <c r="M308" s="273"/>
      <c r="N308" s="275">
        <f>ROUND(L308*K308,2)</f>
        <v>0</v>
      </c>
      <c r="O308" s="273"/>
      <c r="P308" s="273"/>
      <c r="Q308" s="273"/>
      <c r="R308" s="35"/>
      <c r="T308" s="168" t="s">
        <v>21</v>
      </c>
      <c r="U308" s="42" t="s">
        <v>42</v>
      </c>
      <c r="V308" s="34"/>
      <c r="W308" s="169">
        <f>V308*K308</f>
        <v>0</v>
      </c>
      <c r="X308" s="169">
        <v>0</v>
      </c>
      <c r="Y308" s="169">
        <f>X308*K308</f>
        <v>0</v>
      </c>
      <c r="Z308" s="169">
        <v>0</v>
      </c>
      <c r="AA308" s="170">
        <f>Z308*K308</f>
        <v>0</v>
      </c>
      <c r="AR308" s="16" t="s">
        <v>142</v>
      </c>
      <c r="AT308" s="16" t="s">
        <v>138</v>
      </c>
      <c r="AU308" s="16" t="s">
        <v>101</v>
      </c>
      <c r="AY308" s="16" t="s">
        <v>137</v>
      </c>
      <c r="BE308" s="108">
        <f>IF(U308="základní",N308,0)</f>
        <v>0</v>
      </c>
      <c r="BF308" s="108">
        <f>IF(U308="snížená",N308,0)</f>
        <v>0</v>
      </c>
      <c r="BG308" s="108">
        <f>IF(U308="zákl. přenesená",N308,0)</f>
        <v>0</v>
      </c>
      <c r="BH308" s="108">
        <f>IF(U308="sníž. přenesená",N308,0)</f>
        <v>0</v>
      </c>
      <c r="BI308" s="108">
        <f>IF(U308="nulová",N308,0)</f>
        <v>0</v>
      </c>
      <c r="BJ308" s="16" t="s">
        <v>23</v>
      </c>
      <c r="BK308" s="108">
        <f>ROUND(L308*K308,2)</f>
        <v>0</v>
      </c>
      <c r="BL308" s="16" t="s">
        <v>142</v>
      </c>
      <c r="BM308" s="16" t="s">
        <v>526</v>
      </c>
    </row>
    <row r="309" spans="2:47" s="1" customFormat="1" ht="66" customHeight="1">
      <c r="B309" s="33"/>
      <c r="C309" s="34"/>
      <c r="D309" s="34"/>
      <c r="E309" s="34"/>
      <c r="F309" s="276" t="s">
        <v>508</v>
      </c>
      <c r="G309" s="240"/>
      <c r="H309" s="240"/>
      <c r="I309" s="240"/>
      <c r="J309" s="34"/>
      <c r="K309" s="34"/>
      <c r="L309" s="34"/>
      <c r="M309" s="34"/>
      <c r="N309" s="34"/>
      <c r="O309" s="34"/>
      <c r="P309" s="34"/>
      <c r="Q309" s="34"/>
      <c r="R309" s="35"/>
      <c r="T309" s="76"/>
      <c r="U309" s="34"/>
      <c r="V309" s="34"/>
      <c r="W309" s="34"/>
      <c r="X309" s="34"/>
      <c r="Y309" s="34"/>
      <c r="Z309" s="34"/>
      <c r="AA309" s="77"/>
      <c r="AT309" s="16" t="s">
        <v>144</v>
      </c>
      <c r="AU309" s="16" t="s">
        <v>101</v>
      </c>
    </row>
    <row r="310" spans="2:51" s="11" customFormat="1" ht="22.5" customHeight="1">
      <c r="B310" s="188"/>
      <c r="C310" s="189"/>
      <c r="D310" s="189"/>
      <c r="E310" s="190" t="s">
        <v>21</v>
      </c>
      <c r="F310" s="297" t="s">
        <v>527</v>
      </c>
      <c r="G310" s="294"/>
      <c r="H310" s="294"/>
      <c r="I310" s="294"/>
      <c r="J310" s="189"/>
      <c r="K310" s="191" t="s">
        <v>21</v>
      </c>
      <c r="L310" s="189"/>
      <c r="M310" s="189"/>
      <c r="N310" s="189"/>
      <c r="O310" s="189"/>
      <c r="P310" s="189"/>
      <c r="Q310" s="189"/>
      <c r="R310" s="192"/>
      <c r="T310" s="193"/>
      <c r="U310" s="189"/>
      <c r="V310" s="189"/>
      <c r="W310" s="189"/>
      <c r="X310" s="189"/>
      <c r="Y310" s="189"/>
      <c r="Z310" s="189"/>
      <c r="AA310" s="194"/>
      <c r="AT310" s="195" t="s">
        <v>184</v>
      </c>
      <c r="AU310" s="195" t="s">
        <v>101</v>
      </c>
      <c r="AV310" s="11" t="s">
        <v>23</v>
      </c>
      <c r="AW310" s="11" t="s">
        <v>35</v>
      </c>
      <c r="AX310" s="11" t="s">
        <v>77</v>
      </c>
      <c r="AY310" s="195" t="s">
        <v>137</v>
      </c>
    </row>
    <row r="311" spans="2:51" s="10" customFormat="1" ht="22.5" customHeight="1">
      <c r="B311" s="171"/>
      <c r="C311" s="172"/>
      <c r="D311" s="172"/>
      <c r="E311" s="173" t="s">
        <v>21</v>
      </c>
      <c r="F311" s="277" t="s">
        <v>528</v>
      </c>
      <c r="G311" s="278"/>
      <c r="H311" s="278"/>
      <c r="I311" s="278"/>
      <c r="J311" s="172"/>
      <c r="K311" s="174">
        <v>3.972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184</v>
      </c>
      <c r="AU311" s="178" t="s">
        <v>101</v>
      </c>
      <c r="AV311" s="10" t="s">
        <v>101</v>
      </c>
      <c r="AW311" s="10" t="s">
        <v>35</v>
      </c>
      <c r="AX311" s="10" t="s">
        <v>23</v>
      </c>
      <c r="AY311" s="178" t="s">
        <v>137</v>
      </c>
    </row>
    <row r="312" spans="2:63" s="9" customFormat="1" ht="29.85" customHeight="1">
      <c r="B312" s="153"/>
      <c r="C312" s="154"/>
      <c r="D312" s="163" t="s">
        <v>248</v>
      </c>
      <c r="E312" s="163"/>
      <c r="F312" s="163"/>
      <c r="G312" s="163"/>
      <c r="H312" s="163"/>
      <c r="I312" s="163"/>
      <c r="J312" s="163"/>
      <c r="K312" s="163"/>
      <c r="L312" s="163"/>
      <c r="M312" s="163"/>
      <c r="N312" s="283">
        <f>BK312</f>
        <v>0</v>
      </c>
      <c r="O312" s="284"/>
      <c r="P312" s="284"/>
      <c r="Q312" s="284"/>
      <c r="R312" s="156"/>
      <c r="T312" s="157"/>
      <c r="U312" s="154"/>
      <c r="V312" s="154"/>
      <c r="W312" s="158">
        <f>SUM(W313:W344)</f>
        <v>0</v>
      </c>
      <c r="X312" s="154"/>
      <c r="Y312" s="158">
        <f>SUM(Y313:Y344)</f>
        <v>115.73472524000002</v>
      </c>
      <c r="Z312" s="154"/>
      <c r="AA312" s="159">
        <f>SUM(AA313:AA344)</f>
        <v>0</v>
      </c>
      <c r="AR312" s="160" t="s">
        <v>23</v>
      </c>
      <c r="AT312" s="161" t="s">
        <v>76</v>
      </c>
      <c r="AU312" s="161" t="s">
        <v>23</v>
      </c>
      <c r="AY312" s="160" t="s">
        <v>137</v>
      </c>
      <c r="BK312" s="162">
        <f>SUM(BK313:BK344)</f>
        <v>0</v>
      </c>
    </row>
    <row r="313" spans="2:65" s="1" customFormat="1" ht="31.5" customHeight="1">
      <c r="B313" s="33"/>
      <c r="C313" s="164" t="s">
        <v>529</v>
      </c>
      <c r="D313" s="164" t="s">
        <v>138</v>
      </c>
      <c r="E313" s="165" t="s">
        <v>530</v>
      </c>
      <c r="F313" s="272" t="s">
        <v>531</v>
      </c>
      <c r="G313" s="273"/>
      <c r="H313" s="273"/>
      <c r="I313" s="273"/>
      <c r="J313" s="166" t="s">
        <v>194</v>
      </c>
      <c r="K313" s="167">
        <v>0.9</v>
      </c>
      <c r="L313" s="274">
        <v>0</v>
      </c>
      <c r="M313" s="273"/>
      <c r="N313" s="275">
        <f>ROUND(L313*K313,2)</f>
        <v>0</v>
      </c>
      <c r="O313" s="273"/>
      <c r="P313" s="273"/>
      <c r="Q313" s="273"/>
      <c r="R313" s="35"/>
      <c r="T313" s="168" t="s">
        <v>21</v>
      </c>
      <c r="U313" s="42" t="s">
        <v>42</v>
      </c>
      <c r="V313" s="34"/>
      <c r="W313" s="169">
        <f>V313*K313</f>
        <v>0</v>
      </c>
      <c r="X313" s="169">
        <v>0.5585</v>
      </c>
      <c r="Y313" s="169">
        <f>X313*K313</f>
        <v>0.50265</v>
      </c>
      <c r="Z313" s="169">
        <v>0</v>
      </c>
      <c r="AA313" s="170">
        <f>Z313*K313</f>
        <v>0</v>
      </c>
      <c r="AR313" s="16" t="s">
        <v>142</v>
      </c>
      <c r="AT313" s="16" t="s">
        <v>138</v>
      </c>
      <c r="AU313" s="16" t="s">
        <v>101</v>
      </c>
      <c r="AY313" s="16" t="s">
        <v>137</v>
      </c>
      <c r="BE313" s="108">
        <f>IF(U313="základní",N313,0)</f>
        <v>0</v>
      </c>
      <c r="BF313" s="108">
        <f>IF(U313="snížená",N313,0)</f>
        <v>0</v>
      </c>
      <c r="BG313" s="108">
        <f>IF(U313="zákl. přenesená",N313,0)</f>
        <v>0</v>
      </c>
      <c r="BH313" s="108">
        <f>IF(U313="sníž. přenesená",N313,0)</f>
        <v>0</v>
      </c>
      <c r="BI313" s="108">
        <f>IF(U313="nulová",N313,0)</f>
        <v>0</v>
      </c>
      <c r="BJ313" s="16" t="s">
        <v>23</v>
      </c>
      <c r="BK313" s="108">
        <f>ROUND(L313*K313,2)</f>
        <v>0</v>
      </c>
      <c r="BL313" s="16" t="s">
        <v>142</v>
      </c>
      <c r="BM313" s="16" t="s">
        <v>532</v>
      </c>
    </row>
    <row r="314" spans="2:65" s="1" customFormat="1" ht="31.5" customHeight="1">
      <c r="B314" s="33"/>
      <c r="C314" s="164" t="s">
        <v>386</v>
      </c>
      <c r="D314" s="164" t="s">
        <v>138</v>
      </c>
      <c r="E314" s="165" t="s">
        <v>533</v>
      </c>
      <c r="F314" s="272" t="s">
        <v>534</v>
      </c>
      <c r="G314" s="273"/>
      <c r="H314" s="273"/>
      <c r="I314" s="273"/>
      <c r="J314" s="166" t="s">
        <v>194</v>
      </c>
      <c r="K314" s="167">
        <v>52.188</v>
      </c>
      <c r="L314" s="274">
        <v>0</v>
      </c>
      <c r="M314" s="273"/>
      <c r="N314" s="275">
        <f>ROUND(L314*K314,2)</f>
        <v>0</v>
      </c>
      <c r="O314" s="273"/>
      <c r="P314" s="273"/>
      <c r="Q314" s="273"/>
      <c r="R314" s="35"/>
      <c r="T314" s="168" t="s">
        <v>21</v>
      </c>
      <c r="U314" s="42" t="s">
        <v>42</v>
      </c>
      <c r="V314" s="34"/>
      <c r="W314" s="169">
        <f>V314*K314</f>
        <v>0</v>
      </c>
      <c r="X314" s="169">
        <v>0.22798</v>
      </c>
      <c r="Y314" s="169">
        <f>X314*K314</f>
        <v>11.89782024</v>
      </c>
      <c r="Z314" s="169">
        <v>0</v>
      </c>
      <c r="AA314" s="170">
        <f>Z314*K314</f>
        <v>0</v>
      </c>
      <c r="AR314" s="16" t="s">
        <v>142</v>
      </c>
      <c r="AT314" s="16" t="s">
        <v>138</v>
      </c>
      <c r="AU314" s="16" t="s">
        <v>101</v>
      </c>
      <c r="AY314" s="16" t="s">
        <v>137</v>
      </c>
      <c r="BE314" s="108">
        <f>IF(U314="základní",N314,0)</f>
        <v>0</v>
      </c>
      <c r="BF314" s="108">
        <f>IF(U314="snížená",N314,0)</f>
        <v>0</v>
      </c>
      <c r="BG314" s="108">
        <f>IF(U314="zákl. přenesená",N314,0)</f>
        <v>0</v>
      </c>
      <c r="BH314" s="108">
        <f>IF(U314="sníž. přenesená",N314,0)</f>
        <v>0</v>
      </c>
      <c r="BI314" s="108">
        <f>IF(U314="nulová",N314,0)</f>
        <v>0</v>
      </c>
      <c r="BJ314" s="16" t="s">
        <v>23</v>
      </c>
      <c r="BK314" s="108">
        <f>ROUND(L314*K314,2)</f>
        <v>0</v>
      </c>
      <c r="BL314" s="16" t="s">
        <v>142</v>
      </c>
      <c r="BM314" s="16" t="s">
        <v>535</v>
      </c>
    </row>
    <row r="315" spans="2:65" s="1" customFormat="1" ht="44.25" customHeight="1">
      <c r="B315" s="33"/>
      <c r="C315" s="164" t="s">
        <v>536</v>
      </c>
      <c r="D315" s="164" t="s">
        <v>138</v>
      </c>
      <c r="E315" s="165" t="s">
        <v>537</v>
      </c>
      <c r="F315" s="272" t="s">
        <v>538</v>
      </c>
      <c r="G315" s="273"/>
      <c r="H315" s="273"/>
      <c r="I315" s="273"/>
      <c r="J315" s="166" t="s">
        <v>194</v>
      </c>
      <c r="K315" s="167">
        <v>12.6</v>
      </c>
      <c r="L315" s="274">
        <v>0</v>
      </c>
      <c r="M315" s="273"/>
      <c r="N315" s="275">
        <f>ROUND(L315*K315,2)</f>
        <v>0</v>
      </c>
      <c r="O315" s="273"/>
      <c r="P315" s="273"/>
      <c r="Q315" s="273"/>
      <c r="R315" s="35"/>
      <c r="T315" s="168" t="s">
        <v>21</v>
      </c>
      <c r="U315" s="42" t="s">
        <v>42</v>
      </c>
      <c r="V315" s="34"/>
      <c r="W315" s="169">
        <f>V315*K315</f>
        <v>0</v>
      </c>
      <c r="X315" s="169">
        <v>0.02645</v>
      </c>
      <c r="Y315" s="169">
        <f>X315*K315</f>
        <v>0.33327</v>
      </c>
      <c r="Z315" s="169">
        <v>0</v>
      </c>
      <c r="AA315" s="170">
        <f>Z315*K315</f>
        <v>0</v>
      </c>
      <c r="AR315" s="16" t="s">
        <v>142</v>
      </c>
      <c r="AT315" s="16" t="s">
        <v>138</v>
      </c>
      <c r="AU315" s="16" t="s">
        <v>101</v>
      </c>
      <c r="AY315" s="16" t="s">
        <v>137</v>
      </c>
      <c r="BE315" s="108">
        <f>IF(U315="základní",N315,0)</f>
        <v>0</v>
      </c>
      <c r="BF315" s="108">
        <f>IF(U315="snížená",N315,0)</f>
        <v>0</v>
      </c>
      <c r="BG315" s="108">
        <f>IF(U315="zákl. přenesená",N315,0)</f>
        <v>0</v>
      </c>
      <c r="BH315" s="108">
        <f>IF(U315="sníž. přenesená",N315,0)</f>
        <v>0</v>
      </c>
      <c r="BI315" s="108">
        <f>IF(U315="nulová",N315,0)</f>
        <v>0</v>
      </c>
      <c r="BJ315" s="16" t="s">
        <v>23</v>
      </c>
      <c r="BK315" s="108">
        <f>ROUND(L315*K315,2)</f>
        <v>0</v>
      </c>
      <c r="BL315" s="16" t="s">
        <v>142</v>
      </c>
      <c r="BM315" s="16" t="s">
        <v>539</v>
      </c>
    </row>
    <row r="316" spans="2:51" s="10" customFormat="1" ht="22.5" customHeight="1">
      <c r="B316" s="171"/>
      <c r="C316" s="172"/>
      <c r="D316" s="172"/>
      <c r="E316" s="173" t="s">
        <v>21</v>
      </c>
      <c r="F316" s="292" t="s">
        <v>540</v>
      </c>
      <c r="G316" s="278"/>
      <c r="H316" s="278"/>
      <c r="I316" s="278"/>
      <c r="J316" s="172"/>
      <c r="K316" s="174">
        <v>12.6</v>
      </c>
      <c r="L316" s="172"/>
      <c r="M316" s="172"/>
      <c r="N316" s="172"/>
      <c r="O316" s="172"/>
      <c r="P316" s="172"/>
      <c r="Q316" s="172"/>
      <c r="R316" s="175"/>
      <c r="T316" s="176"/>
      <c r="U316" s="172"/>
      <c r="V316" s="172"/>
      <c r="W316" s="172"/>
      <c r="X316" s="172"/>
      <c r="Y316" s="172"/>
      <c r="Z316" s="172"/>
      <c r="AA316" s="177"/>
      <c r="AT316" s="178" t="s">
        <v>184</v>
      </c>
      <c r="AU316" s="178" t="s">
        <v>101</v>
      </c>
      <c r="AV316" s="10" t="s">
        <v>101</v>
      </c>
      <c r="AW316" s="10" t="s">
        <v>35</v>
      </c>
      <c r="AX316" s="10" t="s">
        <v>23</v>
      </c>
      <c r="AY316" s="178" t="s">
        <v>137</v>
      </c>
    </row>
    <row r="317" spans="2:65" s="1" customFormat="1" ht="44.25" customHeight="1">
      <c r="B317" s="33"/>
      <c r="C317" s="164" t="s">
        <v>391</v>
      </c>
      <c r="D317" s="164" t="s">
        <v>138</v>
      </c>
      <c r="E317" s="165" t="s">
        <v>541</v>
      </c>
      <c r="F317" s="272" t="s">
        <v>542</v>
      </c>
      <c r="G317" s="273"/>
      <c r="H317" s="273"/>
      <c r="I317" s="273"/>
      <c r="J317" s="166" t="s">
        <v>194</v>
      </c>
      <c r="K317" s="167">
        <v>50.4</v>
      </c>
      <c r="L317" s="274">
        <v>0</v>
      </c>
      <c r="M317" s="273"/>
      <c r="N317" s="275">
        <f>ROUND(L317*K317,2)</f>
        <v>0</v>
      </c>
      <c r="O317" s="273"/>
      <c r="P317" s="273"/>
      <c r="Q317" s="273"/>
      <c r="R317" s="35"/>
      <c r="T317" s="168" t="s">
        <v>21</v>
      </c>
      <c r="U317" s="42" t="s">
        <v>42</v>
      </c>
      <c r="V317" s="34"/>
      <c r="W317" s="169">
        <f>V317*K317</f>
        <v>0</v>
      </c>
      <c r="X317" s="169">
        <v>0.02645</v>
      </c>
      <c r="Y317" s="169">
        <f>X317*K317</f>
        <v>1.33308</v>
      </c>
      <c r="Z317" s="169">
        <v>0</v>
      </c>
      <c r="AA317" s="170">
        <f>Z317*K317</f>
        <v>0</v>
      </c>
      <c r="AR317" s="16" t="s">
        <v>142</v>
      </c>
      <c r="AT317" s="16" t="s">
        <v>138</v>
      </c>
      <c r="AU317" s="16" t="s">
        <v>101</v>
      </c>
      <c r="AY317" s="16" t="s">
        <v>137</v>
      </c>
      <c r="BE317" s="108">
        <f>IF(U317="základní",N317,0)</f>
        <v>0</v>
      </c>
      <c r="BF317" s="108">
        <f>IF(U317="snížená",N317,0)</f>
        <v>0</v>
      </c>
      <c r="BG317" s="108">
        <f>IF(U317="zákl. přenesená",N317,0)</f>
        <v>0</v>
      </c>
      <c r="BH317" s="108">
        <f>IF(U317="sníž. přenesená",N317,0)</f>
        <v>0</v>
      </c>
      <c r="BI317" s="108">
        <f>IF(U317="nulová",N317,0)</f>
        <v>0</v>
      </c>
      <c r="BJ317" s="16" t="s">
        <v>23</v>
      </c>
      <c r="BK317" s="108">
        <f>ROUND(L317*K317,2)</f>
        <v>0</v>
      </c>
      <c r="BL317" s="16" t="s">
        <v>142</v>
      </c>
      <c r="BM317" s="16" t="s">
        <v>543</v>
      </c>
    </row>
    <row r="318" spans="2:51" s="10" customFormat="1" ht="22.5" customHeight="1">
      <c r="B318" s="171"/>
      <c r="C318" s="172"/>
      <c r="D318" s="172"/>
      <c r="E318" s="173" t="s">
        <v>21</v>
      </c>
      <c r="F318" s="292" t="s">
        <v>544</v>
      </c>
      <c r="G318" s="278"/>
      <c r="H318" s="278"/>
      <c r="I318" s="278"/>
      <c r="J318" s="172"/>
      <c r="K318" s="174">
        <v>50.4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184</v>
      </c>
      <c r="AU318" s="178" t="s">
        <v>101</v>
      </c>
      <c r="AV318" s="10" t="s">
        <v>101</v>
      </c>
      <c r="AW318" s="10" t="s">
        <v>35</v>
      </c>
      <c r="AX318" s="10" t="s">
        <v>23</v>
      </c>
      <c r="AY318" s="178" t="s">
        <v>137</v>
      </c>
    </row>
    <row r="319" spans="2:65" s="1" customFormat="1" ht="31.5" customHeight="1">
      <c r="B319" s="33"/>
      <c r="C319" s="164" t="s">
        <v>545</v>
      </c>
      <c r="D319" s="164" t="s">
        <v>138</v>
      </c>
      <c r="E319" s="165" t="s">
        <v>546</v>
      </c>
      <c r="F319" s="272" t="s">
        <v>547</v>
      </c>
      <c r="G319" s="273"/>
      <c r="H319" s="273"/>
      <c r="I319" s="273"/>
      <c r="J319" s="166" t="s">
        <v>194</v>
      </c>
      <c r="K319" s="167">
        <v>19.641</v>
      </c>
      <c r="L319" s="274">
        <v>0</v>
      </c>
      <c r="M319" s="273"/>
      <c r="N319" s="275">
        <f>ROUND(L319*K319,2)</f>
        <v>0</v>
      </c>
      <c r="O319" s="273"/>
      <c r="P319" s="273"/>
      <c r="Q319" s="273"/>
      <c r="R319" s="35"/>
      <c r="T319" s="168" t="s">
        <v>21</v>
      </c>
      <c r="U319" s="42" t="s">
        <v>42</v>
      </c>
      <c r="V319" s="34"/>
      <c r="W319" s="169">
        <f>V319*K319</f>
        <v>0</v>
      </c>
      <c r="X319" s="169">
        <v>0.4</v>
      </c>
      <c r="Y319" s="169">
        <f>X319*K319</f>
        <v>7.8564</v>
      </c>
      <c r="Z319" s="169">
        <v>0</v>
      </c>
      <c r="AA319" s="170">
        <f>Z319*K319</f>
        <v>0</v>
      </c>
      <c r="AR319" s="16" t="s">
        <v>142</v>
      </c>
      <c r="AT319" s="16" t="s">
        <v>138</v>
      </c>
      <c r="AU319" s="16" t="s">
        <v>101</v>
      </c>
      <c r="AY319" s="16" t="s">
        <v>137</v>
      </c>
      <c r="BE319" s="108">
        <f>IF(U319="základní",N319,0)</f>
        <v>0</v>
      </c>
      <c r="BF319" s="108">
        <f>IF(U319="snížená",N319,0)</f>
        <v>0</v>
      </c>
      <c r="BG319" s="108">
        <f>IF(U319="zákl. přenesená",N319,0)</f>
        <v>0</v>
      </c>
      <c r="BH319" s="108">
        <f>IF(U319="sníž. přenesená",N319,0)</f>
        <v>0</v>
      </c>
      <c r="BI319" s="108">
        <f>IF(U319="nulová",N319,0)</f>
        <v>0</v>
      </c>
      <c r="BJ319" s="16" t="s">
        <v>23</v>
      </c>
      <c r="BK319" s="108">
        <f>ROUND(L319*K319,2)</f>
        <v>0</v>
      </c>
      <c r="BL319" s="16" t="s">
        <v>142</v>
      </c>
      <c r="BM319" s="16" t="s">
        <v>548</v>
      </c>
    </row>
    <row r="320" spans="2:51" s="10" customFormat="1" ht="22.5" customHeight="1">
      <c r="B320" s="171"/>
      <c r="C320" s="172"/>
      <c r="D320" s="172"/>
      <c r="E320" s="173" t="s">
        <v>21</v>
      </c>
      <c r="F320" s="292" t="s">
        <v>549</v>
      </c>
      <c r="G320" s="278"/>
      <c r="H320" s="278"/>
      <c r="I320" s="278"/>
      <c r="J320" s="172"/>
      <c r="K320" s="174">
        <v>19.641</v>
      </c>
      <c r="L320" s="172"/>
      <c r="M320" s="172"/>
      <c r="N320" s="172"/>
      <c r="O320" s="172"/>
      <c r="P320" s="172"/>
      <c r="Q320" s="172"/>
      <c r="R320" s="175"/>
      <c r="T320" s="176"/>
      <c r="U320" s="172"/>
      <c r="V320" s="172"/>
      <c r="W320" s="172"/>
      <c r="X320" s="172"/>
      <c r="Y320" s="172"/>
      <c r="Z320" s="172"/>
      <c r="AA320" s="177"/>
      <c r="AT320" s="178" t="s">
        <v>184</v>
      </c>
      <c r="AU320" s="178" t="s">
        <v>101</v>
      </c>
      <c r="AV320" s="10" t="s">
        <v>101</v>
      </c>
      <c r="AW320" s="10" t="s">
        <v>35</v>
      </c>
      <c r="AX320" s="10" t="s">
        <v>23</v>
      </c>
      <c r="AY320" s="178" t="s">
        <v>137</v>
      </c>
    </row>
    <row r="321" spans="2:65" s="1" customFormat="1" ht="31.5" customHeight="1">
      <c r="B321" s="33"/>
      <c r="C321" s="164" t="s">
        <v>395</v>
      </c>
      <c r="D321" s="164" t="s">
        <v>138</v>
      </c>
      <c r="E321" s="165" t="s">
        <v>550</v>
      </c>
      <c r="F321" s="272" t="s">
        <v>551</v>
      </c>
      <c r="G321" s="273"/>
      <c r="H321" s="273"/>
      <c r="I321" s="273"/>
      <c r="J321" s="166" t="s">
        <v>291</v>
      </c>
      <c r="K321" s="167">
        <v>40.2</v>
      </c>
      <c r="L321" s="274">
        <v>0</v>
      </c>
      <c r="M321" s="273"/>
      <c r="N321" s="275">
        <f>ROUND(L321*K321,2)</f>
        <v>0</v>
      </c>
      <c r="O321" s="273"/>
      <c r="P321" s="273"/>
      <c r="Q321" s="273"/>
      <c r="R321" s="35"/>
      <c r="T321" s="168" t="s">
        <v>21</v>
      </c>
      <c r="U321" s="42" t="s">
        <v>42</v>
      </c>
      <c r="V321" s="34"/>
      <c r="W321" s="169">
        <f>V321*K321</f>
        <v>0</v>
      </c>
      <c r="X321" s="169">
        <v>0</v>
      </c>
      <c r="Y321" s="169">
        <f>X321*K321</f>
        <v>0</v>
      </c>
      <c r="Z321" s="169">
        <v>0</v>
      </c>
      <c r="AA321" s="170">
        <f>Z321*K321</f>
        <v>0</v>
      </c>
      <c r="AR321" s="16" t="s">
        <v>142</v>
      </c>
      <c r="AT321" s="16" t="s">
        <v>138</v>
      </c>
      <c r="AU321" s="16" t="s">
        <v>101</v>
      </c>
      <c r="AY321" s="16" t="s">
        <v>137</v>
      </c>
      <c r="BE321" s="108">
        <f>IF(U321="základní",N321,0)</f>
        <v>0</v>
      </c>
      <c r="BF321" s="108">
        <f>IF(U321="snížená",N321,0)</f>
        <v>0</v>
      </c>
      <c r="BG321" s="108">
        <f>IF(U321="zákl. přenesená",N321,0)</f>
        <v>0</v>
      </c>
      <c r="BH321" s="108">
        <f>IF(U321="sníž. přenesená",N321,0)</f>
        <v>0</v>
      </c>
      <c r="BI321" s="108">
        <f>IF(U321="nulová",N321,0)</f>
        <v>0</v>
      </c>
      <c r="BJ321" s="16" t="s">
        <v>23</v>
      </c>
      <c r="BK321" s="108">
        <f>ROUND(L321*K321,2)</f>
        <v>0</v>
      </c>
      <c r="BL321" s="16" t="s">
        <v>142</v>
      </c>
      <c r="BM321" s="16" t="s">
        <v>552</v>
      </c>
    </row>
    <row r="322" spans="2:47" s="1" customFormat="1" ht="66" customHeight="1">
      <c r="B322" s="33"/>
      <c r="C322" s="34"/>
      <c r="D322" s="34"/>
      <c r="E322" s="34"/>
      <c r="F322" s="276" t="s">
        <v>508</v>
      </c>
      <c r="G322" s="240"/>
      <c r="H322" s="240"/>
      <c r="I322" s="240"/>
      <c r="J322" s="34"/>
      <c r="K322" s="34"/>
      <c r="L322" s="34"/>
      <c r="M322" s="34"/>
      <c r="N322" s="34"/>
      <c r="O322" s="34"/>
      <c r="P322" s="34"/>
      <c r="Q322" s="34"/>
      <c r="R322" s="35"/>
      <c r="T322" s="76"/>
      <c r="U322" s="34"/>
      <c r="V322" s="34"/>
      <c r="W322" s="34"/>
      <c r="X322" s="34"/>
      <c r="Y322" s="34"/>
      <c r="Z322" s="34"/>
      <c r="AA322" s="77"/>
      <c r="AT322" s="16" t="s">
        <v>144</v>
      </c>
      <c r="AU322" s="16" t="s">
        <v>101</v>
      </c>
    </row>
    <row r="323" spans="2:51" s="10" customFormat="1" ht="22.5" customHeight="1">
      <c r="B323" s="171"/>
      <c r="C323" s="172"/>
      <c r="D323" s="172"/>
      <c r="E323" s="173" t="s">
        <v>21</v>
      </c>
      <c r="F323" s="277" t="s">
        <v>329</v>
      </c>
      <c r="G323" s="278"/>
      <c r="H323" s="278"/>
      <c r="I323" s="278"/>
      <c r="J323" s="172"/>
      <c r="K323" s="174">
        <v>19.8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184</v>
      </c>
      <c r="AU323" s="178" t="s">
        <v>101</v>
      </c>
      <c r="AV323" s="10" t="s">
        <v>101</v>
      </c>
      <c r="AW323" s="10" t="s">
        <v>35</v>
      </c>
      <c r="AX323" s="10" t="s">
        <v>77</v>
      </c>
      <c r="AY323" s="178" t="s">
        <v>137</v>
      </c>
    </row>
    <row r="324" spans="2:51" s="10" customFormat="1" ht="22.5" customHeight="1">
      <c r="B324" s="171"/>
      <c r="C324" s="172"/>
      <c r="D324" s="172"/>
      <c r="E324" s="173" t="s">
        <v>21</v>
      </c>
      <c r="F324" s="277" t="s">
        <v>330</v>
      </c>
      <c r="G324" s="278"/>
      <c r="H324" s="278"/>
      <c r="I324" s="278"/>
      <c r="J324" s="172"/>
      <c r="K324" s="174">
        <v>20.4</v>
      </c>
      <c r="L324" s="172"/>
      <c r="M324" s="172"/>
      <c r="N324" s="172"/>
      <c r="O324" s="172"/>
      <c r="P324" s="172"/>
      <c r="Q324" s="172"/>
      <c r="R324" s="175"/>
      <c r="T324" s="176"/>
      <c r="U324" s="172"/>
      <c r="V324" s="172"/>
      <c r="W324" s="172"/>
      <c r="X324" s="172"/>
      <c r="Y324" s="172"/>
      <c r="Z324" s="172"/>
      <c r="AA324" s="177"/>
      <c r="AT324" s="178" t="s">
        <v>184</v>
      </c>
      <c r="AU324" s="178" t="s">
        <v>101</v>
      </c>
      <c r="AV324" s="10" t="s">
        <v>101</v>
      </c>
      <c r="AW324" s="10" t="s">
        <v>35</v>
      </c>
      <c r="AX324" s="10" t="s">
        <v>77</v>
      </c>
      <c r="AY324" s="178" t="s">
        <v>137</v>
      </c>
    </row>
    <row r="325" spans="2:51" s="12" customFormat="1" ht="22.5" customHeight="1">
      <c r="B325" s="196"/>
      <c r="C325" s="197"/>
      <c r="D325" s="197"/>
      <c r="E325" s="198" t="s">
        <v>21</v>
      </c>
      <c r="F325" s="295" t="s">
        <v>269</v>
      </c>
      <c r="G325" s="296"/>
      <c r="H325" s="296"/>
      <c r="I325" s="296"/>
      <c r="J325" s="197"/>
      <c r="K325" s="199">
        <v>40.2</v>
      </c>
      <c r="L325" s="197"/>
      <c r="M325" s="197"/>
      <c r="N325" s="197"/>
      <c r="O325" s="197"/>
      <c r="P325" s="197"/>
      <c r="Q325" s="197"/>
      <c r="R325" s="200"/>
      <c r="T325" s="201"/>
      <c r="U325" s="197"/>
      <c r="V325" s="197"/>
      <c r="W325" s="197"/>
      <c r="X325" s="197"/>
      <c r="Y325" s="197"/>
      <c r="Z325" s="197"/>
      <c r="AA325" s="202"/>
      <c r="AT325" s="203" t="s">
        <v>184</v>
      </c>
      <c r="AU325" s="203" t="s">
        <v>101</v>
      </c>
      <c r="AV325" s="12" t="s">
        <v>142</v>
      </c>
      <c r="AW325" s="12" t="s">
        <v>35</v>
      </c>
      <c r="AX325" s="12" t="s">
        <v>23</v>
      </c>
      <c r="AY325" s="203" t="s">
        <v>137</v>
      </c>
    </row>
    <row r="326" spans="2:65" s="1" customFormat="1" ht="31.5" customHeight="1">
      <c r="B326" s="33"/>
      <c r="C326" s="164" t="s">
        <v>553</v>
      </c>
      <c r="D326" s="164" t="s">
        <v>138</v>
      </c>
      <c r="E326" s="165" t="s">
        <v>554</v>
      </c>
      <c r="F326" s="272" t="s">
        <v>555</v>
      </c>
      <c r="G326" s="273"/>
      <c r="H326" s="273"/>
      <c r="I326" s="273"/>
      <c r="J326" s="166" t="s">
        <v>291</v>
      </c>
      <c r="K326" s="167">
        <v>21.1</v>
      </c>
      <c r="L326" s="274">
        <v>0</v>
      </c>
      <c r="M326" s="273"/>
      <c r="N326" s="275">
        <f>ROUND(L326*K326,2)</f>
        <v>0</v>
      </c>
      <c r="O326" s="273"/>
      <c r="P326" s="273"/>
      <c r="Q326" s="273"/>
      <c r="R326" s="35"/>
      <c r="T326" s="168" t="s">
        <v>21</v>
      </c>
      <c r="U326" s="42" t="s">
        <v>42</v>
      </c>
      <c r="V326" s="34"/>
      <c r="W326" s="169">
        <f>V326*K326</f>
        <v>0</v>
      </c>
      <c r="X326" s="169">
        <v>2.45</v>
      </c>
      <c r="Y326" s="169">
        <f>X326*K326</f>
        <v>51.69500000000001</v>
      </c>
      <c r="Z326" s="169">
        <v>0</v>
      </c>
      <c r="AA326" s="170">
        <f>Z326*K326</f>
        <v>0</v>
      </c>
      <c r="AR326" s="16" t="s">
        <v>142</v>
      </c>
      <c r="AT326" s="16" t="s">
        <v>138</v>
      </c>
      <c r="AU326" s="16" t="s">
        <v>101</v>
      </c>
      <c r="AY326" s="16" t="s">
        <v>137</v>
      </c>
      <c r="BE326" s="108">
        <f>IF(U326="základní",N326,0)</f>
        <v>0</v>
      </c>
      <c r="BF326" s="108">
        <f>IF(U326="snížená",N326,0)</f>
        <v>0</v>
      </c>
      <c r="BG326" s="108">
        <f>IF(U326="zákl. přenesená",N326,0)</f>
        <v>0</v>
      </c>
      <c r="BH326" s="108">
        <f>IF(U326="sníž. přenesená",N326,0)</f>
        <v>0</v>
      </c>
      <c r="BI326" s="108">
        <f>IF(U326="nulová",N326,0)</f>
        <v>0</v>
      </c>
      <c r="BJ326" s="16" t="s">
        <v>23</v>
      </c>
      <c r="BK326" s="108">
        <f>ROUND(L326*K326,2)</f>
        <v>0</v>
      </c>
      <c r="BL326" s="16" t="s">
        <v>142</v>
      </c>
      <c r="BM326" s="16" t="s">
        <v>556</v>
      </c>
    </row>
    <row r="327" spans="2:51" s="11" customFormat="1" ht="22.5" customHeight="1">
      <c r="B327" s="188"/>
      <c r="C327" s="189"/>
      <c r="D327" s="189"/>
      <c r="E327" s="190" t="s">
        <v>21</v>
      </c>
      <c r="F327" s="293" t="s">
        <v>557</v>
      </c>
      <c r="G327" s="294"/>
      <c r="H327" s="294"/>
      <c r="I327" s="294"/>
      <c r="J327" s="189"/>
      <c r="K327" s="191" t="s">
        <v>21</v>
      </c>
      <c r="L327" s="189"/>
      <c r="M327" s="189"/>
      <c r="N327" s="189"/>
      <c r="O327" s="189"/>
      <c r="P327" s="189"/>
      <c r="Q327" s="189"/>
      <c r="R327" s="192"/>
      <c r="T327" s="193"/>
      <c r="U327" s="189"/>
      <c r="V327" s="189"/>
      <c r="W327" s="189"/>
      <c r="X327" s="189"/>
      <c r="Y327" s="189"/>
      <c r="Z327" s="189"/>
      <c r="AA327" s="194"/>
      <c r="AT327" s="195" t="s">
        <v>184</v>
      </c>
      <c r="AU327" s="195" t="s">
        <v>101</v>
      </c>
      <c r="AV327" s="11" t="s">
        <v>23</v>
      </c>
      <c r="AW327" s="11" t="s">
        <v>35</v>
      </c>
      <c r="AX327" s="11" t="s">
        <v>77</v>
      </c>
      <c r="AY327" s="195" t="s">
        <v>137</v>
      </c>
    </row>
    <row r="328" spans="2:51" s="11" customFormat="1" ht="22.5" customHeight="1">
      <c r="B328" s="188"/>
      <c r="C328" s="189"/>
      <c r="D328" s="189"/>
      <c r="E328" s="190" t="s">
        <v>21</v>
      </c>
      <c r="F328" s="297" t="s">
        <v>470</v>
      </c>
      <c r="G328" s="294"/>
      <c r="H328" s="294"/>
      <c r="I328" s="294"/>
      <c r="J328" s="189"/>
      <c r="K328" s="191" t="s">
        <v>21</v>
      </c>
      <c r="L328" s="189"/>
      <c r="M328" s="189"/>
      <c r="N328" s="189"/>
      <c r="O328" s="189"/>
      <c r="P328" s="189"/>
      <c r="Q328" s="189"/>
      <c r="R328" s="192"/>
      <c r="T328" s="193"/>
      <c r="U328" s="189"/>
      <c r="V328" s="189"/>
      <c r="W328" s="189"/>
      <c r="X328" s="189"/>
      <c r="Y328" s="189"/>
      <c r="Z328" s="189"/>
      <c r="AA328" s="194"/>
      <c r="AT328" s="195" t="s">
        <v>184</v>
      </c>
      <c r="AU328" s="195" t="s">
        <v>101</v>
      </c>
      <c r="AV328" s="11" t="s">
        <v>23</v>
      </c>
      <c r="AW328" s="11" t="s">
        <v>35</v>
      </c>
      <c r="AX328" s="11" t="s">
        <v>77</v>
      </c>
      <c r="AY328" s="195" t="s">
        <v>137</v>
      </c>
    </row>
    <row r="329" spans="2:51" s="10" customFormat="1" ht="22.5" customHeight="1">
      <c r="B329" s="171"/>
      <c r="C329" s="172"/>
      <c r="D329" s="172"/>
      <c r="E329" s="173" t="s">
        <v>21</v>
      </c>
      <c r="F329" s="277" t="s">
        <v>558</v>
      </c>
      <c r="G329" s="278"/>
      <c r="H329" s="278"/>
      <c r="I329" s="278"/>
      <c r="J329" s="172"/>
      <c r="K329" s="174">
        <v>10.5</v>
      </c>
      <c r="L329" s="172"/>
      <c r="M329" s="172"/>
      <c r="N329" s="172"/>
      <c r="O329" s="172"/>
      <c r="P329" s="172"/>
      <c r="Q329" s="172"/>
      <c r="R329" s="175"/>
      <c r="T329" s="176"/>
      <c r="U329" s="172"/>
      <c r="V329" s="172"/>
      <c r="W329" s="172"/>
      <c r="X329" s="172"/>
      <c r="Y329" s="172"/>
      <c r="Z329" s="172"/>
      <c r="AA329" s="177"/>
      <c r="AT329" s="178" t="s">
        <v>184</v>
      </c>
      <c r="AU329" s="178" t="s">
        <v>101</v>
      </c>
      <c r="AV329" s="10" t="s">
        <v>101</v>
      </c>
      <c r="AW329" s="10" t="s">
        <v>35</v>
      </c>
      <c r="AX329" s="10" t="s">
        <v>77</v>
      </c>
      <c r="AY329" s="178" t="s">
        <v>137</v>
      </c>
    </row>
    <row r="330" spans="2:51" s="11" customFormat="1" ht="22.5" customHeight="1">
      <c r="B330" s="188"/>
      <c r="C330" s="189"/>
      <c r="D330" s="189"/>
      <c r="E330" s="190" t="s">
        <v>21</v>
      </c>
      <c r="F330" s="297" t="s">
        <v>292</v>
      </c>
      <c r="G330" s="294"/>
      <c r="H330" s="294"/>
      <c r="I330" s="294"/>
      <c r="J330" s="189"/>
      <c r="K330" s="191" t="s">
        <v>21</v>
      </c>
      <c r="L330" s="189"/>
      <c r="M330" s="189"/>
      <c r="N330" s="189"/>
      <c r="O330" s="189"/>
      <c r="P330" s="189"/>
      <c r="Q330" s="189"/>
      <c r="R330" s="192"/>
      <c r="T330" s="193"/>
      <c r="U330" s="189"/>
      <c r="V330" s="189"/>
      <c r="W330" s="189"/>
      <c r="X330" s="189"/>
      <c r="Y330" s="189"/>
      <c r="Z330" s="189"/>
      <c r="AA330" s="194"/>
      <c r="AT330" s="195" t="s">
        <v>184</v>
      </c>
      <c r="AU330" s="195" t="s">
        <v>101</v>
      </c>
      <c r="AV330" s="11" t="s">
        <v>23</v>
      </c>
      <c r="AW330" s="11" t="s">
        <v>35</v>
      </c>
      <c r="AX330" s="11" t="s">
        <v>77</v>
      </c>
      <c r="AY330" s="195" t="s">
        <v>137</v>
      </c>
    </row>
    <row r="331" spans="2:51" s="10" customFormat="1" ht="22.5" customHeight="1">
      <c r="B331" s="171"/>
      <c r="C331" s="172"/>
      <c r="D331" s="172"/>
      <c r="E331" s="173" t="s">
        <v>21</v>
      </c>
      <c r="F331" s="277" t="s">
        <v>559</v>
      </c>
      <c r="G331" s="278"/>
      <c r="H331" s="278"/>
      <c r="I331" s="278"/>
      <c r="J331" s="172"/>
      <c r="K331" s="174">
        <v>10.6</v>
      </c>
      <c r="L331" s="172"/>
      <c r="M331" s="172"/>
      <c r="N331" s="172"/>
      <c r="O331" s="172"/>
      <c r="P331" s="172"/>
      <c r="Q331" s="172"/>
      <c r="R331" s="175"/>
      <c r="T331" s="176"/>
      <c r="U331" s="172"/>
      <c r="V331" s="172"/>
      <c r="W331" s="172"/>
      <c r="X331" s="172"/>
      <c r="Y331" s="172"/>
      <c r="Z331" s="172"/>
      <c r="AA331" s="177"/>
      <c r="AT331" s="178" t="s">
        <v>184</v>
      </c>
      <c r="AU331" s="178" t="s">
        <v>101</v>
      </c>
      <c r="AV331" s="10" t="s">
        <v>101</v>
      </c>
      <c r="AW331" s="10" t="s">
        <v>35</v>
      </c>
      <c r="AX331" s="10" t="s">
        <v>77</v>
      </c>
      <c r="AY331" s="178" t="s">
        <v>137</v>
      </c>
    </row>
    <row r="332" spans="2:51" s="12" customFormat="1" ht="22.5" customHeight="1">
      <c r="B332" s="196"/>
      <c r="C332" s="197"/>
      <c r="D332" s="197"/>
      <c r="E332" s="198" t="s">
        <v>21</v>
      </c>
      <c r="F332" s="295" t="s">
        <v>269</v>
      </c>
      <c r="G332" s="296"/>
      <c r="H332" s="296"/>
      <c r="I332" s="296"/>
      <c r="J332" s="197"/>
      <c r="K332" s="199">
        <v>21.1</v>
      </c>
      <c r="L332" s="197"/>
      <c r="M332" s="197"/>
      <c r="N332" s="197"/>
      <c r="O332" s="197"/>
      <c r="P332" s="197"/>
      <c r="Q332" s="197"/>
      <c r="R332" s="200"/>
      <c r="T332" s="201"/>
      <c r="U332" s="197"/>
      <c r="V332" s="197"/>
      <c r="W332" s="197"/>
      <c r="X332" s="197"/>
      <c r="Y332" s="197"/>
      <c r="Z332" s="197"/>
      <c r="AA332" s="202"/>
      <c r="AT332" s="203" t="s">
        <v>184</v>
      </c>
      <c r="AU332" s="203" t="s">
        <v>101</v>
      </c>
      <c r="AV332" s="12" t="s">
        <v>142</v>
      </c>
      <c r="AW332" s="12" t="s">
        <v>35</v>
      </c>
      <c r="AX332" s="12" t="s">
        <v>23</v>
      </c>
      <c r="AY332" s="203" t="s">
        <v>137</v>
      </c>
    </row>
    <row r="333" spans="2:65" s="1" customFormat="1" ht="31.5" customHeight="1">
      <c r="B333" s="33"/>
      <c r="C333" s="164" t="s">
        <v>399</v>
      </c>
      <c r="D333" s="164" t="s">
        <v>138</v>
      </c>
      <c r="E333" s="165" t="s">
        <v>560</v>
      </c>
      <c r="F333" s="272" t="s">
        <v>561</v>
      </c>
      <c r="G333" s="273"/>
      <c r="H333" s="273"/>
      <c r="I333" s="273"/>
      <c r="J333" s="166" t="s">
        <v>194</v>
      </c>
      <c r="K333" s="167">
        <v>0.9</v>
      </c>
      <c r="L333" s="274">
        <v>0</v>
      </c>
      <c r="M333" s="273"/>
      <c r="N333" s="275">
        <f>ROUND(L333*K333,2)</f>
        <v>0</v>
      </c>
      <c r="O333" s="273"/>
      <c r="P333" s="273"/>
      <c r="Q333" s="273"/>
      <c r="R333" s="35"/>
      <c r="T333" s="168" t="s">
        <v>21</v>
      </c>
      <c r="U333" s="42" t="s">
        <v>42</v>
      </c>
      <c r="V333" s="34"/>
      <c r="W333" s="169">
        <f>V333*K333</f>
        <v>0</v>
      </c>
      <c r="X333" s="169">
        <v>0.78741</v>
      </c>
      <c r="Y333" s="169">
        <f>X333*K333</f>
        <v>0.7086690000000001</v>
      </c>
      <c r="Z333" s="169">
        <v>0</v>
      </c>
      <c r="AA333" s="170">
        <f>Z333*K333</f>
        <v>0</v>
      </c>
      <c r="AR333" s="16" t="s">
        <v>142</v>
      </c>
      <c r="AT333" s="16" t="s">
        <v>138</v>
      </c>
      <c r="AU333" s="16" t="s">
        <v>101</v>
      </c>
      <c r="AY333" s="16" t="s">
        <v>137</v>
      </c>
      <c r="BE333" s="108">
        <f>IF(U333="základní",N333,0)</f>
        <v>0</v>
      </c>
      <c r="BF333" s="108">
        <f>IF(U333="snížená",N333,0)</f>
        <v>0</v>
      </c>
      <c r="BG333" s="108">
        <f>IF(U333="zákl. přenesená",N333,0)</f>
        <v>0</v>
      </c>
      <c r="BH333" s="108">
        <f>IF(U333="sníž. přenesená",N333,0)</f>
        <v>0</v>
      </c>
      <c r="BI333" s="108">
        <f>IF(U333="nulová",N333,0)</f>
        <v>0</v>
      </c>
      <c r="BJ333" s="16" t="s">
        <v>23</v>
      </c>
      <c r="BK333" s="108">
        <f>ROUND(L333*K333,2)</f>
        <v>0</v>
      </c>
      <c r="BL333" s="16" t="s">
        <v>142</v>
      </c>
      <c r="BM333" s="16" t="s">
        <v>562</v>
      </c>
    </row>
    <row r="334" spans="2:51" s="10" customFormat="1" ht="22.5" customHeight="1">
      <c r="B334" s="171"/>
      <c r="C334" s="172"/>
      <c r="D334" s="172"/>
      <c r="E334" s="173" t="s">
        <v>21</v>
      </c>
      <c r="F334" s="292" t="s">
        <v>563</v>
      </c>
      <c r="G334" s="278"/>
      <c r="H334" s="278"/>
      <c r="I334" s="278"/>
      <c r="J334" s="172"/>
      <c r="K334" s="174">
        <v>0.9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184</v>
      </c>
      <c r="AU334" s="178" t="s">
        <v>101</v>
      </c>
      <c r="AV334" s="10" t="s">
        <v>101</v>
      </c>
      <c r="AW334" s="10" t="s">
        <v>35</v>
      </c>
      <c r="AX334" s="10" t="s">
        <v>23</v>
      </c>
      <c r="AY334" s="178" t="s">
        <v>137</v>
      </c>
    </row>
    <row r="335" spans="2:65" s="1" customFormat="1" ht="44.25" customHeight="1">
      <c r="B335" s="33"/>
      <c r="C335" s="164" t="s">
        <v>564</v>
      </c>
      <c r="D335" s="164" t="s">
        <v>138</v>
      </c>
      <c r="E335" s="165" t="s">
        <v>565</v>
      </c>
      <c r="F335" s="272" t="s">
        <v>566</v>
      </c>
      <c r="G335" s="273"/>
      <c r="H335" s="273"/>
      <c r="I335" s="273"/>
      <c r="J335" s="166" t="s">
        <v>194</v>
      </c>
      <c r="K335" s="167">
        <v>40.155</v>
      </c>
      <c r="L335" s="274">
        <v>0</v>
      </c>
      <c r="M335" s="273"/>
      <c r="N335" s="275">
        <f>ROUND(L335*K335,2)</f>
        <v>0</v>
      </c>
      <c r="O335" s="273"/>
      <c r="P335" s="273"/>
      <c r="Q335" s="273"/>
      <c r="R335" s="35"/>
      <c r="T335" s="168" t="s">
        <v>21</v>
      </c>
      <c r="U335" s="42" t="s">
        <v>42</v>
      </c>
      <c r="V335" s="34"/>
      <c r="W335" s="169">
        <f>V335*K335</f>
        <v>0</v>
      </c>
      <c r="X335" s="169">
        <v>1.0312</v>
      </c>
      <c r="Y335" s="169">
        <f>X335*K335</f>
        <v>41.407835999999996</v>
      </c>
      <c r="Z335" s="169">
        <v>0</v>
      </c>
      <c r="AA335" s="170">
        <f>Z335*K335</f>
        <v>0</v>
      </c>
      <c r="AR335" s="16" t="s">
        <v>142</v>
      </c>
      <c r="AT335" s="16" t="s">
        <v>138</v>
      </c>
      <c r="AU335" s="16" t="s">
        <v>101</v>
      </c>
      <c r="AY335" s="16" t="s">
        <v>137</v>
      </c>
      <c r="BE335" s="108">
        <f>IF(U335="základní",N335,0)</f>
        <v>0</v>
      </c>
      <c r="BF335" s="108">
        <f>IF(U335="snížená",N335,0)</f>
        <v>0</v>
      </c>
      <c r="BG335" s="108">
        <f>IF(U335="zákl. přenesená",N335,0)</f>
        <v>0</v>
      </c>
      <c r="BH335" s="108">
        <f>IF(U335="sníž. přenesená",N335,0)</f>
        <v>0</v>
      </c>
      <c r="BI335" s="108">
        <f>IF(U335="nulová",N335,0)</f>
        <v>0</v>
      </c>
      <c r="BJ335" s="16" t="s">
        <v>23</v>
      </c>
      <c r="BK335" s="108">
        <f>ROUND(L335*K335,2)</f>
        <v>0</v>
      </c>
      <c r="BL335" s="16" t="s">
        <v>142</v>
      </c>
      <c r="BM335" s="16" t="s">
        <v>567</v>
      </c>
    </row>
    <row r="336" spans="2:51" s="11" customFormat="1" ht="22.5" customHeight="1">
      <c r="B336" s="188"/>
      <c r="C336" s="189"/>
      <c r="D336" s="189"/>
      <c r="E336" s="190" t="s">
        <v>21</v>
      </c>
      <c r="F336" s="293" t="s">
        <v>568</v>
      </c>
      <c r="G336" s="294"/>
      <c r="H336" s="294"/>
      <c r="I336" s="294"/>
      <c r="J336" s="189"/>
      <c r="K336" s="191" t="s">
        <v>21</v>
      </c>
      <c r="L336" s="189"/>
      <c r="M336" s="189"/>
      <c r="N336" s="189"/>
      <c r="O336" s="189"/>
      <c r="P336" s="189"/>
      <c r="Q336" s="189"/>
      <c r="R336" s="192"/>
      <c r="T336" s="193"/>
      <c r="U336" s="189"/>
      <c r="V336" s="189"/>
      <c r="W336" s="189"/>
      <c r="X336" s="189"/>
      <c r="Y336" s="189"/>
      <c r="Z336" s="189"/>
      <c r="AA336" s="194"/>
      <c r="AT336" s="195" t="s">
        <v>184</v>
      </c>
      <c r="AU336" s="195" t="s">
        <v>101</v>
      </c>
      <c r="AV336" s="11" t="s">
        <v>23</v>
      </c>
      <c r="AW336" s="11" t="s">
        <v>35</v>
      </c>
      <c r="AX336" s="11" t="s">
        <v>77</v>
      </c>
      <c r="AY336" s="195" t="s">
        <v>137</v>
      </c>
    </row>
    <row r="337" spans="2:51" s="10" customFormat="1" ht="22.5" customHeight="1">
      <c r="B337" s="171"/>
      <c r="C337" s="172"/>
      <c r="D337" s="172"/>
      <c r="E337" s="173" t="s">
        <v>21</v>
      </c>
      <c r="F337" s="277" t="s">
        <v>569</v>
      </c>
      <c r="G337" s="278"/>
      <c r="H337" s="278"/>
      <c r="I337" s="278"/>
      <c r="J337" s="172"/>
      <c r="K337" s="174">
        <v>15.405</v>
      </c>
      <c r="L337" s="172"/>
      <c r="M337" s="172"/>
      <c r="N337" s="172"/>
      <c r="O337" s="172"/>
      <c r="P337" s="172"/>
      <c r="Q337" s="172"/>
      <c r="R337" s="175"/>
      <c r="T337" s="176"/>
      <c r="U337" s="172"/>
      <c r="V337" s="172"/>
      <c r="W337" s="172"/>
      <c r="X337" s="172"/>
      <c r="Y337" s="172"/>
      <c r="Z337" s="172"/>
      <c r="AA337" s="177"/>
      <c r="AT337" s="178" t="s">
        <v>184</v>
      </c>
      <c r="AU337" s="178" t="s">
        <v>101</v>
      </c>
      <c r="AV337" s="10" t="s">
        <v>101</v>
      </c>
      <c r="AW337" s="10" t="s">
        <v>35</v>
      </c>
      <c r="AX337" s="10" t="s">
        <v>77</v>
      </c>
      <c r="AY337" s="178" t="s">
        <v>137</v>
      </c>
    </row>
    <row r="338" spans="2:51" s="10" customFormat="1" ht="22.5" customHeight="1">
      <c r="B338" s="171"/>
      <c r="C338" s="172"/>
      <c r="D338" s="172"/>
      <c r="E338" s="173" t="s">
        <v>21</v>
      </c>
      <c r="F338" s="277" t="s">
        <v>570</v>
      </c>
      <c r="G338" s="278"/>
      <c r="H338" s="278"/>
      <c r="I338" s="278"/>
      <c r="J338" s="172"/>
      <c r="K338" s="174">
        <v>8.97</v>
      </c>
      <c r="L338" s="172"/>
      <c r="M338" s="172"/>
      <c r="N338" s="172"/>
      <c r="O338" s="172"/>
      <c r="P338" s="172"/>
      <c r="Q338" s="172"/>
      <c r="R338" s="175"/>
      <c r="T338" s="176"/>
      <c r="U338" s="172"/>
      <c r="V338" s="172"/>
      <c r="W338" s="172"/>
      <c r="X338" s="172"/>
      <c r="Y338" s="172"/>
      <c r="Z338" s="172"/>
      <c r="AA338" s="177"/>
      <c r="AT338" s="178" t="s">
        <v>184</v>
      </c>
      <c r="AU338" s="178" t="s">
        <v>101</v>
      </c>
      <c r="AV338" s="10" t="s">
        <v>101</v>
      </c>
      <c r="AW338" s="10" t="s">
        <v>35</v>
      </c>
      <c r="AX338" s="10" t="s">
        <v>77</v>
      </c>
      <c r="AY338" s="178" t="s">
        <v>137</v>
      </c>
    </row>
    <row r="339" spans="2:51" s="10" customFormat="1" ht="22.5" customHeight="1">
      <c r="B339" s="171"/>
      <c r="C339" s="172"/>
      <c r="D339" s="172"/>
      <c r="E339" s="173" t="s">
        <v>21</v>
      </c>
      <c r="F339" s="277" t="s">
        <v>571</v>
      </c>
      <c r="G339" s="278"/>
      <c r="H339" s="278"/>
      <c r="I339" s="278"/>
      <c r="J339" s="172"/>
      <c r="K339" s="174">
        <v>1.08</v>
      </c>
      <c r="L339" s="172"/>
      <c r="M339" s="172"/>
      <c r="N339" s="172"/>
      <c r="O339" s="172"/>
      <c r="P339" s="172"/>
      <c r="Q339" s="172"/>
      <c r="R339" s="175"/>
      <c r="T339" s="176"/>
      <c r="U339" s="172"/>
      <c r="V339" s="172"/>
      <c r="W339" s="172"/>
      <c r="X339" s="172"/>
      <c r="Y339" s="172"/>
      <c r="Z339" s="172"/>
      <c r="AA339" s="177"/>
      <c r="AT339" s="178" t="s">
        <v>184</v>
      </c>
      <c r="AU339" s="178" t="s">
        <v>101</v>
      </c>
      <c r="AV339" s="10" t="s">
        <v>101</v>
      </c>
      <c r="AW339" s="10" t="s">
        <v>35</v>
      </c>
      <c r="AX339" s="10" t="s">
        <v>77</v>
      </c>
      <c r="AY339" s="178" t="s">
        <v>137</v>
      </c>
    </row>
    <row r="340" spans="2:51" s="11" customFormat="1" ht="22.5" customHeight="1">
      <c r="B340" s="188"/>
      <c r="C340" s="189"/>
      <c r="D340" s="189"/>
      <c r="E340" s="190" t="s">
        <v>21</v>
      </c>
      <c r="F340" s="297" t="s">
        <v>572</v>
      </c>
      <c r="G340" s="294"/>
      <c r="H340" s="294"/>
      <c r="I340" s="294"/>
      <c r="J340" s="189"/>
      <c r="K340" s="191" t="s">
        <v>21</v>
      </c>
      <c r="L340" s="189"/>
      <c r="M340" s="189"/>
      <c r="N340" s="189"/>
      <c r="O340" s="189"/>
      <c r="P340" s="189"/>
      <c r="Q340" s="189"/>
      <c r="R340" s="192"/>
      <c r="T340" s="193"/>
      <c r="U340" s="189"/>
      <c r="V340" s="189"/>
      <c r="W340" s="189"/>
      <c r="X340" s="189"/>
      <c r="Y340" s="189"/>
      <c r="Z340" s="189"/>
      <c r="AA340" s="194"/>
      <c r="AT340" s="195" t="s">
        <v>184</v>
      </c>
      <c r="AU340" s="195" t="s">
        <v>101</v>
      </c>
      <c r="AV340" s="11" t="s">
        <v>23</v>
      </c>
      <c r="AW340" s="11" t="s">
        <v>35</v>
      </c>
      <c r="AX340" s="11" t="s">
        <v>77</v>
      </c>
      <c r="AY340" s="195" t="s">
        <v>137</v>
      </c>
    </row>
    <row r="341" spans="2:51" s="10" customFormat="1" ht="22.5" customHeight="1">
      <c r="B341" s="171"/>
      <c r="C341" s="172"/>
      <c r="D341" s="172"/>
      <c r="E341" s="173" t="s">
        <v>21</v>
      </c>
      <c r="F341" s="277" t="s">
        <v>573</v>
      </c>
      <c r="G341" s="278"/>
      <c r="H341" s="278"/>
      <c r="I341" s="278"/>
      <c r="J341" s="172"/>
      <c r="K341" s="174">
        <v>1.2</v>
      </c>
      <c r="L341" s="172"/>
      <c r="M341" s="172"/>
      <c r="N341" s="172"/>
      <c r="O341" s="172"/>
      <c r="P341" s="172"/>
      <c r="Q341" s="172"/>
      <c r="R341" s="175"/>
      <c r="T341" s="176"/>
      <c r="U341" s="172"/>
      <c r="V341" s="172"/>
      <c r="W341" s="172"/>
      <c r="X341" s="172"/>
      <c r="Y341" s="172"/>
      <c r="Z341" s="172"/>
      <c r="AA341" s="177"/>
      <c r="AT341" s="178" t="s">
        <v>184</v>
      </c>
      <c r="AU341" s="178" t="s">
        <v>101</v>
      </c>
      <c r="AV341" s="10" t="s">
        <v>101</v>
      </c>
      <c r="AW341" s="10" t="s">
        <v>35</v>
      </c>
      <c r="AX341" s="10" t="s">
        <v>77</v>
      </c>
      <c r="AY341" s="178" t="s">
        <v>137</v>
      </c>
    </row>
    <row r="342" spans="2:51" s="11" customFormat="1" ht="22.5" customHeight="1">
      <c r="B342" s="188"/>
      <c r="C342" s="189"/>
      <c r="D342" s="189"/>
      <c r="E342" s="190" t="s">
        <v>21</v>
      </c>
      <c r="F342" s="297" t="s">
        <v>574</v>
      </c>
      <c r="G342" s="294"/>
      <c r="H342" s="294"/>
      <c r="I342" s="294"/>
      <c r="J342" s="189"/>
      <c r="K342" s="191" t="s">
        <v>21</v>
      </c>
      <c r="L342" s="189"/>
      <c r="M342" s="189"/>
      <c r="N342" s="189"/>
      <c r="O342" s="189"/>
      <c r="P342" s="189"/>
      <c r="Q342" s="189"/>
      <c r="R342" s="192"/>
      <c r="T342" s="193"/>
      <c r="U342" s="189"/>
      <c r="V342" s="189"/>
      <c r="W342" s="189"/>
      <c r="X342" s="189"/>
      <c r="Y342" s="189"/>
      <c r="Z342" s="189"/>
      <c r="AA342" s="194"/>
      <c r="AT342" s="195" t="s">
        <v>184</v>
      </c>
      <c r="AU342" s="195" t="s">
        <v>101</v>
      </c>
      <c r="AV342" s="11" t="s">
        <v>23</v>
      </c>
      <c r="AW342" s="11" t="s">
        <v>35</v>
      </c>
      <c r="AX342" s="11" t="s">
        <v>77</v>
      </c>
      <c r="AY342" s="195" t="s">
        <v>137</v>
      </c>
    </row>
    <row r="343" spans="2:51" s="10" customFormat="1" ht="22.5" customHeight="1">
      <c r="B343" s="171"/>
      <c r="C343" s="172"/>
      <c r="D343" s="172"/>
      <c r="E343" s="173" t="s">
        <v>21</v>
      </c>
      <c r="F343" s="277" t="s">
        <v>575</v>
      </c>
      <c r="G343" s="278"/>
      <c r="H343" s="278"/>
      <c r="I343" s="278"/>
      <c r="J343" s="172"/>
      <c r="K343" s="174">
        <v>13.5</v>
      </c>
      <c r="L343" s="172"/>
      <c r="M343" s="172"/>
      <c r="N343" s="172"/>
      <c r="O343" s="172"/>
      <c r="P343" s="172"/>
      <c r="Q343" s="172"/>
      <c r="R343" s="175"/>
      <c r="T343" s="176"/>
      <c r="U343" s="172"/>
      <c r="V343" s="172"/>
      <c r="W343" s="172"/>
      <c r="X343" s="172"/>
      <c r="Y343" s="172"/>
      <c r="Z343" s="172"/>
      <c r="AA343" s="177"/>
      <c r="AT343" s="178" t="s">
        <v>184</v>
      </c>
      <c r="AU343" s="178" t="s">
        <v>101</v>
      </c>
      <c r="AV343" s="10" t="s">
        <v>101</v>
      </c>
      <c r="AW343" s="10" t="s">
        <v>35</v>
      </c>
      <c r="AX343" s="10" t="s">
        <v>77</v>
      </c>
      <c r="AY343" s="178" t="s">
        <v>137</v>
      </c>
    </row>
    <row r="344" spans="2:51" s="12" customFormat="1" ht="22.5" customHeight="1">
      <c r="B344" s="196"/>
      <c r="C344" s="197"/>
      <c r="D344" s="197"/>
      <c r="E344" s="198" t="s">
        <v>21</v>
      </c>
      <c r="F344" s="295" t="s">
        <v>269</v>
      </c>
      <c r="G344" s="296"/>
      <c r="H344" s="296"/>
      <c r="I344" s="296"/>
      <c r="J344" s="197"/>
      <c r="K344" s="199">
        <v>40.155</v>
      </c>
      <c r="L344" s="197"/>
      <c r="M344" s="197"/>
      <c r="N344" s="197"/>
      <c r="O344" s="197"/>
      <c r="P344" s="197"/>
      <c r="Q344" s="197"/>
      <c r="R344" s="200"/>
      <c r="T344" s="201"/>
      <c r="U344" s="197"/>
      <c r="V344" s="197"/>
      <c r="W344" s="197"/>
      <c r="X344" s="197"/>
      <c r="Y344" s="197"/>
      <c r="Z344" s="197"/>
      <c r="AA344" s="202"/>
      <c r="AT344" s="203" t="s">
        <v>184</v>
      </c>
      <c r="AU344" s="203" t="s">
        <v>101</v>
      </c>
      <c r="AV344" s="12" t="s">
        <v>142</v>
      </c>
      <c r="AW344" s="12" t="s">
        <v>35</v>
      </c>
      <c r="AX344" s="12" t="s">
        <v>23</v>
      </c>
      <c r="AY344" s="203" t="s">
        <v>137</v>
      </c>
    </row>
    <row r="345" spans="2:63" s="9" customFormat="1" ht="29.85" customHeight="1">
      <c r="B345" s="153"/>
      <c r="C345" s="154"/>
      <c r="D345" s="163" t="s">
        <v>249</v>
      </c>
      <c r="E345" s="163"/>
      <c r="F345" s="163"/>
      <c r="G345" s="163"/>
      <c r="H345" s="163"/>
      <c r="I345" s="163"/>
      <c r="J345" s="163"/>
      <c r="K345" s="163"/>
      <c r="L345" s="163"/>
      <c r="M345" s="163"/>
      <c r="N345" s="283">
        <f>BK345</f>
        <v>0</v>
      </c>
      <c r="O345" s="284"/>
      <c r="P345" s="284"/>
      <c r="Q345" s="284"/>
      <c r="R345" s="156"/>
      <c r="T345" s="157"/>
      <c r="U345" s="154"/>
      <c r="V345" s="154"/>
      <c r="W345" s="158">
        <f>SUM(W346:W368)</f>
        <v>0</v>
      </c>
      <c r="X345" s="154"/>
      <c r="Y345" s="158">
        <f>SUM(Y346:Y368)</f>
        <v>286.1132925</v>
      </c>
      <c r="Z345" s="154"/>
      <c r="AA345" s="159">
        <f>SUM(AA346:AA368)</f>
        <v>0</v>
      </c>
      <c r="AR345" s="160" t="s">
        <v>23</v>
      </c>
      <c r="AT345" s="161" t="s">
        <v>76</v>
      </c>
      <c r="AU345" s="161" t="s">
        <v>23</v>
      </c>
      <c r="AY345" s="160" t="s">
        <v>137</v>
      </c>
      <c r="BK345" s="162">
        <f>SUM(BK346:BK368)</f>
        <v>0</v>
      </c>
    </row>
    <row r="346" spans="2:65" s="1" customFormat="1" ht="22.5" customHeight="1">
      <c r="B346" s="33"/>
      <c r="C346" s="164" t="s">
        <v>406</v>
      </c>
      <c r="D346" s="164" t="s">
        <v>138</v>
      </c>
      <c r="E346" s="165" t="s">
        <v>576</v>
      </c>
      <c r="F346" s="272" t="s">
        <v>577</v>
      </c>
      <c r="G346" s="273"/>
      <c r="H346" s="273"/>
      <c r="I346" s="273"/>
      <c r="J346" s="166" t="s">
        <v>194</v>
      </c>
      <c r="K346" s="167">
        <v>16.65</v>
      </c>
      <c r="L346" s="274">
        <v>0</v>
      </c>
      <c r="M346" s="273"/>
      <c r="N346" s="275">
        <f>ROUND(L346*K346,2)</f>
        <v>0</v>
      </c>
      <c r="O346" s="273"/>
      <c r="P346" s="273"/>
      <c r="Q346" s="273"/>
      <c r="R346" s="35"/>
      <c r="T346" s="168" t="s">
        <v>21</v>
      </c>
      <c r="U346" s="42" t="s">
        <v>42</v>
      </c>
      <c r="V346" s="34"/>
      <c r="W346" s="169">
        <f>V346*K346</f>
        <v>0</v>
      </c>
      <c r="X346" s="169">
        <v>0.26177</v>
      </c>
      <c r="Y346" s="169">
        <f>X346*K346</f>
        <v>4.358470499999999</v>
      </c>
      <c r="Z346" s="169">
        <v>0</v>
      </c>
      <c r="AA346" s="170">
        <f>Z346*K346</f>
        <v>0</v>
      </c>
      <c r="AR346" s="16" t="s">
        <v>142</v>
      </c>
      <c r="AT346" s="16" t="s">
        <v>138</v>
      </c>
      <c r="AU346" s="16" t="s">
        <v>101</v>
      </c>
      <c r="AY346" s="16" t="s">
        <v>137</v>
      </c>
      <c r="BE346" s="108">
        <f>IF(U346="základní",N346,0)</f>
        <v>0</v>
      </c>
      <c r="BF346" s="108">
        <f>IF(U346="snížená",N346,0)</f>
        <v>0</v>
      </c>
      <c r="BG346" s="108">
        <f>IF(U346="zákl. přenesená",N346,0)</f>
        <v>0</v>
      </c>
      <c r="BH346" s="108">
        <f>IF(U346="sníž. přenesená",N346,0)</f>
        <v>0</v>
      </c>
      <c r="BI346" s="108">
        <f>IF(U346="nulová",N346,0)</f>
        <v>0</v>
      </c>
      <c r="BJ346" s="16" t="s">
        <v>23</v>
      </c>
      <c r="BK346" s="108">
        <f>ROUND(L346*K346,2)</f>
        <v>0</v>
      </c>
      <c r="BL346" s="16" t="s">
        <v>142</v>
      </c>
      <c r="BM346" s="16" t="s">
        <v>578</v>
      </c>
    </row>
    <row r="347" spans="2:65" s="1" customFormat="1" ht="31.5" customHeight="1">
      <c r="B347" s="33"/>
      <c r="C347" s="164" t="s">
        <v>579</v>
      </c>
      <c r="D347" s="164" t="s">
        <v>138</v>
      </c>
      <c r="E347" s="165" t="s">
        <v>580</v>
      </c>
      <c r="F347" s="272" t="s">
        <v>581</v>
      </c>
      <c r="G347" s="273"/>
      <c r="H347" s="273"/>
      <c r="I347" s="273"/>
      <c r="J347" s="166" t="s">
        <v>194</v>
      </c>
      <c r="K347" s="167">
        <v>440.8</v>
      </c>
      <c r="L347" s="274">
        <v>0</v>
      </c>
      <c r="M347" s="273"/>
      <c r="N347" s="275">
        <f>ROUND(L347*K347,2)</f>
        <v>0</v>
      </c>
      <c r="O347" s="273"/>
      <c r="P347" s="273"/>
      <c r="Q347" s="273"/>
      <c r="R347" s="35"/>
      <c r="T347" s="168" t="s">
        <v>21</v>
      </c>
      <c r="U347" s="42" t="s">
        <v>42</v>
      </c>
      <c r="V347" s="34"/>
      <c r="W347" s="169">
        <f>V347*K347</f>
        <v>0</v>
      </c>
      <c r="X347" s="169">
        <v>0.49587</v>
      </c>
      <c r="Y347" s="169">
        <f>X347*K347</f>
        <v>218.579496</v>
      </c>
      <c r="Z347" s="169">
        <v>0</v>
      </c>
      <c r="AA347" s="170">
        <f>Z347*K347</f>
        <v>0</v>
      </c>
      <c r="AR347" s="16" t="s">
        <v>142</v>
      </c>
      <c r="AT347" s="16" t="s">
        <v>138</v>
      </c>
      <c r="AU347" s="16" t="s">
        <v>101</v>
      </c>
      <c r="AY347" s="16" t="s">
        <v>137</v>
      </c>
      <c r="BE347" s="108">
        <f>IF(U347="základní",N347,0)</f>
        <v>0</v>
      </c>
      <c r="BF347" s="108">
        <f>IF(U347="snížená",N347,0)</f>
        <v>0</v>
      </c>
      <c r="BG347" s="108">
        <f>IF(U347="zákl. přenesená",N347,0)</f>
        <v>0</v>
      </c>
      <c r="BH347" s="108">
        <f>IF(U347="sníž. přenesená",N347,0)</f>
        <v>0</v>
      </c>
      <c r="BI347" s="108">
        <f>IF(U347="nulová",N347,0)</f>
        <v>0</v>
      </c>
      <c r="BJ347" s="16" t="s">
        <v>23</v>
      </c>
      <c r="BK347" s="108">
        <f>ROUND(L347*K347,2)</f>
        <v>0</v>
      </c>
      <c r="BL347" s="16" t="s">
        <v>142</v>
      </c>
      <c r="BM347" s="16" t="s">
        <v>582</v>
      </c>
    </row>
    <row r="348" spans="2:51" s="11" customFormat="1" ht="22.5" customHeight="1">
      <c r="B348" s="188"/>
      <c r="C348" s="189"/>
      <c r="D348" s="189"/>
      <c r="E348" s="190" t="s">
        <v>21</v>
      </c>
      <c r="F348" s="293" t="s">
        <v>583</v>
      </c>
      <c r="G348" s="294"/>
      <c r="H348" s="294"/>
      <c r="I348" s="294"/>
      <c r="J348" s="189"/>
      <c r="K348" s="191" t="s">
        <v>21</v>
      </c>
      <c r="L348" s="189"/>
      <c r="M348" s="189"/>
      <c r="N348" s="189"/>
      <c r="O348" s="189"/>
      <c r="P348" s="189"/>
      <c r="Q348" s="189"/>
      <c r="R348" s="192"/>
      <c r="T348" s="193"/>
      <c r="U348" s="189"/>
      <c r="V348" s="189"/>
      <c r="W348" s="189"/>
      <c r="X348" s="189"/>
      <c r="Y348" s="189"/>
      <c r="Z348" s="189"/>
      <c r="AA348" s="194"/>
      <c r="AT348" s="195" t="s">
        <v>184</v>
      </c>
      <c r="AU348" s="195" t="s">
        <v>101</v>
      </c>
      <c r="AV348" s="11" t="s">
        <v>23</v>
      </c>
      <c r="AW348" s="11" t="s">
        <v>35</v>
      </c>
      <c r="AX348" s="11" t="s">
        <v>77</v>
      </c>
      <c r="AY348" s="195" t="s">
        <v>137</v>
      </c>
    </row>
    <row r="349" spans="2:51" s="10" customFormat="1" ht="31.5" customHeight="1">
      <c r="B349" s="171"/>
      <c r="C349" s="172"/>
      <c r="D349" s="172"/>
      <c r="E349" s="173" t="s">
        <v>21</v>
      </c>
      <c r="F349" s="277" t="s">
        <v>584</v>
      </c>
      <c r="G349" s="278"/>
      <c r="H349" s="278"/>
      <c r="I349" s="278"/>
      <c r="J349" s="172"/>
      <c r="K349" s="174">
        <v>440.8</v>
      </c>
      <c r="L349" s="172"/>
      <c r="M349" s="172"/>
      <c r="N349" s="172"/>
      <c r="O349" s="172"/>
      <c r="P349" s="172"/>
      <c r="Q349" s="172"/>
      <c r="R349" s="175"/>
      <c r="T349" s="176"/>
      <c r="U349" s="172"/>
      <c r="V349" s="172"/>
      <c r="W349" s="172"/>
      <c r="X349" s="172"/>
      <c r="Y349" s="172"/>
      <c r="Z349" s="172"/>
      <c r="AA349" s="177"/>
      <c r="AT349" s="178" t="s">
        <v>184</v>
      </c>
      <c r="AU349" s="178" t="s">
        <v>101</v>
      </c>
      <c r="AV349" s="10" t="s">
        <v>101</v>
      </c>
      <c r="AW349" s="10" t="s">
        <v>35</v>
      </c>
      <c r="AX349" s="10" t="s">
        <v>23</v>
      </c>
      <c r="AY349" s="178" t="s">
        <v>137</v>
      </c>
    </row>
    <row r="350" spans="2:65" s="1" customFormat="1" ht="31.5" customHeight="1">
      <c r="B350" s="33"/>
      <c r="C350" s="164" t="s">
        <v>410</v>
      </c>
      <c r="D350" s="164" t="s">
        <v>138</v>
      </c>
      <c r="E350" s="165" t="s">
        <v>585</v>
      </c>
      <c r="F350" s="272" t="s">
        <v>586</v>
      </c>
      <c r="G350" s="273"/>
      <c r="H350" s="273"/>
      <c r="I350" s="273"/>
      <c r="J350" s="166" t="s">
        <v>194</v>
      </c>
      <c r="K350" s="167">
        <v>220.4</v>
      </c>
      <c r="L350" s="274">
        <v>0</v>
      </c>
      <c r="M350" s="273"/>
      <c r="N350" s="275">
        <f>ROUND(L350*K350,2)</f>
        <v>0</v>
      </c>
      <c r="O350" s="273"/>
      <c r="P350" s="273"/>
      <c r="Q350" s="273"/>
      <c r="R350" s="35"/>
      <c r="T350" s="168" t="s">
        <v>21</v>
      </c>
      <c r="U350" s="42" t="s">
        <v>42</v>
      </c>
      <c r="V350" s="34"/>
      <c r="W350" s="169">
        <f>V350*K350</f>
        <v>0</v>
      </c>
      <c r="X350" s="169">
        <v>0.10548</v>
      </c>
      <c r="Y350" s="169">
        <f>X350*K350</f>
        <v>23.247792</v>
      </c>
      <c r="Z350" s="169">
        <v>0</v>
      </c>
      <c r="AA350" s="170">
        <f>Z350*K350</f>
        <v>0</v>
      </c>
      <c r="AR350" s="16" t="s">
        <v>142</v>
      </c>
      <c r="AT350" s="16" t="s">
        <v>138</v>
      </c>
      <c r="AU350" s="16" t="s">
        <v>101</v>
      </c>
      <c r="AY350" s="16" t="s">
        <v>137</v>
      </c>
      <c r="BE350" s="108">
        <f>IF(U350="základní",N350,0)</f>
        <v>0</v>
      </c>
      <c r="BF350" s="108">
        <f>IF(U350="snížená",N350,0)</f>
        <v>0</v>
      </c>
      <c r="BG350" s="108">
        <f>IF(U350="zákl. přenesená",N350,0)</f>
        <v>0</v>
      </c>
      <c r="BH350" s="108">
        <f>IF(U350="sníž. přenesená",N350,0)</f>
        <v>0</v>
      </c>
      <c r="BI350" s="108">
        <f>IF(U350="nulová",N350,0)</f>
        <v>0</v>
      </c>
      <c r="BJ350" s="16" t="s">
        <v>23</v>
      </c>
      <c r="BK350" s="108">
        <f>ROUND(L350*K350,2)</f>
        <v>0</v>
      </c>
      <c r="BL350" s="16" t="s">
        <v>142</v>
      </c>
      <c r="BM350" s="16" t="s">
        <v>587</v>
      </c>
    </row>
    <row r="351" spans="2:51" s="11" customFormat="1" ht="22.5" customHeight="1">
      <c r="B351" s="188"/>
      <c r="C351" s="189"/>
      <c r="D351" s="189"/>
      <c r="E351" s="190" t="s">
        <v>21</v>
      </c>
      <c r="F351" s="293" t="s">
        <v>583</v>
      </c>
      <c r="G351" s="294"/>
      <c r="H351" s="294"/>
      <c r="I351" s="294"/>
      <c r="J351" s="189"/>
      <c r="K351" s="191" t="s">
        <v>21</v>
      </c>
      <c r="L351" s="189"/>
      <c r="M351" s="189"/>
      <c r="N351" s="189"/>
      <c r="O351" s="189"/>
      <c r="P351" s="189"/>
      <c r="Q351" s="189"/>
      <c r="R351" s="192"/>
      <c r="T351" s="193"/>
      <c r="U351" s="189"/>
      <c r="V351" s="189"/>
      <c r="W351" s="189"/>
      <c r="X351" s="189"/>
      <c r="Y351" s="189"/>
      <c r="Z351" s="189"/>
      <c r="AA351" s="194"/>
      <c r="AT351" s="195" t="s">
        <v>184</v>
      </c>
      <c r="AU351" s="195" t="s">
        <v>101</v>
      </c>
      <c r="AV351" s="11" t="s">
        <v>23</v>
      </c>
      <c r="AW351" s="11" t="s">
        <v>35</v>
      </c>
      <c r="AX351" s="11" t="s">
        <v>77</v>
      </c>
      <c r="AY351" s="195" t="s">
        <v>137</v>
      </c>
    </row>
    <row r="352" spans="2:51" s="10" customFormat="1" ht="22.5" customHeight="1">
      <c r="B352" s="171"/>
      <c r="C352" s="172"/>
      <c r="D352" s="172"/>
      <c r="E352" s="173" t="s">
        <v>21</v>
      </c>
      <c r="F352" s="277" t="s">
        <v>588</v>
      </c>
      <c r="G352" s="278"/>
      <c r="H352" s="278"/>
      <c r="I352" s="278"/>
      <c r="J352" s="172"/>
      <c r="K352" s="174">
        <v>220.4</v>
      </c>
      <c r="L352" s="172"/>
      <c r="M352" s="172"/>
      <c r="N352" s="172"/>
      <c r="O352" s="172"/>
      <c r="P352" s="172"/>
      <c r="Q352" s="172"/>
      <c r="R352" s="175"/>
      <c r="T352" s="176"/>
      <c r="U352" s="172"/>
      <c r="V352" s="172"/>
      <c r="W352" s="172"/>
      <c r="X352" s="172"/>
      <c r="Y352" s="172"/>
      <c r="Z352" s="172"/>
      <c r="AA352" s="177"/>
      <c r="AT352" s="178" t="s">
        <v>184</v>
      </c>
      <c r="AU352" s="178" t="s">
        <v>101</v>
      </c>
      <c r="AV352" s="10" t="s">
        <v>101</v>
      </c>
      <c r="AW352" s="10" t="s">
        <v>35</v>
      </c>
      <c r="AX352" s="10" t="s">
        <v>23</v>
      </c>
      <c r="AY352" s="178" t="s">
        <v>137</v>
      </c>
    </row>
    <row r="353" spans="2:65" s="1" customFormat="1" ht="44.25" customHeight="1">
      <c r="B353" s="33"/>
      <c r="C353" s="164" t="s">
        <v>589</v>
      </c>
      <c r="D353" s="164" t="s">
        <v>138</v>
      </c>
      <c r="E353" s="165" t="s">
        <v>590</v>
      </c>
      <c r="F353" s="272" t="s">
        <v>591</v>
      </c>
      <c r="G353" s="273"/>
      <c r="H353" s="273"/>
      <c r="I353" s="273"/>
      <c r="J353" s="166" t="s">
        <v>194</v>
      </c>
      <c r="K353" s="167">
        <v>68.15</v>
      </c>
      <c r="L353" s="274">
        <v>0</v>
      </c>
      <c r="M353" s="273"/>
      <c r="N353" s="275">
        <f>ROUND(L353*K353,2)</f>
        <v>0</v>
      </c>
      <c r="O353" s="273"/>
      <c r="P353" s="273"/>
      <c r="Q353" s="273"/>
      <c r="R353" s="35"/>
      <c r="T353" s="168" t="s">
        <v>21</v>
      </c>
      <c r="U353" s="42" t="s">
        <v>42</v>
      </c>
      <c r="V353" s="34"/>
      <c r="W353" s="169">
        <f>V353*K353</f>
        <v>0</v>
      </c>
      <c r="X353" s="169">
        <v>0</v>
      </c>
      <c r="Y353" s="169">
        <f>X353*K353</f>
        <v>0</v>
      </c>
      <c r="Z353" s="169">
        <v>0</v>
      </c>
      <c r="AA353" s="170">
        <f>Z353*K353</f>
        <v>0</v>
      </c>
      <c r="AR353" s="16" t="s">
        <v>142</v>
      </c>
      <c r="AT353" s="16" t="s">
        <v>138</v>
      </c>
      <c r="AU353" s="16" t="s">
        <v>101</v>
      </c>
      <c r="AY353" s="16" t="s">
        <v>137</v>
      </c>
      <c r="BE353" s="108">
        <f>IF(U353="základní",N353,0)</f>
        <v>0</v>
      </c>
      <c r="BF353" s="108">
        <f>IF(U353="snížená",N353,0)</f>
        <v>0</v>
      </c>
      <c r="BG353" s="108">
        <f>IF(U353="zákl. přenesená",N353,0)</f>
        <v>0</v>
      </c>
      <c r="BH353" s="108">
        <f>IF(U353="sníž. přenesená",N353,0)</f>
        <v>0</v>
      </c>
      <c r="BI353" s="108">
        <f>IF(U353="nulová",N353,0)</f>
        <v>0</v>
      </c>
      <c r="BJ353" s="16" t="s">
        <v>23</v>
      </c>
      <c r="BK353" s="108">
        <f>ROUND(L353*K353,2)</f>
        <v>0</v>
      </c>
      <c r="BL353" s="16" t="s">
        <v>142</v>
      </c>
      <c r="BM353" s="16" t="s">
        <v>592</v>
      </c>
    </row>
    <row r="354" spans="2:47" s="1" customFormat="1" ht="78" customHeight="1">
      <c r="B354" s="33"/>
      <c r="C354" s="34"/>
      <c r="D354" s="34"/>
      <c r="E354" s="34"/>
      <c r="F354" s="276" t="s">
        <v>593</v>
      </c>
      <c r="G354" s="240"/>
      <c r="H354" s="240"/>
      <c r="I354" s="240"/>
      <c r="J354" s="34"/>
      <c r="K354" s="34"/>
      <c r="L354" s="34"/>
      <c r="M354" s="34"/>
      <c r="N354" s="34"/>
      <c r="O354" s="34"/>
      <c r="P354" s="34"/>
      <c r="Q354" s="34"/>
      <c r="R354" s="35"/>
      <c r="T354" s="76"/>
      <c r="U354" s="34"/>
      <c r="V354" s="34"/>
      <c r="W354" s="34"/>
      <c r="X354" s="34"/>
      <c r="Y354" s="34"/>
      <c r="Z354" s="34"/>
      <c r="AA354" s="77"/>
      <c r="AT354" s="16" t="s">
        <v>144</v>
      </c>
      <c r="AU354" s="16" t="s">
        <v>101</v>
      </c>
    </row>
    <row r="355" spans="2:51" s="11" customFormat="1" ht="22.5" customHeight="1">
      <c r="B355" s="188"/>
      <c r="C355" s="189"/>
      <c r="D355" s="189"/>
      <c r="E355" s="190" t="s">
        <v>21</v>
      </c>
      <c r="F355" s="297" t="s">
        <v>266</v>
      </c>
      <c r="G355" s="294"/>
      <c r="H355" s="294"/>
      <c r="I355" s="294"/>
      <c r="J355" s="189"/>
      <c r="K355" s="191" t="s">
        <v>21</v>
      </c>
      <c r="L355" s="189"/>
      <c r="M355" s="189"/>
      <c r="N355" s="189"/>
      <c r="O355" s="189"/>
      <c r="P355" s="189"/>
      <c r="Q355" s="189"/>
      <c r="R355" s="192"/>
      <c r="T355" s="193"/>
      <c r="U355" s="189"/>
      <c r="V355" s="189"/>
      <c r="W355" s="189"/>
      <c r="X355" s="189"/>
      <c r="Y355" s="189"/>
      <c r="Z355" s="189"/>
      <c r="AA355" s="194"/>
      <c r="AT355" s="195" t="s">
        <v>184</v>
      </c>
      <c r="AU355" s="195" t="s">
        <v>101</v>
      </c>
      <c r="AV355" s="11" t="s">
        <v>23</v>
      </c>
      <c r="AW355" s="11" t="s">
        <v>35</v>
      </c>
      <c r="AX355" s="11" t="s">
        <v>77</v>
      </c>
      <c r="AY355" s="195" t="s">
        <v>137</v>
      </c>
    </row>
    <row r="356" spans="2:51" s="10" customFormat="1" ht="22.5" customHeight="1">
      <c r="B356" s="171"/>
      <c r="C356" s="172"/>
      <c r="D356" s="172"/>
      <c r="E356" s="173" t="s">
        <v>21</v>
      </c>
      <c r="F356" s="277" t="s">
        <v>594</v>
      </c>
      <c r="G356" s="278"/>
      <c r="H356" s="278"/>
      <c r="I356" s="278"/>
      <c r="J356" s="172"/>
      <c r="K356" s="174">
        <v>68.15</v>
      </c>
      <c r="L356" s="172"/>
      <c r="M356" s="172"/>
      <c r="N356" s="172"/>
      <c r="O356" s="172"/>
      <c r="P356" s="172"/>
      <c r="Q356" s="172"/>
      <c r="R356" s="175"/>
      <c r="T356" s="176"/>
      <c r="U356" s="172"/>
      <c r="V356" s="172"/>
      <c r="W356" s="172"/>
      <c r="X356" s="172"/>
      <c r="Y356" s="172"/>
      <c r="Z356" s="172"/>
      <c r="AA356" s="177"/>
      <c r="AT356" s="178" t="s">
        <v>184</v>
      </c>
      <c r="AU356" s="178" t="s">
        <v>101</v>
      </c>
      <c r="AV356" s="10" t="s">
        <v>101</v>
      </c>
      <c r="AW356" s="10" t="s">
        <v>35</v>
      </c>
      <c r="AX356" s="10" t="s">
        <v>23</v>
      </c>
      <c r="AY356" s="178" t="s">
        <v>137</v>
      </c>
    </row>
    <row r="357" spans="2:65" s="1" customFormat="1" ht="31.5" customHeight="1">
      <c r="B357" s="33"/>
      <c r="C357" s="164" t="s">
        <v>416</v>
      </c>
      <c r="D357" s="164" t="s">
        <v>138</v>
      </c>
      <c r="E357" s="165" t="s">
        <v>595</v>
      </c>
      <c r="F357" s="272" t="s">
        <v>596</v>
      </c>
      <c r="G357" s="273"/>
      <c r="H357" s="273"/>
      <c r="I357" s="273"/>
      <c r="J357" s="166" t="s">
        <v>194</v>
      </c>
      <c r="K357" s="167">
        <v>288.55</v>
      </c>
      <c r="L357" s="274">
        <v>0</v>
      </c>
      <c r="M357" s="273"/>
      <c r="N357" s="275">
        <f>ROUND(L357*K357,2)</f>
        <v>0</v>
      </c>
      <c r="O357" s="273"/>
      <c r="P357" s="273"/>
      <c r="Q357" s="273"/>
      <c r="R357" s="35"/>
      <c r="T357" s="168" t="s">
        <v>21</v>
      </c>
      <c r="U357" s="42" t="s">
        <v>42</v>
      </c>
      <c r="V357" s="34"/>
      <c r="W357" s="169">
        <f>V357*K357</f>
        <v>0</v>
      </c>
      <c r="X357" s="169">
        <v>0.10373</v>
      </c>
      <c r="Y357" s="169">
        <f>X357*K357</f>
        <v>29.9312915</v>
      </c>
      <c r="Z357" s="169">
        <v>0</v>
      </c>
      <c r="AA357" s="170">
        <f>Z357*K357</f>
        <v>0</v>
      </c>
      <c r="AR357" s="16" t="s">
        <v>142</v>
      </c>
      <c r="AT357" s="16" t="s">
        <v>138</v>
      </c>
      <c r="AU357" s="16" t="s">
        <v>101</v>
      </c>
      <c r="AY357" s="16" t="s">
        <v>137</v>
      </c>
      <c r="BE357" s="108">
        <f>IF(U357="základní",N357,0)</f>
        <v>0</v>
      </c>
      <c r="BF357" s="108">
        <f>IF(U357="snížená",N357,0)</f>
        <v>0</v>
      </c>
      <c r="BG357" s="108">
        <f>IF(U357="zákl. přenesená",N357,0)</f>
        <v>0</v>
      </c>
      <c r="BH357" s="108">
        <f>IF(U357="sníž. přenesená",N357,0)</f>
        <v>0</v>
      </c>
      <c r="BI357" s="108">
        <f>IF(U357="nulová",N357,0)</f>
        <v>0</v>
      </c>
      <c r="BJ357" s="16" t="s">
        <v>23</v>
      </c>
      <c r="BK357" s="108">
        <f>ROUND(L357*K357,2)</f>
        <v>0</v>
      </c>
      <c r="BL357" s="16" t="s">
        <v>142</v>
      </c>
      <c r="BM357" s="16" t="s">
        <v>597</v>
      </c>
    </row>
    <row r="358" spans="2:51" s="11" customFormat="1" ht="22.5" customHeight="1">
      <c r="B358" s="188"/>
      <c r="C358" s="189"/>
      <c r="D358" s="189"/>
      <c r="E358" s="190" t="s">
        <v>21</v>
      </c>
      <c r="F358" s="293" t="s">
        <v>266</v>
      </c>
      <c r="G358" s="294"/>
      <c r="H358" s="294"/>
      <c r="I358" s="294"/>
      <c r="J358" s="189"/>
      <c r="K358" s="191" t="s">
        <v>21</v>
      </c>
      <c r="L358" s="189"/>
      <c r="M358" s="189"/>
      <c r="N358" s="189"/>
      <c r="O358" s="189"/>
      <c r="P358" s="189"/>
      <c r="Q358" s="189"/>
      <c r="R358" s="192"/>
      <c r="T358" s="193"/>
      <c r="U358" s="189"/>
      <c r="V358" s="189"/>
      <c r="W358" s="189"/>
      <c r="X358" s="189"/>
      <c r="Y358" s="189"/>
      <c r="Z358" s="189"/>
      <c r="AA358" s="194"/>
      <c r="AT358" s="195" t="s">
        <v>184</v>
      </c>
      <c r="AU358" s="195" t="s">
        <v>101</v>
      </c>
      <c r="AV358" s="11" t="s">
        <v>23</v>
      </c>
      <c r="AW358" s="11" t="s">
        <v>35</v>
      </c>
      <c r="AX358" s="11" t="s">
        <v>77</v>
      </c>
      <c r="AY358" s="195" t="s">
        <v>137</v>
      </c>
    </row>
    <row r="359" spans="2:51" s="10" customFormat="1" ht="22.5" customHeight="1">
      <c r="B359" s="171"/>
      <c r="C359" s="172"/>
      <c r="D359" s="172"/>
      <c r="E359" s="173" t="s">
        <v>21</v>
      </c>
      <c r="F359" s="277" t="s">
        <v>594</v>
      </c>
      <c r="G359" s="278"/>
      <c r="H359" s="278"/>
      <c r="I359" s="278"/>
      <c r="J359" s="172"/>
      <c r="K359" s="174">
        <v>68.15</v>
      </c>
      <c r="L359" s="172"/>
      <c r="M359" s="172"/>
      <c r="N359" s="172"/>
      <c r="O359" s="172"/>
      <c r="P359" s="172"/>
      <c r="Q359" s="172"/>
      <c r="R359" s="175"/>
      <c r="T359" s="176"/>
      <c r="U359" s="172"/>
      <c r="V359" s="172"/>
      <c r="W359" s="172"/>
      <c r="X359" s="172"/>
      <c r="Y359" s="172"/>
      <c r="Z359" s="172"/>
      <c r="AA359" s="177"/>
      <c r="AT359" s="178" t="s">
        <v>184</v>
      </c>
      <c r="AU359" s="178" t="s">
        <v>101</v>
      </c>
      <c r="AV359" s="10" t="s">
        <v>101</v>
      </c>
      <c r="AW359" s="10" t="s">
        <v>35</v>
      </c>
      <c r="AX359" s="10" t="s">
        <v>77</v>
      </c>
      <c r="AY359" s="178" t="s">
        <v>137</v>
      </c>
    </row>
    <row r="360" spans="2:51" s="11" customFormat="1" ht="22.5" customHeight="1">
      <c r="B360" s="188"/>
      <c r="C360" s="189"/>
      <c r="D360" s="189"/>
      <c r="E360" s="190" t="s">
        <v>21</v>
      </c>
      <c r="F360" s="297" t="s">
        <v>583</v>
      </c>
      <c r="G360" s="294"/>
      <c r="H360" s="294"/>
      <c r="I360" s="294"/>
      <c r="J360" s="189"/>
      <c r="K360" s="191" t="s">
        <v>21</v>
      </c>
      <c r="L360" s="189"/>
      <c r="M360" s="189"/>
      <c r="N360" s="189"/>
      <c r="O360" s="189"/>
      <c r="P360" s="189"/>
      <c r="Q360" s="189"/>
      <c r="R360" s="192"/>
      <c r="T360" s="193"/>
      <c r="U360" s="189"/>
      <c r="V360" s="189"/>
      <c r="W360" s="189"/>
      <c r="X360" s="189"/>
      <c r="Y360" s="189"/>
      <c r="Z360" s="189"/>
      <c r="AA360" s="194"/>
      <c r="AT360" s="195" t="s">
        <v>184</v>
      </c>
      <c r="AU360" s="195" t="s">
        <v>101</v>
      </c>
      <c r="AV360" s="11" t="s">
        <v>23</v>
      </c>
      <c r="AW360" s="11" t="s">
        <v>35</v>
      </c>
      <c r="AX360" s="11" t="s">
        <v>77</v>
      </c>
      <c r="AY360" s="195" t="s">
        <v>137</v>
      </c>
    </row>
    <row r="361" spans="2:51" s="10" customFormat="1" ht="22.5" customHeight="1">
      <c r="B361" s="171"/>
      <c r="C361" s="172"/>
      <c r="D361" s="172"/>
      <c r="E361" s="173" t="s">
        <v>21</v>
      </c>
      <c r="F361" s="277" t="s">
        <v>588</v>
      </c>
      <c r="G361" s="278"/>
      <c r="H361" s="278"/>
      <c r="I361" s="278"/>
      <c r="J361" s="172"/>
      <c r="K361" s="174">
        <v>220.4</v>
      </c>
      <c r="L361" s="172"/>
      <c r="M361" s="172"/>
      <c r="N361" s="172"/>
      <c r="O361" s="172"/>
      <c r="P361" s="172"/>
      <c r="Q361" s="172"/>
      <c r="R361" s="175"/>
      <c r="T361" s="176"/>
      <c r="U361" s="172"/>
      <c r="V361" s="172"/>
      <c r="W361" s="172"/>
      <c r="X361" s="172"/>
      <c r="Y361" s="172"/>
      <c r="Z361" s="172"/>
      <c r="AA361" s="177"/>
      <c r="AT361" s="178" t="s">
        <v>184</v>
      </c>
      <c r="AU361" s="178" t="s">
        <v>101</v>
      </c>
      <c r="AV361" s="10" t="s">
        <v>101</v>
      </c>
      <c r="AW361" s="10" t="s">
        <v>35</v>
      </c>
      <c r="AX361" s="10" t="s">
        <v>77</v>
      </c>
      <c r="AY361" s="178" t="s">
        <v>137</v>
      </c>
    </row>
    <row r="362" spans="2:51" s="12" customFormat="1" ht="22.5" customHeight="1">
      <c r="B362" s="196"/>
      <c r="C362" s="197"/>
      <c r="D362" s="197"/>
      <c r="E362" s="198" t="s">
        <v>21</v>
      </c>
      <c r="F362" s="295" t="s">
        <v>269</v>
      </c>
      <c r="G362" s="296"/>
      <c r="H362" s="296"/>
      <c r="I362" s="296"/>
      <c r="J362" s="197"/>
      <c r="K362" s="199">
        <v>288.55</v>
      </c>
      <c r="L362" s="197"/>
      <c r="M362" s="197"/>
      <c r="N362" s="197"/>
      <c r="O362" s="197"/>
      <c r="P362" s="197"/>
      <c r="Q362" s="197"/>
      <c r="R362" s="200"/>
      <c r="T362" s="201"/>
      <c r="U362" s="197"/>
      <c r="V362" s="197"/>
      <c r="W362" s="197"/>
      <c r="X362" s="197"/>
      <c r="Y362" s="197"/>
      <c r="Z362" s="197"/>
      <c r="AA362" s="202"/>
      <c r="AT362" s="203" t="s">
        <v>184</v>
      </c>
      <c r="AU362" s="203" t="s">
        <v>101</v>
      </c>
      <c r="AV362" s="12" t="s">
        <v>142</v>
      </c>
      <c r="AW362" s="12" t="s">
        <v>35</v>
      </c>
      <c r="AX362" s="12" t="s">
        <v>23</v>
      </c>
      <c r="AY362" s="203" t="s">
        <v>137</v>
      </c>
    </row>
    <row r="363" spans="2:65" s="1" customFormat="1" ht="31.5" customHeight="1">
      <c r="B363" s="33"/>
      <c r="C363" s="164" t="s">
        <v>598</v>
      </c>
      <c r="D363" s="164" t="s">
        <v>138</v>
      </c>
      <c r="E363" s="165" t="s">
        <v>599</v>
      </c>
      <c r="F363" s="272" t="s">
        <v>600</v>
      </c>
      <c r="G363" s="273"/>
      <c r="H363" s="273"/>
      <c r="I363" s="273"/>
      <c r="J363" s="166" t="s">
        <v>194</v>
      </c>
      <c r="K363" s="167">
        <v>68.15</v>
      </c>
      <c r="L363" s="274">
        <v>0</v>
      </c>
      <c r="M363" s="273"/>
      <c r="N363" s="275">
        <f>ROUND(L363*K363,2)</f>
        <v>0</v>
      </c>
      <c r="O363" s="273"/>
      <c r="P363" s="273"/>
      <c r="Q363" s="273"/>
      <c r="R363" s="35"/>
      <c r="T363" s="168" t="s">
        <v>21</v>
      </c>
      <c r="U363" s="42" t="s">
        <v>42</v>
      </c>
      <c r="V363" s="34"/>
      <c r="W363" s="169">
        <f>V363*K363</f>
        <v>0</v>
      </c>
      <c r="X363" s="169">
        <v>0.10373</v>
      </c>
      <c r="Y363" s="169">
        <f>X363*K363</f>
        <v>7.069199500000001</v>
      </c>
      <c r="Z363" s="169">
        <v>0</v>
      </c>
      <c r="AA363" s="170">
        <f>Z363*K363</f>
        <v>0</v>
      </c>
      <c r="AR363" s="16" t="s">
        <v>142</v>
      </c>
      <c r="AT363" s="16" t="s">
        <v>138</v>
      </c>
      <c r="AU363" s="16" t="s">
        <v>101</v>
      </c>
      <c r="AY363" s="16" t="s">
        <v>137</v>
      </c>
      <c r="BE363" s="108">
        <f>IF(U363="základní",N363,0)</f>
        <v>0</v>
      </c>
      <c r="BF363" s="108">
        <f>IF(U363="snížená",N363,0)</f>
        <v>0</v>
      </c>
      <c r="BG363" s="108">
        <f>IF(U363="zákl. přenesená",N363,0)</f>
        <v>0</v>
      </c>
      <c r="BH363" s="108">
        <f>IF(U363="sníž. přenesená",N363,0)</f>
        <v>0</v>
      </c>
      <c r="BI363" s="108">
        <f>IF(U363="nulová",N363,0)</f>
        <v>0</v>
      </c>
      <c r="BJ363" s="16" t="s">
        <v>23</v>
      </c>
      <c r="BK363" s="108">
        <f>ROUND(L363*K363,2)</f>
        <v>0</v>
      </c>
      <c r="BL363" s="16" t="s">
        <v>142</v>
      </c>
      <c r="BM363" s="16" t="s">
        <v>601</v>
      </c>
    </row>
    <row r="364" spans="2:51" s="10" customFormat="1" ht="22.5" customHeight="1">
      <c r="B364" s="171"/>
      <c r="C364" s="172"/>
      <c r="D364" s="172"/>
      <c r="E364" s="173" t="s">
        <v>21</v>
      </c>
      <c r="F364" s="292" t="s">
        <v>602</v>
      </c>
      <c r="G364" s="278"/>
      <c r="H364" s="278"/>
      <c r="I364" s="278"/>
      <c r="J364" s="172"/>
      <c r="K364" s="174">
        <v>68.15</v>
      </c>
      <c r="L364" s="172"/>
      <c r="M364" s="172"/>
      <c r="N364" s="172"/>
      <c r="O364" s="172"/>
      <c r="P364" s="172"/>
      <c r="Q364" s="172"/>
      <c r="R364" s="175"/>
      <c r="T364" s="176"/>
      <c r="U364" s="172"/>
      <c r="V364" s="172"/>
      <c r="W364" s="172"/>
      <c r="X364" s="172"/>
      <c r="Y364" s="172"/>
      <c r="Z364" s="172"/>
      <c r="AA364" s="177"/>
      <c r="AT364" s="178" t="s">
        <v>184</v>
      </c>
      <c r="AU364" s="178" t="s">
        <v>101</v>
      </c>
      <c r="AV364" s="10" t="s">
        <v>101</v>
      </c>
      <c r="AW364" s="10" t="s">
        <v>35</v>
      </c>
      <c r="AX364" s="10" t="s">
        <v>23</v>
      </c>
      <c r="AY364" s="178" t="s">
        <v>137</v>
      </c>
    </row>
    <row r="365" spans="2:65" s="1" customFormat="1" ht="31.5" customHeight="1">
      <c r="B365" s="33"/>
      <c r="C365" s="164" t="s">
        <v>419</v>
      </c>
      <c r="D365" s="164" t="s">
        <v>138</v>
      </c>
      <c r="E365" s="165" t="s">
        <v>603</v>
      </c>
      <c r="F365" s="272" t="s">
        <v>604</v>
      </c>
      <c r="G365" s="273"/>
      <c r="H365" s="273"/>
      <c r="I365" s="273"/>
      <c r="J365" s="166" t="s">
        <v>194</v>
      </c>
      <c r="K365" s="167">
        <v>15.3</v>
      </c>
      <c r="L365" s="274">
        <v>0</v>
      </c>
      <c r="M365" s="273"/>
      <c r="N365" s="275">
        <f>ROUND(L365*K365,2)</f>
        <v>0</v>
      </c>
      <c r="O365" s="273"/>
      <c r="P365" s="273"/>
      <c r="Q365" s="273"/>
      <c r="R365" s="35"/>
      <c r="T365" s="168" t="s">
        <v>21</v>
      </c>
      <c r="U365" s="42" t="s">
        <v>42</v>
      </c>
      <c r="V365" s="34"/>
      <c r="W365" s="169">
        <f>V365*K365</f>
        <v>0</v>
      </c>
      <c r="X365" s="169">
        <v>0.08425</v>
      </c>
      <c r="Y365" s="169">
        <f>X365*K365</f>
        <v>1.289025</v>
      </c>
      <c r="Z365" s="169">
        <v>0</v>
      </c>
      <c r="AA365" s="170">
        <f>Z365*K365</f>
        <v>0</v>
      </c>
      <c r="AR365" s="16" t="s">
        <v>142</v>
      </c>
      <c r="AT365" s="16" t="s">
        <v>138</v>
      </c>
      <c r="AU365" s="16" t="s">
        <v>101</v>
      </c>
      <c r="AY365" s="16" t="s">
        <v>137</v>
      </c>
      <c r="BE365" s="108">
        <f>IF(U365="základní",N365,0)</f>
        <v>0</v>
      </c>
      <c r="BF365" s="108">
        <f>IF(U365="snížená",N365,0)</f>
        <v>0</v>
      </c>
      <c r="BG365" s="108">
        <f>IF(U365="zákl. přenesená",N365,0)</f>
        <v>0</v>
      </c>
      <c r="BH365" s="108">
        <f>IF(U365="sníž. přenesená",N365,0)</f>
        <v>0</v>
      </c>
      <c r="BI365" s="108">
        <f>IF(U365="nulová",N365,0)</f>
        <v>0</v>
      </c>
      <c r="BJ365" s="16" t="s">
        <v>23</v>
      </c>
      <c r="BK365" s="108">
        <f>ROUND(L365*K365,2)</f>
        <v>0</v>
      </c>
      <c r="BL365" s="16" t="s">
        <v>142</v>
      </c>
      <c r="BM365" s="16" t="s">
        <v>605</v>
      </c>
    </row>
    <row r="366" spans="2:51" s="11" customFormat="1" ht="22.5" customHeight="1">
      <c r="B366" s="188"/>
      <c r="C366" s="189"/>
      <c r="D366" s="189"/>
      <c r="E366" s="190" t="s">
        <v>21</v>
      </c>
      <c r="F366" s="293" t="s">
        <v>606</v>
      </c>
      <c r="G366" s="294"/>
      <c r="H366" s="294"/>
      <c r="I366" s="294"/>
      <c r="J366" s="189"/>
      <c r="K366" s="191" t="s">
        <v>21</v>
      </c>
      <c r="L366" s="189"/>
      <c r="M366" s="189"/>
      <c r="N366" s="189"/>
      <c r="O366" s="189"/>
      <c r="P366" s="189"/>
      <c r="Q366" s="189"/>
      <c r="R366" s="192"/>
      <c r="T366" s="193"/>
      <c r="U366" s="189"/>
      <c r="V366" s="189"/>
      <c r="W366" s="189"/>
      <c r="X366" s="189"/>
      <c r="Y366" s="189"/>
      <c r="Z366" s="189"/>
      <c r="AA366" s="194"/>
      <c r="AT366" s="195" t="s">
        <v>184</v>
      </c>
      <c r="AU366" s="195" t="s">
        <v>101</v>
      </c>
      <c r="AV366" s="11" t="s">
        <v>23</v>
      </c>
      <c r="AW366" s="11" t="s">
        <v>35</v>
      </c>
      <c r="AX366" s="11" t="s">
        <v>77</v>
      </c>
      <c r="AY366" s="195" t="s">
        <v>137</v>
      </c>
    </row>
    <row r="367" spans="2:51" s="10" customFormat="1" ht="22.5" customHeight="1">
      <c r="B367" s="171"/>
      <c r="C367" s="172"/>
      <c r="D367" s="172"/>
      <c r="E367" s="173" t="s">
        <v>21</v>
      </c>
      <c r="F367" s="277" t="s">
        <v>607</v>
      </c>
      <c r="G367" s="278"/>
      <c r="H367" s="278"/>
      <c r="I367" s="278"/>
      <c r="J367" s="172"/>
      <c r="K367" s="174">
        <v>15.3</v>
      </c>
      <c r="L367" s="172"/>
      <c r="M367" s="172"/>
      <c r="N367" s="172"/>
      <c r="O367" s="172"/>
      <c r="P367" s="172"/>
      <c r="Q367" s="172"/>
      <c r="R367" s="175"/>
      <c r="T367" s="176"/>
      <c r="U367" s="172"/>
      <c r="V367" s="172"/>
      <c r="W367" s="172"/>
      <c r="X367" s="172"/>
      <c r="Y367" s="172"/>
      <c r="Z367" s="172"/>
      <c r="AA367" s="177"/>
      <c r="AT367" s="178" t="s">
        <v>184</v>
      </c>
      <c r="AU367" s="178" t="s">
        <v>101</v>
      </c>
      <c r="AV367" s="10" t="s">
        <v>101</v>
      </c>
      <c r="AW367" s="10" t="s">
        <v>35</v>
      </c>
      <c r="AX367" s="10" t="s">
        <v>23</v>
      </c>
      <c r="AY367" s="178" t="s">
        <v>137</v>
      </c>
    </row>
    <row r="368" spans="2:65" s="1" customFormat="1" ht="31.5" customHeight="1">
      <c r="B368" s="33"/>
      <c r="C368" s="184" t="s">
        <v>608</v>
      </c>
      <c r="D368" s="184" t="s">
        <v>217</v>
      </c>
      <c r="E368" s="185" t="s">
        <v>609</v>
      </c>
      <c r="F368" s="288" t="s">
        <v>610</v>
      </c>
      <c r="G368" s="289"/>
      <c r="H368" s="289"/>
      <c r="I368" s="289"/>
      <c r="J368" s="186" t="s">
        <v>194</v>
      </c>
      <c r="K368" s="187">
        <v>15.453</v>
      </c>
      <c r="L368" s="290">
        <v>0</v>
      </c>
      <c r="M368" s="289"/>
      <c r="N368" s="291">
        <f>ROUND(L368*K368,2)</f>
        <v>0</v>
      </c>
      <c r="O368" s="273"/>
      <c r="P368" s="273"/>
      <c r="Q368" s="273"/>
      <c r="R368" s="35"/>
      <c r="T368" s="168" t="s">
        <v>21</v>
      </c>
      <c r="U368" s="42" t="s">
        <v>42</v>
      </c>
      <c r="V368" s="34"/>
      <c r="W368" s="169">
        <f>V368*K368</f>
        <v>0</v>
      </c>
      <c r="X368" s="169">
        <v>0.106</v>
      </c>
      <c r="Y368" s="169">
        <f>X368*K368</f>
        <v>1.638018</v>
      </c>
      <c r="Z368" s="169">
        <v>0</v>
      </c>
      <c r="AA368" s="170">
        <f>Z368*K368</f>
        <v>0</v>
      </c>
      <c r="AR368" s="16" t="s">
        <v>155</v>
      </c>
      <c r="AT368" s="16" t="s">
        <v>217</v>
      </c>
      <c r="AU368" s="16" t="s">
        <v>101</v>
      </c>
      <c r="AY368" s="16" t="s">
        <v>137</v>
      </c>
      <c r="BE368" s="108">
        <f>IF(U368="základní",N368,0)</f>
        <v>0</v>
      </c>
      <c r="BF368" s="108">
        <f>IF(U368="snížená",N368,0)</f>
        <v>0</v>
      </c>
      <c r="BG368" s="108">
        <f>IF(U368="zákl. přenesená",N368,0)</f>
        <v>0</v>
      </c>
      <c r="BH368" s="108">
        <f>IF(U368="sníž. přenesená",N368,0)</f>
        <v>0</v>
      </c>
      <c r="BI368" s="108">
        <f>IF(U368="nulová",N368,0)</f>
        <v>0</v>
      </c>
      <c r="BJ368" s="16" t="s">
        <v>23</v>
      </c>
      <c r="BK368" s="108">
        <f>ROUND(L368*K368,2)</f>
        <v>0</v>
      </c>
      <c r="BL368" s="16" t="s">
        <v>142</v>
      </c>
      <c r="BM368" s="16" t="s">
        <v>611</v>
      </c>
    </row>
    <row r="369" spans="2:63" s="9" customFormat="1" ht="29.85" customHeight="1">
      <c r="B369" s="153"/>
      <c r="C369" s="154"/>
      <c r="D369" s="163" t="s">
        <v>250</v>
      </c>
      <c r="E369" s="163"/>
      <c r="F369" s="163"/>
      <c r="G369" s="163"/>
      <c r="H369" s="163"/>
      <c r="I369" s="163"/>
      <c r="J369" s="163"/>
      <c r="K369" s="163"/>
      <c r="L369" s="163"/>
      <c r="M369" s="163"/>
      <c r="N369" s="298">
        <f>BK369</f>
        <v>0</v>
      </c>
      <c r="O369" s="299"/>
      <c r="P369" s="299"/>
      <c r="Q369" s="299"/>
      <c r="R369" s="156"/>
      <c r="T369" s="157"/>
      <c r="U369" s="154"/>
      <c r="V369" s="154"/>
      <c r="W369" s="158">
        <f>SUM(W370:W373)</f>
        <v>0</v>
      </c>
      <c r="X369" s="154"/>
      <c r="Y369" s="158">
        <f>SUM(Y370:Y373)</f>
        <v>0</v>
      </c>
      <c r="Z369" s="154"/>
      <c r="AA369" s="159">
        <f>SUM(AA370:AA373)</f>
        <v>0</v>
      </c>
      <c r="AR369" s="160" t="s">
        <v>23</v>
      </c>
      <c r="AT369" s="161" t="s">
        <v>76</v>
      </c>
      <c r="AU369" s="161" t="s">
        <v>23</v>
      </c>
      <c r="AY369" s="160" t="s">
        <v>137</v>
      </c>
      <c r="BK369" s="162">
        <f>SUM(BK370:BK373)</f>
        <v>0</v>
      </c>
    </row>
    <row r="370" spans="2:65" s="1" customFormat="1" ht="44.25" customHeight="1">
      <c r="B370" s="33"/>
      <c r="C370" s="164" t="s">
        <v>423</v>
      </c>
      <c r="D370" s="164" t="s">
        <v>138</v>
      </c>
      <c r="E370" s="165" t="s">
        <v>612</v>
      </c>
      <c r="F370" s="272" t="s">
        <v>613</v>
      </c>
      <c r="G370" s="273"/>
      <c r="H370" s="273"/>
      <c r="I370" s="273"/>
      <c r="J370" s="166" t="s">
        <v>194</v>
      </c>
      <c r="K370" s="167">
        <v>39.468</v>
      </c>
      <c r="L370" s="274">
        <v>0</v>
      </c>
      <c r="M370" s="273"/>
      <c r="N370" s="275">
        <f>ROUND(L370*K370,2)</f>
        <v>0</v>
      </c>
      <c r="O370" s="273"/>
      <c r="P370" s="273"/>
      <c r="Q370" s="273"/>
      <c r="R370" s="35"/>
      <c r="T370" s="168" t="s">
        <v>21</v>
      </c>
      <c r="U370" s="42" t="s">
        <v>42</v>
      </c>
      <c r="V370" s="34"/>
      <c r="W370" s="169">
        <f>V370*K370</f>
        <v>0</v>
      </c>
      <c r="X370" s="169">
        <v>0</v>
      </c>
      <c r="Y370" s="169">
        <f>X370*K370</f>
        <v>0</v>
      </c>
      <c r="Z370" s="169">
        <v>0</v>
      </c>
      <c r="AA370" s="170">
        <f>Z370*K370</f>
        <v>0</v>
      </c>
      <c r="AR370" s="16" t="s">
        <v>142</v>
      </c>
      <c r="AT370" s="16" t="s">
        <v>138</v>
      </c>
      <c r="AU370" s="16" t="s">
        <v>101</v>
      </c>
      <c r="AY370" s="16" t="s">
        <v>137</v>
      </c>
      <c r="BE370" s="108">
        <f>IF(U370="základní",N370,0)</f>
        <v>0</v>
      </c>
      <c r="BF370" s="108">
        <f>IF(U370="snížená",N370,0)</f>
        <v>0</v>
      </c>
      <c r="BG370" s="108">
        <f>IF(U370="zákl. přenesená",N370,0)</f>
        <v>0</v>
      </c>
      <c r="BH370" s="108">
        <f>IF(U370="sníž. přenesená",N370,0)</f>
        <v>0</v>
      </c>
      <c r="BI370" s="108">
        <f>IF(U370="nulová",N370,0)</f>
        <v>0</v>
      </c>
      <c r="BJ370" s="16" t="s">
        <v>23</v>
      </c>
      <c r="BK370" s="108">
        <f>ROUND(L370*K370,2)</f>
        <v>0</v>
      </c>
      <c r="BL370" s="16" t="s">
        <v>142</v>
      </c>
      <c r="BM370" s="16" t="s">
        <v>614</v>
      </c>
    </row>
    <row r="371" spans="2:51" s="10" customFormat="1" ht="22.5" customHeight="1">
      <c r="B371" s="171"/>
      <c r="C371" s="172"/>
      <c r="D371" s="172"/>
      <c r="E371" s="173" t="s">
        <v>21</v>
      </c>
      <c r="F371" s="292" t="s">
        <v>615</v>
      </c>
      <c r="G371" s="278"/>
      <c r="H371" s="278"/>
      <c r="I371" s="278"/>
      <c r="J371" s="172"/>
      <c r="K371" s="174">
        <v>39.468</v>
      </c>
      <c r="L371" s="172"/>
      <c r="M371" s="172"/>
      <c r="N371" s="172"/>
      <c r="O371" s="172"/>
      <c r="P371" s="172"/>
      <c r="Q371" s="172"/>
      <c r="R371" s="175"/>
      <c r="T371" s="176"/>
      <c r="U371" s="172"/>
      <c r="V371" s="172"/>
      <c r="W371" s="172"/>
      <c r="X371" s="172"/>
      <c r="Y371" s="172"/>
      <c r="Z371" s="172"/>
      <c r="AA371" s="177"/>
      <c r="AT371" s="178" t="s">
        <v>184</v>
      </c>
      <c r="AU371" s="178" t="s">
        <v>101</v>
      </c>
      <c r="AV371" s="10" t="s">
        <v>101</v>
      </c>
      <c r="AW371" s="10" t="s">
        <v>35</v>
      </c>
      <c r="AX371" s="10" t="s">
        <v>23</v>
      </c>
      <c r="AY371" s="178" t="s">
        <v>137</v>
      </c>
    </row>
    <row r="372" spans="2:65" s="1" customFormat="1" ht="31.5" customHeight="1">
      <c r="B372" s="33"/>
      <c r="C372" s="164" t="s">
        <v>616</v>
      </c>
      <c r="D372" s="164" t="s">
        <v>138</v>
      </c>
      <c r="E372" s="165" t="s">
        <v>617</v>
      </c>
      <c r="F372" s="272" t="s">
        <v>618</v>
      </c>
      <c r="G372" s="273"/>
      <c r="H372" s="273"/>
      <c r="I372" s="273"/>
      <c r="J372" s="166" t="s">
        <v>151</v>
      </c>
      <c r="K372" s="167">
        <v>53.4</v>
      </c>
      <c r="L372" s="274">
        <v>0</v>
      </c>
      <c r="M372" s="273"/>
      <c r="N372" s="275">
        <f>ROUND(L372*K372,2)</f>
        <v>0</v>
      </c>
      <c r="O372" s="273"/>
      <c r="P372" s="273"/>
      <c r="Q372" s="273"/>
      <c r="R372" s="35"/>
      <c r="T372" s="168" t="s">
        <v>21</v>
      </c>
      <c r="U372" s="42" t="s">
        <v>42</v>
      </c>
      <c r="V372" s="34"/>
      <c r="W372" s="169">
        <f>V372*K372</f>
        <v>0</v>
      </c>
      <c r="X372" s="169">
        <v>0</v>
      </c>
      <c r="Y372" s="169">
        <f>X372*K372</f>
        <v>0</v>
      </c>
      <c r="Z372" s="169">
        <v>0</v>
      </c>
      <c r="AA372" s="170">
        <f>Z372*K372</f>
        <v>0</v>
      </c>
      <c r="AR372" s="16" t="s">
        <v>142</v>
      </c>
      <c r="AT372" s="16" t="s">
        <v>138</v>
      </c>
      <c r="AU372" s="16" t="s">
        <v>101</v>
      </c>
      <c r="AY372" s="16" t="s">
        <v>137</v>
      </c>
      <c r="BE372" s="108">
        <f>IF(U372="základní",N372,0)</f>
        <v>0</v>
      </c>
      <c r="BF372" s="108">
        <f>IF(U372="snížená",N372,0)</f>
        <v>0</v>
      </c>
      <c r="BG372" s="108">
        <f>IF(U372="zákl. přenesená",N372,0)</f>
        <v>0</v>
      </c>
      <c r="BH372" s="108">
        <f>IF(U372="sníž. přenesená",N372,0)</f>
        <v>0</v>
      </c>
      <c r="BI372" s="108">
        <f>IF(U372="nulová",N372,0)</f>
        <v>0</v>
      </c>
      <c r="BJ372" s="16" t="s">
        <v>23</v>
      </c>
      <c r="BK372" s="108">
        <f>ROUND(L372*K372,2)</f>
        <v>0</v>
      </c>
      <c r="BL372" s="16" t="s">
        <v>142</v>
      </c>
      <c r="BM372" s="16" t="s">
        <v>619</v>
      </c>
    </row>
    <row r="373" spans="2:51" s="10" customFormat="1" ht="22.5" customHeight="1">
      <c r="B373" s="171"/>
      <c r="C373" s="172"/>
      <c r="D373" s="172"/>
      <c r="E373" s="173" t="s">
        <v>21</v>
      </c>
      <c r="F373" s="292" t="s">
        <v>620</v>
      </c>
      <c r="G373" s="278"/>
      <c r="H373" s="278"/>
      <c r="I373" s="278"/>
      <c r="J373" s="172"/>
      <c r="K373" s="174">
        <v>53.4</v>
      </c>
      <c r="L373" s="172"/>
      <c r="M373" s="172"/>
      <c r="N373" s="172"/>
      <c r="O373" s="172"/>
      <c r="P373" s="172"/>
      <c r="Q373" s="172"/>
      <c r="R373" s="175"/>
      <c r="T373" s="176"/>
      <c r="U373" s="172"/>
      <c r="V373" s="172"/>
      <c r="W373" s="172"/>
      <c r="X373" s="172"/>
      <c r="Y373" s="172"/>
      <c r="Z373" s="172"/>
      <c r="AA373" s="177"/>
      <c r="AT373" s="178" t="s">
        <v>184</v>
      </c>
      <c r="AU373" s="178" t="s">
        <v>101</v>
      </c>
      <c r="AV373" s="10" t="s">
        <v>101</v>
      </c>
      <c r="AW373" s="10" t="s">
        <v>35</v>
      </c>
      <c r="AX373" s="10" t="s">
        <v>23</v>
      </c>
      <c r="AY373" s="178" t="s">
        <v>137</v>
      </c>
    </row>
    <row r="374" spans="2:63" s="9" customFormat="1" ht="29.85" customHeight="1">
      <c r="B374" s="153"/>
      <c r="C374" s="154"/>
      <c r="D374" s="163" t="s">
        <v>212</v>
      </c>
      <c r="E374" s="163"/>
      <c r="F374" s="163"/>
      <c r="G374" s="163"/>
      <c r="H374" s="163"/>
      <c r="I374" s="163"/>
      <c r="J374" s="163"/>
      <c r="K374" s="163"/>
      <c r="L374" s="163"/>
      <c r="M374" s="163"/>
      <c r="N374" s="283">
        <f>BK374</f>
        <v>0</v>
      </c>
      <c r="O374" s="284"/>
      <c r="P374" s="284"/>
      <c r="Q374" s="284"/>
      <c r="R374" s="156"/>
      <c r="T374" s="157"/>
      <c r="U374" s="154"/>
      <c r="V374" s="154"/>
      <c r="W374" s="158">
        <f>W375+SUM(W376:W469)</f>
        <v>0</v>
      </c>
      <c r="X374" s="154"/>
      <c r="Y374" s="158">
        <f>Y375+SUM(Y376:Y469)</f>
        <v>10.657764369999999</v>
      </c>
      <c r="Z374" s="154"/>
      <c r="AA374" s="159">
        <f>AA375+SUM(AA376:AA469)</f>
        <v>159.90494999999999</v>
      </c>
      <c r="AR374" s="160" t="s">
        <v>23</v>
      </c>
      <c r="AT374" s="161" t="s">
        <v>76</v>
      </c>
      <c r="AU374" s="161" t="s">
        <v>23</v>
      </c>
      <c r="AY374" s="160" t="s">
        <v>137</v>
      </c>
      <c r="BK374" s="162">
        <f>BK375+SUM(BK376:BK469)</f>
        <v>0</v>
      </c>
    </row>
    <row r="375" spans="2:65" s="1" customFormat="1" ht="31.5" customHeight="1">
      <c r="B375" s="33"/>
      <c r="C375" s="164" t="s">
        <v>427</v>
      </c>
      <c r="D375" s="164" t="s">
        <v>138</v>
      </c>
      <c r="E375" s="165" t="s">
        <v>621</v>
      </c>
      <c r="F375" s="272" t="s">
        <v>622</v>
      </c>
      <c r="G375" s="273"/>
      <c r="H375" s="273"/>
      <c r="I375" s="273"/>
      <c r="J375" s="166" t="s">
        <v>151</v>
      </c>
      <c r="K375" s="167">
        <v>36.3</v>
      </c>
      <c r="L375" s="274">
        <v>0</v>
      </c>
      <c r="M375" s="273"/>
      <c r="N375" s="275">
        <f>ROUND(L375*K375,2)</f>
        <v>0</v>
      </c>
      <c r="O375" s="273"/>
      <c r="P375" s="273"/>
      <c r="Q375" s="273"/>
      <c r="R375" s="35"/>
      <c r="T375" s="168" t="s">
        <v>21</v>
      </c>
      <c r="U375" s="42" t="s">
        <v>42</v>
      </c>
      <c r="V375" s="34"/>
      <c r="W375" s="169">
        <f>V375*K375</f>
        <v>0</v>
      </c>
      <c r="X375" s="169">
        <v>0.0283</v>
      </c>
      <c r="Y375" s="169">
        <f>X375*K375</f>
        <v>1.0272899999999998</v>
      </c>
      <c r="Z375" s="169">
        <v>0</v>
      </c>
      <c r="AA375" s="170">
        <f>Z375*K375</f>
        <v>0</v>
      </c>
      <c r="AR375" s="16" t="s">
        <v>142</v>
      </c>
      <c r="AT375" s="16" t="s">
        <v>138</v>
      </c>
      <c r="AU375" s="16" t="s">
        <v>101</v>
      </c>
      <c r="AY375" s="16" t="s">
        <v>137</v>
      </c>
      <c r="BE375" s="108">
        <f>IF(U375="základní",N375,0)</f>
        <v>0</v>
      </c>
      <c r="BF375" s="108">
        <f>IF(U375="snížená",N375,0)</f>
        <v>0</v>
      </c>
      <c r="BG375" s="108">
        <f>IF(U375="zákl. přenesená",N375,0)</f>
        <v>0</v>
      </c>
      <c r="BH375" s="108">
        <f>IF(U375="sníž. přenesená",N375,0)</f>
        <v>0</v>
      </c>
      <c r="BI375" s="108">
        <f>IF(U375="nulová",N375,0)</f>
        <v>0</v>
      </c>
      <c r="BJ375" s="16" t="s">
        <v>23</v>
      </c>
      <c r="BK375" s="108">
        <f>ROUND(L375*K375,2)</f>
        <v>0</v>
      </c>
      <c r="BL375" s="16" t="s">
        <v>142</v>
      </c>
      <c r="BM375" s="16" t="s">
        <v>623</v>
      </c>
    </row>
    <row r="376" spans="2:51" s="10" customFormat="1" ht="22.5" customHeight="1">
      <c r="B376" s="171"/>
      <c r="C376" s="172"/>
      <c r="D376" s="172"/>
      <c r="E376" s="173" t="s">
        <v>21</v>
      </c>
      <c r="F376" s="292" t="s">
        <v>624</v>
      </c>
      <c r="G376" s="278"/>
      <c r="H376" s="278"/>
      <c r="I376" s="278"/>
      <c r="J376" s="172"/>
      <c r="K376" s="174">
        <v>36.3</v>
      </c>
      <c r="L376" s="172"/>
      <c r="M376" s="172"/>
      <c r="N376" s="172"/>
      <c r="O376" s="172"/>
      <c r="P376" s="172"/>
      <c r="Q376" s="172"/>
      <c r="R376" s="175"/>
      <c r="T376" s="176"/>
      <c r="U376" s="172"/>
      <c r="V376" s="172"/>
      <c r="W376" s="172"/>
      <c r="X376" s="172"/>
      <c r="Y376" s="172"/>
      <c r="Z376" s="172"/>
      <c r="AA376" s="177"/>
      <c r="AT376" s="178" t="s">
        <v>184</v>
      </c>
      <c r="AU376" s="178" t="s">
        <v>101</v>
      </c>
      <c r="AV376" s="10" t="s">
        <v>101</v>
      </c>
      <c r="AW376" s="10" t="s">
        <v>35</v>
      </c>
      <c r="AX376" s="10" t="s">
        <v>23</v>
      </c>
      <c r="AY376" s="178" t="s">
        <v>137</v>
      </c>
    </row>
    <row r="377" spans="2:65" s="1" customFormat="1" ht="31.5" customHeight="1">
      <c r="B377" s="33"/>
      <c r="C377" s="164" t="s">
        <v>625</v>
      </c>
      <c r="D377" s="164" t="s">
        <v>138</v>
      </c>
      <c r="E377" s="165" t="s">
        <v>626</v>
      </c>
      <c r="F377" s="272" t="s">
        <v>627</v>
      </c>
      <c r="G377" s="273"/>
      <c r="H377" s="273"/>
      <c r="I377" s="273"/>
      <c r="J377" s="166" t="s">
        <v>151</v>
      </c>
      <c r="K377" s="167">
        <v>17.16</v>
      </c>
      <c r="L377" s="274">
        <v>0</v>
      </c>
      <c r="M377" s="273"/>
      <c r="N377" s="275">
        <f>ROUND(L377*K377,2)</f>
        <v>0</v>
      </c>
      <c r="O377" s="273"/>
      <c r="P377" s="273"/>
      <c r="Q377" s="273"/>
      <c r="R377" s="35"/>
      <c r="T377" s="168" t="s">
        <v>21</v>
      </c>
      <c r="U377" s="42" t="s">
        <v>42</v>
      </c>
      <c r="V377" s="34"/>
      <c r="W377" s="169">
        <f>V377*K377</f>
        <v>0</v>
      </c>
      <c r="X377" s="169">
        <v>0.07055</v>
      </c>
      <c r="Y377" s="169">
        <f>X377*K377</f>
        <v>1.210638</v>
      </c>
      <c r="Z377" s="169">
        <v>0</v>
      </c>
      <c r="AA377" s="170">
        <f>Z377*K377</f>
        <v>0</v>
      </c>
      <c r="AR377" s="16" t="s">
        <v>142</v>
      </c>
      <c r="AT377" s="16" t="s">
        <v>138</v>
      </c>
      <c r="AU377" s="16" t="s">
        <v>101</v>
      </c>
      <c r="AY377" s="16" t="s">
        <v>137</v>
      </c>
      <c r="BE377" s="108">
        <f>IF(U377="základní",N377,0)</f>
        <v>0</v>
      </c>
      <c r="BF377" s="108">
        <f>IF(U377="snížená",N377,0)</f>
        <v>0</v>
      </c>
      <c r="BG377" s="108">
        <f>IF(U377="zákl. přenesená",N377,0)</f>
        <v>0</v>
      </c>
      <c r="BH377" s="108">
        <f>IF(U377="sníž. přenesená",N377,0)</f>
        <v>0</v>
      </c>
      <c r="BI377" s="108">
        <f>IF(U377="nulová",N377,0)</f>
        <v>0</v>
      </c>
      <c r="BJ377" s="16" t="s">
        <v>23</v>
      </c>
      <c r="BK377" s="108">
        <f>ROUND(L377*K377,2)</f>
        <v>0</v>
      </c>
      <c r="BL377" s="16" t="s">
        <v>142</v>
      </c>
      <c r="BM377" s="16" t="s">
        <v>628</v>
      </c>
    </row>
    <row r="378" spans="2:65" s="1" customFormat="1" ht="31.5" customHeight="1">
      <c r="B378" s="33"/>
      <c r="C378" s="164" t="s">
        <v>432</v>
      </c>
      <c r="D378" s="164" t="s">
        <v>138</v>
      </c>
      <c r="E378" s="165" t="s">
        <v>629</v>
      </c>
      <c r="F378" s="272" t="s">
        <v>630</v>
      </c>
      <c r="G378" s="273"/>
      <c r="H378" s="273"/>
      <c r="I378" s="273"/>
      <c r="J378" s="166" t="s">
        <v>151</v>
      </c>
      <c r="K378" s="167">
        <v>17.16</v>
      </c>
      <c r="L378" s="274">
        <v>0</v>
      </c>
      <c r="M378" s="273"/>
      <c r="N378" s="275">
        <f>ROUND(L378*K378,2)</f>
        <v>0</v>
      </c>
      <c r="O378" s="273"/>
      <c r="P378" s="273"/>
      <c r="Q378" s="273"/>
      <c r="R378" s="35"/>
      <c r="T378" s="168" t="s">
        <v>21</v>
      </c>
      <c r="U378" s="42" t="s">
        <v>42</v>
      </c>
      <c r="V378" s="34"/>
      <c r="W378" s="169">
        <f>V378*K378</f>
        <v>0</v>
      </c>
      <c r="X378" s="169">
        <v>0.0447</v>
      </c>
      <c r="Y378" s="169">
        <f>X378*K378</f>
        <v>0.767052</v>
      </c>
      <c r="Z378" s="169">
        <v>0</v>
      </c>
      <c r="AA378" s="170">
        <f>Z378*K378</f>
        <v>0</v>
      </c>
      <c r="AR378" s="16" t="s">
        <v>142</v>
      </c>
      <c r="AT378" s="16" t="s">
        <v>138</v>
      </c>
      <c r="AU378" s="16" t="s">
        <v>101</v>
      </c>
      <c r="AY378" s="16" t="s">
        <v>137</v>
      </c>
      <c r="BE378" s="108">
        <f>IF(U378="základní",N378,0)</f>
        <v>0</v>
      </c>
      <c r="BF378" s="108">
        <f>IF(U378="snížená",N378,0)</f>
        <v>0</v>
      </c>
      <c r="BG378" s="108">
        <f>IF(U378="zákl. přenesená",N378,0)</f>
        <v>0</v>
      </c>
      <c r="BH378" s="108">
        <f>IF(U378="sníž. přenesená",N378,0)</f>
        <v>0</v>
      </c>
      <c r="BI378" s="108">
        <f>IF(U378="nulová",N378,0)</f>
        <v>0</v>
      </c>
      <c r="BJ378" s="16" t="s">
        <v>23</v>
      </c>
      <c r="BK378" s="108">
        <f>ROUND(L378*K378,2)</f>
        <v>0</v>
      </c>
      <c r="BL378" s="16" t="s">
        <v>142</v>
      </c>
      <c r="BM378" s="16" t="s">
        <v>631</v>
      </c>
    </row>
    <row r="379" spans="2:65" s="1" customFormat="1" ht="22.5" customHeight="1">
      <c r="B379" s="33"/>
      <c r="C379" s="164" t="s">
        <v>632</v>
      </c>
      <c r="D379" s="164" t="s">
        <v>138</v>
      </c>
      <c r="E379" s="165" t="s">
        <v>633</v>
      </c>
      <c r="F379" s="272" t="s">
        <v>634</v>
      </c>
      <c r="G379" s="273"/>
      <c r="H379" s="273"/>
      <c r="I379" s="273"/>
      <c r="J379" s="166" t="s">
        <v>216</v>
      </c>
      <c r="K379" s="167">
        <v>2</v>
      </c>
      <c r="L379" s="274">
        <v>0</v>
      </c>
      <c r="M379" s="273"/>
      <c r="N379" s="275">
        <f>ROUND(L379*K379,2)</f>
        <v>0</v>
      </c>
      <c r="O379" s="273"/>
      <c r="P379" s="273"/>
      <c r="Q379" s="273"/>
      <c r="R379" s="35"/>
      <c r="T379" s="168" t="s">
        <v>21</v>
      </c>
      <c r="U379" s="42" t="s">
        <v>42</v>
      </c>
      <c r="V379" s="34"/>
      <c r="W379" s="169">
        <f>V379*K379</f>
        <v>0</v>
      </c>
      <c r="X379" s="169">
        <v>0.08542</v>
      </c>
      <c r="Y379" s="169">
        <f>X379*K379</f>
        <v>0.17084</v>
      </c>
      <c r="Z379" s="169">
        <v>0</v>
      </c>
      <c r="AA379" s="170">
        <f>Z379*K379</f>
        <v>0</v>
      </c>
      <c r="AR379" s="16" t="s">
        <v>142</v>
      </c>
      <c r="AT379" s="16" t="s">
        <v>138</v>
      </c>
      <c r="AU379" s="16" t="s">
        <v>101</v>
      </c>
      <c r="AY379" s="16" t="s">
        <v>137</v>
      </c>
      <c r="BE379" s="108">
        <f>IF(U379="základní",N379,0)</f>
        <v>0</v>
      </c>
      <c r="BF379" s="108">
        <f>IF(U379="snížená",N379,0)</f>
        <v>0</v>
      </c>
      <c r="BG379" s="108">
        <f>IF(U379="zákl. přenesená",N379,0)</f>
        <v>0</v>
      </c>
      <c r="BH379" s="108">
        <f>IF(U379="sníž. přenesená",N379,0)</f>
        <v>0</v>
      </c>
      <c r="BI379" s="108">
        <f>IF(U379="nulová",N379,0)</f>
        <v>0</v>
      </c>
      <c r="BJ379" s="16" t="s">
        <v>23</v>
      </c>
      <c r="BK379" s="108">
        <f>ROUND(L379*K379,2)</f>
        <v>0</v>
      </c>
      <c r="BL379" s="16" t="s">
        <v>142</v>
      </c>
      <c r="BM379" s="16" t="s">
        <v>635</v>
      </c>
    </row>
    <row r="380" spans="2:65" s="1" customFormat="1" ht="44.25" customHeight="1">
      <c r="B380" s="33"/>
      <c r="C380" s="164" t="s">
        <v>437</v>
      </c>
      <c r="D380" s="164" t="s">
        <v>138</v>
      </c>
      <c r="E380" s="165" t="s">
        <v>636</v>
      </c>
      <c r="F380" s="272" t="s">
        <v>637</v>
      </c>
      <c r="G380" s="273"/>
      <c r="H380" s="273"/>
      <c r="I380" s="273"/>
      <c r="J380" s="166" t="s">
        <v>151</v>
      </c>
      <c r="K380" s="167">
        <v>9</v>
      </c>
      <c r="L380" s="274">
        <v>0</v>
      </c>
      <c r="M380" s="273"/>
      <c r="N380" s="275">
        <f>ROUND(L380*K380,2)</f>
        <v>0</v>
      </c>
      <c r="O380" s="273"/>
      <c r="P380" s="273"/>
      <c r="Q380" s="273"/>
      <c r="R380" s="35"/>
      <c r="T380" s="168" t="s">
        <v>21</v>
      </c>
      <c r="U380" s="42" t="s">
        <v>42</v>
      </c>
      <c r="V380" s="34"/>
      <c r="W380" s="169">
        <f>V380*K380</f>
        <v>0</v>
      </c>
      <c r="X380" s="169">
        <v>0</v>
      </c>
      <c r="Y380" s="169">
        <f>X380*K380</f>
        <v>0</v>
      </c>
      <c r="Z380" s="169">
        <v>0</v>
      </c>
      <c r="AA380" s="170">
        <f>Z380*K380</f>
        <v>0</v>
      </c>
      <c r="AR380" s="16" t="s">
        <v>142</v>
      </c>
      <c r="AT380" s="16" t="s">
        <v>138</v>
      </c>
      <c r="AU380" s="16" t="s">
        <v>101</v>
      </c>
      <c r="AY380" s="16" t="s">
        <v>137</v>
      </c>
      <c r="BE380" s="108">
        <f>IF(U380="základní",N380,0)</f>
        <v>0</v>
      </c>
      <c r="BF380" s="108">
        <f>IF(U380="snížená",N380,0)</f>
        <v>0</v>
      </c>
      <c r="BG380" s="108">
        <f>IF(U380="zákl. přenesená",N380,0)</f>
        <v>0</v>
      </c>
      <c r="BH380" s="108">
        <f>IF(U380="sníž. přenesená",N380,0)</f>
        <v>0</v>
      </c>
      <c r="BI380" s="108">
        <f>IF(U380="nulová",N380,0)</f>
        <v>0</v>
      </c>
      <c r="BJ380" s="16" t="s">
        <v>23</v>
      </c>
      <c r="BK380" s="108">
        <f>ROUND(L380*K380,2)</f>
        <v>0</v>
      </c>
      <c r="BL380" s="16" t="s">
        <v>142</v>
      </c>
      <c r="BM380" s="16" t="s">
        <v>638</v>
      </c>
    </row>
    <row r="381" spans="2:51" s="10" customFormat="1" ht="22.5" customHeight="1">
      <c r="B381" s="171"/>
      <c r="C381" s="172"/>
      <c r="D381" s="172"/>
      <c r="E381" s="173" t="s">
        <v>21</v>
      </c>
      <c r="F381" s="292" t="s">
        <v>639</v>
      </c>
      <c r="G381" s="278"/>
      <c r="H381" s="278"/>
      <c r="I381" s="278"/>
      <c r="J381" s="172"/>
      <c r="K381" s="174">
        <v>9</v>
      </c>
      <c r="L381" s="172"/>
      <c r="M381" s="172"/>
      <c r="N381" s="172"/>
      <c r="O381" s="172"/>
      <c r="P381" s="172"/>
      <c r="Q381" s="172"/>
      <c r="R381" s="175"/>
      <c r="T381" s="176"/>
      <c r="U381" s="172"/>
      <c r="V381" s="172"/>
      <c r="W381" s="172"/>
      <c r="X381" s="172"/>
      <c r="Y381" s="172"/>
      <c r="Z381" s="172"/>
      <c r="AA381" s="177"/>
      <c r="AT381" s="178" t="s">
        <v>184</v>
      </c>
      <c r="AU381" s="178" t="s">
        <v>101</v>
      </c>
      <c r="AV381" s="10" t="s">
        <v>101</v>
      </c>
      <c r="AW381" s="10" t="s">
        <v>35</v>
      </c>
      <c r="AX381" s="10" t="s">
        <v>23</v>
      </c>
      <c r="AY381" s="178" t="s">
        <v>137</v>
      </c>
    </row>
    <row r="382" spans="2:65" s="1" customFormat="1" ht="31.5" customHeight="1">
      <c r="B382" s="33"/>
      <c r="C382" s="184" t="s">
        <v>640</v>
      </c>
      <c r="D382" s="184" t="s">
        <v>217</v>
      </c>
      <c r="E382" s="185" t="s">
        <v>641</v>
      </c>
      <c r="F382" s="288" t="s">
        <v>642</v>
      </c>
      <c r="G382" s="289"/>
      <c r="H382" s="289"/>
      <c r="I382" s="289"/>
      <c r="J382" s="186" t="s">
        <v>216</v>
      </c>
      <c r="K382" s="187">
        <v>9.09</v>
      </c>
      <c r="L382" s="290">
        <v>0</v>
      </c>
      <c r="M382" s="289"/>
      <c r="N382" s="291">
        <f>ROUND(L382*K382,2)</f>
        <v>0</v>
      </c>
      <c r="O382" s="273"/>
      <c r="P382" s="273"/>
      <c r="Q382" s="273"/>
      <c r="R382" s="35"/>
      <c r="T382" s="168" t="s">
        <v>21</v>
      </c>
      <c r="U382" s="42" t="s">
        <v>42</v>
      </c>
      <c r="V382" s="34"/>
      <c r="W382" s="169">
        <f>V382*K382</f>
        <v>0</v>
      </c>
      <c r="X382" s="169">
        <v>0.108</v>
      </c>
      <c r="Y382" s="169">
        <f>X382*K382</f>
        <v>0.9817199999999999</v>
      </c>
      <c r="Z382" s="169">
        <v>0</v>
      </c>
      <c r="AA382" s="170">
        <f>Z382*K382</f>
        <v>0</v>
      </c>
      <c r="AR382" s="16" t="s">
        <v>155</v>
      </c>
      <c r="AT382" s="16" t="s">
        <v>217</v>
      </c>
      <c r="AU382" s="16" t="s">
        <v>101</v>
      </c>
      <c r="AY382" s="16" t="s">
        <v>137</v>
      </c>
      <c r="BE382" s="108">
        <f>IF(U382="základní",N382,0)</f>
        <v>0</v>
      </c>
      <c r="BF382" s="108">
        <f>IF(U382="snížená",N382,0)</f>
        <v>0</v>
      </c>
      <c r="BG382" s="108">
        <f>IF(U382="zákl. přenesená",N382,0)</f>
        <v>0</v>
      </c>
      <c r="BH382" s="108">
        <f>IF(U382="sníž. přenesená",N382,0)</f>
        <v>0</v>
      </c>
      <c r="BI382" s="108">
        <f>IF(U382="nulová",N382,0)</f>
        <v>0</v>
      </c>
      <c r="BJ382" s="16" t="s">
        <v>23</v>
      </c>
      <c r="BK382" s="108">
        <f>ROUND(L382*K382,2)</f>
        <v>0</v>
      </c>
      <c r="BL382" s="16" t="s">
        <v>142</v>
      </c>
      <c r="BM382" s="16" t="s">
        <v>643</v>
      </c>
    </row>
    <row r="383" spans="2:65" s="1" customFormat="1" ht="31.5" customHeight="1">
      <c r="B383" s="33"/>
      <c r="C383" s="164" t="s">
        <v>443</v>
      </c>
      <c r="D383" s="164" t="s">
        <v>138</v>
      </c>
      <c r="E383" s="165" t="s">
        <v>644</v>
      </c>
      <c r="F383" s="272" t="s">
        <v>645</v>
      </c>
      <c r="G383" s="273"/>
      <c r="H383" s="273"/>
      <c r="I383" s="273"/>
      <c r="J383" s="166" t="s">
        <v>194</v>
      </c>
      <c r="K383" s="167">
        <v>42.8</v>
      </c>
      <c r="L383" s="274">
        <v>0</v>
      </c>
      <c r="M383" s="273"/>
      <c r="N383" s="275">
        <f>ROUND(L383*K383,2)</f>
        <v>0</v>
      </c>
      <c r="O383" s="273"/>
      <c r="P383" s="273"/>
      <c r="Q383" s="273"/>
      <c r="R383" s="35"/>
      <c r="T383" s="168" t="s">
        <v>21</v>
      </c>
      <c r="U383" s="42" t="s">
        <v>42</v>
      </c>
      <c r="V383" s="34"/>
      <c r="W383" s="169">
        <f>V383*K383</f>
        <v>0</v>
      </c>
      <c r="X383" s="169">
        <v>0.00102</v>
      </c>
      <c r="Y383" s="169">
        <f>X383*K383</f>
        <v>0.043656</v>
      </c>
      <c r="Z383" s="169">
        <v>0</v>
      </c>
      <c r="AA383" s="170">
        <f>Z383*K383</f>
        <v>0</v>
      </c>
      <c r="AR383" s="16" t="s">
        <v>142</v>
      </c>
      <c r="AT383" s="16" t="s">
        <v>138</v>
      </c>
      <c r="AU383" s="16" t="s">
        <v>101</v>
      </c>
      <c r="AY383" s="16" t="s">
        <v>137</v>
      </c>
      <c r="BE383" s="108">
        <f>IF(U383="základní",N383,0)</f>
        <v>0</v>
      </c>
      <c r="BF383" s="108">
        <f>IF(U383="snížená",N383,0)</f>
        <v>0</v>
      </c>
      <c r="BG383" s="108">
        <f>IF(U383="zákl. přenesená",N383,0)</f>
        <v>0</v>
      </c>
      <c r="BH383" s="108">
        <f>IF(U383="sníž. přenesená",N383,0)</f>
        <v>0</v>
      </c>
      <c r="BI383" s="108">
        <f>IF(U383="nulová",N383,0)</f>
        <v>0</v>
      </c>
      <c r="BJ383" s="16" t="s">
        <v>23</v>
      </c>
      <c r="BK383" s="108">
        <f>ROUND(L383*K383,2)</f>
        <v>0</v>
      </c>
      <c r="BL383" s="16" t="s">
        <v>142</v>
      </c>
      <c r="BM383" s="16" t="s">
        <v>646</v>
      </c>
    </row>
    <row r="384" spans="2:51" s="10" customFormat="1" ht="31.5" customHeight="1">
      <c r="B384" s="171"/>
      <c r="C384" s="172"/>
      <c r="D384" s="172"/>
      <c r="E384" s="173" t="s">
        <v>21</v>
      </c>
      <c r="F384" s="292" t="s">
        <v>647</v>
      </c>
      <c r="G384" s="278"/>
      <c r="H384" s="278"/>
      <c r="I384" s="278"/>
      <c r="J384" s="172"/>
      <c r="K384" s="174">
        <v>42.8</v>
      </c>
      <c r="L384" s="172"/>
      <c r="M384" s="172"/>
      <c r="N384" s="172"/>
      <c r="O384" s="172"/>
      <c r="P384" s="172"/>
      <c r="Q384" s="172"/>
      <c r="R384" s="175"/>
      <c r="T384" s="176"/>
      <c r="U384" s="172"/>
      <c r="V384" s="172"/>
      <c r="W384" s="172"/>
      <c r="X384" s="172"/>
      <c r="Y384" s="172"/>
      <c r="Z384" s="172"/>
      <c r="AA384" s="177"/>
      <c r="AT384" s="178" t="s">
        <v>184</v>
      </c>
      <c r="AU384" s="178" t="s">
        <v>101</v>
      </c>
      <c r="AV384" s="10" t="s">
        <v>101</v>
      </c>
      <c r="AW384" s="10" t="s">
        <v>35</v>
      </c>
      <c r="AX384" s="10" t="s">
        <v>23</v>
      </c>
      <c r="AY384" s="178" t="s">
        <v>137</v>
      </c>
    </row>
    <row r="385" spans="2:65" s="1" customFormat="1" ht="31.5" customHeight="1">
      <c r="B385" s="33"/>
      <c r="C385" s="164" t="s">
        <v>648</v>
      </c>
      <c r="D385" s="164" t="s">
        <v>138</v>
      </c>
      <c r="E385" s="165" t="s">
        <v>649</v>
      </c>
      <c r="F385" s="272" t="s">
        <v>650</v>
      </c>
      <c r="G385" s="273"/>
      <c r="H385" s="273"/>
      <c r="I385" s="273"/>
      <c r="J385" s="166" t="s">
        <v>151</v>
      </c>
      <c r="K385" s="167">
        <v>14.08</v>
      </c>
      <c r="L385" s="274">
        <v>0</v>
      </c>
      <c r="M385" s="273"/>
      <c r="N385" s="275">
        <f>ROUND(L385*K385,2)</f>
        <v>0</v>
      </c>
      <c r="O385" s="273"/>
      <c r="P385" s="273"/>
      <c r="Q385" s="273"/>
      <c r="R385" s="35"/>
      <c r="T385" s="168" t="s">
        <v>21</v>
      </c>
      <c r="U385" s="42" t="s">
        <v>42</v>
      </c>
      <c r="V385" s="34"/>
      <c r="W385" s="169">
        <f>V385*K385</f>
        <v>0</v>
      </c>
      <c r="X385" s="169">
        <v>0</v>
      </c>
      <c r="Y385" s="169">
        <f>X385*K385</f>
        <v>0</v>
      </c>
      <c r="Z385" s="169">
        <v>0</v>
      </c>
      <c r="AA385" s="170">
        <f>Z385*K385</f>
        <v>0</v>
      </c>
      <c r="AR385" s="16" t="s">
        <v>142</v>
      </c>
      <c r="AT385" s="16" t="s">
        <v>138</v>
      </c>
      <c r="AU385" s="16" t="s">
        <v>101</v>
      </c>
      <c r="AY385" s="16" t="s">
        <v>137</v>
      </c>
      <c r="BE385" s="108">
        <f>IF(U385="základní",N385,0)</f>
        <v>0</v>
      </c>
      <c r="BF385" s="108">
        <f>IF(U385="snížená",N385,0)</f>
        <v>0</v>
      </c>
      <c r="BG385" s="108">
        <f>IF(U385="zákl. přenesená",N385,0)</f>
        <v>0</v>
      </c>
      <c r="BH385" s="108">
        <f>IF(U385="sníž. přenesená",N385,0)</f>
        <v>0</v>
      </c>
      <c r="BI385" s="108">
        <f>IF(U385="nulová",N385,0)</f>
        <v>0</v>
      </c>
      <c r="BJ385" s="16" t="s">
        <v>23</v>
      </c>
      <c r="BK385" s="108">
        <f>ROUND(L385*K385,2)</f>
        <v>0</v>
      </c>
      <c r="BL385" s="16" t="s">
        <v>142</v>
      </c>
      <c r="BM385" s="16" t="s">
        <v>651</v>
      </c>
    </row>
    <row r="386" spans="2:51" s="10" customFormat="1" ht="22.5" customHeight="1">
      <c r="B386" s="171"/>
      <c r="C386" s="172"/>
      <c r="D386" s="172"/>
      <c r="E386" s="173" t="s">
        <v>21</v>
      </c>
      <c r="F386" s="292" t="s">
        <v>652</v>
      </c>
      <c r="G386" s="278"/>
      <c r="H386" s="278"/>
      <c r="I386" s="278"/>
      <c r="J386" s="172"/>
      <c r="K386" s="174">
        <v>14.08</v>
      </c>
      <c r="L386" s="172"/>
      <c r="M386" s="172"/>
      <c r="N386" s="172"/>
      <c r="O386" s="172"/>
      <c r="P386" s="172"/>
      <c r="Q386" s="172"/>
      <c r="R386" s="175"/>
      <c r="T386" s="176"/>
      <c r="U386" s="172"/>
      <c r="V386" s="172"/>
      <c r="W386" s="172"/>
      <c r="X386" s="172"/>
      <c r="Y386" s="172"/>
      <c r="Z386" s="172"/>
      <c r="AA386" s="177"/>
      <c r="AT386" s="178" t="s">
        <v>184</v>
      </c>
      <c r="AU386" s="178" t="s">
        <v>101</v>
      </c>
      <c r="AV386" s="10" t="s">
        <v>101</v>
      </c>
      <c r="AW386" s="10" t="s">
        <v>35</v>
      </c>
      <c r="AX386" s="10" t="s">
        <v>23</v>
      </c>
      <c r="AY386" s="178" t="s">
        <v>137</v>
      </c>
    </row>
    <row r="387" spans="2:65" s="1" customFormat="1" ht="31.5" customHeight="1">
      <c r="B387" s="33"/>
      <c r="C387" s="164" t="s">
        <v>446</v>
      </c>
      <c r="D387" s="164" t="s">
        <v>138</v>
      </c>
      <c r="E387" s="165" t="s">
        <v>653</v>
      </c>
      <c r="F387" s="272" t="s">
        <v>654</v>
      </c>
      <c r="G387" s="273"/>
      <c r="H387" s="273"/>
      <c r="I387" s="273"/>
      <c r="J387" s="166" t="s">
        <v>194</v>
      </c>
      <c r="K387" s="167">
        <v>0.368</v>
      </c>
      <c r="L387" s="274">
        <v>0</v>
      </c>
      <c r="M387" s="273"/>
      <c r="N387" s="275">
        <f>ROUND(L387*K387,2)</f>
        <v>0</v>
      </c>
      <c r="O387" s="273"/>
      <c r="P387" s="273"/>
      <c r="Q387" s="273"/>
      <c r="R387" s="35"/>
      <c r="T387" s="168" t="s">
        <v>21</v>
      </c>
      <c r="U387" s="42" t="s">
        <v>42</v>
      </c>
      <c r="V387" s="34"/>
      <c r="W387" s="169">
        <f>V387*K387</f>
        <v>0</v>
      </c>
      <c r="X387" s="169">
        <v>0.00063</v>
      </c>
      <c r="Y387" s="169">
        <f>X387*K387</f>
        <v>0.00023184</v>
      </c>
      <c r="Z387" s="169">
        <v>0</v>
      </c>
      <c r="AA387" s="170">
        <f>Z387*K387</f>
        <v>0</v>
      </c>
      <c r="AR387" s="16" t="s">
        <v>142</v>
      </c>
      <c r="AT387" s="16" t="s">
        <v>138</v>
      </c>
      <c r="AU387" s="16" t="s">
        <v>101</v>
      </c>
      <c r="AY387" s="16" t="s">
        <v>137</v>
      </c>
      <c r="BE387" s="108">
        <f>IF(U387="základní",N387,0)</f>
        <v>0</v>
      </c>
      <c r="BF387" s="108">
        <f>IF(U387="snížená",N387,0)</f>
        <v>0</v>
      </c>
      <c r="BG387" s="108">
        <f>IF(U387="zákl. přenesená",N387,0)</f>
        <v>0</v>
      </c>
      <c r="BH387" s="108">
        <f>IF(U387="sníž. přenesená",N387,0)</f>
        <v>0</v>
      </c>
      <c r="BI387" s="108">
        <f>IF(U387="nulová",N387,0)</f>
        <v>0</v>
      </c>
      <c r="BJ387" s="16" t="s">
        <v>23</v>
      </c>
      <c r="BK387" s="108">
        <f>ROUND(L387*K387,2)</f>
        <v>0</v>
      </c>
      <c r="BL387" s="16" t="s">
        <v>142</v>
      </c>
      <c r="BM387" s="16" t="s">
        <v>655</v>
      </c>
    </row>
    <row r="388" spans="2:51" s="10" customFormat="1" ht="22.5" customHeight="1">
      <c r="B388" s="171"/>
      <c r="C388" s="172"/>
      <c r="D388" s="172"/>
      <c r="E388" s="173" t="s">
        <v>21</v>
      </c>
      <c r="F388" s="292" t="s">
        <v>656</v>
      </c>
      <c r="G388" s="278"/>
      <c r="H388" s="278"/>
      <c r="I388" s="278"/>
      <c r="J388" s="172"/>
      <c r="K388" s="174">
        <v>0.368</v>
      </c>
      <c r="L388" s="172"/>
      <c r="M388" s="172"/>
      <c r="N388" s="172"/>
      <c r="O388" s="172"/>
      <c r="P388" s="172"/>
      <c r="Q388" s="172"/>
      <c r="R388" s="175"/>
      <c r="T388" s="176"/>
      <c r="U388" s="172"/>
      <c r="V388" s="172"/>
      <c r="W388" s="172"/>
      <c r="X388" s="172"/>
      <c r="Y388" s="172"/>
      <c r="Z388" s="172"/>
      <c r="AA388" s="177"/>
      <c r="AT388" s="178" t="s">
        <v>184</v>
      </c>
      <c r="AU388" s="178" t="s">
        <v>101</v>
      </c>
      <c r="AV388" s="10" t="s">
        <v>101</v>
      </c>
      <c r="AW388" s="10" t="s">
        <v>35</v>
      </c>
      <c r="AX388" s="10" t="s">
        <v>23</v>
      </c>
      <c r="AY388" s="178" t="s">
        <v>137</v>
      </c>
    </row>
    <row r="389" spans="2:65" s="1" customFormat="1" ht="31.5" customHeight="1">
      <c r="B389" s="33"/>
      <c r="C389" s="164" t="s">
        <v>657</v>
      </c>
      <c r="D389" s="164" t="s">
        <v>138</v>
      </c>
      <c r="E389" s="165" t="s">
        <v>658</v>
      </c>
      <c r="F389" s="272" t="s">
        <v>659</v>
      </c>
      <c r="G389" s="273"/>
      <c r="H389" s="273"/>
      <c r="I389" s="273"/>
      <c r="J389" s="166" t="s">
        <v>151</v>
      </c>
      <c r="K389" s="167">
        <v>28.955</v>
      </c>
      <c r="L389" s="274">
        <v>0</v>
      </c>
      <c r="M389" s="273"/>
      <c r="N389" s="275">
        <f>ROUND(L389*K389,2)</f>
        <v>0</v>
      </c>
      <c r="O389" s="273"/>
      <c r="P389" s="273"/>
      <c r="Q389" s="273"/>
      <c r="R389" s="35"/>
      <c r="T389" s="168" t="s">
        <v>21</v>
      </c>
      <c r="U389" s="42" t="s">
        <v>42</v>
      </c>
      <c r="V389" s="34"/>
      <c r="W389" s="169">
        <f>V389*K389</f>
        <v>0</v>
      </c>
      <c r="X389" s="169">
        <v>0</v>
      </c>
      <c r="Y389" s="169">
        <f>X389*K389</f>
        <v>0</v>
      </c>
      <c r="Z389" s="169">
        <v>0</v>
      </c>
      <c r="AA389" s="170">
        <f>Z389*K389</f>
        <v>0</v>
      </c>
      <c r="AR389" s="16" t="s">
        <v>142</v>
      </c>
      <c r="AT389" s="16" t="s">
        <v>138</v>
      </c>
      <c r="AU389" s="16" t="s">
        <v>101</v>
      </c>
      <c r="AY389" s="16" t="s">
        <v>137</v>
      </c>
      <c r="BE389" s="108">
        <f>IF(U389="základní",N389,0)</f>
        <v>0</v>
      </c>
      <c r="BF389" s="108">
        <f>IF(U389="snížená",N389,0)</f>
        <v>0</v>
      </c>
      <c r="BG389" s="108">
        <f>IF(U389="zákl. přenesená",N389,0)</f>
        <v>0</v>
      </c>
      <c r="BH389" s="108">
        <f>IF(U389="sníž. přenesená",N389,0)</f>
        <v>0</v>
      </c>
      <c r="BI389" s="108">
        <f>IF(U389="nulová",N389,0)</f>
        <v>0</v>
      </c>
      <c r="BJ389" s="16" t="s">
        <v>23</v>
      </c>
      <c r="BK389" s="108">
        <f>ROUND(L389*K389,2)</f>
        <v>0</v>
      </c>
      <c r="BL389" s="16" t="s">
        <v>142</v>
      </c>
      <c r="BM389" s="16" t="s">
        <v>660</v>
      </c>
    </row>
    <row r="390" spans="2:47" s="1" customFormat="1" ht="66" customHeight="1">
      <c r="B390" s="33"/>
      <c r="C390" s="34"/>
      <c r="D390" s="34"/>
      <c r="E390" s="34"/>
      <c r="F390" s="276" t="s">
        <v>508</v>
      </c>
      <c r="G390" s="240"/>
      <c r="H390" s="240"/>
      <c r="I390" s="240"/>
      <c r="J390" s="34"/>
      <c r="K390" s="34"/>
      <c r="L390" s="34"/>
      <c r="M390" s="34"/>
      <c r="N390" s="34"/>
      <c r="O390" s="34"/>
      <c r="P390" s="34"/>
      <c r="Q390" s="34"/>
      <c r="R390" s="35"/>
      <c r="T390" s="76"/>
      <c r="U390" s="34"/>
      <c r="V390" s="34"/>
      <c r="W390" s="34"/>
      <c r="X390" s="34"/>
      <c r="Y390" s="34"/>
      <c r="Z390" s="34"/>
      <c r="AA390" s="77"/>
      <c r="AT390" s="16" t="s">
        <v>144</v>
      </c>
      <c r="AU390" s="16" t="s">
        <v>101</v>
      </c>
    </row>
    <row r="391" spans="2:51" s="10" customFormat="1" ht="22.5" customHeight="1">
      <c r="B391" s="171"/>
      <c r="C391" s="172"/>
      <c r="D391" s="172"/>
      <c r="E391" s="173" t="s">
        <v>21</v>
      </c>
      <c r="F391" s="277" t="s">
        <v>661</v>
      </c>
      <c r="G391" s="278"/>
      <c r="H391" s="278"/>
      <c r="I391" s="278"/>
      <c r="J391" s="172"/>
      <c r="K391" s="174">
        <v>28.955</v>
      </c>
      <c r="L391" s="172"/>
      <c r="M391" s="172"/>
      <c r="N391" s="172"/>
      <c r="O391" s="172"/>
      <c r="P391" s="172"/>
      <c r="Q391" s="172"/>
      <c r="R391" s="175"/>
      <c r="T391" s="176"/>
      <c r="U391" s="172"/>
      <c r="V391" s="172"/>
      <c r="W391" s="172"/>
      <c r="X391" s="172"/>
      <c r="Y391" s="172"/>
      <c r="Z391" s="172"/>
      <c r="AA391" s="177"/>
      <c r="AT391" s="178" t="s">
        <v>184</v>
      </c>
      <c r="AU391" s="178" t="s">
        <v>101</v>
      </c>
      <c r="AV391" s="10" t="s">
        <v>101</v>
      </c>
      <c r="AW391" s="10" t="s">
        <v>35</v>
      </c>
      <c r="AX391" s="10" t="s">
        <v>23</v>
      </c>
      <c r="AY391" s="178" t="s">
        <v>137</v>
      </c>
    </row>
    <row r="392" spans="2:65" s="1" customFormat="1" ht="44.25" customHeight="1">
      <c r="B392" s="33"/>
      <c r="C392" s="164" t="s">
        <v>451</v>
      </c>
      <c r="D392" s="164" t="s">
        <v>138</v>
      </c>
      <c r="E392" s="165" t="s">
        <v>662</v>
      </c>
      <c r="F392" s="272" t="s">
        <v>663</v>
      </c>
      <c r="G392" s="273"/>
      <c r="H392" s="273"/>
      <c r="I392" s="273"/>
      <c r="J392" s="166" t="s">
        <v>151</v>
      </c>
      <c r="K392" s="167">
        <v>3.3</v>
      </c>
      <c r="L392" s="274">
        <v>0</v>
      </c>
      <c r="M392" s="273"/>
      <c r="N392" s="275">
        <f>ROUND(L392*K392,2)</f>
        <v>0</v>
      </c>
      <c r="O392" s="273"/>
      <c r="P392" s="273"/>
      <c r="Q392" s="273"/>
      <c r="R392" s="35"/>
      <c r="T392" s="168" t="s">
        <v>21</v>
      </c>
      <c r="U392" s="42" t="s">
        <v>42</v>
      </c>
      <c r="V392" s="34"/>
      <c r="W392" s="169">
        <f>V392*K392</f>
        <v>0</v>
      </c>
      <c r="X392" s="169">
        <v>0.14761</v>
      </c>
      <c r="Y392" s="169">
        <f>X392*K392</f>
        <v>0.48711299999999996</v>
      </c>
      <c r="Z392" s="169">
        <v>0</v>
      </c>
      <c r="AA392" s="170">
        <f>Z392*K392</f>
        <v>0</v>
      </c>
      <c r="AR392" s="16" t="s">
        <v>142</v>
      </c>
      <c r="AT392" s="16" t="s">
        <v>138</v>
      </c>
      <c r="AU392" s="16" t="s">
        <v>101</v>
      </c>
      <c r="AY392" s="16" t="s">
        <v>137</v>
      </c>
      <c r="BE392" s="108">
        <f>IF(U392="základní",N392,0)</f>
        <v>0</v>
      </c>
      <c r="BF392" s="108">
        <f>IF(U392="snížená",N392,0)</f>
        <v>0</v>
      </c>
      <c r="BG392" s="108">
        <f>IF(U392="zákl. přenesená",N392,0)</f>
        <v>0</v>
      </c>
      <c r="BH392" s="108">
        <f>IF(U392="sníž. přenesená",N392,0)</f>
        <v>0</v>
      </c>
      <c r="BI392" s="108">
        <f>IF(U392="nulová",N392,0)</f>
        <v>0</v>
      </c>
      <c r="BJ392" s="16" t="s">
        <v>23</v>
      </c>
      <c r="BK392" s="108">
        <f>ROUND(L392*K392,2)</f>
        <v>0</v>
      </c>
      <c r="BL392" s="16" t="s">
        <v>142</v>
      </c>
      <c r="BM392" s="16" t="s">
        <v>664</v>
      </c>
    </row>
    <row r="393" spans="2:65" s="1" customFormat="1" ht="22.5" customHeight="1">
      <c r="B393" s="33"/>
      <c r="C393" s="184" t="s">
        <v>665</v>
      </c>
      <c r="D393" s="184" t="s">
        <v>217</v>
      </c>
      <c r="E393" s="185" t="s">
        <v>666</v>
      </c>
      <c r="F393" s="288" t="s">
        <v>667</v>
      </c>
      <c r="G393" s="289"/>
      <c r="H393" s="289"/>
      <c r="I393" s="289"/>
      <c r="J393" s="186" t="s">
        <v>216</v>
      </c>
      <c r="K393" s="187">
        <v>9.9</v>
      </c>
      <c r="L393" s="290">
        <v>0</v>
      </c>
      <c r="M393" s="289"/>
      <c r="N393" s="291">
        <f>ROUND(L393*K393,2)</f>
        <v>0</v>
      </c>
      <c r="O393" s="273"/>
      <c r="P393" s="273"/>
      <c r="Q393" s="273"/>
      <c r="R393" s="35"/>
      <c r="T393" s="168" t="s">
        <v>21</v>
      </c>
      <c r="U393" s="42" t="s">
        <v>42</v>
      </c>
      <c r="V393" s="34"/>
      <c r="W393" s="169">
        <f>V393*K393</f>
        <v>0</v>
      </c>
      <c r="X393" s="169">
        <v>0.044</v>
      </c>
      <c r="Y393" s="169">
        <f>X393*K393</f>
        <v>0.4356</v>
      </c>
      <c r="Z393" s="169">
        <v>0</v>
      </c>
      <c r="AA393" s="170">
        <f>Z393*K393</f>
        <v>0</v>
      </c>
      <c r="AR393" s="16" t="s">
        <v>155</v>
      </c>
      <c r="AT393" s="16" t="s">
        <v>217</v>
      </c>
      <c r="AU393" s="16" t="s">
        <v>101</v>
      </c>
      <c r="AY393" s="16" t="s">
        <v>137</v>
      </c>
      <c r="BE393" s="108">
        <f>IF(U393="základní",N393,0)</f>
        <v>0</v>
      </c>
      <c r="BF393" s="108">
        <f>IF(U393="snížená",N393,0)</f>
        <v>0</v>
      </c>
      <c r="BG393" s="108">
        <f>IF(U393="zákl. přenesená",N393,0)</f>
        <v>0</v>
      </c>
      <c r="BH393" s="108">
        <f>IF(U393="sníž. přenesená",N393,0)</f>
        <v>0</v>
      </c>
      <c r="BI393" s="108">
        <f>IF(U393="nulová",N393,0)</f>
        <v>0</v>
      </c>
      <c r="BJ393" s="16" t="s">
        <v>23</v>
      </c>
      <c r="BK393" s="108">
        <f>ROUND(L393*K393,2)</f>
        <v>0</v>
      </c>
      <c r="BL393" s="16" t="s">
        <v>142</v>
      </c>
      <c r="BM393" s="16" t="s">
        <v>668</v>
      </c>
    </row>
    <row r="394" spans="2:65" s="1" customFormat="1" ht="44.25" customHeight="1">
      <c r="B394" s="33"/>
      <c r="C394" s="164" t="s">
        <v>455</v>
      </c>
      <c r="D394" s="164" t="s">
        <v>138</v>
      </c>
      <c r="E394" s="165" t="s">
        <v>669</v>
      </c>
      <c r="F394" s="272" t="s">
        <v>670</v>
      </c>
      <c r="G394" s="273"/>
      <c r="H394" s="273"/>
      <c r="I394" s="273"/>
      <c r="J394" s="166" t="s">
        <v>151</v>
      </c>
      <c r="K394" s="167">
        <v>0.7</v>
      </c>
      <c r="L394" s="274">
        <v>0</v>
      </c>
      <c r="M394" s="273"/>
      <c r="N394" s="275">
        <f>ROUND(L394*K394,2)</f>
        <v>0</v>
      </c>
      <c r="O394" s="273"/>
      <c r="P394" s="273"/>
      <c r="Q394" s="273"/>
      <c r="R394" s="35"/>
      <c r="T394" s="168" t="s">
        <v>21</v>
      </c>
      <c r="U394" s="42" t="s">
        <v>42</v>
      </c>
      <c r="V394" s="34"/>
      <c r="W394" s="169">
        <f>V394*K394</f>
        <v>0</v>
      </c>
      <c r="X394" s="169">
        <v>0</v>
      </c>
      <c r="Y394" s="169">
        <f>X394*K394</f>
        <v>0</v>
      </c>
      <c r="Z394" s="169">
        <v>0</v>
      </c>
      <c r="AA394" s="170">
        <f>Z394*K394</f>
        <v>0</v>
      </c>
      <c r="AR394" s="16" t="s">
        <v>142</v>
      </c>
      <c r="AT394" s="16" t="s">
        <v>138</v>
      </c>
      <c r="AU394" s="16" t="s">
        <v>101</v>
      </c>
      <c r="AY394" s="16" t="s">
        <v>137</v>
      </c>
      <c r="BE394" s="108">
        <f>IF(U394="základní",N394,0)</f>
        <v>0</v>
      </c>
      <c r="BF394" s="108">
        <f>IF(U394="snížená",N394,0)</f>
        <v>0</v>
      </c>
      <c r="BG394" s="108">
        <f>IF(U394="zákl. přenesená",N394,0)</f>
        <v>0</v>
      </c>
      <c r="BH394" s="108">
        <f>IF(U394="sníž. přenesená",N394,0)</f>
        <v>0</v>
      </c>
      <c r="BI394" s="108">
        <f>IF(U394="nulová",N394,0)</f>
        <v>0</v>
      </c>
      <c r="BJ394" s="16" t="s">
        <v>23</v>
      </c>
      <c r="BK394" s="108">
        <f>ROUND(L394*K394,2)</f>
        <v>0</v>
      </c>
      <c r="BL394" s="16" t="s">
        <v>142</v>
      </c>
      <c r="BM394" s="16" t="s">
        <v>671</v>
      </c>
    </row>
    <row r="395" spans="2:47" s="1" customFormat="1" ht="66" customHeight="1">
      <c r="B395" s="33"/>
      <c r="C395" s="34"/>
      <c r="D395" s="34"/>
      <c r="E395" s="34"/>
      <c r="F395" s="276" t="s">
        <v>508</v>
      </c>
      <c r="G395" s="240"/>
      <c r="H395" s="240"/>
      <c r="I395" s="240"/>
      <c r="J395" s="34"/>
      <c r="K395" s="34"/>
      <c r="L395" s="34"/>
      <c r="M395" s="34"/>
      <c r="N395" s="34"/>
      <c r="O395" s="34"/>
      <c r="P395" s="34"/>
      <c r="Q395" s="34"/>
      <c r="R395" s="35"/>
      <c r="T395" s="76"/>
      <c r="U395" s="34"/>
      <c r="V395" s="34"/>
      <c r="W395" s="34"/>
      <c r="X395" s="34"/>
      <c r="Y395" s="34"/>
      <c r="Z395" s="34"/>
      <c r="AA395" s="77"/>
      <c r="AT395" s="16" t="s">
        <v>144</v>
      </c>
      <c r="AU395" s="16" t="s">
        <v>101</v>
      </c>
    </row>
    <row r="396" spans="2:65" s="1" customFormat="1" ht="31.5" customHeight="1">
      <c r="B396" s="33"/>
      <c r="C396" s="164" t="s">
        <v>672</v>
      </c>
      <c r="D396" s="164" t="s">
        <v>138</v>
      </c>
      <c r="E396" s="165" t="s">
        <v>673</v>
      </c>
      <c r="F396" s="272" t="s">
        <v>674</v>
      </c>
      <c r="G396" s="273"/>
      <c r="H396" s="273"/>
      <c r="I396" s="273"/>
      <c r="J396" s="166" t="s">
        <v>230</v>
      </c>
      <c r="K396" s="167">
        <v>2</v>
      </c>
      <c r="L396" s="274">
        <v>0</v>
      </c>
      <c r="M396" s="273"/>
      <c r="N396" s="275">
        <f>ROUND(L396*K396,2)</f>
        <v>0</v>
      </c>
      <c r="O396" s="273"/>
      <c r="P396" s="273"/>
      <c r="Q396" s="273"/>
      <c r="R396" s="35"/>
      <c r="T396" s="168" t="s">
        <v>21</v>
      </c>
      <c r="U396" s="42" t="s">
        <v>42</v>
      </c>
      <c r="V396" s="34"/>
      <c r="W396" s="169">
        <f>V396*K396</f>
        <v>0</v>
      </c>
      <c r="X396" s="169">
        <v>0</v>
      </c>
      <c r="Y396" s="169">
        <f>X396*K396</f>
        <v>0</v>
      </c>
      <c r="Z396" s="169">
        <v>0</v>
      </c>
      <c r="AA396" s="170">
        <f>Z396*K396</f>
        <v>0</v>
      </c>
      <c r="AR396" s="16" t="s">
        <v>142</v>
      </c>
      <c r="AT396" s="16" t="s">
        <v>138</v>
      </c>
      <c r="AU396" s="16" t="s">
        <v>101</v>
      </c>
      <c r="AY396" s="16" t="s">
        <v>137</v>
      </c>
      <c r="BE396" s="108">
        <f>IF(U396="základní",N396,0)</f>
        <v>0</v>
      </c>
      <c r="BF396" s="108">
        <f>IF(U396="snížená",N396,0)</f>
        <v>0</v>
      </c>
      <c r="BG396" s="108">
        <f>IF(U396="zákl. přenesená",N396,0)</f>
        <v>0</v>
      </c>
      <c r="BH396" s="108">
        <f>IF(U396="sníž. přenesená",N396,0)</f>
        <v>0</v>
      </c>
      <c r="BI396" s="108">
        <f>IF(U396="nulová",N396,0)</f>
        <v>0</v>
      </c>
      <c r="BJ396" s="16" t="s">
        <v>23</v>
      </c>
      <c r="BK396" s="108">
        <f>ROUND(L396*K396,2)</f>
        <v>0</v>
      </c>
      <c r="BL396" s="16" t="s">
        <v>142</v>
      </c>
      <c r="BM396" s="16" t="s">
        <v>675</v>
      </c>
    </row>
    <row r="397" spans="2:47" s="1" customFormat="1" ht="66" customHeight="1">
      <c r="B397" s="33"/>
      <c r="C397" s="34"/>
      <c r="D397" s="34"/>
      <c r="E397" s="34"/>
      <c r="F397" s="276" t="s">
        <v>508</v>
      </c>
      <c r="G397" s="240"/>
      <c r="H397" s="240"/>
      <c r="I397" s="240"/>
      <c r="J397" s="34"/>
      <c r="K397" s="34"/>
      <c r="L397" s="34"/>
      <c r="M397" s="34"/>
      <c r="N397" s="34"/>
      <c r="O397" s="34"/>
      <c r="P397" s="34"/>
      <c r="Q397" s="34"/>
      <c r="R397" s="35"/>
      <c r="T397" s="76"/>
      <c r="U397" s="34"/>
      <c r="V397" s="34"/>
      <c r="W397" s="34"/>
      <c r="X397" s="34"/>
      <c r="Y397" s="34"/>
      <c r="Z397" s="34"/>
      <c r="AA397" s="77"/>
      <c r="AT397" s="16" t="s">
        <v>144</v>
      </c>
      <c r="AU397" s="16" t="s">
        <v>101</v>
      </c>
    </row>
    <row r="398" spans="2:65" s="1" customFormat="1" ht="31.5" customHeight="1">
      <c r="B398" s="33"/>
      <c r="C398" s="164" t="s">
        <v>469</v>
      </c>
      <c r="D398" s="164" t="s">
        <v>138</v>
      </c>
      <c r="E398" s="165" t="s">
        <v>676</v>
      </c>
      <c r="F398" s="272" t="s">
        <v>677</v>
      </c>
      <c r="G398" s="273"/>
      <c r="H398" s="273"/>
      <c r="I398" s="273"/>
      <c r="J398" s="166" t="s">
        <v>216</v>
      </c>
      <c r="K398" s="167">
        <v>24</v>
      </c>
      <c r="L398" s="274">
        <v>0</v>
      </c>
      <c r="M398" s="273"/>
      <c r="N398" s="275">
        <f>ROUND(L398*K398,2)</f>
        <v>0</v>
      </c>
      <c r="O398" s="273"/>
      <c r="P398" s="273"/>
      <c r="Q398" s="273"/>
      <c r="R398" s="35"/>
      <c r="T398" s="168" t="s">
        <v>21</v>
      </c>
      <c r="U398" s="42" t="s">
        <v>42</v>
      </c>
      <c r="V398" s="34"/>
      <c r="W398" s="169">
        <f>V398*K398</f>
        <v>0</v>
      </c>
      <c r="X398" s="169">
        <v>0</v>
      </c>
      <c r="Y398" s="169">
        <f>X398*K398</f>
        <v>0</v>
      </c>
      <c r="Z398" s="169">
        <v>0</v>
      </c>
      <c r="AA398" s="170">
        <f>Z398*K398</f>
        <v>0</v>
      </c>
      <c r="AR398" s="16" t="s">
        <v>142</v>
      </c>
      <c r="AT398" s="16" t="s">
        <v>138</v>
      </c>
      <c r="AU398" s="16" t="s">
        <v>101</v>
      </c>
      <c r="AY398" s="16" t="s">
        <v>137</v>
      </c>
      <c r="BE398" s="108">
        <f>IF(U398="základní",N398,0)</f>
        <v>0</v>
      </c>
      <c r="BF398" s="108">
        <f>IF(U398="snížená",N398,0)</f>
        <v>0</v>
      </c>
      <c r="BG398" s="108">
        <f>IF(U398="zákl. přenesená",N398,0)</f>
        <v>0</v>
      </c>
      <c r="BH398" s="108">
        <f>IF(U398="sníž. přenesená",N398,0)</f>
        <v>0</v>
      </c>
      <c r="BI398" s="108">
        <f>IF(U398="nulová",N398,0)</f>
        <v>0</v>
      </c>
      <c r="BJ398" s="16" t="s">
        <v>23</v>
      </c>
      <c r="BK398" s="108">
        <f>ROUND(L398*K398,2)</f>
        <v>0</v>
      </c>
      <c r="BL398" s="16" t="s">
        <v>142</v>
      </c>
      <c r="BM398" s="16" t="s">
        <v>678</v>
      </c>
    </row>
    <row r="399" spans="2:65" s="1" customFormat="1" ht="31.5" customHeight="1">
      <c r="B399" s="33"/>
      <c r="C399" s="164" t="s">
        <v>679</v>
      </c>
      <c r="D399" s="164" t="s">
        <v>138</v>
      </c>
      <c r="E399" s="165" t="s">
        <v>680</v>
      </c>
      <c r="F399" s="272" t="s">
        <v>681</v>
      </c>
      <c r="G399" s="273"/>
      <c r="H399" s="273"/>
      <c r="I399" s="273"/>
      <c r="J399" s="166" t="s">
        <v>230</v>
      </c>
      <c r="K399" s="167">
        <v>6</v>
      </c>
      <c r="L399" s="274">
        <v>0</v>
      </c>
      <c r="M399" s="273"/>
      <c r="N399" s="275">
        <f>ROUND(L399*K399,2)</f>
        <v>0</v>
      </c>
      <c r="O399" s="273"/>
      <c r="P399" s="273"/>
      <c r="Q399" s="273"/>
      <c r="R399" s="35"/>
      <c r="T399" s="168" t="s">
        <v>21</v>
      </c>
      <c r="U399" s="42" t="s">
        <v>42</v>
      </c>
      <c r="V399" s="34"/>
      <c r="W399" s="169">
        <f>V399*K399</f>
        <v>0</v>
      </c>
      <c r="X399" s="169">
        <v>0</v>
      </c>
      <c r="Y399" s="169">
        <f>X399*K399</f>
        <v>0</v>
      </c>
      <c r="Z399" s="169">
        <v>0</v>
      </c>
      <c r="AA399" s="170">
        <f>Z399*K399</f>
        <v>0</v>
      </c>
      <c r="AR399" s="16" t="s">
        <v>142</v>
      </c>
      <c r="AT399" s="16" t="s">
        <v>138</v>
      </c>
      <c r="AU399" s="16" t="s">
        <v>101</v>
      </c>
      <c r="AY399" s="16" t="s">
        <v>137</v>
      </c>
      <c r="BE399" s="108">
        <f>IF(U399="základní",N399,0)</f>
        <v>0</v>
      </c>
      <c r="BF399" s="108">
        <f>IF(U399="snížená",N399,0)</f>
        <v>0</v>
      </c>
      <c r="BG399" s="108">
        <f>IF(U399="zákl. přenesená",N399,0)</f>
        <v>0</v>
      </c>
      <c r="BH399" s="108">
        <f>IF(U399="sníž. přenesená",N399,0)</f>
        <v>0</v>
      </c>
      <c r="BI399" s="108">
        <f>IF(U399="nulová",N399,0)</f>
        <v>0</v>
      </c>
      <c r="BJ399" s="16" t="s">
        <v>23</v>
      </c>
      <c r="BK399" s="108">
        <f>ROUND(L399*K399,2)</f>
        <v>0</v>
      </c>
      <c r="BL399" s="16" t="s">
        <v>142</v>
      </c>
      <c r="BM399" s="16" t="s">
        <v>682</v>
      </c>
    </row>
    <row r="400" spans="2:47" s="1" customFormat="1" ht="66" customHeight="1">
      <c r="B400" s="33"/>
      <c r="C400" s="34"/>
      <c r="D400" s="34"/>
      <c r="E400" s="34"/>
      <c r="F400" s="276" t="s">
        <v>508</v>
      </c>
      <c r="G400" s="240"/>
      <c r="H400" s="240"/>
      <c r="I400" s="240"/>
      <c r="J400" s="34"/>
      <c r="K400" s="34"/>
      <c r="L400" s="34"/>
      <c r="M400" s="34"/>
      <c r="N400" s="34"/>
      <c r="O400" s="34"/>
      <c r="P400" s="34"/>
      <c r="Q400" s="34"/>
      <c r="R400" s="35"/>
      <c r="T400" s="76"/>
      <c r="U400" s="34"/>
      <c r="V400" s="34"/>
      <c r="W400" s="34"/>
      <c r="X400" s="34"/>
      <c r="Y400" s="34"/>
      <c r="Z400" s="34"/>
      <c r="AA400" s="77"/>
      <c r="AT400" s="16" t="s">
        <v>144</v>
      </c>
      <c r="AU400" s="16" t="s">
        <v>101</v>
      </c>
    </row>
    <row r="401" spans="2:65" s="1" customFormat="1" ht="31.5" customHeight="1">
      <c r="B401" s="33"/>
      <c r="C401" s="164" t="s">
        <v>475</v>
      </c>
      <c r="D401" s="164" t="s">
        <v>138</v>
      </c>
      <c r="E401" s="165" t="s">
        <v>683</v>
      </c>
      <c r="F401" s="272" t="s">
        <v>684</v>
      </c>
      <c r="G401" s="273"/>
      <c r="H401" s="273"/>
      <c r="I401" s="273"/>
      <c r="J401" s="166" t="s">
        <v>216</v>
      </c>
      <c r="K401" s="167">
        <v>10</v>
      </c>
      <c r="L401" s="274">
        <v>0</v>
      </c>
      <c r="M401" s="273"/>
      <c r="N401" s="275">
        <f>ROUND(L401*K401,2)</f>
        <v>0</v>
      </c>
      <c r="O401" s="273"/>
      <c r="P401" s="273"/>
      <c r="Q401" s="273"/>
      <c r="R401" s="35"/>
      <c r="T401" s="168" t="s">
        <v>21</v>
      </c>
      <c r="U401" s="42" t="s">
        <v>42</v>
      </c>
      <c r="V401" s="34"/>
      <c r="W401" s="169">
        <f>V401*K401</f>
        <v>0</v>
      </c>
      <c r="X401" s="169">
        <v>0</v>
      </c>
      <c r="Y401" s="169">
        <f>X401*K401</f>
        <v>0</v>
      </c>
      <c r="Z401" s="169">
        <v>0</v>
      </c>
      <c r="AA401" s="170">
        <f>Z401*K401</f>
        <v>0</v>
      </c>
      <c r="AR401" s="16" t="s">
        <v>142</v>
      </c>
      <c r="AT401" s="16" t="s">
        <v>138</v>
      </c>
      <c r="AU401" s="16" t="s">
        <v>101</v>
      </c>
      <c r="AY401" s="16" t="s">
        <v>137</v>
      </c>
      <c r="BE401" s="108">
        <f>IF(U401="základní",N401,0)</f>
        <v>0</v>
      </c>
      <c r="BF401" s="108">
        <f>IF(U401="snížená",N401,0)</f>
        <v>0</v>
      </c>
      <c r="BG401" s="108">
        <f>IF(U401="zákl. přenesená",N401,0)</f>
        <v>0</v>
      </c>
      <c r="BH401" s="108">
        <f>IF(U401="sníž. přenesená",N401,0)</f>
        <v>0</v>
      </c>
      <c r="BI401" s="108">
        <f>IF(U401="nulová",N401,0)</f>
        <v>0</v>
      </c>
      <c r="BJ401" s="16" t="s">
        <v>23</v>
      </c>
      <c r="BK401" s="108">
        <f>ROUND(L401*K401,2)</f>
        <v>0</v>
      </c>
      <c r="BL401" s="16" t="s">
        <v>142</v>
      </c>
      <c r="BM401" s="16" t="s">
        <v>685</v>
      </c>
    </row>
    <row r="402" spans="2:47" s="1" customFormat="1" ht="66" customHeight="1">
      <c r="B402" s="33"/>
      <c r="C402" s="34"/>
      <c r="D402" s="34"/>
      <c r="E402" s="34"/>
      <c r="F402" s="276" t="s">
        <v>508</v>
      </c>
      <c r="G402" s="240"/>
      <c r="H402" s="240"/>
      <c r="I402" s="240"/>
      <c r="J402" s="34"/>
      <c r="K402" s="34"/>
      <c r="L402" s="34"/>
      <c r="M402" s="34"/>
      <c r="N402" s="34"/>
      <c r="O402" s="34"/>
      <c r="P402" s="34"/>
      <c r="Q402" s="34"/>
      <c r="R402" s="35"/>
      <c r="T402" s="76"/>
      <c r="U402" s="34"/>
      <c r="V402" s="34"/>
      <c r="W402" s="34"/>
      <c r="X402" s="34"/>
      <c r="Y402" s="34"/>
      <c r="Z402" s="34"/>
      <c r="AA402" s="77"/>
      <c r="AT402" s="16" t="s">
        <v>144</v>
      </c>
      <c r="AU402" s="16" t="s">
        <v>101</v>
      </c>
    </row>
    <row r="403" spans="2:65" s="1" customFormat="1" ht="31.5" customHeight="1">
      <c r="B403" s="33"/>
      <c r="C403" s="164" t="s">
        <v>686</v>
      </c>
      <c r="D403" s="164" t="s">
        <v>138</v>
      </c>
      <c r="E403" s="165" t="s">
        <v>687</v>
      </c>
      <c r="F403" s="272" t="s">
        <v>688</v>
      </c>
      <c r="G403" s="273"/>
      <c r="H403" s="273"/>
      <c r="I403" s="273"/>
      <c r="J403" s="166" t="s">
        <v>216</v>
      </c>
      <c r="K403" s="167">
        <v>48</v>
      </c>
      <c r="L403" s="274">
        <v>0</v>
      </c>
      <c r="M403" s="273"/>
      <c r="N403" s="275">
        <f>ROUND(L403*K403,2)</f>
        <v>0</v>
      </c>
      <c r="O403" s="273"/>
      <c r="P403" s="273"/>
      <c r="Q403" s="273"/>
      <c r="R403" s="35"/>
      <c r="T403" s="168" t="s">
        <v>21</v>
      </c>
      <c r="U403" s="42" t="s">
        <v>42</v>
      </c>
      <c r="V403" s="34"/>
      <c r="W403" s="169">
        <f>V403*K403</f>
        <v>0</v>
      </c>
      <c r="X403" s="169">
        <v>0</v>
      </c>
      <c r="Y403" s="169">
        <f>X403*K403</f>
        <v>0</v>
      </c>
      <c r="Z403" s="169">
        <v>0</v>
      </c>
      <c r="AA403" s="170">
        <f>Z403*K403</f>
        <v>0</v>
      </c>
      <c r="AR403" s="16" t="s">
        <v>142</v>
      </c>
      <c r="AT403" s="16" t="s">
        <v>138</v>
      </c>
      <c r="AU403" s="16" t="s">
        <v>101</v>
      </c>
      <c r="AY403" s="16" t="s">
        <v>137</v>
      </c>
      <c r="BE403" s="108">
        <f>IF(U403="základní",N403,0)</f>
        <v>0</v>
      </c>
      <c r="BF403" s="108">
        <f>IF(U403="snížená",N403,0)</f>
        <v>0</v>
      </c>
      <c r="BG403" s="108">
        <f>IF(U403="zákl. přenesená",N403,0)</f>
        <v>0</v>
      </c>
      <c r="BH403" s="108">
        <f>IF(U403="sníž. přenesená",N403,0)</f>
        <v>0</v>
      </c>
      <c r="BI403" s="108">
        <f>IF(U403="nulová",N403,0)</f>
        <v>0</v>
      </c>
      <c r="BJ403" s="16" t="s">
        <v>23</v>
      </c>
      <c r="BK403" s="108">
        <f>ROUND(L403*K403,2)</f>
        <v>0</v>
      </c>
      <c r="BL403" s="16" t="s">
        <v>142</v>
      </c>
      <c r="BM403" s="16" t="s">
        <v>689</v>
      </c>
    </row>
    <row r="404" spans="2:47" s="1" customFormat="1" ht="66" customHeight="1">
      <c r="B404" s="33"/>
      <c r="C404" s="34"/>
      <c r="D404" s="34"/>
      <c r="E404" s="34"/>
      <c r="F404" s="276" t="s">
        <v>508</v>
      </c>
      <c r="G404" s="240"/>
      <c r="H404" s="240"/>
      <c r="I404" s="240"/>
      <c r="J404" s="34"/>
      <c r="K404" s="34"/>
      <c r="L404" s="34"/>
      <c r="M404" s="34"/>
      <c r="N404" s="34"/>
      <c r="O404" s="34"/>
      <c r="P404" s="34"/>
      <c r="Q404" s="34"/>
      <c r="R404" s="35"/>
      <c r="T404" s="76"/>
      <c r="U404" s="34"/>
      <c r="V404" s="34"/>
      <c r="W404" s="34"/>
      <c r="X404" s="34"/>
      <c r="Y404" s="34"/>
      <c r="Z404" s="34"/>
      <c r="AA404" s="77"/>
      <c r="AT404" s="16" t="s">
        <v>144</v>
      </c>
      <c r="AU404" s="16" t="s">
        <v>101</v>
      </c>
    </row>
    <row r="405" spans="2:51" s="10" customFormat="1" ht="22.5" customHeight="1">
      <c r="B405" s="171"/>
      <c r="C405" s="172"/>
      <c r="D405" s="172"/>
      <c r="E405" s="173" t="s">
        <v>21</v>
      </c>
      <c r="F405" s="277" t="s">
        <v>690</v>
      </c>
      <c r="G405" s="278"/>
      <c r="H405" s="278"/>
      <c r="I405" s="278"/>
      <c r="J405" s="172"/>
      <c r="K405" s="174">
        <v>48</v>
      </c>
      <c r="L405" s="172"/>
      <c r="M405" s="172"/>
      <c r="N405" s="172"/>
      <c r="O405" s="172"/>
      <c r="P405" s="172"/>
      <c r="Q405" s="172"/>
      <c r="R405" s="175"/>
      <c r="T405" s="176"/>
      <c r="U405" s="172"/>
      <c r="V405" s="172"/>
      <c r="W405" s="172"/>
      <c r="X405" s="172"/>
      <c r="Y405" s="172"/>
      <c r="Z405" s="172"/>
      <c r="AA405" s="177"/>
      <c r="AT405" s="178" t="s">
        <v>184</v>
      </c>
      <c r="AU405" s="178" t="s">
        <v>101</v>
      </c>
      <c r="AV405" s="10" t="s">
        <v>101</v>
      </c>
      <c r="AW405" s="10" t="s">
        <v>35</v>
      </c>
      <c r="AX405" s="10" t="s">
        <v>23</v>
      </c>
      <c r="AY405" s="178" t="s">
        <v>137</v>
      </c>
    </row>
    <row r="406" spans="2:65" s="1" customFormat="1" ht="31.5" customHeight="1">
      <c r="B406" s="33"/>
      <c r="C406" s="164" t="s">
        <v>485</v>
      </c>
      <c r="D406" s="164" t="s">
        <v>138</v>
      </c>
      <c r="E406" s="165" t="s">
        <v>691</v>
      </c>
      <c r="F406" s="272" t="s">
        <v>692</v>
      </c>
      <c r="G406" s="273"/>
      <c r="H406" s="273"/>
      <c r="I406" s="273"/>
      <c r="J406" s="166" t="s">
        <v>216</v>
      </c>
      <c r="K406" s="167">
        <v>48</v>
      </c>
      <c r="L406" s="274">
        <v>0</v>
      </c>
      <c r="M406" s="273"/>
      <c r="N406" s="275">
        <f>ROUND(L406*K406,2)</f>
        <v>0</v>
      </c>
      <c r="O406" s="273"/>
      <c r="P406" s="273"/>
      <c r="Q406" s="273"/>
      <c r="R406" s="35"/>
      <c r="T406" s="168" t="s">
        <v>21</v>
      </c>
      <c r="U406" s="42" t="s">
        <v>42</v>
      </c>
      <c r="V406" s="34"/>
      <c r="W406" s="169">
        <f>V406*K406</f>
        <v>0</v>
      </c>
      <c r="X406" s="169">
        <v>0.00029</v>
      </c>
      <c r="Y406" s="169">
        <f>X406*K406</f>
        <v>0.01392</v>
      </c>
      <c r="Z406" s="169">
        <v>0</v>
      </c>
      <c r="AA406" s="170">
        <f>Z406*K406</f>
        <v>0</v>
      </c>
      <c r="AR406" s="16" t="s">
        <v>142</v>
      </c>
      <c r="AT406" s="16" t="s">
        <v>138</v>
      </c>
      <c r="AU406" s="16" t="s">
        <v>101</v>
      </c>
      <c r="AY406" s="16" t="s">
        <v>137</v>
      </c>
      <c r="BE406" s="108">
        <f>IF(U406="základní",N406,0)</f>
        <v>0</v>
      </c>
      <c r="BF406" s="108">
        <f>IF(U406="snížená",N406,0)</f>
        <v>0</v>
      </c>
      <c r="BG406" s="108">
        <f>IF(U406="zákl. přenesená",N406,0)</f>
        <v>0</v>
      </c>
      <c r="BH406" s="108">
        <f>IF(U406="sníž. přenesená",N406,0)</f>
        <v>0</v>
      </c>
      <c r="BI406" s="108">
        <f>IF(U406="nulová",N406,0)</f>
        <v>0</v>
      </c>
      <c r="BJ406" s="16" t="s">
        <v>23</v>
      </c>
      <c r="BK406" s="108">
        <f>ROUND(L406*K406,2)</f>
        <v>0</v>
      </c>
      <c r="BL406" s="16" t="s">
        <v>142</v>
      </c>
      <c r="BM406" s="16" t="s">
        <v>693</v>
      </c>
    </row>
    <row r="407" spans="2:65" s="1" customFormat="1" ht="22.5" customHeight="1">
      <c r="B407" s="33"/>
      <c r="C407" s="164" t="s">
        <v>694</v>
      </c>
      <c r="D407" s="164" t="s">
        <v>138</v>
      </c>
      <c r="E407" s="165" t="s">
        <v>695</v>
      </c>
      <c r="F407" s="272" t="s">
        <v>696</v>
      </c>
      <c r="G407" s="273"/>
      <c r="H407" s="273"/>
      <c r="I407" s="273"/>
      <c r="J407" s="166" t="s">
        <v>697</v>
      </c>
      <c r="K407" s="167">
        <v>22</v>
      </c>
      <c r="L407" s="274">
        <v>0</v>
      </c>
      <c r="M407" s="273"/>
      <c r="N407" s="275">
        <f>ROUND(L407*K407,2)</f>
        <v>0</v>
      </c>
      <c r="O407" s="273"/>
      <c r="P407" s="273"/>
      <c r="Q407" s="273"/>
      <c r="R407" s="35"/>
      <c r="T407" s="168" t="s">
        <v>21</v>
      </c>
      <c r="U407" s="42" t="s">
        <v>42</v>
      </c>
      <c r="V407" s="34"/>
      <c r="W407" s="169">
        <f>V407*K407</f>
        <v>0</v>
      </c>
      <c r="X407" s="169">
        <v>0</v>
      </c>
      <c r="Y407" s="169">
        <f>X407*K407</f>
        <v>0</v>
      </c>
      <c r="Z407" s="169">
        <v>0</v>
      </c>
      <c r="AA407" s="170">
        <f>Z407*K407</f>
        <v>0</v>
      </c>
      <c r="AR407" s="16" t="s">
        <v>142</v>
      </c>
      <c r="AT407" s="16" t="s">
        <v>138</v>
      </c>
      <c r="AU407" s="16" t="s">
        <v>101</v>
      </c>
      <c r="AY407" s="16" t="s">
        <v>137</v>
      </c>
      <c r="BE407" s="108">
        <f>IF(U407="základní",N407,0)</f>
        <v>0</v>
      </c>
      <c r="BF407" s="108">
        <f>IF(U407="snížená",N407,0)</f>
        <v>0</v>
      </c>
      <c r="BG407" s="108">
        <f>IF(U407="zákl. přenesená",N407,0)</f>
        <v>0</v>
      </c>
      <c r="BH407" s="108">
        <f>IF(U407="sníž. přenesená",N407,0)</f>
        <v>0</v>
      </c>
      <c r="BI407" s="108">
        <f>IF(U407="nulová",N407,0)</f>
        <v>0</v>
      </c>
      <c r="BJ407" s="16" t="s">
        <v>23</v>
      </c>
      <c r="BK407" s="108">
        <f>ROUND(L407*K407,2)</f>
        <v>0</v>
      </c>
      <c r="BL407" s="16" t="s">
        <v>142</v>
      </c>
      <c r="BM407" s="16" t="s">
        <v>698</v>
      </c>
    </row>
    <row r="408" spans="2:65" s="1" customFormat="1" ht="44.25" customHeight="1">
      <c r="B408" s="33"/>
      <c r="C408" s="164" t="s">
        <v>488</v>
      </c>
      <c r="D408" s="164" t="s">
        <v>138</v>
      </c>
      <c r="E408" s="165" t="s">
        <v>699</v>
      </c>
      <c r="F408" s="272" t="s">
        <v>700</v>
      </c>
      <c r="G408" s="273"/>
      <c r="H408" s="273"/>
      <c r="I408" s="273"/>
      <c r="J408" s="166" t="s">
        <v>291</v>
      </c>
      <c r="K408" s="167">
        <v>8.708</v>
      </c>
      <c r="L408" s="274">
        <v>0</v>
      </c>
      <c r="M408" s="273"/>
      <c r="N408" s="275">
        <f>ROUND(L408*K408,2)</f>
        <v>0</v>
      </c>
      <c r="O408" s="273"/>
      <c r="P408" s="273"/>
      <c r="Q408" s="273"/>
      <c r="R408" s="35"/>
      <c r="T408" s="168" t="s">
        <v>21</v>
      </c>
      <c r="U408" s="42" t="s">
        <v>42</v>
      </c>
      <c r="V408" s="34"/>
      <c r="W408" s="169">
        <f>V408*K408</f>
        <v>0</v>
      </c>
      <c r="X408" s="169">
        <v>0</v>
      </c>
      <c r="Y408" s="169">
        <f>X408*K408</f>
        <v>0</v>
      </c>
      <c r="Z408" s="169">
        <v>2.65</v>
      </c>
      <c r="AA408" s="170">
        <f>Z408*K408</f>
        <v>23.0762</v>
      </c>
      <c r="AR408" s="16" t="s">
        <v>142</v>
      </c>
      <c r="AT408" s="16" t="s">
        <v>138</v>
      </c>
      <c r="AU408" s="16" t="s">
        <v>101</v>
      </c>
      <c r="AY408" s="16" t="s">
        <v>137</v>
      </c>
      <c r="BE408" s="108">
        <f>IF(U408="základní",N408,0)</f>
        <v>0</v>
      </c>
      <c r="BF408" s="108">
        <f>IF(U408="snížená",N408,0)</f>
        <v>0</v>
      </c>
      <c r="BG408" s="108">
        <f>IF(U408="zákl. přenesená",N408,0)</f>
        <v>0</v>
      </c>
      <c r="BH408" s="108">
        <f>IF(U408="sníž. přenesená",N408,0)</f>
        <v>0</v>
      </c>
      <c r="BI408" s="108">
        <f>IF(U408="nulová",N408,0)</f>
        <v>0</v>
      </c>
      <c r="BJ408" s="16" t="s">
        <v>23</v>
      </c>
      <c r="BK408" s="108">
        <f>ROUND(L408*K408,2)</f>
        <v>0</v>
      </c>
      <c r="BL408" s="16" t="s">
        <v>142</v>
      </c>
      <c r="BM408" s="16" t="s">
        <v>701</v>
      </c>
    </row>
    <row r="409" spans="2:51" s="10" customFormat="1" ht="22.5" customHeight="1">
      <c r="B409" s="171"/>
      <c r="C409" s="172"/>
      <c r="D409" s="172"/>
      <c r="E409" s="173" t="s">
        <v>21</v>
      </c>
      <c r="F409" s="292" t="s">
        <v>702</v>
      </c>
      <c r="G409" s="278"/>
      <c r="H409" s="278"/>
      <c r="I409" s="278"/>
      <c r="J409" s="172"/>
      <c r="K409" s="174">
        <v>8.708</v>
      </c>
      <c r="L409" s="172"/>
      <c r="M409" s="172"/>
      <c r="N409" s="172"/>
      <c r="O409" s="172"/>
      <c r="P409" s="172"/>
      <c r="Q409" s="172"/>
      <c r="R409" s="175"/>
      <c r="T409" s="176"/>
      <c r="U409" s="172"/>
      <c r="V409" s="172"/>
      <c r="W409" s="172"/>
      <c r="X409" s="172"/>
      <c r="Y409" s="172"/>
      <c r="Z409" s="172"/>
      <c r="AA409" s="177"/>
      <c r="AT409" s="178" t="s">
        <v>184</v>
      </c>
      <c r="AU409" s="178" t="s">
        <v>101</v>
      </c>
      <c r="AV409" s="10" t="s">
        <v>101</v>
      </c>
      <c r="AW409" s="10" t="s">
        <v>35</v>
      </c>
      <c r="AX409" s="10" t="s">
        <v>23</v>
      </c>
      <c r="AY409" s="178" t="s">
        <v>137</v>
      </c>
    </row>
    <row r="410" spans="2:65" s="1" customFormat="1" ht="31.5" customHeight="1">
      <c r="B410" s="33"/>
      <c r="C410" s="164" t="s">
        <v>703</v>
      </c>
      <c r="D410" s="164" t="s">
        <v>138</v>
      </c>
      <c r="E410" s="165" t="s">
        <v>704</v>
      </c>
      <c r="F410" s="272" t="s">
        <v>705</v>
      </c>
      <c r="G410" s="273"/>
      <c r="H410" s="273"/>
      <c r="I410" s="273"/>
      <c r="J410" s="166" t="s">
        <v>291</v>
      </c>
      <c r="K410" s="167">
        <v>2.3</v>
      </c>
      <c r="L410" s="274">
        <v>0</v>
      </c>
      <c r="M410" s="273"/>
      <c r="N410" s="275">
        <f>ROUND(L410*K410,2)</f>
        <v>0</v>
      </c>
      <c r="O410" s="273"/>
      <c r="P410" s="273"/>
      <c r="Q410" s="273"/>
      <c r="R410" s="35"/>
      <c r="T410" s="168" t="s">
        <v>21</v>
      </c>
      <c r="U410" s="42" t="s">
        <v>42</v>
      </c>
      <c r="V410" s="34"/>
      <c r="W410" s="169">
        <f>V410*K410</f>
        <v>0</v>
      </c>
      <c r="X410" s="169">
        <v>0.12</v>
      </c>
      <c r="Y410" s="169">
        <f>X410*K410</f>
        <v>0.27599999999999997</v>
      </c>
      <c r="Z410" s="169">
        <v>2.49</v>
      </c>
      <c r="AA410" s="170">
        <f>Z410*K410</f>
        <v>5.727</v>
      </c>
      <c r="AR410" s="16" t="s">
        <v>142</v>
      </c>
      <c r="AT410" s="16" t="s">
        <v>138</v>
      </c>
      <c r="AU410" s="16" t="s">
        <v>101</v>
      </c>
      <c r="AY410" s="16" t="s">
        <v>137</v>
      </c>
      <c r="BE410" s="108">
        <f>IF(U410="základní",N410,0)</f>
        <v>0</v>
      </c>
      <c r="BF410" s="108">
        <f>IF(U410="snížená",N410,0)</f>
        <v>0</v>
      </c>
      <c r="BG410" s="108">
        <f>IF(U410="zákl. přenesená",N410,0)</f>
        <v>0</v>
      </c>
      <c r="BH410" s="108">
        <f>IF(U410="sníž. přenesená",N410,0)</f>
        <v>0</v>
      </c>
      <c r="BI410" s="108">
        <f>IF(U410="nulová",N410,0)</f>
        <v>0</v>
      </c>
      <c r="BJ410" s="16" t="s">
        <v>23</v>
      </c>
      <c r="BK410" s="108">
        <f>ROUND(L410*K410,2)</f>
        <v>0</v>
      </c>
      <c r="BL410" s="16" t="s">
        <v>142</v>
      </c>
      <c r="BM410" s="16" t="s">
        <v>706</v>
      </c>
    </row>
    <row r="411" spans="2:51" s="10" customFormat="1" ht="22.5" customHeight="1">
      <c r="B411" s="171"/>
      <c r="C411" s="172"/>
      <c r="D411" s="172"/>
      <c r="E411" s="173" t="s">
        <v>21</v>
      </c>
      <c r="F411" s="292" t="s">
        <v>707</v>
      </c>
      <c r="G411" s="278"/>
      <c r="H411" s="278"/>
      <c r="I411" s="278"/>
      <c r="J411" s="172"/>
      <c r="K411" s="174">
        <v>2.3</v>
      </c>
      <c r="L411" s="172"/>
      <c r="M411" s="172"/>
      <c r="N411" s="172"/>
      <c r="O411" s="172"/>
      <c r="P411" s="172"/>
      <c r="Q411" s="172"/>
      <c r="R411" s="175"/>
      <c r="T411" s="176"/>
      <c r="U411" s="172"/>
      <c r="V411" s="172"/>
      <c r="W411" s="172"/>
      <c r="X411" s="172"/>
      <c r="Y411" s="172"/>
      <c r="Z411" s="172"/>
      <c r="AA411" s="177"/>
      <c r="AT411" s="178" t="s">
        <v>184</v>
      </c>
      <c r="AU411" s="178" t="s">
        <v>101</v>
      </c>
      <c r="AV411" s="10" t="s">
        <v>101</v>
      </c>
      <c r="AW411" s="10" t="s">
        <v>35</v>
      </c>
      <c r="AX411" s="10" t="s">
        <v>23</v>
      </c>
      <c r="AY411" s="178" t="s">
        <v>137</v>
      </c>
    </row>
    <row r="412" spans="2:65" s="1" customFormat="1" ht="22.5" customHeight="1">
      <c r="B412" s="33"/>
      <c r="C412" s="164" t="s">
        <v>493</v>
      </c>
      <c r="D412" s="164" t="s">
        <v>138</v>
      </c>
      <c r="E412" s="165" t="s">
        <v>708</v>
      </c>
      <c r="F412" s="272" t="s">
        <v>709</v>
      </c>
      <c r="G412" s="273"/>
      <c r="H412" s="273"/>
      <c r="I412" s="273"/>
      <c r="J412" s="166" t="s">
        <v>291</v>
      </c>
      <c r="K412" s="167">
        <v>15.846</v>
      </c>
      <c r="L412" s="274">
        <v>0</v>
      </c>
      <c r="M412" s="273"/>
      <c r="N412" s="275">
        <f>ROUND(L412*K412,2)</f>
        <v>0</v>
      </c>
      <c r="O412" s="273"/>
      <c r="P412" s="273"/>
      <c r="Q412" s="273"/>
      <c r="R412" s="35"/>
      <c r="T412" s="168" t="s">
        <v>21</v>
      </c>
      <c r="U412" s="42" t="s">
        <v>42</v>
      </c>
      <c r="V412" s="34"/>
      <c r="W412" s="169">
        <f>V412*K412</f>
        <v>0</v>
      </c>
      <c r="X412" s="169">
        <v>0.12171</v>
      </c>
      <c r="Y412" s="169">
        <f>X412*K412</f>
        <v>1.92861666</v>
      </c>
      <c r="Z412" s="169">
        <v>2.4</v>
      </c>
      <c r="AA412" s="170">
        <f>Z412*K412</f>
        <v>38.0304</v>
      </c>
      <c r="AR412" s="16" t="s">
        <v>142</v>
      </c>
      <c r="AT412" s="16" t="s">
        <v>138</v>
      </c>
      <c r="AU412" s="16" t="s">
        <v>101</v>
      </c>
      <c r="AY412" s="16" t="s">
        <v>137</v>
      </c>
      <c r="BE412" s="108">
        <f>IF(U412="základní",N412,0)</f>
        <v>0</v>
      </c>
      <c r="BF412" s="108">
        <f>IF(U412="snížená",N412,0)</f>
        <v>0</v>
      </c>
      <c r="BG412" s="108">
        <f>IF(U412="zákl. přenesená",N412,0)</f>
        <v>0</v>
      </c>
      <c r="BH412" s="108">
        <f>IF(U412="sníž. přenesená",N412,0)</f>
        <v>0</v>
      </c>
      <c r="BI412" s="108">
        <f>IF(U412="nulová",N412,0)</f>
        <v>0</v>
      </c>
      <c r="BJ412" s="16" t="s">
        <v>23</v>
      </c>
      <c r="BK412" s="108">
        <f>ROUND(L412*K412,2)</f>
        <v>0</v>
      </c>
      <c r="BL412" s="16" t="s">
        <v>142</v>
      </c>
      <c r="BM412" s="16" t="s">
        <v>710</v>
      </c>
    </row>
    <row r="413" spans="2:51" s="11" customFormat="1" ht="22.5" customHeight="1">
      <c r="B413" s="188"/>
      <c r="C413" s="189"/>
      <c r="D413" s="189"/>
      <c r="E413" s="190" t="s">
        <v>21</v>
      </c>
      <c r="F413" s="293" t="s">
        <v>711</v>
      </c>
      <c r="G413" s="294"/>
      <c r="H413" s="294"/>
      <c r="I413" s="294"/>
      <c r="J413" s="189"/>
      <c r="K413" s="191" t="s">
        <v>21</v>
      </c>
      <c r="L413" s="189"/>
      <c r="M413" s="189"/>
      <c r="N413" s="189"/>
      <c r="O413" s="189"/>
      <c r="P413" s="189"/>
      <c r="Q413" s="189"/>
      <c r="R413" s="192"/>
      <c r="T413" s="193"/>
      <c r="U413" s="189"/>
      <c r="V413" s="189"/>
      <c r="W413" s="189"/>
      <c r="X413" s="189"/>
      <c r="Y413" s="189"/>
      <c r="Z413" s="189"/>
      <c r="AA413" s="194"/>
      <c r="AT413" s="195" t="s">
        <v>184</v>
      </c>
      <c r="AU413" s="195" t="s">
        <v>101</v>
      </c>
      <c r="AV413" s="11" t="s">
        <v>23</v>
      </c>
      <c r="AW413" s="11" t="s">
        <v>35</v>
      </c>
      <c r="AX413" s="11" t="s">
        <v>77</v>
      </c>
      <c r="AY413" s="195" t="s">
        <v>137</v>
      </c>
    </row>
    <row r="414" spans="2:51" s="10" customFormat="1" ht="22.5" customHeight="1">
      <c r="B414" s="171"/>
      <c r="C414" s="172"/>
      <c r="D414" s="172"/>
      <c r="E414" s="173" t="s">
        <v>21</v>
      </c>
      <c r="F414" s="277" t="s">
        <v>712</v>
      </c>
      <c r="G414" s="278"/>
      <c r="H414" s="278"/>
      <c r="I414" s="278"/>
      <c r="J414" s="172"/>
      <c r="K414" s="174">
        <v>2.208</v>
      </c>
      <c r="L414" s="172"/>
      <c r="M414" s="172"/>
      <c r="N414" s="172"/>
      <c r="O414" s="172"/>
      <c r="P414" s="172"/>
      <c r="Q414" s="172"/>
      <c r="R414" s="175"/>
      <c r="T414" s="176"/>
      <c r="U414" s="172"/>
      <c r="V414" s="172"/>
      <c r="W414" s="172"/>
      <c r="X414" s="172"/>
      <c r="Y414" s="172"/>
      <c r="Z414" s="172"/>
      <c r="AA414" s="177"/>
      <c r="AT414" s="178" t="s">
        <v>184</v>
      </c>
      <c r="AU414" s="178" t="s">
        <v>101</v>
      </c>
      <c r="AV414" s="10" t="s">
        <v>101</v>
      </c>
      <c r="AW414" s="10" t="s">
        <v>35</v>
      </c>
      <c r="AX414" s="10" t="s">
        <v>77</v>
      </c>
      <c r="AY414" s="178" t="s">
        <v>137</v>
      </c>
    </row>
    <row r="415" spans="2:51" s="11" customFormat="1" ht="22.5" customHeight="1">
      <c r="B415" s="188"/>
      <c r="C415" s="189"/>
      <c r="D415" s="189"/>
      <c r="E415" s="190" t="s">
        <v>21</v>
      </c>
      <c r="F415" s="297" t="s">
        <v>713</v>
      </c>
      <c r="G415" s="294"/>
      <c r="H415" s="294"/>
      <c r="I415" s="294"/>
      <c r="J415" s="189"/>
      <c r="K415" s="191" t="s">
        <v>21</v>
      </c>
      <c r="L415" s="189"/>
      <c r="M415" s="189"/>
      <c r="N415" s="189"/>
      <c r="O415" s="189"/>
      <c r="P415" s="189"/>
      <c r="Q415" s="189"/>
      <c r="R415" s="192"/>
      <c r="T415" s="193"/>
      <c r="U415" s="189"/>
      <c r="V415" s="189"/>
      <c r="W415" s="189"/>
      <c r="X415" s="189"/>
      <c r="Y415" s="189"/>
      <c r="Z415" s="189"/>
      <c r="AA415" s="194"/>
      <c r="AT415" s="195" t="s">
        <v>184</v>
      </c>
      <c r="AU415" s="195" t="s">
        <v>101</v>
      </c>
      <c r="AV415" s="11" t="s">
        <v>23</v>
      </c>
      <c r="AW415" s="11" t="s">
        <v>35</v>
      </c>
      <c r="AX415" s="11" t="s">
        <v>77</v>
      </c>
      <c r="AY415" s="195" t="s">
        <v>137</v>
      </c>
    </row>
    <row r="416" spans="2:51" s="10" customFormat="1" ht="22.5" customHeight="1">
      <c r="B416" s="171"/>
      <c r="C416" s="172"/>
      <c r="D416" s="172"/>
      <c r="E416" s="173" t="s">
        <v>21</v>
      </c>
      <c r="F416" s="277" t="s">
        <v>714</v>
      </c>
      <c r="G416" s="278"/>
      <c r="H416" s="278"/>
      <c r="I416" s="278"/>
      <c r="J416" s="172"/>
      <c r="K416" s="174">
        <v>2.184</v>
      </c>
      <c r="L416" s="172"/>
      <c r="M416" s="172"/>
      <c r="N416" s="172"/>
      <c r="O416" s="172"/>
      <c r="P416" s="172"/>
      <c r="Q416" s="172"/>
      <c r="R416" s="175"/>
      <c r="T416" s="176"/>
      <c r="U416" s="172"/>
      <c r="V416" s="172"/>
      <c r="W416" s="172"/>
      <c r="X416" s="172"/>
      <c r="Y416" s="172"/>
      <c r="Z416" s="172"/>
      <c r="AA416" s="177"/>
      <c r="AT416" s="178" t="s">
        <v>184</v>
      </c>
      <c r="AU416" s="178" t="s">
        <v>101</v>
      </c>
      <c r="AV416" s="10" t="s">
        <v>101</v>
      </c>
      <c r="AW416" s="10" t="s">
        <v>35</v>
      </c>
      <c r="AX416" s="10" t="s">
        <v>77</v>
      </c>
      <c r="AY416" s="178" t="s">
        <v>137</v>
      </c>
    </row>
    <row r="417" spans="2:51" s="11" customFormat="1" ht="22.5" customHeight="1">
      <c r="B417" s="188"/>
      <c r="C417" s="189"/>
      <c r="D417" s="189"/>
      <c r="E417" s="190" t="s">
        <v>21</v>
      </c>
      <c r="F417" s="297" t="s">
        <v>715</v>
      </c>
      <c r="G417" s="294"/>
      <c r="H417" s="294"/>
      <c r="I417" s="294"/>
      <c r="J417" s="189"/>
      <c r="K417" s="191" t="s">
        <v>21</v>
      </c>
      <c r="L417" s="189"/>
      <c r="M417" s="189"/>
      <c r="N417" s="189"/>
      <c r="O417" s="189"/>
      <c r="P417" s="189"/>
      <c r="Q417" s="189"/>
      <c r="R417" s="192"/>
      <c r="T417" s="193"/>
      <c r="U417" s="189"/>
      <c r="V417" s="189"/>
      <c r="W417" s="189"/>
      <c r="X417" s="189"/>
      <c r="Y417" s="189"/>
      <c r="Z417" s="189"/>
      <c r="AA417" s="194"/>
      <c r="AT417" s="195" t="s">
        <v>184</v>
      </c>
      <c r="AU417" s="195" t="s">
        <v>101</v>
      </c>
      <c r="AV417" s="11" t="s">
        <v>23</v>
      </c>
      <c r="AW417" s="11" t="s">
        <v>35</v>
      </c>
      <c r="AX417" s="11" t="s">
        <v>77</v>
      </c>
      <c r="AY417" s="195" t="s">
        <v>137</v>
      </c>
    </row>
    <row r="418" spans="2:51" s="10" customFormat="1" ht="22.5" customHeight="1">
      <c r="B418" s="171"/>
      <c r="C418" s="172"/>
      <c r="D418" s="172"/>
      <c r="E418" s="173" t="s">
        <v>21</v>
      </c>
      <c r="F418" s="277" t="s">
        <v>716</v>
      </c>
      <c r="G418" s="278"/>
      <c r="H418" s="278"/>
      <c r="I418" s="278"/>
      <c r="J418" s="172"/>
      <c r="K418" s="174">
        <v>11.454</v>
      </c>
      <c r="L418" s="172"/>
      <c r="M418" s="172"/>
      <c r="N418" s="172"/>
      <c r="O418" s="172"/>
      <c r="P418" s="172"/>
      <c r="Q418" s="172"/>
      <c r="R418" s="175"/>
      <c r="T418" s="176"/>
      <c r="U418" s="172"/>
      <c r="V418" s="172"/>
      <c r="W418" s="172"/>
      <c r="X418" s="172"/>
      <c r="Y418" s="172"/>
      <c r="Z418" s="172"/>
      <c r="AA418" s="177"/>
      <c r="AT418" s="178" t="s">
        <v>184</v>
      </c>
      <c r="AU418" s="178" t="s">
        <v>101</v>
      </c>
      <c r="AV418" s="10" t="s">
        <v>101</v>
      </c>
      <c r="AW418" s="10" t="s">
        <v>35</v>
      </c>
      <c r="AX418" s="10" t="s">
        <v>77</v>
      </c>
      <c r="AY418" s="178" t="s">
        <v>137</v>
      </c>
    </row>
    <row r="419" spans="2:51" s="12" customFormat="1" ht="22.5" customHeight="1">
      <c r="B419" s="196"/>
      <c r="C419" s="197"/>
      <c r="D419" s="197"/>
      <c r="E419" s="198" t="s">
        <v>21</v>
      </c>
      <c r="F419" s="295" t="s">
        <v>269</v>
      </c>
      <c r="G419" s="296"/>
      <c r="H419" s="296"/>
      <c r="I419" s="296"/>
      <c r="J419" s="197"/>
      <c r="K419" s="199">
        <v>15.846</v>
      </c>
      <c r="L419" s="197"/>
      <c r="M419" s="197"/>
      <c r="N419" s="197"/>
      <c r="O419" s="197"/>
      <c r="P419" s="197"/>
      <c r="Q419" s="197"/>
      <c r="R419" s="200"/>
      <c r="T419" s="201"/>
      <c r="U419" s="197"/>
      <c r="V419" s="197"/>
      <c r="W419" s="197"/>
      <c r="X419" s="197"/>
      <c r="Y419" s="197"/>
      <c r="Z419" s="197"/>
      <c r="AA419" s="202"/>
      <c r="AT419" s="203" t="s">
        <v>184</v>
      </c>
      <c r="AU419" s="203" t="s">
        <v>101</v>
      </c>
      <c r="AV419" s="12" t="s">
        <v>142</v>
      </c>
      <c r="AW419" s="12" t="s">
        <v>35</v>
      </c>
      <c r="AX419" s="12" t="s">
        <v>23</v>
      </c>
      <c r="AY419" s="203" t="s">
        <v>137</v>
      </c>
    </row>
    <row r="420" spans="2:65" s="1" customFormat="1" ht="22.5" customHeight="1">
      <c r="B420" s="33"/>
      <c r="C420" s="164" t="s">
        <v>717</v>
      </c>
      <c r="D420" s="164" t="s">
        <v>138</v>
      </c>
      <c r="E420" s="165" t="s">
        <v>718</v>
      </c>
      <c r="F420" s="272" t="s">
        <v>719</v>
      </c>
      <c r="G420" s="273"/>
      <c r="H420" s="273"/>
      <c r="I420" s="273"/>
      <c r="J420" s="166" t="s">
        <v>151</v>
      </c>
      <c r="K420" s="167">
        <v>3.2</v>
      </c>
      <c r="L420" s="274">
        <v>0</v>
      </c>
      <c r="M420" s="273"/>
      <c r="N420" s="275">
        <f>ROUND(L420*K420,2)</f>
        <v>0</v>
      </c>
      <c r="O420" s="273"/>
      <c r="P420" s="273"/>
      <c r="Q420" s="273"/>
      <c r="R420" s="35"/>
      <c r="T420" s="168" t="s">
        <v>21</v>
      </c>
      <c r="U420" s="42" t="s">
        <v>42</v>
      </c>
      <c r="V420" s="34"/>
      <c r="W420" s="169">
        <f>V420*K420</f>
        <v>0</v>
      </c>
      <c r="X420" s="169">
        <v>0</v>
      </c>
      <c r="Y420" s="169">
        <f>X420*K420</f>
        <v>0</v>
      </c>
      <c r="Z420" s="169">
        <v>0.338</v>
      </c>
      <c r="AA420" s="170">
        <f>Z420*K420</f>
        <v>1.0816000000000001</v>
      </c>
      <c r="AR420" s="16" t="s">
        <v>142</v>
      </c>
      <c r="AT420" s="16" t="s">
        <v>138</v>
      </c>
      <c r="AU420" s="16" t="s">
        <v>101</v>
      </c>
      <c r="AY420" s="16" t="s">
        <v>137</v>
      </c>
      <c r="BE420" s="108">
        <f>IF(U420="základní",N420,0)</f>
        <v>0</v>
      </c>
      <c r="BF420" s="108">
        <f>IF(U420="snížená",N420,0)</f>
        <v>0</v>
      </c>
      <c r="BG420" s="108">
        <f>IF(U420="zákl. přenesená",N420,0)</f>
        <v>0</v>
      </c>
      <c r="BH420" s="108">
        <f>IF(U420="sníž. přenesená",N420,0)</f>
        <v>0</v>
      </c>
      <c r="BI420" s="108">
        <f>IF(U420="nulová",N420,0)</f>
        <v>0</v>
      </c>
      <c r="BJ420" s="16" t="s">
        <v>23</v>
      </c>
      <c r="BK420" s="108">
        <f>ROUND(L420*K420,2)</f>
        <v>0</v>
      </c>
      <c r="BL420" s="16" t="s">
        <v>142</v>
      </c>
      <c r="BM420" s="16" t="s">
        <v>720</v>
      </c>
    </row>
    <row r="421" spans="2:51" s="10" customFormat="1" ht="22.5" customHeight="1">
      <c r="B421" s="171"/>
      <c r="C421" s="172"/>
      <c r="D421" s="172"/>
      <c r="E421" s="173" t="s">
        <v>21</v>
      </c>
      <c r="F421" s="292" t="s">
        <v>721</v>
      </c>
      <c r="G421" s="278"/>
      <c r="H421" s="278"/>
      <c r="I421" s="278"/>
      <c r="J421" s="172"/>
      <c r="K421" s="174">
        <v>3.2</v>
      </c>
      <c r="L421" s="172"/>
      <c r="M421" s="172"/>
      <c r="N421" s="172"/>
      <c r="O421" s="172"/>
      <c r="P421" s="172"/>
      <c r="Q421" s="172"/>
      <c r="R421" s="175"/>
      <c r="T421" s="176"/>
      <c r="U421" s="172"/>
      <c r="V421" s="172"/>
      <c r="W421" s="172"/>
      <c r="X421" s="172"/>
      <c r="Y421" s="172"/>
      <c r="Z421" s="172"/>
      <c r="AA421" s="177"/>
      <c r="AT421" s="178" t="s">
        <v>184</v>
      </c>
      <c r="AU421" s="178" t="s">
        <v>101</v>
      </c>
      <c r="AV421" s="10" t="s">
        <v>101</v>
      </c>
      <c r="AW421" s="10" t="s">
        <v>35</v>
      </c>
      <c r="AX421" s="10" t="s">
        <v>23</v>
      </c>
      <c r="AY421" s="178" t="s">
        <v>137</v>
      </c>
    </row>
    <row r="422" spans="2:65" s="1" customFormat="1" ht="22.5" customHeight="1">
      <c r="B422" s="33"/>
      <c r="C422" s="164" t="s">
        <v>497</v>
      </c>
      <c r="D422" s="164" t="s">
        <v>138</v>
      </c>
      <c r="E422" s="165" t="s">
        <v>722</v>
      </c>
      <c r="F422" s="272" t="s">
        <v>723</v>
      </c>
      <c r="G422" s="273"/>
      <c r="H422" s="273"/>
      <c r="I422" s="273"/>
      <c r="J422" s="166" t="s">
        <v>291</v>
      </c>
      <c r="K422" s="167">
        <v>27.197</v>
      </c>
      <c r="L422" s="274">
        <v>0</v>
      </c>
      <c r="M422" s="273"/>
      <c r="N422" s="275">
        <f>ROUND(L422*K422,2)</f>
        <v>0</v>
      </c>
      <c r="O422" s="273"/>
      <c r="P422" s="273"/>
      <c r="Q422" s="273"/>
      <c r="R422" s="35"/>
      <c r="T422" s="168" t="s">
        <v>21</v>
      </c>
      <c r="U422" s="42" t="s">
        <v>42</v>
      </c>
      <c r="V422" s="34"/>
      <c r="W422" s="169">
        <f>V422*K422</f>
        <v>0</v>
      </c>
      <c r="X422" s="169">
        <v>0.12171</v>
      </c>
      <c r="Y422" s="169">
        <f>X422*K422</f>
        <v>3.31014687</v>
      </c>
      <c r="Z422" s="169">
        <v>2.4</v>
      </c>
      <c r="AA422" s="170">
        <f>Z422*K422</f>
        <v>65.27279999999999</v>
      </c>
      <c r="AR422" s="16" t="s">
        <v>142</v>
      </c>
      <c r="AT422" s="16" t="s">
        <v>138</v>
      </c>
      <c r="AU422" s="16" t="s">
        <v>101</v>
      </c>
      <c r="AY422" s="16" t="s">
        <v>137</v>
      </c>
      <c r="BE422" s="108">
        <f>IF(U422="základní",N422,0)</f>
        <v>0</v>
      </c>
      <c r="BF422" s="108">
        <f>IF(U422="snížená",N422,0)</f>
        <v>0</v>
      </c>
      <c r="BG422" s="108">
        <f>IF(U422="zákl. přenesená",N422,0)</f>
        <v>0</v>
      </c>
      <c r="BH422" s="108">
        <f>IF(U422="sníž. přenesená",N422,0)</f>
        <v>0</v>
      </c>
      <c r="BI422" s="108">
        <f>IF(U422="nulová",N422,0)</f>
        <v>0</v>
      </c>
      <c r="BJ422" s="16" t="s">
        <v>23</v>
      </c>
      <c r="BK422" s="108">
        <f>ROUND(L422*K422,2)</f>
        <v>0</v>
      </c>
      <c r="BL422" s="16" t="s">
        <v>142</v>
      </c>
      <c r="BM422" s="16" t="s">
        <v>724</v>
      </c>
    </row>
    <row r="423" spans="2:51" s="11" customFormat="1" ht="22.5" customHeight="1">
      <c r="B423" s="188"/>
      <c r="C423" s="189"/>
      <c r="D423" s="189"/>
      <c r="E423" s="190" t="s">
        <v>21</v>
      </c>
      <c r="F423" s="293" t="s">
        <v>725</v>
      </c>
      <c r="G423" s="294"/>
      <c r="H423" s="294"/>
      <c r="I423" s="294"/>
      <c r="J423" s="189"/>
      <c r="K423" s="191" t="s">
        <v>21</v>
      </c>
      <c r="L423" s="189"/>
      <c r="M423" s="189"/>
      <c r="N423" s="189"/>
      <c r="O423" s="189"/>
      <c r="P423" s="189"/>
      <c r="Q423" s="189"/>
      <c r="R423" s="192"/>
      <c r="T423" s="193"/>
      <c r="U423" s="189"/>
      <c r="V423" s="189"/>
      <c r="W423" s="189"/>
      <c r="X423" s="189"/>
      <c r="Y423" s="189"/>
      <c r="Z423" s="189"/>
      <c r="AA423" s="194"/>
      <c r="AT423" s="195" t="s">
        <v>184</v>
      </c>
      <c r="AU423" s="195" t="s">
        <v>101</v>
      </c>
      <c r="AV423" s="11" t="s">
        <v>23</v>
      </c>
      <c r="AW423" s="11" t="s">
        <v>35</v>
      </c>
      <c r="AX423" s="11" t="s">
        <v>77</v>
      </c>
      <c r="AY423" s="195" t="s">
        <v>137</v>
      </c>
    </row>
    <row r="424" spans="2:51" s="10" customFormat="1" ht="22.5" customHeight="1">
      <c r="B424" s="171"/>
      <c r="C424" s="172"/>
      <c r="D424" s="172"/>
      <c r="E424" s="173" t="s">
        <v>21</v>
      </c>
      <c r="F424" s="277" t="s">
        <v>726</v>
      </c>
      <c r="G424" s="278"/>
      <c r="H424" s="278"/>
      <c r="I424" s="278"/>
      <c r="J424" s="172"/>
      <c r="K424" s="174">
        <v>23.716</v>
      </c>
      <c r="L424" s="172"/>
      <c r="M424" s="172"/>
      <c r="N424" s="172"/>
      <c r="O424" s="172"/>
      <c r="P424" s="172"/>
      <c r="Q424" s="172"/>
      <c r="R424" s="175"/>
      <c r="T424" s="176"/>
      <c r="U424" s="172"/>
      <c r="V424" s="172"/>
      <c r="W424" s="172"/>
      <c r="X424" s="172"/>
      <c r="Y424" s="172"/>
      <c r="Z424" s="172"/>
      <c r="AA424" s="177"/>
      <c r="AT424" s="178" t="s">
        <v>184</v>
      </c>
      <c r="AU424" s="178" t="s">
        <v>101</v>
      </c>
      <c r="AV424" s="10" t="s">
        <v>101</v>
      </c>
      <c r="AW424" s="10" t="s">
        <v>35</v>
      </c>
      <c r="AX424" s="10" t="s">
        <v>77</v>
      </c>
      <c r="AY424" s="178" t="s">
        <v>137</v>
      </c>
    </row>
    <row r="425" spans="2:51" s="10" customFormat="1" ht="22.5" customHeight="1">
      <c r="B425" s="171"/>
      <c r="C425" s="172"/>
      <c r="D425" s="172"/>
      <c r="E425" s="173" t="s">
        <v>21</v>
      </c>
      <c r="F425" s="277" t="s">
        <v>727</v>
      </c>
      <c r="G425" s="278"/>
      <c r="H425" s="278"/>
      <c r="I425" s="278"/>
      <c r="J425" s="172"/>
      <c r="K425" s="174">
        <v>0.431</v>
      </c>
      <c r="L425" s="172"/>
      <c r="M425" s="172"/>
      <c r="N425" s="172"/>
      <c r="O425" s="172"/>
      <c r="P425" s="172"/>
      <c r="Q425" s="172"/>
      <c r="R425" s="175"/>
      <c r="T425" s="176"/>
      <c r="U425" s="172"/>
      <c r="V425" s="172"/>
      <c r="W425" s="172"/>
      <c r="X425" s="172"/>
      <c r="Y425" s="172"/>
      <c r="Z425" s="172"/>
      <c r="AA425" s="177"/>
      <c r="AT425" s="178" t="s">
        <v>184</v>
      </c>
      <c r="AU425" s="178" t="s">
        <v>101</v>
      </c>
      <c r="AV425" s="10" t="s">
        <v>101</v>
      </c>
      <c r="AW425" s="10" t="s">
        <v>35</v>
      </c>
      <c r="AX425" s="10" t="s">
        <v>77</v>
      </c>
      <c r="AY425" s="178" t="s">
        <v>137</v>
      </c>
    </row>
    <row r="426" spans="2:51" s="10" customFormat="1" ht="22.5" customHeight="1">
      <c r="B426" s="171"/>
      <c r="C426" s="172"/>
      <c r="D426" s="172"/>
      <c r="E426" s="173" t="s">
        <v>21</v>
      </c>
      <c r="F426" s="277" t="s">
        <v>728</v>
      </c>
      <c r="G426" s="278"/>
      <c r="H426" s="278"/>
      <c r="I426" s="278"/>
      <c r="J426" s="172"/>
      <c r="K426" s="174">
        <v>0.953</v>
      </c>
      <c r="L426" s="172"/>
      <c r="M426" s="172"/>
      <c r="N426" s="172"/>
      <c r="O426" s="172"/>
      <c r="P426" s="172"/>
      <c r="Q426" s="172"/>
      <c r="R426" s="175"/>
      <c r="T426" s="176"/>
      <c r="U426" s="172"/>
      <c r="V426" s="172"/>
      <c r="W426" s="172"/>
      <c r="X426" s="172"/>
      <c r="Y426" s="172"/>
      <c r="Z426" s="172"/>
      <c r="AA426" s="177"/>
      <c r="AT426" s="178" t="s">
        <v>184</v>
      </c>
      <c r="AU426" s="178" t="s">
        <v>101</v>
      </c>
      <c r="AV426" s="10" t="s">
        <v>101</v>
      </c>
      <c r="AW426" s="10" t="s">
        <v>35</v>
      </c>
      <c r="AX426" s="10" t="s">
        <v>77</v>
      </c>
      <c r="AY426" s="178" t="s">
        <v>137</v>
      </c>
    </row>
    <row r="427" spans="2:51" s="10" customFormat="1" ht="22.5" customHeight="1">
      <c r="B427" s="171"/>
      <c r="C427" s="172"/>
      <c r="D427" s="172"/>
      <c r="E427" s="173" t="s">
        <v>21</v>
      </c>
      <c r="F427" s="277" t="s">
        <v>729</v>
      </c>
      <c r="G427" s="278"/>
      <c r="H427" s="278"/>
      <c r="I427" s="278"/>
      <c r="J427" s="172"/>
      <c r="K427" s="174">
        <v>0.269</v>
      </c>
      <c r="L427" s="172"/>
      <c r="M427" s="172"/>
      <c r="N427" s="172"/>
      <c r="O427" s="172"/>
      <c r="P427" s="172"/>
      <c r="Q427" s="172"/>
      <c r="R427" s="175"/>
      <c r="T427" s="176"/>
      <c r="U427" s="172"/>
      <c r="V427" s="172"/>
      <c r="W427" s="172"/>
      <c r="X427" s="172"/>
      <c r="Y427" s="172"/>
      <c r="Z427" s="172"/>
      <c r="AA427" s="177"/>
      <c r="AT427" s="178" t="s">
        <v>184</v>
      </c>
      <c r="AU427" s="178" t="s">
        <v>101</v>
      </c>
      <c r="AV427" s="10" t="s">
        <v>101</v>
      </c>
      <c r="AW427" s="10" t="s">
        <v>35</v>
      </c>
      <c r="AX427" s="10" t="s">
        <v>77</v>
      </c>
      <c r="AY427" s="178" t="s">
        <v>137</v>
      </c>
    </row>
    <row r="428" spans="2:51" s="10" customFormat="1" ht="22.5" customHeight="1">
      <c r="B428" s="171"/>
      <c r="C428" s="172"/>
      <c r="D428" s="172"/>
      <c r="E428" s="173" t="s">
        <v>21</v>
      </c>
      <c r="F428" s="277" t="s">
        <v>730</v>
      </c>
      <c r="G428" s="278"/>
      <c r="H428" s="278"/>
      <c r="I428" s="278"/>
      <c r="J428" s="172"/>
      <c r="K428" s="174">
        <v>1.828</v>
      </c>
      <c r="L428" s="172"/>
      <c r="M428" s="172"/>
      <c r="N428" s="172"/>
      <c r="O428" s="172"/>
      <c r="P428" s="172"/>
      <c r="Q428" s="172"/>
      <c r="R428" s="175"/>
      <c r="T428" s="176"/>
      <c r="U428" s="172"/>
      <c r="V428" s="172"/>
      <c r="W428" s="172"/>
      <c r="X428" s="172"/>
      <c r="Y428" s="172"/>
      <c r="Z428" s="172"/>
      <c r="AA428" s="177"/>
      <c r="AT428" s="178" t="s">
        <v>184</v>
      </c>
      <c r="AU428" s="178" t="s">
        <v>101</v>
      </c>
      <c r="AV428" s="10" t="s">
        <v>101</v>
      </c>
      <c r="AW428" s="10" t="s">
        <v>35</v>
      </c>
      <c r="AX428" s="10" t="s">
        <v>77</v>
      </c>
      <c r="AY428" s="178" t="s">
        <v>137</v>
      </c>
    </row>
    <row r="429" spans="2:51" s="12" customFormat="1" ht="22.5" customHeight="1">
      <c r="B429" s="196"/>
      <c r="C429" s="197"/>
      <c r="D429" s="197"/>
      <c r="E429" s="198" t="s">
        <v>21</v>
      </c>
      <c r="F429" s="295" t="s">
        <v>269</v>
      </c>
      <c r="G429" s="296"/>
      <c r="H429" s="296"/>
      <c r="I429" s="296"/>
      <c r="J429" s="197"/>
      <c r="K429" s="199">
        <v>27.197</v>
      </c>
      <c r="L429" s="197"/>
      <c r="M429" s="197"/>
      <c r="N429" s="197"/>
      <c r="O429" s="197"/>
      <c r="P429" s="197"/>
      <c r="Q429" s="197"/>
      <c r="R429" s="200"/>
      <c r="T429" s="201"/>
      <c r="U429" s="197"/>
      <c r="V429" s="197"/>
      <c r="W429" s="197"/>
      <c r="X429" s="197"/>
      <c r="Y429" s="197"/>
      <c r="Z429" s="197"/>
      <c r="AA429" s="202"/>
      <c r="AT429" s="203" t="s">
        <v>184</v>
      </c>
      <c r="AU429" s="203" t="s">
        <v>101</v>
      </c>
      <c r="AV429" s="12" t="s">
        <v>142</v>
      </c>
      <c r="AW429" s="12" t="s">
        <v>35</v>
      </c>
      <c r="AX429" s="12" t="s">
        <v>23</v>
      </c>
      <c r="AY429" s="203" t="s">
        <v>137</v>
      </c>
    </row>
    <row r="430" spans="2:65" s="1" customFormat="1" ht="31.5" customHeight="1">
      <c r="B430" s="33"/>
      <c r="C430" s="164" t="s">
        <v>731</v>
      </c>
      <c r="D430" s="164" t="s">
        <v>138</v>
      </c>
      <c r="E430" s="165" t="s">
        <v>732</v>
      </c>
      <c r="F430" s="272" t="s">
        <v>733</v>
      </c>
      <c r="G430" s="273"/>
      <c r="H430" s="273"/>
      <c r="I430" s="273"/>
      <c r="J430" s="166" t="s">
        <v>244</v>
      </c>
      <c r="K430" s="167">
        <v>7.896</v>
      </c>
      <c r="L430" s="274">
        <v>0</v>
      </c>
      <c r="M430" s="273"/>
      <c r="N430" s="275">
        <f>ROUND(L430*K430,2)</f>
        <v>0</v>
      </c>
      <c r="O430" s="273"/>
      <c r="P430" s="273"/>
      <c r="Q430" s="273"/>
      <c r="R430" s="35"/>
      <c r="T430" s="168" t="s">
        <v>21</v>
      </c>
      <c r="U430" s="42" t="s">
        <v>42</v>
      </c>
      <c r="V430" s="34"/>
      <c r="W430" s="169">
        <f>V430*K430</f>
        <v>0</v>
      </c>
      <c r="X430" s="169">
        <v>0</v>
      </c>
      <c r="Y430" s="169">
        <f>X430*K430</f>
        <v>0</v>
      </c>
      <c r="Z430" s="169">
        <v>1.25</v>
      </c>
      <c r="AA430" s="170">
        <f>Z430*K430</f>
        <v>9.87</v>
      </c>
      <c r="AR430" s="16" t="s">
        <v>142</v>
      </c>
      <c r="AT430" s="16" t="s">
        <v>138</v>
      </c>
      <c r="AU430" s="16" t="s">
        <v>101</v>
      </c>
      <c r="AY430" s="16" t="s">
        <v>137</v>
      </c>
      <c r="BE430" s="108">
        <f>IF(U430="základní",N430,0)</f>
        <v>0</v>
      </c>
      <c r="BF430" s="108">
        <f>IF(U430="snížená",N430,0)</f>
        <v>0</v>
      </c>
      <c r="BG430" s="108">
        <f>IF(U430="zákl. přenesená",N430,0)</f>
        <v>0</v>
      </c>
      <c r="BH430" s="108">
        <f>IF(U430="sníž. přenesená",N430,0)</f>
        <v>0</v>
      </c>
      <c r="BI430" s="108">
        <f>IF(U430="nulová",N430,0)</f>
        <v>0</v>
      </c>
      <c r="BJ430" s="16" t="s">
        <v>23</v>
      </c>
      <c r="BK430" s="108">
        <f>ROUND(L430*K430,2)</f>
        <v>0</v>
      </c>
      <c r="BL430" s="16" t="s">
        <v>142</v>
      </c>
      <c r="BM430" s="16" t="s">
        <v>734</v>
      </c>
    </row>
    <row r="431" spans="2:51" s="10" customFormat="1" ht="22.5" customHeight="1">
      <c r="B431" s="171"/>
      <c r="C431" s="172"/>
      <c r="D431" s="172"/>
      <c r="E431" s="173" t="s">
        <v>21</v>
      </c>
      <c r="F431" s="292" t="s">
        <v>735</v>
      </c>
      <c r="G431" s="278"/>
      <c r="H431" s="278"/>
      <c r="I431" s="278"/>
      <c r="J431" s="172"/>
      <c r="K431" s="174">
        <v>7.896</v>
      </c>
      <c r="L431" s="172"/>
      <c r="M431" s="172"/>
      <c r="N431" s="172"/>
      <c r="O431" s="172"/>
      <c r="P431" s="172"/>
      <c r="Q431" s="172"/>
      <c r="R431" s="175"/>
      <c r="T431" s="176"/>
      <c r="U431" s="172"/>
      <c r="V431" s="172"/>
      <c r="W431" s="172"/>
      <c r="X431" s="172"/>
      <c r="Y431" s="172"/>
      <c r="Z431" s="172"/>
      <c r="AA431" s="177"/>
      <c r="AT431" s="178" t="s">
        <v>184</v>
      </c>
      <c r="AU431" s="178" t="s">
        <v>101</v>
      </c>
      <c r="AV431" s="10" t="s">
        <v>101</v>
      </c>
      <c r="AW431" s="10" t="s">
        <v>35</v>
      </c>
      <c r="AX431" s="10" t="s">
        <v>23</v>
      </c>
      <c r="AY431" s="178" t="s">
        <v>137</v>
      </c>
    </row>
    <row r="432" spans="2:65" s="1" customFormat="1" ht="31.5" customHeight="1">
      <c r="B432" s="33"/>
      <c r="C432" s="164" t="s">
        <v>503</v>
      </c>
      <c r="D432" s="164" t="s">
        <v>138</v>
      </c>
      <c r="E432" s="165" t="s">
        <v>736</v>
      </c>
      <c r="F432" s="272" t="s">
        <v>737</v>
      </c>
      <c r="G432" s="273"/>
      <c r="H432" s="273"/>
      <c r="I432" s="273"/>
      <c r="J432" s="166" t="s">
        <v>151</v>
      </c>
      <c r="K432" s="167">
        <v>18.95</v>
      </c>
      <c r="L432" s="274">
        <v>0</v>
      </c>
      <c r="M432" s="273"/>
      <c r="N432" s="275">
        <f>ROUND(L432*K432,2)</f>
        <v>0</v>
      </c>
      <c r="O432" s="273"/>
      <c r="P432" s="273"/>
      <c r="Q432" s="273"/>
      <c r="R432" s="35"/>
      <c r="T432" s="168" t="s">
        <v>21</v>
      </c>
      <c r="U432" s="42" t="s">
        <v>42</v>
      </c>
      <c r="V432" s="34"/>
      <c r="W432" s="169">
        <f>V432*K432</f>
        <v>0</v>
      </c>
      <c r="X432" s="169">
        <v>0</v>
      </c>
      <c r="Y432" s="169">
        <f>X432*K432</f>
        <v>0</v>
      </c>
      <c r="Z432" s="169">
        <v>0.025</v>
      </c>
      <c r="AA432" s="170">
        <f>Z432*K432</f>
        <v>0.47375</v>
      </c>
      <c r="AR432" s="16" t="s">
        <v>142</v>
      </c>
      <c r="AT432" s="16" t="s">
        <v>138</v>
      </c>
      <c r="AU432" s="16" t="s">
        <v>101</v>
      </c>
      <c r="AY432" s="16" t="s">
        <v>137</v>
      </c>
      <c r="BE432" s="108">
        <f>IF(U432="základní",N432,0)</f>
        <v>0</v>
      </c>
      <c r="BF432" s="108">
        <f>IF(U432="snížená",N432,0)</f>
        <v>0</v>
      </c>
      <c r="BG432" s="108">
        <f>IF(U432="zákl. přenesená",N432,0)</f>
        <v>0</v>
      </c>
      <c r="BH432" s="108">
        <f>IF(U432="sníž. přenesená",N432,0)</f>
        <v>0</v>
      </c>
      <c r="BI432" s="108">
        <f>IF(U432="nulová",N432,0)</f>
        <v>0</v>
      </c>
      <c r="BJ432" s="16" t="s">
        <v>23</v>
      </c>
      <c r="BK432" s="108">
        <f>ROUND(L432*K432,2)</f>
        <v>0</v>
      </c>
      <c r="BL432" s="16" t="s">
        <v>142</v>
      </c>
      <c r="BM432" s="16" t="s">
        <v>738</v>
      </c>
    </row>
    <row r="433" spans="2:51" s="10" customFormat="1" ht="22.5" customHeight="1">
      <c r="B433" s="171"/>
      <c r="C433" s="172"/>
      <c r="D433" s="172"/>
      <c r="E433" s="173" t="s">
        <v>21</v>
      </c>
      <c r="F433" s="292" t="s">
        <v>739</v>
      </c>
      <c r="G433" s="278"/>
      <c r="H433" s="278"/>
      <c r="I433" s="278"/>
      <c r="J433" s="172"/>
      <c r="K433" s="174">
        <v>18.95</v>
      </c>
      <c r="L433" s="172"/>
      <c r="M433" s="172"/>
      <c r="N433" s="172"/>
      <c r="O433" s="172"/>
      <c r="P433" s="172"/>
      <c r="Q433" s="172"/>
      <c r="R433" s="175"/>
      <c r="T433" s="176"/>
      <c r="U433" s="172"/>
      <c r="V433" s="172"/>
      <c r="W433" s="172"/>
      <c r="X433" s="172"/>
      <c r="Y433" s="172"/>
      <c r="Z433" s="172"/>
      <c r="AA433" s="177"/>
      <c r="AT433" s="178" t="s">
        <v>184</v>
      </c>
      <c r="AU433" s="178" t="s">
        <v>101</v>
      </c>
      <c r="AV433" s="10" t="s">
        <v>101</v>
      </c>
      <c r="AW433" s="10" t="s">
        <v>35</v>
      </c>
      <c r="AX433" s="10" t="s">
        <v>23</v>
      </c>
      <c r="AY433" s="178" t="s">
        <v>137</v>
      </c>
    </row>
    <row r="434" spans="2:65" s="1" customFormat="1" ht="44.25" customHeight="1">
      <c r="B434" s="33"/>
      <c r="C434" s="164" t="s">
        <v>740</v>
      </c>
      <c r="D434" s="164" t="s">
        <v>138</v>
      </c>
      <c r="E434" s="165" t="s">
        <v>741</v>
      </c>
      <c r="F434" s="272" t="s">
        <v>742</v>
      </c>
      <c r="G434" s="273"/>
      <c r="H434" s="273"/>
      <c r="I434" s="273"/>
      <c r="J434" s="166" t="s">
        <v>216</v>
      </c>
      <c r="K434" s="167">
        <v>5</v>
      </c>
      <c r="L434" s="274">
        <v>0</v>
      </c>
      <c r="M434" s="273"/>
      <c r="N434" s="275">
        <f>ROUND(L434*K434,2)</f>
        <v>0</v>
      </c>
      <c r="O434" s="273"/>
      <c r="P434" s="273"/>
      <c r="Q434" s="273"/>
      <c r="R434" s="35"/>
      <c r="T434" s="168" t="s">
        <v>21</v>
      </c>
      <c r="U434" s="42" t="s">
        <v>42</v>
      </c>
      <c r="V434" s="34"/>
      <c r="W434" s="169">
        <f>V434*K434</f>
        <v>0</v>
      </c>
      <c r="X434" s="169">
        <v>0</v>
      </c>
      <c r="Y434" s="169">
        <f>X434*K434</f>
        <v>0</v>
      </c>
      <c r="Z434" s="169">
        <v>0.17</v>
      </c>
      <c r="AA434" s="170">
        <f>Z434*K434</f>
        <v>0.8500000000000001</v>
      </c>
      <c r="AR434" s="16" t="s">
        <v>142</v>
      </c>
      <c r="AT434" s="16" t="s">
        <v>138</v>
      </c>
      <c r="AU434" s="16" t="s">
        <v>101</v>
      </c>
      <c r="AY434" s="16" t="s">
        <v>137</v>
      </c>
      <c r="BE434" s="108">
        <f>IF(U434="základní",N434,0)</f>
        <v>0</v>
      </c>
      <c r="BF434" s="108">
        <f>IF(U434="snížená",N434,0)</f>
        <v>0</v>
      </c>
      <c r="BG434" s="108">
        <f>IF(U434="zákl. přenesená",N434,0)</f>
        <v>0</v>
      </c>
      <c r="BH434" s="108">
        <f>IF(U434="sníž. přenesená",N434,0)</f>
        <v>0</v>
      </c>
      <c r="BI434" s="108">
        <f>IF(U434="nulová",N434,0)</f>
        <v>0</v>
      </c>
      <c r="BJ434" s="16" t="s">
        <v>23</v>
      </c>
      <c r="BK434" s="108">
        <f>ROUND(L434*K434,2)</f>
        <v>0</v>
      </c>
      <c r="BL434" s="16" t="s">
        <v>142</v>
      </c>
      <c r="BM434" s="16" t="s">
        <v>743</v>
      </c>
    </row>
    <row r="435" spans="2:65" s="1" customFormat="1" ht="31.5" customHeight="1">
      <c r="B435" s="33"/>
      <c r="C435" s="164" t="s">
        <v>507</v>
      </c>
      <c r="D435" s="164" t="s">
        <v>138</v>
      </c>
      <c r="E435" s="165" t="s">
        <v>744</v>
      </c>
      <c r="F435" s="272" t="s">
        <v>745</v>
      </c>
      <c r="G435" s="273"/>
      <c r="H435" s="273"/>
      <c r="I435" s="273"/>
      <c r="J435" s="166" t="s">
        <v>194</v>
      </c>
      <c r="K435" s="167">
        <v>58.8</v>
      </c>
      <c r="L435" s="274">
        <v>0</v>
      </c>
      <c r="M435" s="273"/>
      <c r="N435" s="275">
        <f>ROUND(L435*K435,2)</f>
        <v>0</v>
      </c>
      <c r="O435" s="273"/>
      <c r="P435" s="273"/>
      <c r="Q435" s="273"/>
      <c r="R435" s="35"/>
      <c r="T435" s="168" t="s">
        <v>21</v>
      </c>
      <c r="U435" s="42" t="s">
        <v>42</v>
      </c>
      <c r="V435" s="34"/>
      <c r="W435" s="169">
        <f>V435*K435</f>
        <v>0</v>
      </c>
      <c r="X435" s="169">
        <v>0</v>
      </c>
      <c r="Y435" s="169">
        <f>X435*K435</f>
        <v>0</v>
      </c>
      <c r="Z435" s="169">
        <v>0.264</v>
      </c>
      <c r="AA435" s="170">
        <f>Z435*K435</f>
        <v>15.5232</v>
      </c>
      <c r="AR435" s="16" t="s">
        <v>142</v>
      </c>
      <c r="AT435" s="16" t="s">
        <v>138</v>
      </c>
      <c r="AU435" s="16" t="s">
        <v>101</v>
      </c>
      <c r="AY435" s="16" t="s">
        <v>137</v>
      </c>
      <c r="BE435" s="108">
        <f>IF(U435="základní",N435,0)</f>
        <v>0</v>
      </c>
      <c r="BF435" s="108">
        <f>IF(U435="snížená",N435,0)</f>
        <v>0</v>
      </c>
      <c r="BG435" s="108">
        <f>IF(U435="zákl. přenesená",N435,0)</f>
        <v>0</v>
      </c>
      <c r="BH435" s="108">
        <f>IF(U435="sníž. přenesená",N435,0)</f>
        <v>0</v>
      </c>
      <c r="BI435" s="108">
        <f>IF(U435="nulová",N435,0)</f>
        <v>0</v>
      </c>
      <c r="BJ435" s="16" t="s">
        <v>23</v>
      </c>
      <c r="BK435" s="108">
        <f>ROUND(L435*K435,2)</f>
        <v>0</v>
      </c>
      <c r="BL435" s="16" t="s">
        <v>142</v>
      </c>
      <c r="BM435" s="16" t="s">
        <v>746</v>
      </c>
    </row>
    <row r="436" spans="2:51" s="10" customFormat="1" ht="22.5" customHeight="1">
      <c r="B436" s="171"/>
      <c r="C436" s="172"/>
      <c r="D436" s="172"/>
      <c r="E436" s="173" t="s">
        <v>21</v>
      </c>
      <c r="F436" s="292" t="s">
        <v>747</v>
      </c>
      <c r="G436" s="278"/>
      <c r="H436" s="278"/>
      <c r="I436" s="278"/>
      <c r="J436" s="172"/>
      <c r="K436" s="174">
        <v>58.8</v>
      </c>
      <c r="L436" s="172"/>
      <c r="M436" s="172"/>
      <c r="N436" s="172"/>
      <c r="O436" s="172"/>
      <c r="P436" s="172"/>
      <c r="Q436" s="172"/>
      <c r="R436" s="175"/>
      <c r="T436" s="176"/>
      <c r="U436" s="172"/>
      <c r="V436" s="172"/>
      <c r="W436" s="172"/>
      <c r="X436" s="172"/>
      <c r="Y436" s="172"/>
      <c r="Z436" s="172"/>
      <c r="AA436" s="177"/>
      <c r="AT436" s="178" t="s">
        <v>184</v>
      </c>
      <c r="AU436" s="178" t="s">
        <v>101</v>
      </c>
      <c r="AV436" s="10" t="s">
        <v>101</v>
      </c>
      <c r="AW436" s="10" t="s">
        <v>35</v>
      </c>
      <c r="AX436" s="10" t="s">
        <v>23</v>
      </c>
      <c r="AY436" s="178" t="s">
        <v>137</v>
      </c>
    </row>
    <row r="437" spans="2:65" s="1" customFormat="1" ht="31.5" customHeight="1">
      <c r="B437" s="33"/>
      <c r="C437" s="164" t="s">
        <v>748</v>
      </c>
      <c r="D437" s="164" t="s">
        <v>138</v>
      </c>
      <c r="E437" s="165" t="s">
        <v>749</v>
      </c>
      <c r="F437" s="272" t="s">
        <v>750</v>
      </c>
      <c r="G437" s="273"/>
      <c r="H437" s="273"/>
      <c r="I437" s="273"/>
      <c r="J437" s="166" t="s">
        <v>216</v>
      </c>
      <c r="K437" s="167">
        <v>12</v>
      </c>
      <c r="L437" s="274">
        <v>0</v>
      </c>
      <c r="M437" s="273"/>
      <c r="N437" s="275">
        <f>ROUND(L437*K437,2)</f>
        <v>0</v>
      </c>
      <c r="O437" s="273"/>
      <c r="P437" s="273"/>
      <c r="Q437" s="273"/>
      <c r="R437" s="35"/>
      <c r="T437" s="168" t="s">
        <v>21</v>
      </c>
      <c r="U437" s="42" t="s">
        <v>42</v>
      </c>
      <c r="V437" s="34"/>
      <c r="W437" s="169">
        <f>V437*K437</f>
        <v>0</v>
      </c>
      <c r="X437" s="169">
        <v>5E-05</v>
      </c>
      <c r="Y437" s="169">
        <f>X437*K437</f>
        <v>0.0006000000000000001</v>
      </c>
      <c r="Z437" s="169">
        <v>0</v>
      </c>
      <c r="AA437" s="170">
        <f>Z437*K437</f>
        <v>0</v>
      </c>
      <c r="AR437" s="16" t="s">
        <v>142</v>
      </c>
      <c r="AT437" s="16" t="s">
        <v>138</v>
      </c>
      <c r="AU437" s="16" t="s">
        <v>101</v>
      </c>
      <c r="AY437" s="16" t="s">
        <v>137</v>
      </c>
      <c r="BE437" s="108">
        <f>IF(U437="základní",N437,0)</f>
        <v>0</v>
      </c>
      <c r="BF437" s="108">
        <f>IF(U437="snížená",N437,0)</f>
        <v>0</v>
      </c>
      <c r="BG437" s="108">
        <f>IF(U437="zákl. přenesená",N437,0)</f>
        <v>0</v>
      </c>
      <c r="BH437" s="108">
        <f>IF(U437="sníž. přenesená",N437,0)</f>
        <v>0</v>
      </c>
      <c r="BI437" s="108">
        <f>IF(U437="nulová",N437,0)</f>
        <v>0</v>
      </c>
      <c r="BJ437" s="16" t="s">
        <v>23</v>
      </c>
      <c r="BK437" s="108">
        <f>ROUND(L437*K437,2)</f>
        <v>0</v>
      </c>
      <c r="BL437" s="16" t="s">
        <v>142</v>
      </c>
      <c r="BM437" s="16" t="s">
        <v>751</v>
      </c>
    </row>
    <row r="438" spans="2:51" s="10" customFormat="1" ht="22.5" customHeight="1">
      <c r="B438" s="171"/>
      <c r="C438" s="172"/>
      <c r="D438" s="172"/>
      <c r="E438" s="173" t="s">
        <v>21</v>
      </c>
      <c r="F438" s="292" t="s">
        <v>752</v>
      </c>
      <c r="G438" s="278"/>
      <c r="H438" s="278"/>
      <c r="I438" s="278"/>
      <c r="J438" s="172"/>
      <c r="K438" s="174">
        <v>12</v>
      </c>
      <c r="L438" s="172"/>
      <c r="M438" s="172"/>
      <c r="N438" s="172"/>
      <c r="O438" s="172"/>
      <c r="P438" s="172"/>
      <c r="Q438" s="172"/>
      <c r="R438" s="175"/>
      <c r="T438" s="176"/>
      <c r="U438" s="172"/>
      <c r="V438" s="172"/>
      <c r="W438" s="172"/>
      <c r="X438" s="172"/>
      <c r="Y438" s="172"/>
      <c r="Z438" s="172"/>
      <c r="AA438" s="177"/>
      <c r="AT438" s="178" t="s">
        <v>184</v>
      </c>
      <c r="AU438" s="178" t="s">
        <v>101</v>
      </c>
      <c r="AV438" s="10" t="s">
        <v>101</v>
      </c>
      <c r="AW438" s="10" t="s">
        <v>35</v>
      </c>
      <c r="AX438" s="10" t="s">
        <v>23</v>
      </c>
      <c r="AY438" s="178" t="s">
        <v>137</v>
      </c>
    </row>
    <row r="439" spans="2:65" s="1" customFormat="1" ht="31.5" customHeight="1">
      <c r="B439" s="33"/>
      <c r="C439" s="164" t="s">
        <v>512</v>
      </c>
      <c r="D439" s="164" t="s">
        <v>138</v>
      </c>
      <c r="E439" s="165" t="s">
        <v>753</v>
      </c>
      <c r="F439" s="272" t="s">
        <v>754</v>
      </c>
      <c r="G439" s="273"/>
      <c r="H439" s="273"/>
      <c r="I439" s="273"/>
      <c r="J439" s="166" t="s">
        <v>216</v>
      </c>
      <c r="K439" s="167">
        <v>62</v>
      </c>
      <c r="L439" s="274">
        <v>0</v>
      </c>
      <c r="M439" s="273"/>
      <c r="N439" s="275">
        <f>ROUND(L439*K439,2)</f>
        <v>0</v>
      </c>
      <c r="O439" s="273"/>
      <c r="P439" s="273"/>
      <c r="Q439" s="273"/>
      <c r="R439" s="35"/>
      <c r="T439" s="168" t="s">
        <v>21</v>
      </c>
      <c r="U439" s="42" t="s">
        <v>42</v>
      </c>
      <c r="V439" s="34"/>
      <c r="W439" s="169">
        <f>V439*K439</f>
        <v>0</v>
      </c>
      <c r="X439" s="169">
        <v>7E-05</v>
      </c>
      <c r="Y439" s="169">
        <f>X439*K439</f>
        <v>0.004339999999999999</v>
      </c>
      <c r="Z439" s="169">
        <v>0</v>
      </c>
      <c r="AA439" s="170">
        <f>Z439*K439</f>
        <v>0</v>
      </c>
      <c r="AR439" s="16" t="s">
        <v>142</v>
      </c>
      <c r="AT439" s="16" t="s">
        <v>138</v>
      </c>
      <c r="AU439" s="16" t="s">
        <v>101</v>
      </c>
      <c r="AY439" s="16" t="s">
        <v>137</v>
      </c>
      <c r="BE439" s="108">
        <f>IF(U439="základní",N439,0)</f>
        <v>0</v>
      </c>
      <c r="BF439" s="108">
        <f>IF(U439="snížená",N439,0)</f>
        <v>0</v>
      </c>
      <c r="BG439" s="108">
        <f>IF(U439="zákl. přenesená",N439,0)</f>
        <v>0</v>
      </c>
      <c r="BH439" s="108">
        <f>IF(U439="sníž. přenesená",N439,0)</f>
        <v>0</v>
      </c>
      <c r="BI439" s="108">
        <f>IF(U439="nulová",N439,0)</f>
        <v>0</v>
      </c>
      <c r="BJ439" s="16" t="s">
        <v>23</v>
      </c>
      <c r="BK439" s="108">
        <f>ROUND(L439*K439,2)</f>
        <v>0</v>
      </c>
      <c r="BL439" s="16" t="s">
        <v>142</v>
      </c>
      <c r="BM439" s="16" t="s">
        <v>755</v>
      </c>
    </row>
    <row r="440" spans="2:51" s="10" customFormat="1" ht="22.5" customHeight="1">
      <c r="B440" s="171"/>
      <c r="C440" s="172"/>
      <c r="D440" s="172"/>
      <c r="E440" s="173" t="s">
        <v>21</v>
      </c>
      <c r="F440" s="292" t="s">
        <v>756</v>
      </c>
      <c r="G440" s="278"/>
      <c r="H440" s="278"/>
      <c r="I440" s="278"/>
      <c r="J440" s="172"/>
      <c r="K440" s="174">
        <v>18</v>
      </c>
      <c r="L440" s="172"/>
      <c r="M440" s="172"/>
      <c r="N440" s="172"/>
      <c r="O440" s="172"/>
      <c r="P440" s="172"/>
      <c r="Q440" s="172"/>
      <c r="R440" s="175"/>
      <c r="T440" s="176"/>
      <c r="U440" s="172"/>
      <c r="V440" s="172"/>
      <c r="W440" s="172"/>
      <c r="X440" s="172"/>
      <c r="Y440" s="172"/>
      <c r="Z440" s="172"/>
      <c r="AA440" s="177"/>
      <c r="AT440" s="178" t="s">
        <v>184</v>
      </c>
      <c r="AU440" s="178" t="s">
        <v>101</v>
      </c>
      <c r="AV440" s="10" t="s">
        <v>101</v>
      </c>
      <c r="AW440" s="10" t="s">
        <v>35</v>
      </c>
      <c r="AX440" s="10" t="s">
        <v>77</v>
      </c>
      <c r="AY440" s="178" t="s">
        <v>137</v>
      </c>
    </row>
    <row r="441" spans="2:51" s="10" customFormat="1" ht="22.5" customHeight="1">
      <c r="B441" s="171"/>
      <c r="C441" s="172"/>
      <c r="D441" s="172"/>
      <c r="E441" s="173" t="s">
        <v>21</v>
      </c>
      <c r="F441" s="277" t="s">
        <v>757</v>
      </c>
      <c r="G441" s="278"/>
      <c r="H441" s="278"/>
      <c r="I441" s="278"/>
      <c r="J441" s="172"/>
      <c r="K441" s="174">
        <v>12</v>
      </c>
      <c r="L441" s="172"/>
      <c r="M441" s="172"/>
      <c r="N441" s="172"/>
      <c r="O441" s="172"/>
      <c r="P441" s="172"/>
      <c r="Q441" s="172"/>
      <c r="R441" s="175"/>
      <c r="T441" s="176"/>
      <c r="U441" s="172"/>
      <c r="V441" s="172"/>
      <c r="W441" s="172"/>
      <c r="X441" s="172"/>
      <c r="Y441" s="172"/>
      <c r="Z441" s="172"/>
      <c r="AA441" s="177"/>
      <c r="AT441" s="178" t="s">
        <v>184</v>
      </c>
      <c r="AU441" s="178" t="s">
        <v>101</v>
      </c>
      <c r="AV441" s="10" t="s">
        <v>101</v>
      </c>
      <c r="AW441" s="10" t="s">
        <v>35</v>
      </c>
      <c r="AX441" s="10" t="s">
        <v>77</v>
      </c>
      <c r="AY441" s="178" t="s">
        <v>137</v>
      </c>
    </row>
    <row r="442" spans="2:51" s="11" customFormat="1" ht="22.5" customHeight="1">
      <c r="B442" s="188"/>
      <c r="C442" s="189"/>
      <c r="D442" s="189"/>
      <c r="E442" s="190" t="s">
        <v>21</v>
      </c>
      <c r="F442" s="297" t="s">
        <v>758</v>
      </c>
      <c r="G442" s="294"/>
      <c r="H442" s="294"/>
      <c r="I442" s="294"/>
      <c r="J442" s="189"/>
      <c r="K442" s="191" t="s">
        <v>21</v>
      </c>
      <c r="L442" s="189"/>
      <c r="M442" s="189"/>
      <c r="N442" s="189"/>
      <c r="O442" s="189"/>
      <c r="P442" s="189"/>
      <c r="Q442" s="189"/>
      <c r="R442" s="192"/>
      <c r="T442" s="193"/>
      <c r="U442" s="189"/>
      <c r="V442" s="189"/>
      <c r="W442" s="189"/>
      <c r="X442" s="189"/>
      <c r="Y442" s="189"/>
      <c r="Z442" s="189"/>
      <c r="AA442" s="194"/>
      <c r="AT442" s="195" t="s">
        <v>184</v>
      </c>
      <c r="AU442" s="195" t="s">
        <v>101</v>
      </c>
      <c r="AV442" s="11" t="s">
        <v>23</v>
      </c>
      <c r="AW442" s="11" t="s">
        <v>35</v>
      </c>
      <c r="AX442" s="11" t="s">
        <v>77</v>
      </c>
      <c r="AY442" s="195" t="s">
        <v>137</v>
      </c>
    </row>
    <row r="443" spans="2:51" s="10" customFormat="1" ht="22.5" customHeight="1">
      <c r="B443" s="171"/>
      <c r="C443" s="172"/>
      <c r="D443" s="172"/>
      <c r="E443" s="173" t="s">
        <v>21</v>
      </c>
      <c r="F443" s="277" t="s">
        <v>759</v>
      </c>
      <c r="G443" s="278"/>
      <c r="H443" s="278"/>
      <c r="I443" s="278"/>
      <c r="J443" s="172"/>
      <c r="K443" s="174">
        <v>32</v>
      </c>
      <c r="L443" s="172"/>
      <c r="M443" s="172"/>
      <c r="N443" s="172"/>
      <c r="O443" s="172"/>
      <c r="P443" s="172"/>
      <c r="Q443" s="172"/>
      <c r="R443" s="175"/>
      <c r="T443" s="176"/>
      <c r="U443" s="172"/>
      <c r="V443" s="172"/>
      <c r="W443" s="172"/>
      <c r="X443" s="172"/>
      <c r="Y443" s="172"/>
      <c r="Z443" s="172"/>
      <c r="AA443" s="177"/>
      <c r="AT443" s="178" t="s">
        <v>184</v>
      </c>
      <c r="AU443" s="178" t="s">
        <v>101</v>
      </c>
      <c r="AV443" s="10" t="s">
        <v>101</v>
      </c>
      <c r="AW443" s="10" t="s">
        <v>35</v>
      </c>
      <c r="AX443" s="10" t="s">
        <v>77</v>
      </c>
      <c r="AY443" s="178" t="s">
        <v>137</v>
      </c>
    </row>
    <row r="444" spans="2:51" s="12" customFormat="1" ht="22.5" customHeight="1">
      <c r="B444" s="196"/>
      <c r="C444" s="197"/>
      <c r="D444" s="197"/>
      <c r="E444" s="198" t="s">
        <v>21</v>
      </c>
      <c r="F444" s="295" t="s">
        <v>269</v>
      </c>
      <c r="G444" s="296"/>
      <c r="H444" s="296"/>
      <c r="I444" s="296"/>
      <c r="J444" s="197"/>
      <c r="K444" s="199">
        <v>62</v>
      </c>
      <c r="L444" s="197"/>
      <c r="M444" s="197"/>
      <c r="N444" s="197"/>
      <c r="O444" s="197"/>
      <c r="P444" s="197"/>
      <c r="Q444" s="197"/>
      <c r="R444" s="200"/>
      <c r="T444" s="201"/>
      <c r="U444" s="197"/>
      <c r="V444" s="197"/>
      <c r="W444" s="197"/>
      <c r="X444" s="197"/>
      <c r="Y444" s="197"/>
      <c r="Z444" s="197"/>
      <c r="AA444" s="202"/>
      <c r="AT444" s="203" t="s">
        <v>184</v>
      </c>
      <c r="AU444" s="203" t="s">
        <v>101</v>
      </c>
      <c r="AV444" s="12" t="s">
        <v>142</v>
      </c>
      <c r="AW444" s="12" t="s">
        <v>35</v>
      </c>
      <c r="AX444" s="12" t="s">
        <v>23</v>
      </c>
      <c r="AY444" s="203" t="s">
        <v>137</v>
      </c>
    </row>
    <row r="445" spans="2:65" s="1" customFormat="1" ht="31.5" customHeight="1">
      <c r="B445" s="33"/>
      <c r="C445" s="184" t="s">
        <v>760</v>
      </c>
      <c r="D445" s="184" t="s">
        <v>217</v>
      </c>
      <c r="E445" s="185" t="s">
        <v>761</v>
      </c>
      <c r="F445" s="288" t="s">
        <v>762</v>
      </c>
      <c r="G445" s="289"/>
      <c r="H445" s="289"/>
      <c r="I445" s="289"/>
      <c r="J445" s="186" t="s">
        <v>216</v>
      </c>
      <c r="K445" s="187">
        <v>12</v>
      </c>
      <c r="L445" s="290">
        <v>0</v>
      </c>
      <c r="M445" s="289"/>
      <c r="N445" s="291">
        <f>ROUND(L445*K445,2)</f>
        <v>0</v>
      </c>
      <c r="O445" s="273"/>
      <c r="P445" s="273"/>
      <c r="Q445" s="273"/>
      <c r="R445" s="35"/>
      <c r="T445" s="168" t="s">
        <v>21</v>
      </c>
      <c r="U445" s="42" t="s">
        <v>42</v>
      </c>
      <c r="V445" s="34"/>
      <c r="W445" s="169">
        <f>V445*K445</f>
        <v>0</v>
      </c>
      <c r="X445" s="169">
        <v>0</v>
      </c>
      <c r="Y445" s="169">
        <f>X445*K445</f>
        <v>0</v>
      </c>
      <c r="Z445" s="169">
        <v>0</v>
      </c>
      <c r="AA445" s="170">
        <f>Z445*K445</f>
        <v>0</v>
      </c>
      <c r="AR445" s="16" t="s">
        <v>155</v>
      </c>
      <c r="AT445" s="16" t="s">
        <v>217</v>
      </c>
      <c r="AU445" s="16" t="s">
        <v>101</v>
      </c>
      <c r="AY445" s="16" t="s">
        <v>137</v>
      </c>
      <c r="BE445" s="108">
        <f>IF(U445="základní",N445,0)</f>
        <v>0</v>
      </c>
      <c r="BF445" s="108">
        <f>IF(U445="snížená",N445,0)</f>
        <v>0</v>
      </c>
      <c r="BG445" s="108">
        <f>IF(U445="zákl. přenesená",N445,0)</f>
        <v>0</v>
      </c>
      <c r="BH445" s="108">
        <f>IF(U445="sníž. přenesená",N445,0)</f>
        <v>0</v>
      </c>
      <c r="BI445" s="108">
        <f>IF(U445="nulová",N445,0)</f>
        <v>0</v>
      </c>
      <c r="BJ445" s="16" t="s">
        <v>23</v>
      </c>
      <c r="BK445" s="108">
        <f>ROUND(L445*K445,2)</f>
        <v>0</v>
      </c>
      <c r="BL445" s="16" t="s">
        <v>142</v>
      </c>
      <c r="BM445" s="16" t="s">
        <v>763</v>
      </c>
    </row>
    <row r="446" spans="2:47" s="1" customFormat="1" ht="66" customHeight="1">
      <c r="B446" s="33"/>
      <c r="C446" s="34"/>
      <c r="D446" s="34"/>
      <c r="E446" s="34"/>
      <c r="F446" s="276" t="s">
        <v>346</v>
      </c>
      <c r="G446" s="240"/>
      <c r="H446" s="240"/>
      <c r="I446" s="240"/>
      <c r="J446" s="34"/>
      <c r="K446" s="34"/>
      <c r="L446" s="34"/>
      <c r="M446" s="34"/>
      <c r="N446" s="34"/>
      <c r="O446" s="34"/>
      <c r="P446" s="34"/>
      <c r="Q446" s="34"/>
      <c r="R446" s="35"/>
      <c r="T446" s="76"/>
      <c r="U446" s="34"/>
      <c r="V446" s="34"/>
      <c r="W446" s="34"/>
      <c r="X446" s="34"/>
      <c r="Y446" s="34"/>
      <c r="Z446" s="34"/>
      <c r="AA446" s="77"/>
      <c r="AT446" s="16" t="s">
        <v>144</v>
      </c>
      <c r="AU446" s="16" t="s">
        <v>101</v>
      </c>
    </row>
    <row r="447" spans="2:51" s="10" customFormat="1" ht="22.5" customHeight="1">
      <c r="B447" s="171"/>
      <c r="C447" s="172"/>
      <c r="D447" s="172"/>
      <c r="E447" s="173" t="s">
        <v>21</v>
      </c>
      <c r="F447" s="277" t="s">
        <v>764</v>
      </c>
      <c r="G447" s="278"/>
      <c r="H447" s="278"/>
      <c r="I447" s="278"/>
      <c r="J447" s="172"/>
      <c r="K447" s="174">
        <v>12</v>
      </c>
      <c r="L447" s="172"/>
      <c r="M447" s="172"/>
      <c r="N447" s="172"/>
      <c r="O447" s="172"/>
      <c r="P447" s="172"/>
      <c r="Q447" s="172"/>
      <c r="R447" s="175"/>
      <c r="T447" s="176"/>
      <c r="U447" s="172"/>
      <c r="V447" s="172"/>
      <c r="W447" s="172"/>
      <c r="X447" s="172"/>
      <c r="Y447" s="172"/>
      <c r="Z447" s="172"/>
      <c r="AA447" s="177"/>
      <c r="AT447" s="178" t="s">
        <v>184</v>
      </c>
      <c r="AU447" s="178" t="s">
        <v>101</v>
      </c>
      <c r="AV447" s="10" t="s">
        <v>101</v>
      </c>
      <c r="AW447" s="10" t="s">
        <v>35</v>
      </c>
      <c r="AX447" s="10" t="s">
        <v>23</v>
      </c>
      <c r="AY447" s="178" t="s">
        <v>137</v>
      </c>
    </row>
    <row r="448" spans="2:65" s="1" customFormat="1" ht="31.5" customHeight="1">
      <c r="B448" s="33"/>
      <c r="C448" s="184" t="s">
        <v>516</v>
      </c>
      <c r="D448" s="184" t="s">
        <v>217</v>
      </c>
      <c r="E448" s="185" t="s">
        <v>765</v>
      </c>
      <c r="F448" s="288" t="s">
        <v>766</v>
      </c>
      <c r="G448" s="289"/>
      <c r="H448" s="289"/>
      <c r="I448" s="289"/>
      <c r="J448" s="186" t="s">
        <v>216</v>
      </c>
      <c r="K448" s="187">
        <v>30</v>
      </c>
      <c r="L448" s="290">
        <v>0</v>
      </c>
      <c r="M448" s="289"/>
      <c r="N448" s="291">
        <f>ROUND(L448*K448,2)</f>
        <v>0</v>
      </c>
      <c r="O448" s="273"/>
      <c r="P448" s="273"/>
      <c r="Q448" s="273"/>
      <c r="R448" s="35"/>
      <c r="T448" s="168" t="s">
        <v>21</v>
      </c>
      <c r="U448" s="42" t="s">
        <v>42</v>
      </c>
      <c r="V448" s="34"/>
      <c r="W448" s="169">
        <f>V448*K448</f>
        <v>0</v>
      </c>
      <c r="X448" s="169">
        <v>0</v>
      </c>
      <c r="Y448" s="169">
        <f>X448*K448</f>
        <v>0</v>
      </c>
      <c r="Z448" s="169">
        <v>0</v>
      </c>
      <c r="AA448" s="170">
        <f>Z448*K448</f>
        <v>0</v>
      </c>
      <c r="AR448" s="16" t="s">
        <v>155</v>
      </c>
      <c r="AT448" s="16" t="s">
        <v>217</v>
      </c>
      <c r="AU448" s="16" t="s">
        <v>101</v>
      </c>
      <c r="AY448" s="16" t="s">
        <v>137</v>
      </c>
      <c r="BE448" s="108">
        <f>IF(U448="základní",N448,0)</f>
        <v>0</v>
      </c>
      <c r="BF448" s="108">
        <f>IF(U448="snížená",N448,0)</f>
        <v>0</v>
      </c>
      <c r="BG448" s="108">
        <f>IF(U448="zákl. přenesená",N448,0)</f>
        <v>0</v>
      </c>
      <c r="BH448" s="108">
        <f>IF(U448="sníž. přenesená",N448,0)</f>
        <v>0</v>
      </c>
      <c r="BI448" s="108">
        <f>IF(U448="nulová",N448,0)</f>
        <v>0</v>
      </c>
      <c r="BJ448" s="16" t="s">
        <v>23</v>
      </c>
      <c r="BK448" s="108">
        <f>ROUND(L448*K448,2)</f>
        <v>0</v>
      </c>
      <c r="BL448" s="16" t="s">
        <v>142</v>
      </c>
      <c r="BM448" s="16" t="s">
        <v>767</v>
      </c>
    </row>
    <row r="449" spans="2:47" s="1" customFormat="1" ht="66" customHeight="1">
      <c r="B449" s="33"/>
      <c r="C449" s="34"/>
      <c r="D449" s="34"/>
      <c r="E449" s="34"/>
      <c r="F449" s="276" t="s">
        <v>346</v>
      </c>
      <c r="G449" s="240"/>
      <c r="H449" s="240"/>
      <c r="I449" s="240"/>
      <c r="J449" s="34"/>
      <c r="K449" s="34"/>
      <c r="L449" s="34"/>
      <c r="M449" s="34"/>
      <c r="N449" s="34"/>
      <c r="O449" s="34"/>
      <c r="P449" s="34"/>
      <c r="Q449" s="34"/>
      <c r="R449" s="35"/>
      <c r="T449" s="76"/>
      <c r="U449" s="34"/>
      <c r="V449" s="34"/>
      <c r="W449" s="34"/>
      <c r="X449" s="34"/>
      <c r="Y449" s="34"/>
      <c r="Z449" s="34"/>
      <c r="AA449" s="77"/>
      <c r="AT449" s="16" t="s">
        <v>144</v>
      </c>
      <c r="AU449" s="16" t="s">
        <v>101</v>
      </c>
    </row>
    <row r="450" spans="2:51" s="10" customFormat="1" ht="22.5" customHeight="1">
      <c r="B450" s="171"/>
      <c r="C450" s="172"/>
      <c r="D450" s="172"/>
      <c r="E450" s="173" t="s">
        <v>21</v>
      </c>
      <c r="F450" s="277" t="s">
        <v>768</v>
      </c>
      <c r="G450" s="278"/>
      <c r="H450" s="278"/>
      <c r="I450" s="278"/>
      <c r="J450" s="172"/>
      <c r="K450" s="174">
        <v>12</v>
      </c>
      <c r="L450" s="172"/>
      <c r="M450" s="172"/>
      <c r="N450" s="172"/>
      <c r="O450" s="172"/>
      <c r="P450" s="172"/>
      <c r="Q450" s="172"/>
      <c r="R450" s="175"/>
      <c r="T450" s="176"/>
      <c r="U450" s="172"/>
      <c r="V450" s="172"/>
      <c r="W450" s="172"/>
      <c r="X450" s="172"/>
      <c r="Y450" s="172"/>
      <c r="Z450" s="172"/>
      <c r="AA450" s="177"/>
      <c r="AT450" s="178" t="s">
        <v>184</v>
      </c>
      <c r="AU450" s="178" t="s">
        <v>101</v>
      </c>
      <c r="AV450" s="10" t="s">
        <v>101</v>
      </c>
      <c r="AW450" s="10" t="s">
        <v>35</v>
      </c>
      <c r="AX450" s="10" t="s">
        <v>77</v>
      </c>
      <c r="AY450" s="178" t="s">
        <v>137</v>
      </c>
    </row>
    <row r="451" spans="2:51" s="10" customFormat="1" ht="22.5" customHeight="1">
      <c r="B451" s="171"/>
      <c r="C451" s="172"/>
      <c r="D451" s="172"/>
      <c r="E451" s="173" t="s">
        <v>21</v>
      </c>
      <c r="F451" s="277" t="s">
        <v>769</v>
      </c>
      <c r="G451" s="278"/>
      <c r="H451" s="278"/>
      <c r="I451" s="278"/>
      <c r="J451" s="172"/>
      <c r="K451" s="174">
        <v>18</v>
      </c>
      <c r="L451" s="172"/>
      <c r="M451" s="172"/>
      <c r="N451" s="172"/>
      <c r="O451" s="172"/>
      <c r="P451" s="172"/>
      <c r="Q451" s="172"/>
      <c r="R451" s="175"/>
      <c r="T451" s="176"/>
      <c r="U451" s="172"/>
      <c r="V451" s="172"/>
      <c r="W451" s="172"/>
      <c r="X451" s="172"/>
      <c r="Y451" s="172"/>
      <c r="Z451" s="172"/>
      <c r="AA451" s="177"/>
      <c r="AT451" s="178" t="s">
        <v>184</v>
      </c>
      <c r="AU451" s="178" t="s">
        <v>101</v>
      </c>
      <c r="AV451" s="10" t="s">
        <v>101</v>
      </c>
      <c r="AW451" s="10" t="s">
        <v>35</v>
      </c>
      <c r="AX451" s="10" t="s">
        <v>77</v>
      </c>
      <c r="AY451" s="178" t="s">
        <v>137</v>
      </c>
    </row>
    <row r="452" spans="2:51" s="12" customFormat="1" ht="22.5" customHeight="1">
      <c r="B452" s="196"/>
      <c r="C452" s="197"/>
      <c r="D452" s="197"/>
      <c r="E452" s="198" t="s">
        <v>21</v>
      </c>
      <c r="F452" s="295" t="s">
        <v>269</v>
      </c>
      <c r="G452" s="296"/>
      <c r="H452" s="296"/>
      <c r="I452" s="296"/>
      <c r="J452" s="197"/>
      <c r="K452" s="199">
        <v>30</v>
      </c>
      <c r="L452" s="197"/>
      <c r="M452" s="197"/>
      <c r="N452" s="197"/>
      <c r="O452" s="197"/>
      <c r="P452" s="197"/>
      <c r="Q452" s="197"/>
      <c r="R452" s="200"/>
      <c r="T452" s="201"/>
      <c r="U452" s="197"/>
      <c r="V452" s="197"/>
      <c r="W452" s="197"/>
      <c r="X452" s="197"/>
      <c r="Y452" s="197"/>
      <c r="Z452" s="197"/>
      <c r="AA452" s="202"/>
      <c r="AT452" s="203" t="s">
        <v>184</v>
      </c>
      <c r="AU452" s="203" t="s">
        <v>101</v>
      </c>
      <c r="AV452" s="12" t="s">
        <v>142</v>
      </c>
      <c r="AW452" s="12" t="s">
        <v>35</v>
      </c>
      <c r="AX452" s="12" t="s">
        <v>23</v>
      </c>
      <c r="AY452" s="203" t="s">
        <v>137</v>
      </c>
    </row>
    <row r="453" spans="2:65" s="1" customFormat="1" ht="22.5" customHeight="1">
      <c r="B453" s="33"/>
      <c r="C453" s="164" t="s">
        <v>770</v>
      </c>
      <c r="D453" s="164" t="s">
        <v>138</v>
      </c>
      <c r="E453" s="165" t="s">
        <v>771</v>
      </c>
      <c r="F453" s="272" t="s">
        <v>772</v>
      </c>
      <c r="G453" s="273"/>
      <c r="H453" s="273"/>
      <c r="I453" s="273"/>
      <c r="J453" s="166" t="s">
        <v>244</v>
      </c>
      <c r="K453" s="167">
        <v>166.746</v>
      </c>
      <c r="L453" s="274">
        <v>0</v>
      </c>
      <c r="M453" s="273"/>
      <c r="N453" s="275">
        <f>ROUND(L453*K453,2)</f>
        <v>0</v>
      </c>
      <c r="O453" s="273"/>
      <c r="P453" s="273"/>
      <c r="Q453" s="273"/>
      <c r="R453" s="35"/>
      <c r="T453" s="168" t="s">
        <v>21</v>
      </c>
      <c r="U453" s="42" t="s">
        <v>42</v>
      </c>
      <c r="V453" s="34"/>
      <c r="W453" s="169">
        <f>V453*K453</f>
        <v>0</v>
      </c>
      <c r="X453" s="169">
        <v>0</v>
      </c>
      <c r="Y453" s="169">
        <f>X453*K453</f>
        <v>0</v>
      </c>
      <c r="Z453" s="169">
        <v>0</v>
      </c>
      <c r="AA453" s="170">
        <f>Z453*K453</f>
        <v>0</v>
      </c>
      <c r="AR453" s="16" t="s">
        <v>142</v>
      </c>
      <c r="AT453" s="16" t="s">
        <v>138</v>
      </c>
      <c r="AU453" s="16" t="s">
        <v>101</v>
      </c>
      <c r="AY453" s="16" t="s">
        <v>137</v>
      </c>
      <c r="BE453" s="108">
        <f>IF(U453="základní",N453,0)</f>
        <v>0</v>
      </c>
      <c r="BF453" s="108">
        <f>IF(U453="snížená",N453,0)</f>
        <v>0</v>
      </c>
      <c r="BG453" s="108">
        <f>IF(U453="zákl. přenesená",N453,0)</f>
        <v>0</v>
      </c>
      <c r="BH453" s="108">
        <f>IF(U453="sníž. přenesená",N453,0)</f>
        <v>0</v>
      </c>
      <c r="BI453" s="108">
        <f>IF(U453="nulová",N453,0)</f>
        <v>0</v>
      </c>
      <c r="BJ453" s="16" t="s">
        <v>23</v>
      </c>
      <c r="BK453" s="108">
        <f>ROUND(L453*K453,2)</f>
        <v>0</v>
      </c>
      <c r="BL453" s="16" t="s">
        <v>142</v>
      </c>
      <c r="BM453" s="16" t="s">
        <v>773</v>
      </c>
    </row>
    <row r="454" spans="2:51" s="10" customFormat="1" ht="31.5" customHeight="1">
      <c r="B454" s="171"/>
      <c r="C454" s="172"/>
      <c r="D454" s="172"/>
      <c r="E454" s="173" t="s">
        <v>21</v>
      </c>
      <c r="F454" s="292" t="s">
        <v>774</v>
      </c>
      <c r="G454" s="278"/>
      <c r="H454" s="278"/>
      <c r="I454" s="278"/>
      <c r="J454" s="172"/>
      <c r="K454" s="174">
        <v>166.746</v>
      </c>
      <c r="L454" s="172"/>
      <c r="M454" s="172"/>
      <c r="N454" s="172"/>
      <c r="O454" s="172"/>
      <c r="P454" s="172"/>
      <c r="Q454" s="172"/>
      <c r="R454" s="175"/>
      <c r="T454" s="176"/>
      <c r="U454" s="172"/>
      <c r="V454" s="172"/>
      <c r="W454" s="172"/>
      <c r="X454" s="172"/>
      <c r="Y454" s="172"/>
      <c r="Z454" s="172"/>
      <c r="AA454" s="177"/>
      <c r="AT454" s="178" t="s">
        <v>184</v>
      </c>
      <c r="AU454" s="178" t="s">
        <v>101</v>
      </c>
      <c r="AV454" s="10" t="s">
        <v>101</v>
      </c>
      <c r="AW454" s="10" t="s">
        <v>35</v>
      </c>
      <c r="AX454" s="10" t="s">
        <v>23</v>
      </c>
      <c r="AY454" s="178" t="s">
        <v>137</v>
      </c>
    </row>
    <row r="455" spans="2:65" s="1" customFormat="1" ht="31.5" customHeight="1">
      <c r="B455" s="33"/>
      <c r="C455" s="164" t="s">
        <v>521</v>
      </c>
      <c r="D455" s="164" t="s">
        <v>138</v>
      </c>
      <c r="E455" s="165" t="s">
        <v>775</v>
      </c>
      <c r="F455" s="272" t="s">
        <v>776</v>
      </c>
      <c r="G455" s="273"/>
      <c r="H455" s="273"/>
      <c r="I455" s="273"/>
      <c r="J455" s="166" t="s">
        <v>244</v>
      </c>
      <c r="K455" s="167">
        <v>314.989</v>
      </c>
      <c r="L455" s="274">
        <v>0</v>
      </c>
      <c r="M455" s="273"/>
      <c r="N455" s="275">
        <f>ROUND(L455*K455,2)</f>
        <v>0</v>
      </c>
      <c r="O455" s="273"/>
      <c r="P455" s="273"/>
      <c r="Q455" s="273"/>
      <c r="R455" s="35"/>
      <c r="T455" s="168" t="s">
        <v>21</v>
      </c>
      <c r="U455" s="42" t="s">
        <v>42</v>
      </c>
      <c r="V455" s="34"/>
      <c r="W455" s="169">
        <f>V455*K455</f>
        <v>0</v>
      </c>
      <c r="X455" s="169">
        <v>0</v>
      </c>
      <c r="Y455" s="169">
        <f>X455*K455</f>
        <v>0</v>
      </c>
      <c r="Z455" s="169">
        <v>0</v>
      </c>
      <c r="AA455" s="170">
        <f>Z455*K455</f>
        <v>0</v>
      </c>
      <c r="AR455" s="16" t="s">
        <v>142</v>
      </c>
      <c r="AT455" s="16" t="s">
        <v>138</v>
      </c>
      <c r="AU455" s="16" t="s">
        <v>101</v>
      </c>
      <c r="AY455" s="16" t="s">
        <v>137</v>
      </c>
      <c r="BE455" s="108">
        <f>IF(U455="základní",N455,0)</f>
        <v>0</v>
      </c>
      <c r="BF455" s="108">
        <f>IF(U455="snížená",N455,0)</f>
        <v>0</v>
      </c>
      <c r="BG455" s="108">
        <f>IF(U455="zákl. přenesená",N455,0)</f>
        <v>0</v>
      </c>
      <c r="BH455" s="108">
        <f>IF(U455="sníž. přenesená",N455,0)</f>
        <v>0</v>
      </c>
      <c r="BI455" s="108">
        <f>IF(U455="nulová",N455,0)</f>
        <v>0</v>
      </c>
      <c r="BJ455" s="16" t="s">
        <v>23</v>
      </c>
      <c r="BK455" s="108">
        <f>ROUND(L455*K455,2)</f>
        <v>0</v>
      </c>
      <c r="BL455" s="16" t="s">
        <v>142</v>
      </c>
      <c r="BM455" s="16" t="s">
        <v>777</v>
      </c>
    </row>
    <row r="456" spans="2:65" s="1" customFormat="1" ht="22.5" customHeight="1">
      <c r="B456" s="33"/>
      <c r="C456" s="164" t="s">
        <v>778</v>
      </c>
      <c r="D456" s="164" t="s">
        <v>138</v>
      </c>
      <c r="E456" s="165" t="s">
        <v>779</v>
      </c>
      <c r="F456" s="272" t="s">
        <v>780</v>
      </c>
      <c r="G456" s="273"/>
      <c r="H456" s="273"/>
      <c r="I456" s="273"/>
      <c r="J456" s="166" t="s">
        <v>244</v>
      </c>
      <c r="K456" s="167">
        <v>2381.107</v>
      </c>
      <c r="L456" s="274">
        <v>0</v>
      </c>
      <c r="M456" s="273"/>
      <c r="N456" s="275">
        <f>ROUND(L456*K456,2)</f>
        <v>0</v>
      </c>
      <c r="O456" s="273"/>
      <c r="P456" s="273"/>
      <c r="Q456" s="273"/>
      <c r="R456" s="35"/>
      <c r="T456" s="168" t="s">
        <v>21</v>
      </c>
      <c r="U456" s="42" t="s">
        <v>42</v>
      </c>
      <c r="V456" s="34"/>
      <c r="W456" s="169">
        <f>V456*K456</f>
        <v>0</v>
      </c>
      <c r="X456" s="169">
        <v>0</v>
      </c>
      <c r="Y456" s="169">
        <f>X456*K456</f>
        <v>0</v>
      </c>
      <c r="Z456" s="169">
        <v>0</v>
      </c>
      <c r="AA456" s="170">
        <f>Z456*K456</f>
        <v>0</v>
      </c>
      <c r="AR456" s="16" t="s">
        <v>142</v>
      </c>
      <c r="AT456" s="16" t="s">
        <v>138</v>
      </c>
      <c r="AU456" s="16" t="s">
        <v>101</v>
      </c>
      <c r="AY456" s="16" t="s">
        <v>137</v>
      </c>
      <c r="BE456" s="108">
        <f>IF(U456="základní",N456,0)</f>
        <v>0</v>
      </c>
      <c r="BF456" s="108">
        <f>IF(U456="snížená",N456,0)</f>
        <v>0</v>
      </c>
      <c r="BG456" s="108">
        <f>IF(U456="zákl. přenesená",N456,0)</f>
        <v>0</v>
      </c>
      <c r="BH456" s="108">
        <f>IF(U456="sníž. přenesená",N456,0)</f>
        <v>0</v>
      </c>
      <c r="BI456" s="108">
        <f>IF(U456="nulová",N456,0)</f>
        <v>0</v>
      </c>
      <c r="BJ456" s="16" t="s">
        <v>23</v>
      </c>
      <c r="BK456" s="108">
        <f>ROUND(L456*K456,2)</f>
        <v>0</v>
      </c>
      <c r="BL456" s="16" t="s">
        <v>142</v>
      </c>
      <c r="BM456" s="16" t="s">
        <v>781</v>
      </c>
    </row>
    <row r="457" spans="2:51" s="10" customFormat="1" ht="22.5" customHeight="1">
      <c r="B457" s="171"/>
      <c r="C457" s="172"/>
      <c r="D457" s="172"/>
      <c r="E457" s="173" t="s">
        <v>21</v>
      </c>
      <c r="F457" s="292" t="s">
        <v>782</v>
      </c>
      <c r="G457" s="278"/>
      <c r="H457" s="278"/>
      <c r="I457" s="278"/>
      <c r="J457" s="172"/>
      <c r="K457" s="174">
        <v>2102.149</v>
      </c>
      <c r="L457" s="172"/>
      <c r="M457" s="172"/>
      <c r="N457" s="172"/>
      <c r="O457" s="172"/>
      <c r="P457" s="172"/>
      <c r="Q457" s="172"/>
      <c r="R457" s="175"/>
      <c r="T457" s="176"/>
      <c r="U457" s="172"/>
      <c r="V457" s="172"/>
      <c r="W457" s="172"/>
      <c r="X457" s="172"/>
      <c r="Y457" s="172"/>
      <c r="Z457" s="172"/>
      <c r="AA457" s="177"/>
      <c r="AT457" s="178" t="s">
        <v>184</v>
      </c>
      <c r="AU457" s="178" t="s">
        <v>101</v>
      </c>
      <c r="AV457" s="10" t="s">
        <v>101</v>
      </c>
      <c r="AW457" s="10" t="s">
        <v>35</v>
      </c>
      <c r="AX457" s="10" t="s">
        <v>77</v>
      </c>
      <c r="AY457" s="178" t="s">
        <v>137</v>
      </c>
    </row>
    <row r="458" spans="2:51" s="10" customFormat="1" ht="22.5" customHeight="1">
      <c r="B458" s="171"/>
      <c r="C458" s="172"/>
      <c r="D458" s="172"/>
      <c r="E458" s="173" t="s">
        <v>21</v>
      </c>
      <c r="F458" s="277" t="s">
        <v>783</v>
      </c>
      <c r="G458" s="278"/>
      <c r="H458" s="278"/>
      <c r="I458" s="278"/>
      <c r="J458" s="172"/>
      <c r="K458" s="174">
        <v>278.958</v>
      </c>
      <c r="L458" s="172"/>
      <c r="M458" s="172"/>
      <c r="N458" s="172"/>
      <c r="O458" s="172"/>
      <c r="P458" s="172"/>
      <c r="Q458" s="172"/>
      <c r="R458" s="175"/>
      <c r="T458" s="176"/>
      <c r="U458" s="172"/>
      <c r="V458" s="172"/>
      <c r="W458" s="172"/>
      <c r="X458" s="172"/>
      <c r="Y458" s="172"/>
      <c r="Z458" s="172"/>
      <c r="AA458" s="177"/>
      <c r="AT458" s="178" t="s">
        <v>184</v>
      </c>
      <c r="AU458" s="178" t="s">
        <v>101</v>
      </c>
      <c r="AV458" s="10" t="s">
        <v>101</v>
      </c>
      <c r="AW458" s="10" t="s">
        <v>35</v>
      </c>
      <c r="AX458" s="10" t="s">
        <v>77</v>
      </c>
      <c r="AY458" s="178" t="s">
        <v>137</v>
      </c>
    </row>
    <row r="459" spans="2:51" s="12" customFormat="1" ht="22.5" customHeight="1">
      <c r="B459" s="196"/>
      <c r="C459" s="197"/>
      <c r="D459" s="197"/>
      <c r="E459" s="198" t="s">
        <v>21</v>
      </c>
      <c r="F459" s="295" t="s">
        <v>269</v>
      </c>
      <c r="G459" s="296"/>
      <c r="H459" s="296"/>
      <c r="I459" s="296"/>
      <c r="J459" s="197"/>
      <c r="K459" s="199">
        <v>2381.107</v>
      </c>
      <c r="L459" s="197"/>
      <c r="M459" s="197"/>
      <c r="N459" s="197"/>
      <c r="O459" s="197"/>
      <c r="P459" s="197"/>
      <c r="Q459" s="197"/>
      <c r="R459" s="200"/>
      <c r="T459" s="201"/>
      <c r="U459" s="197"/>
      <c r="V459" s="197"/>
      <c r="W459" s="197"/>
      <c r="X459" s="197"/>
      <c r="Y459" s="197"/>
      <c r="Z459" s="197"/>
      <c r="AA459" s="202"/>
      <c r="AT459" s="203" t="s">
        <v>184</v>
      </c>
      <c r="AU459" s="203" t="s">
        <v>101</v>
      </c>
      <c r="AV459" s="12" t="s">
        <v>142</v>
      </c>
      <c r="AW459" s="12" t="s">
        <v>35</v>
      </c>
      <c r="AX459" s="12" t="s">
        <v>23</v>
      </c>
      <c r="AY459" s="203" t="s">
        <v>137</v>
      </c>
    </row>
    <row r="460" spans="2:65" s="1" customFormat="1" ht="31.5" customHeight="1">
      <c r="B460" s="33"/>
      <c r="C460" s="164" t="s">
        <v>526</v>
      </c>
      <c r="D460" s="164" t="s">
        <v>138</v>
      </c>
      <c r="E460" s="165" t="s">
        <v>784</v>
      </c>
      <c r="F460" s="272" t="s">
        <v>785</v>
      </c>
      <c r="G460" s="273"/>
      <c r="H460" s="273"/>
      <c r="I460" s="273"/>
      <c r="J460" s="166" t="s">
        <v>244</v>
      </c>
      <c r="K460" s="167">
        <v>116.301</v>
      </c>
      <c r="L460" s="274">
        <v>0</v>
      </c>
      <c r="M460" s="273"/>
      <c r="N460" s="275">
        <f>ROUND(L460*K460,2)</f>
        <v>0</v>
      </c>
      <c r="O460" s="273"/>
      <c r="P460" s="273"/>
      <c r="Q460" s="273"/>
      <c r="R460" s="35"/>
      <c r="T460" s="168" t="s">
        <v>21</v>
      </c>
      <c r="U460" s="42" t="s">
        <v>42</v>
      </c>
      <c r="V460" s="34"/>
      <c r="W460" s="169">
        <f>V460*K460</f>
        <v>0</v>
      </c>
      <c r="X460" s="169">
        <v>0</v>
      </c>
      <c r="Y460" s="169">
        <f>X460*K460</f>
        <v>0</v>
      </c>
      <c r="Z460" s="169">
        <v>0</v>
      </c>
      <c r="AA460" s="170">
        <f>Z460*K460</f>
        <v>0</v>
      </c>
      <c r="AR460" s="16" t="s">
        <v>142</v>
      </c>
      <c r="AT460" s="16" t="s">
        <v>138</v>
      </c>
      <c r="AU460" s="16" t="s">
        <v>101</v>
      </c>
      <c r="AY460" s="16" t="s">
        <v>137</v>
      </c>
      <c r="BE460" s="108">
        <f>IF(U460="základní",N460,0)</f>
        <v>0</v>
      </c>
      <c r="BF460" s="108">
        <f>IF(U460="snížená",N460,0)</f>
        <v>0</v>
      </c>
      <c r="BG460" s="108">
        <f>IF(U460="zákl. přenesená",N460,0)</f>
        <v>0</v>
      </c>
      <c r="BH460" s="108">
        <f>IF(U460="sníž. přenesená",N460,0)</f>
        <v>0</v>
      </c>
      <c r="BI460" s="108">
        <f>IF(U460="nulová",N460,0)</f>
        <v>0</v>
      </c>
      <c r="BJ460" s="16" t="s">
        <v>23</v>
      </c>
      <c r="BK460" s="108">
        <f>ROUND(L460*K460,2)</f>
        <v>0</v>
      </c>
      <c r="BL460" s="16" t="s">
        <v>142</v>
      </c>
      <c r="BM460" s="16" t="s">
        <v>786</v>
      </c>
    </row>
    <row r="461" spans="2:51" s="10" customFormat="1" ht="22.5" customHeight="1">
      <c r="B461" s="171"/>
      <c r="C461" s="172"/>
      <c r="D461" s="172"/>
      <c r="E461" s="173" t="s">
        <v>21</v>
      </c>
      <c r="F461" s="292" t="s">
        <v>787</v>
      </c>
      <c r="G461" s="278"/>
      <c r="H461" s="278"/>
      <c r="I461" s="278"/>
      <c r="J461" s="172"/>
      <c r="K461" s="174">
        <v>116.301</v>
      </c>
      <c r="L461" s="172"/>
      <c r="M461" s="172"/>
      <c r="N461" s="172"/>
      <c r="O461" s="172"/>
      <c r="P461" s="172"/>
      <c r="Q461" s="172"/>
      <c r="R461" s="175"/>
      <c r="T461" s="176"/>
      <c r="U461" s="172"/>
      <c r="V461" s="172"/>
      <c r="W461" s="172"/>
      <c r="X461" s="172"/>
      <c r="Y461" s="172"/>
      <c r="Z461" s="172"/>
      <c r="AA461" s="177"/>
      <c r="AT461" s="178" t="s">
        <v>184</v>
      </c>
      <c r="AU461" s="178" t="s">
        <v>101</v>
      </c>
      <c r="AV461" s="10" t="s">
        <v>101</v>
      </c>
      <c r="AW461" s="10" t="s">
        <v>35</v>
      </c>
      <c r="AX461" s="10" t="s">
        <v>23</v>
      </c>
      <c r="AY461" s="178" t="s">
        <v>137</v>
      </c>
    </row>
    <row r="462" spans="2:65" s="1" customFormat="1" ht="31.5" customHeight="1">
      <c r="B462" s="33"/>
      <c r="C462" s="164" t="s">
        <v>788</v>
      </c>
      <c r="D462" s="164" t="s">
        <v>138</v>
      </c>
      <c r="E462" s="165" t="s">
        <v>789</v>
      </c>
      <c r="F462" s="272" t="s">
        <v>790</v>
      </c>
      <c r="G462" s="273"/>
      <c r="H462" s="273"/>
      <c r="I462" s="273"/>
      <c r="J462" s="166" t="s">
        <v>244</v>
      </c>
      <c r="K462" s="167">
        <v>81.556</v>
      </c>
      <c r="L462" s="274">
        <v>0</v>
      </c>
      <c r="M462" s="273"/>
      <c r="N462" s="275">
        <f>ROUND(L462*K462,2)</f>
        <v>0</v>
      </c>
      <c r="O462" s="273"/>
      <c r="P462" s="273"/>
      <c r="Q462" s="273"/>
      <c r="R462" s="35"/>
      <c r="T462" s="168" t="s">
        <v>21</v>
      </c>
      <c r="U462" s="42" t="s">
        <v>42</v>
      </c>
      <c r="V462" s="34"/>
      <c r="W462" s="169">
        <f>V462*K462</f>
        <v>0</v>
      </c>
      <c r="X462" s="169">
        <v>0</v>
      </c>
      <c r="Y462" s="169">
        <f>X462*K462</f>
        <v>0</v>
      </c>
      <c r="Z462" s="169">
        <v>0</v>
      </c>
      <c r="AA462" s="170">
        <f>Z462*K462</f>
        <v>0</v>
      </c>
      <c r="AR462" s="16" t="s">
        <v>142</v>
      </c>
      <c r="AT462" s="16" t="s">
        <v>138</v>
      </c>
      <c r="AU462" s="16" t="s">
        <v>101</v>
      </c>
      <c r="AY462" s="16" t="s">
        <v>137</v>
      </c>
      <c r="BE462" s="108">
        <f>IF(U462="základní",N462,0)</f>
        <v>0</v>
      </c>
      <c r="BF462" s="108">
        <f>IF(U462="snížená",N462,0)</f>
        <v>0</v>
      </c>
      <c r="BG462" s="108">
        <f>IF(U462="zákl. přenesená",N462,0)</f>
        <v>0</v>
      </c>
      <c r="BH462" s="108">
        <f>IF(U462="sníž. přenesená",N462,0)</f>
        <v>0</v>
      </c>
      <c r="BI462" s="108">
        <f>IF(U462="nulová",N462,0)</f>
        <v>0</v>
      </c>
      <c r="BJ462" s="16" t="s">
        <v>23</v>
      </c>
      <c r="BK462" s="108">
        <f>ROUND(L462*K462,2)</f>
        <v>0</v>
      </c>
      <c r="BL462" s="16" t="s">
        <v>142</v>
      </c>
      <c r="BM462" s="16" t="s">
        <v>791</v>
      </c>
    </row>
    <row r="463" spans="2:51" s="10" customFormat="1" ht="22.5" customHeight="1">
      <c r="B463" s="171"/>
      <c r="C463" s="172"/>
      <c r="D463" s="172"/>
      <c r="E463" s="173" t="s">
        <v>21</v>
      </c>
      <c r="F463" s="292" t="s">
        <v>792</v>
      </c>
      <c r="G463" s="278"/>
      <c r="H463" s="278"/>
      <c r="I463" s="278"/>
      <c r="J463" s="172"/>
      <c r="K463" s="174">
        <v>81.556</v>
      </c>
      <c r="L463" s="172"/>
      <c r="M463" s="172"/>
      <c r="N463" s="172"/>
      <c r="O463" s="172"/>
      <c r="P463" s="172"/>
      <c r="Q463" s="172"/>
      <c r="R463" s="175"/>
      <c r="T463" s="176"/>
      <c r="U463" s="172"/>
      <c r="V463" s="172"/>
      <c r="W463" s="172"/>
      <c r="X463" s="172"/>
      <c r="Y463" s="172"/>
      <c r="Z463" s="172"/>
      <c r="AA463" s="177"/>
      <c r="AT463" s="178" t="s">
        <v>184</v>
      </c>
      <c r="AU463" s="178" t="s">
        <v>101</v>
      </c>
      <c r="AV463" s="10" t="s">
        <v>101</v>
      </c>
      <c r="AW463" s="10" t="s">
        <v>35</v>
      </c>
      <c r="AX463" s="10" t="s">
        <v>23</v>
      </c>
      <c r="AY463" s="178" t="s">
        <v>137</v>
      </c>
    </row>
    <row r="464" spans="2:65" s="1" customFormat="1" ht="31.5" customHeight="1">
      <c r="B464" s="33"/>
      <c r="C464" s="164" t="s">
        <v>532</v>
      </c>
      <c r="D464" s="164" t="s">
        <v>138</v>
      </c>
      <c r="E464" s="165" t="s">
        <v>793</v>
      </c>
      <c r="F464" s="272" t="s">
        <v>794</v>
      </c>
      <c r="G464" s="273"/>
      <c r="H464" s="273"/>
      <c r="I464" s="273"/>
      <c r="J464" s="166" t="s">
        <v>244</v>
      </c>
      <c r="K464" s="167">
        <v>92.79</v>
      </c>
      <c r="L464" s="274">
        <v>0</v>
      </c>
      <c r="M464" s="273"/>
      <c r="N464" s="275">
        <f>ROUND(L464*K464,2)</f>
        <v>0</v>
      </c>
      <c r="O464" s="273"/>
      <c r="P464" s="273"/>
      <c r="Q464" s="273"/>
      <c r="R464" s="35"/>
      <c r="T464" s="168" t="s">
        <v>21</v>
      </c>
      <c r="U464" s="42" t="s">
        <v>42</v>
      </c>
      <c r="V464" s="34"/>
      <c r="W464" s="169">
        <f>V464*K464</f>
        <v>0</v>
      </c>
      <c r="X464" s="169">
        <v>0</v>
      </c>
      <c r="Y464" s="169">
        <f>X464*K464</f>
        <v>0</v>
      </c>
      <c r="Z464" s="169">
        <v>0</v>
      </c>
      <c r="AA464" s="170">
        <f>Z464*K464</f>
        <v>0</v>
      </c>
      <c r="AR464" s="16" t="s">
        <v>142</v>
      </c>
      <c r="AT464" s="16" t="s">
        <v>138</v>
      </c>
      <c r="AU464" s="16" t="s">
        <v>101</v>
      </c>
      <c r="AY464" s="16" t="s">
        <v>137</v>
      </c>
      <c r="BE464" s="108">
        <f>IF(U464="základní",N464,0)</f>
        <v>0</v>
      </c>
      <c r="BF464" s="108">
        <f>IF(U464="snížená",N464,0)</f>
        <v>0</v>
      </c>
      <c r="BG464" s="108">
        <f>IF(U464="zákl. přenesená",N464,0)</f>
        <v>0</v>
      </c>
      <c r="BH464" s="108">
        <f>IF(U464="sníž. přenesená",N464,0)</f>
        <v>0</v>
      </c>
      <c r="BI464" s="108">
        <f>IF(U464="nulová",N464,0)</f>
        <v>0</v>
      </c>
      <c r="BJ464" s="16" t="s">
        <v>23</v>
      </c>
      <c r="BK464" s="108">
        <f>ROUND(L464*K464,2)</f>
        <v>0</v>
      </c>
      <c r="BL464" s="16" t="s">
        <v>142</v>
      </c>
      <c r="BM464" s="16" t="s">
        <v>795</v>
      </c>
    </row>
    <row r="465" spans="2:65" s="1" customFormat="1" ht="44.25" customHeight="1">
      <c r="B465" s="33"/>
      <c r="C465" s="164" t="s">
        <v>796</v>
      </c>
      <c r="D465" s="164" t="s">
        <v>138</v>
      </c>
      <c r="E465" s="165" t="s">
        <v>797</v>
      </c>
      <c r="F465" s="272" t="s">
        <v>798</v>
      </c>
      <c r="G465" s="273"/>
      <c r="H465" s="273"/>
      <c r="I465" s="273"/>
      <c r="J465" s="166" t="s">
        <v>244</v>
      </c>
      <c r="K465" s="167">
        <v>0.57</v>
      </c>
      <c r="L465" s="274">
        <v>0</v>
      </c>
      <c r="M465" s="273"/>
      <c r="N465" s="275">
        <f>ROUND(L465*K465,2)</f>
        <v>0</v>
      </c>
      <c r="O465" s="273"/>
      <c r="P465" s="273"/>
      <c r="Q465" s="273"/>
      <c r="R465" s="35"/>
      <c r="T465" s="168" t="s">
        <v>21</v>
      </c>
      <c r="U465" s="42" t="s">
        <v>42</v>
      </c>
      <c r="V465" s="34"/>
      <c r="W465" s="169">
        <f>V465*K465</f>
        <v>0</v>
      </c>
      <c r="X465" s="169">
        <v>0</v>
      </c>
      <c r="Y465" s="169">
        <f>X465*K465</f>
        <v>0</v>
      </c>
      <c r="Z465" s="169">
        <v>0</v>
      </c>
      <c r="AA465" s="170">
        <f>Z465*K465</f>
        <v>0</v>
      </c>
      <c r="AR465" s="16" t="s">
        <v>142</v>
      </c>
      <c r="AT465" s="16" t="s">
        <v>138</v>
      </c>
      <c r="AU465" s="16" t="s">
        <v>101</v>
      </c>
      <c r="AY465" s="16" t="s">
        <v>137</v>
      </c>
      <c r="BE465" s="108">
        <f>IF(U465="základní",N465,0)</f>
        <v>0</v>
      </c>
      <c r="BF465" s="108">
        <f>IF(U465="snížená",N465,0)</f>
        <v>0</v>
      </c>
      <c r="BG465" s="108">
        <f>IF(U465="zákl. přenesená",N465,0)</f>
        <v>0</v>
      </c>
      <c r="BH465" s="108">
        <f>IF(U465="sníž. přenesená",N465,0)</f>
        <v>0</v>
      </c>
      <c r="BI465" s="108">
        <f>IF(U465="nulová",N465,0)</f>
        <v>0</v>
      </c>
      <c r="BJ465" s="16" t="s">
        <v>23</v>
      </c>
      <c r="BK465" s="108">
        <f>ROUND(L465*K465,2)</f>
        <v>0</v>
      </c>
      <c r="BL465" s="16" t="s">
        <v>142</v>
      </c>
      <c r="BM465" s="16" t="s">
        <v>799</v>
      </c>
    </row>
    <row r="466" spans="2:47" s="1" customFormat="1" ht="54" customHeight="1">
      <c r="B466" s="33"/>
      <c r="C466" s="34"/>
      <c r="D466" s="34"/>
      <c r="E466" s="34"/>
      <c r="F466" s="276" t="s">
        <v>800</v>
      </c>
      <c r="G466" s="240"/>
      <c r="H466" s="240"/>
      <c r="I466" s="240"/>
      <c r="J466" s="34"/>
      <c r="K466" s="34"/>
      <c r="L466" s="34"/>
      <c r="M466" s="34"/>
      <c r="N466" s="34"/>
      <c r="O466" s="34"/>
      <c r="P466" s="34"/>
      <c r="Q466" s="34"/>
      <c r="R466" s="35"/>
      <c r="T466" s="76"/>
      <c r="U466" s="34"/>
      <c r="V466" s="34"/>
      <c r="W466" s="34"/>
      <c r="X466" s="34"/>
      <c r="Y466" s="34"/>
      <c r="Z466" s="34"/>
      <c r="AA466" s="77"/>
      <c r="AT466" s="16" t="s">
        <v>144</v>
      </c>
      <c r="AU466" s="16" t="s">
        <v>101</v>
      </c>
    </row>
    <row r="467" spans="2:65" s="1" customFormat="1" ht="31.5" customHeight="1">
      <c r="B467" s="33"/>
      <c r="C467" s="164" t="s">
        <v>535</v>
      </c>
      <c r="D467" s="164" t="s">
        <v>138</v>
      </c>
      <c r="E467" s="165" t="s">
        <v>801</v>
      </c>
      <c r="F467" s="272" t="s">
        <v>802</v>
      </c>
      <c r="G467" s="273"/>
      <c r="H467" s="273"/>
      <c r="I467" s="273"/>
      <c r="J467" s="166" t="s">
        <v>244</v>
      </c>
      <c r="K467" s="167">
        <v>14.112</v>
      </c>
      <c r="L467" s="274">
        <v>0</v>
      </c>
      <c r="M467" s="273"/>
      <c r="N467" s="275">
        <f>ROUND(L467*K467,2)</f>
        <v>0</v>
      </c>
      <c r="O467" s="273"/>
      <c r="P467" s="273"/>
      <c r="Q467" s="273"/>
      <c r="R467" s="35"/>
      <c r="T467" s="168" t="s">
        <v>21</v>
      </c>
      <c r="U467" s="42" t="s">
        <v>42</v>
      </c>
      <c r="V467" s="34"/>
      <c r="W467" s="169">
        <f>V467*K467</f>
        <v>0</v>
      </c>
      <c r="X467" s="169">
        <v>0</v>
      </c>
      <c r="Y467" s="169">
        <f>X467*K467</f>
        <v>0</v>
      </c>
      <c r="Z467" s="169">
        <v>0</v>
      </c>
      <c r="AA467" s="170">
        <f>Z467*K467</f>
        <v>0</v>
      </c>
      <c r="AR467" s="16" t="s">
        <v>142</v>
      </c>
      <c r="AT467" s="16" t="s">
        <v>138</v>
      </c>
      <c r="AU467" s="16" t="s">
        <v>101</v>
      </c>
      <c r="AY467" s="16" t="s">
        <v>137</v>
      </c>
      <c r="BE467" s="108">
        <f>IF(U467="základní",N467,0)</f>
        <v>0</v>
      </c>
      <c r="BF467" s="108">
        <f>IF(U467="snížená",N467,0)</f>
        <v>0</v>
      </c>
      <c r="BG467" s="108">
        <f>IF(U467="zákl. přenesená",N467,0)</f>
        <v>0</v>
      </c>
      <c r="BH467" s="108">
        <f>IF(U467="sníž. přenesená",N467,0)</f>
        <v>0</v>
      </c>
      <c r="BI467" s="108">
        <f>IF(U467="nulová",N467,0)</f>
        <v>0</v>
      </c>
      <c r="BJ467" s="16" t="s">
        <v>23</v>
      </c>
      <c r="BK467" s="108">
        <f>ROUND(L467*K467,2)</f>
        <v>0</v>
      </c>
      <c r="BL467" s="16" t="s">
        <v>142</v>
      </c>
      <c r="BM467" s="16" t="s">
        <v>803</v>
      </c>
    </row>
    <row r="468" spans="2:47" s="1" customFormat="1" ht="54" customHeight="1">
      <c r="B468" s="33"/>
      <c r="C468" s="34"/>
      <c r="D468" s="34"/>
      <c r="E468" s="34"/>
      <c r="F468" s="276" t="s">
        <v>800</v>
      </c>
      <c r="G468" s="240"/>
      <c r="H468" s="240"/>
      <c r="I468" s="240"/>
      <c r="J468" s="34"/>
      <c r="K468" s="34"/>
      <c r="L468" s="34"/>
      <c r="M468" s="34"/>
      <c r="N468" s="34"/>
      <c r="O468" s="34"/>
      <c r="P468" s="34"/>
      <c r="Q468" s="34"/>
      <c r="R468" s="35"/>
      <c r="T468" s="76"/>
      <c r="U468" s="34"/>
      <c r="V468" s="34"/>
      <c r="W468" s="34"/>
      <c r="X468" s="34"/>
      <c r="Y468" s="34"/>
      <c r="Z468" s="34"/>
      <c r="AA468" s="77"/>
      <c r="AT468" s="16" t="s">
        <v>144</v>
      </c>
      <c r="AU468" s="16" t="s">
        <v>101</v>
      </c>
    </row>
    <row r="469" spans="2:63" s="9" customFormat="1" ht="22.35" customHeight="1">
      <c r="B469" s="153"/>
      <c r="C469" s="154"/>
      <c r="D469" s="163" t="s">
        <v>213</v>
      </c>
      <c r="E469" s="163"/>
      <c r="F469" s="163"/>
      <c r="G469" s="163"/>
      <c r="H469" s="163"/>
      <c r="I469" s="163"/>
      <c r="J469" s="163"/>
      <c r="K469" s="163"/>
      <c r="L469" s="163"/>
      <c r="M469" s="163"/>
      <c r="N469" s="283">
        <f>BK469</f>
        <v>0</v>
      </c>
      <c r="O469" s="284"/>
      <c r="P469" s="284"/>
      <c r="Q469" s="284"/>
      <c r="R469" s="156"/>
      <c r="T469" s="157"/>
      <c r="U469" s="154"/>
      <c r="V469" s="154"/>
      <c r="W469" s="158">
        <f>W470</f>
        <v>0</v>
      </c>
      <c r="X469" s="154"/>
      <c r="Y469" s="158">
        <f>Y470</f>
        <v>0</v>
      </c>
      <c r="Z469" s="154"/>
      <c r="AA469" s="159">
        <f>AA470</f>
        <v>0</v>
      </c>
      <c r="AR469" s="160" t="s">
        <v>23</v>
      </c>
      <c r="AT469" s="161" t="s">
        <v>76</v>
      </c>
      <c r="AU469" s="161" t="s">
        <v>101</v>
      </c>
      <c r="AY469" s="160" t="s">
        <v>137</v>
      </c>
      <c r="BK469" s="162">
        <f>BK470</f>
        <v>0</v>
      </c>
    </row>
    <row r="470" spans="2:65" s="1" customFormat="1" ht="31.5" customHeight="1">
      <c r="B470" s="33"/>
      <c r="C470" s="164" t="s">
        <v>804</v>
      </c>
      <c r="D470" s="164" t="s">
        <v>138</v>
      </c>
      <c r="E470" s="165" t="s">
        <v>805</v>
      </c>
      <c r="F470" s="272" t="s">
        <v>806</v>
      </c>
      <c r="G470" s="273"/>
      <c r="H470" s="273"/>
      <c r="I470" s="273"/>
      <c r="J470" s="166" t="s">
        <v>244</v>
      </c>
      <c r="K470" s="167">
        <v>563.01</v>
      </c>
      <c r="L470" s="274">
        <v>0</v>
      </c>
      <c r="M470" s="273"/>
      <c r="N470" s="275">
        <f>ROUND(L470*K470,2)</f>
        <v>0</v>
      </c>
      <c r="O470" s="273"/>
      <c r="P470" s="273"/>
      <c r="Q470" s="273"/>
      <c r="R470" s="35"/>
      <c r="T470" s="168" t="s">
        <v>21</v>
      </c>
      <c r="U470" s="42" t="s">
        <v>42</v>
      </c>
      <c r="V470" s="34"/>
      <c r="W470" s="169">
        <f>V470*K470</f>
        <v>0</v>
      </c>
      <c r="X470" s="169">
        <v>0</v>
      </c>
      <c r="Y470" s="169">
        <f>X470*K470</f>
        <v>0</v>
      </c>
      <c r="Z470" s="169">
        <v>0</v>
      </c>
      <c r="AA470" s="170">
        <f>Z470*K470</f>
        <v>0</v>
      </c>
      <c r="AR470" s="16" t="s">
        <v>142</v>
      </c>
      <c r="AT470" s="16" t="s">
        <v>138</v>
      </c>
      <c r="AU470" s="16" t="s">
        <v>148</v>
      </c>
      <c r="AY470" s="16" t="s">
        <v>137</v>
      </c>
      <c r="BE470" s="108">
        <f>IF(U470="základní",N470,0)</f>
        <v>0</v>
      </c>
      <c r="BF470" s="108">
        <f>IF(U470="snížená",N470,0)</f>
        <v>0</v>
      </c>
      <c r="BG470" s="108">
        <f>IF(U470="zákl. přenesená",N470,0)</f>
        <v>0</v>
      </c>
      <c r="BH470" s="108">
        <f>IF(U470="sníž. přenesená",N470,0)</f>
        <v>0</v>
      </c>
      <c r="BI470" s="108">
        <f>IF(U470="nulová",N470,0)</f>
        <v>0</v>
      </c>
      <c r="BJ470" s="16" t="s">
        <v>23</v>
      </c>
      <c r="BK470" s="108">
        <f>ROUND(L470*K470,2)</f>
        <v>0</v>
      </c>
      <c r="BL470" s="16" t="s">
        <v>142</v>
      </c>
      <c r="BM470" s="16" t="s">
        <v>807</v>
      </c>
    </row>
    <row r="471" spans="2:63" s="9" customFormat="1" ht="37.35" customHeight="1">
      <c r="B471" s="153"/>
      <c r="C471" s="154"/>
      <c r="D471" s="155" t="s">
        <v>251</v>
      </c>
      <c r="E471" s="155"/>
      <c r="F471" s="155"/>
      <c r="G471" s="155"/>
      <c r="H471" s="155"/>
      <c r="I471" s="155"/>
      <c r="J471" s="155"/>
      <c r="K471" s="155"/>
      <c r="L471" s="155"/>
      <c r="M471" s="155"/>
      <c r="N471" s="300">
        <f>BK471</f>
        <v>0</v>
      </c>
      <c r="O471" s="301"/>
      <c r="P471" s="301"/>
      <c r="Q471" s="301"/>
      <c r="R471" s="156"/>
      <c r="T471" s="157"/>
      <c r="U471" s="154"/>
      <c r="V471" s="154"/>
      <c r="W471" s="158">
        <f>W472+W508+W513+W528</f>
        <v>0</v>
      </c>
      <c r="X471" s="154"/>
      <c r="Y471" s="158">
        <f>Y472+Y508+Y513+Y528</f>
        <v>1.40320258</v>
      </c>
      <c r="Z471" s="154"/>
      <c r="AA471" s="159">
        <f>AA472+AA508+AA513+AA528</f>
        <v>0</v>
      </c>
      <c r="AR471" s="160" t="s">
        <v>101</v>
      </c>
      <c r="AT471" s="161" t="s">
        <v>76</v>
      </c>
      <c r="AU471" s="161" t="s">
        <v>77</v>
      </c>
      <c r="AY471" s="160" t="s">
        <v>137</v>
      </c>
      <c r="BK471" s="162">
        <f>BK472+BK508+BK513+BK528</f>
        <v>0</v>
      </c>
    </row>
    <row r="472" spans="2:63" s="9" customFormat="1" ht="19.9" customHeight="1">
      <c r="B472" s="153"/>
      <c r="C472" s="154"/>
      <c r="D472" s="163" t="s">
        <v>252</v>
      </c>
      <c r="E472" s="163"/>
      <c r="F472" s="163"/>
      <c r="G472" s="163"/>
      <c r="H472" s="163"/>
      <c r="I472" s="163"/>
      <c r="J472" s="163"/>
      <c r="K472" s="163"/>
      <c r="L472" s="163"/>
      <c r="M472" s="163"/>
      <c r="N472" s="283">
        <f>BK472</f>
        <v>0</v>
      </c>
      <c r="O472" s="284"/>
      <c r="P472" s="284"/>
      <c r="Q472" s="284"/>
      <c r="R472" s="156"/>
      <c r="T472" s="157"/>
      <c r="U472" s="154"/>
      <c r="V472" s="154"/>
      <c r="W472" s="158">
        <f>SUM(W473:W507)</f>
        <v>0</v>
      </c>
      <c r="X472" s="154"/>
      <c r="Y472" s="158">
        <f>SUM(Y473:Y507)</f>
        <v>1.40320258</v>
      </c>
      <c r="Z472" s="154"/>
      <c r="AA472" s="159">
        <f>SUM(AA473:AA507)</f>
        <v>0</v>
      </c>
      <c r="AR472" s="160" t="s">
        <v>101</v>
      </c>
      <c r="AT472" s="161" t="s">
        <v>76</v>
      </c>
      <c r="AU472" s="161" t="s">
        <v>23</v>
      </c>
      <c r="AY472" s="160" t="s">
        <v>137</v>
      </c>
      <c r="BK472" s="162">
        <f>SUM(BK473:BK507)</f>
        <v>0</v>
      </c>
    </row>
    <row r="473" spans="2:65" s="1" customFormat="1" ht="31.5" customHeight="1">
      <c r="B473" s="33"/>
      <c r="C473" s="164" t="s">
        <v>539</v>
      </c>
      <c r="D473" s="164" t="s">
        <v>138</v>
      </c>
      <c r="E473" s="165" t="s">
        <v>808</v>
      </c>
      <c r="F473" s="272" t="s">
        <v>809</v>
      </c>
      <c r="G473" s="273"/>
      <c r="H473" s="273"/>
      <c r="I473" s="273"/>
      <c r="J473" s="166" t="s">
        <v>194</v>
      </c>
      <c r="K473" s="167">
        <v>99.98</v>
      </c>
      <c r="L473" s="274">
        <v>0</v>
      </c>
      <c r="M473" s="273"/>
      <c r="N473" s="275">
        <f>ROUND(L473*K473,2)</f>
        <v>0</v>
      </c>
      <c r="O473" s="273"/>
      <c r="P473" s="273"/>
      <c r="Q473" s="273"/>
      <c r="R473" s="35"/>
      <c r="T473" s="168" t="s">
        <v>21</v>
      </c>
      <c r="U473" s="42" t="s">
        <v>42</v>
      </c>
      <c r="V473" s="34"/>
      <c r="W473" s="169">
        <f>V473*K473</f>
        <v>0</v>
      </c>
      <c r="X473" s="169">
        <v>0</v>
      </c>
      <c r="Y473" s="169">
        <f>X473*K473</f>
        <v>0</v>
      </c>
      <c r="Z473" s="169">
        <v>0</v>
      </c>
      <c r="AA473" s="170">
        <f>Z473*K473</f>
        <v>0</v>
      </c>
      <c r="AR473" s="16" t="s">
        <v>168</v>
      </c>
      <c r="AT473" s="16" t="s">
        <v>138</v>
      </c>
      <c r="AU473" s="16" t="s">
        <v>101</v>
      </c>
      <c r="AY473" s="16" t="s">
        <v>137</v>
      </c>
      <c r="BE473" s="108">
        <f>IF(U473="základní",N473,0)</f>
        <v>0</v>
      </c>
      <c r="BF473" s="108">
        <f>IF(U473="snížená",N473,0)</f>
        <v>0</v>
      </c>
      <c r="BG473" s="108">
        <f>IF(U473="zákl. přenesená",N473,0)</f>
        <v>0</v>
      </c>
      <c r="BH473" s="108">
        <f>IF(U473="sníž. přenesená",N473,0)</f>
        <v>0</v>
      </c>
      <c r="BI473" s="108">
        <f>IF(U473="nulová",N473,0)</f>
        <v>0</v>
      </c>
      <c r="BJ473" s="16" t="s">
        <v>23</v>
      </c>
      <c r="BK473" s="108">
        <f>ROUND(L473*K473,2)</f>
        <v>0</v>
      </c>
      <c r="BL473" s="16" t="s">
        <v>168</v>
      </c>
      <c r="BM473" s="16" t="s">
        <v>810</v>
      </c>
    </row>
    <row r="474" spans="2:65" s="1" customFormat="1" ht="22.5" customHeight="1">
      <c r="B474" s="33"/>
      <c r="C474" s="184" t="s">
        <v>811</v>
      </c>
      <c r="D474" s="184" t="s">
        <v>217</v>
      </c>
      <c r="E474" s="185" t="s">
        <v>812</v>
      </c>
      <c r="F474" s="288" t="s">
        <v>813</v>
      </c>
      <c r="G474" s="289"/>
      <c r="H474" s="289"/>
      <c r="I474" s="289"/>
      <c r="J474" s="186" t="s">
        <v>244</v>
      </c>
      <c r="K474" s="187">
        <v>0.035</v>
      </c>
      <c r="L474" s="290">
        <v>0</v>
      </c>
      <c r="M474" s="289"/>
      <c r="N474" s="291">
        <f>ROUND(L474*K474,2)</f>
        <v>0</v>
      </c>
      <c r="O474" s="273"/>
      <c r="P474" s="273"/>
      <c r="Q474" s="273"/>
      <c r="R474" s="35"/>
      <c r="T474" s="168" t="s">
        <v>21</v>
      </c>
      <c r="U474" s="42" t="s">
        <v>42</v>
      </c>
      <c r="V474" s="34"/>
      <c r="W474" s="169">
        <f>V474*K474</f>
        <v>0</v>
      </c>
      <c r="X474" s="169">
        <v>1</v>
      </c>
      <c r="Y474" s="169">
        <f>X474*K474</f>
        <v>0.035</v>
      </c>
      <c r="Z474" s="169">
        <v>0</v>
      </c>
      <c r="AA474" s="170">
        <f>Z474*K474</f>
        <v>0</v>
      </c>
      <c r="AR474" s="16" t="s">
        <v>201</v>
      </c>
      <c r="AT474" s="16" t="s">
        <v>217</v>
      </c>
      <c r="AU474" s="16" t="s">
        <v>101</v>
      </c>
      <c r="AY474" s="16" t="s">
        <v>137</v>
      </c>
      <c r="BE474" s="108">
        <f>IF(U474="základní",N474,0)</f>
        <v>0</v>
      </c>
      <c r="BF474" s="108">
        <f>IF(U474="snížená",N474,0)</f>
        <v>0</v>
      </c>
      <c r="BG474" s="108">
        <f>IF(U474="zákl. přenesená",N474,0)</f>
        <v>0</v>
      </c>
      <c r="BH474" s="108">
        <f>IF(U474="sníž. přenesená",N474,0)</f>
        <v>0</v>
      </c>
      <c r="BI474" s="108">
        <f>IF(U474="nulová",N474,0)</f>
        <v>0</v>
      </c>
      <c r="BJ474" s="16" t="s">
        <v>23</v>
      </c>
      <c r="BK474" s="108">
        <f>ROUND(L474*K474,2)</f>
        <v>0</v>
      </c>
      <c r="BL474" s="16" t="s">
        <v>168</v>
      </c>
      <c r="BM474" s="16" t="s">
        <v>814</v>
      </c>
    </row>
    <row r="475" spans="2:47" s="1" customFormat="1" ht="30" customHeight="1">
      <c r="B475" s="33"/>
      <c r="C475" s="34"/>
      <c r="D475" s="34"/>
      <c r="E475" s="34"/>
      <c r="F475" s="276" t="s">
        <v>815</v>
      </c>
      <c r="G475" s="240"/>
      <c r="H475" s="240"/>
      <c r="I475" s="240"/>
      <c r="J475" s="34"/>
      <c r="K475" s="34"/>
      <c r="L475" s="34"/>
      <c r="M475" s="34"/>
      <c r="N475" s="34"/>
      <c r="O475" s="34"/>
      <c r="P475" s="34"/>
      <c r="Q475" s="34"/>
      <c r="R475" s="35"/>
      <c r="T475" s="76"/>
      <c r="U475" s="34"/>
      <c r="V475" s="34"/>
      <c r="W475" s="34"/>
      <c r="X475" s="34"/>
      <c r="Y475" s="34"/>
      <c r="Z475" s="34"/>
      <c r="AA475" s="77"/>
      <c r="AT475" s="16" t="s">
        <v>144</v>
      </c>
      <c r="AU475" s="16" t="s">
        <v>101</v>
      </c>
    </row>
    <row r="476" spans="2:65" s="1" customFormat="1" ht="31.5" customHeight="1">
      <c r="B476" s="33"/>
      <c r="C476" s="164" t="s">
        <v>543</v>
      </c>
      <c r="D476" s="164" t="s">
        <v>138</v>
      </c>
      <c r="E476" s="165" t="s">
        <v>816</v>
      </c>
      <c r="F476" s="272" t="s">
        <v>817</v>
      </c>
      <c r="G476" s="273"/>
      <c r="H476" s="273"/>
      <c r="I476" s="273"/>
      <c r="J476" s="166" t="s">
        <v>194</v>
      </c>
      <c r="K476" s="167">
        <v>46.649</v>
      </c>
      <c r="L476" s="274">
        <v>0</v>
      </c>
      <c r="M476" s="273"/>
      <c r="N476" s="275">
        <f>ROUND(L476*K476,2)</f>
        <v>0</v>
      </c>
      <c r="O476" s="273"/>
      <c r="P476" s="273"/>
      <c r="Q476" s="273"/>
      <c r="R476" s="35"/>
      <c r="T476" s="168" t="s">
        <v>21</v>
      </c>
      <c r="U476" s="42" t="s">
        <v>42</v>
      </c>
      <c r="V476" s="34"/>
      <c r="W476" s="169">
        <f>V476*K476</f>
        <v>0</v>
      </c>
      <c r="X476" s="169">
        <v>0</v>
      </c>
      <c r="Y476" s="169">
        <f>X476*K476</f>
        <v>0</v>
      </c>
      <c r="Z476" s="169">
        <v>0</v>
      </c>
      <c r="AA476" s="170">
        <f>Z476*K476</f>
        <v>0</v>
      </c>
      <c r="AR476" s="16" t="s">
        <v>168</v>
      </c>
      <c r="AT476" s="16" t="s">
        <v>138</v>
      </c>
      <c r="AU476" s="16" t="s">
        <v>101</v>
      </c>
      <c r="AY476" s="16" t="s">
        <v>137</v>
      </c>
      <c r="BE476" s="108">
        <f>IF(U476="základní",N476,0)</f>
        <v>0</v>
      </c>
      <c r="BF476" s="108">
        <f>IF(U476="snížená",N476,0)</f>
        <v>0</v>
      </c>
      <c r="BG476" s="108">
        <f>IF(U476="zákl. přenesená",N476,0)</f>
        <v>0</v>
      </c>
      <c r="BH476" s="108">
        <f>IF(U476="sníž. přenesená",N476,0)</f>
        <v>0</v>
      </c>
      <c r="BI476" s="108">
        <f>IF(U476="nulová",N476,0)</f>
        <v>0</v>
      </c>
      <c r="BJ476" s="16" t="s">
        <v>23</v>
      </c>
      <c r="BK476" s="108">
        <f>ROUND(L476*K476,2)</f>
        <v>0</v>
      </c>
      <c r="BL476" s="16" t="s">
        <v>168</v>
      </c>
      <c r="BM476" s="16" t="s">
        <v>818</v>
      </c>
    </row>
    <row r="477" spans="2:51" s="10" customFormat="1" ht="22.5" customHeight="1">
      <c r="B477" s="171"/>
      <c r="C477" s="172"/>
      <c r="D477" s="172"/>
      <c r="E477" s="173" t="s">
        <v>21</v>
      </c>
      <c r="F477" s="292" t="s">
        <v>819</v>
      </c>
      <c r="G477" s="278"/>
      <c r="H477" s="278"/>
      <c r="I477" s="278"/>
      <c r="J477" s="172"/>
      <c r="K477" s="174">
        <v>5.7</v>
      </c>
      <c r="L477" s="172"/>
      <c r="M477" s="172"/>
      <c r="N477" s="172"/>
      <c r="O477" s="172"/>
      <c r="P477" s="172"/>
      <c r="Q477" s="172"/>
      <c r="R477" s="175"/>
      <c r="T477" s="176"/>
      <c r="U477" s="172"/>
      <c r="V477" s="172"/>
      <c r="W477" s="172"/>
      <c r="X477" s="172"/>
      <c r="Y477" s="172"/>
      <c r="Z477" s="172"/>
      <c r="AA477" s="177"/>
      <c r="AT477" s="178" t="s">
        <v>184</v>
      </c>
      <c r="AU477" s="178" t="s">
        <v>101</v>
      </c>
      <c r="AV477" s="10" t="s">
        <v>101</v>
      </c>
      <c r="AW477" s="10" t="s">
        <v>35</v>
      </c>
      <c r="AX477" s="10" t="s">
        <v>77</v>
      </c>
      <c r="AY477" s="178" t="s">
        <v>137</v>
      </c>
    </row>
    <row r="478" spans="2:51" s="10" customFormat="1" ht="31.5" customHeight="1">
      <c r="B478" s="171"/>
      <c r="C478" s="172"/>
      <c r="D478" s="172"/>
      <c r="E478" s="173" t="s">
        <v>21</v>
      </c>
      <c r="F478" s="277" t="s">
        <v>820</v>
      </c>
      <c r="G478" s="278"/>
      <c r="H478" s="278"/>
      <c r="I478" s="278"/>
      <c r="J478" s="172"/>
      <c r="K478" s="174">
        <v>40.949</v>
      </c>
      <c r="L478" s="172"/>
      <c r="M478" s="172"/>
      <c r="N478" s="172"/>
      <c r="O478" s="172"/>
      <c r="P478" s="172"/>
      <c r="Q478" s="172"/>
      <c r="R478" s="175"/>
      <c r="T478" s="176"/>
      <c r="U478" s="172"/>
      <c r="V478" s="172"/>
      <c r="W478" s="172"/>
      <c r="X478" s="172"/>
      <c r="Y478" s="172"/>
      <c r="Z478" s="172"/>
      <c r="AA478" s="177"/>
      <c r="AT478" s="178" t="s">
        <v>184</v>
      </c>
      <c r="AU478" s="178" t="s">
        <v>101</v>
      </c>
      <c r="AV478" s="10" t="s">
        <v>101</v>
      </c>
      <c r="AW478" s="10" t="s">
        <v>35</v>
      </c>
      <c r="AX478" s="10" t="s">
        <v>77</v>
      </c>
      <c r="AY478" s="178" t="s">
        <v>137</v>
      </c>
    </row>
    <row r="479" spans="2:51" s="12" customFormat="1" ht="22.5" customHeight="1">
      <c r="B479" s="196"/>
      <c r="C479" s="197"/>
      <c r="D479" s="197"/>
      <c r="E479" s="198" t="s">
        <v>21</v>
      </c>
      <c r="F479" s="295" t="s">
        <v>269</v>
      </c>
      <c r="G479" s="296"/>
      <c r="H479" s="296"/>
      <c r="I479" s="296"/>
      <c r="J479" s="197"/>
      <c r="K479" s="199">
        <v>46.649</v>
      </c>
      <c r="L479" s="197"/>
      <c r="M479" s="197"/>
      <c r="N479" s="197"/>
      <c r="O479" s="197"/>
      <c r="P479" s="197"/>
      <c r="Q479" s="197"/>
      <c r="R479" s="200"/>
      <c r="T479" s="201"/>
      <c r="U479" s="197"/>
      <c r="V479" s="197"/>
      <c r="W479" s="197"/>
      <c r="X479" s="197"/>
      <c r="Y479" s="197"/>
      <c r="Z479" s="197"/>
      <c r="AA479" s="202"/>
      <c r="AT479" s="203" t="s">
        <v>184</v>
      </c>
      <c r="AU479" s="203" t="s">
        <v>101</v>
      </c>
      <c r="AV479" s="12" t="s">
        <v>142</v>
      </c>
      <c r="AW479" s="12" t="s">
        <v>35</v>
      </c>
      <c r="AX479" s="12" t="s">
        <v>23</v>
      </c>
      <c r="AY479" s="203" t="s">
        <v>137</v>
      </c>
    </row>
    <row r="480" spans="2:65" s="1" customFormat="1" ht="22.5" customHeight="1">
      <c r="B480" s="33"/>
      <c r="C480" s="184" t="s">
        <v>821</v>
      </c>
      <c r="D480" s="184" t="s">
        <v>217</v>
      </c>
      <c r="E480" s="185" t="s">
        <v>822</v>
      </c>
      <c r="F480" s="288" t="s">
        <v>823</v>
      </c>
      <c r="G480" s="289"/>
      <c r="H480" s="289"/>
      <c r="I480" s="289"/>
      <c r="J480" s="186" t="s">
        <v>244</v>
      </c>
      <c r="K480" s="187">
        <v>0.021</v>
      </c>
      <c r="L480" s="290">
        <v>0</v>
      </c>
      <c r="M480" s="289"/>
      <c r="N480" s="291">
        <f>ROUND(L480*K480,2)</f>
        <v>0</v>
      </c>
      <c r="O480" s="273"/>
      <c r="P480" s="273"/>
      <c r="Q480" s="273"/>
      <c r="R480" s="35"/>
      <c r="T480" s="168" t="s">
        <v>21</v>
      </c>
      <c r="U480" s="42" t="s">
        <v>42</v>
      </c>
      <c r="V480" s="34"/>
      <c r="W480" s="169">
        <f>V480*K480</f>
        <v>0</v>
      </c>
      <c r="X480" s="169">
        <v>1</v>
      </c>
      <c r="Y480" s="169">
        <f>X480*K480</f>
        <v>0.021</v>
      </c>
      <c r="Z480" s="169">
        <v>0</v>
      </c>
      <c r="AA480" s="170">
        <f>Z480*K480</f>
        <v>0</v>
      </c>
      <c r="AR480" s="16" t="s">
        <v>201</v>
      </c>
      <c r="AT480" s="16" t="s">
        <v>217</v>
      </c>
      <c r="AU480" s="16" t="s">
        <v>101</v>
      </c>
      <c r="AY480" s="16" t="s">
        <v>137</v>
      </c>
      <c r="BE480" s="108">
        <f>IF(U480="základní",N480,0)</f>
        <v>0</v>
      </c>
      <c r="BF480" s="108">
        <f>IF(U480="snížená",N480,0)</f>
        <v>0</v>
      </c>
      <c r="BG480" s="108">
        <f>IF(U480="zákl. přenesená",N480,0)</f>
        <v>0</v>
      </c>
      <c r="BH480" s="108">
        <f>IF(U480="sníž. přenesená",N480,0)</f>
        <v>0</v>
      </c>
      <c r="BI480" s="108">
        <f>IF(U480="nulová",N480,0)</f>
        <v>0</v>
      </c>
      <c r="BJ480" s="16" t="s">
        <v>23</v>
      </c>
      <c r="BK480" s="108">
        <f>ROUND(L480*K480,2)</f>
        <v>0</v>
      </c>
      <c r="BL480" s="16" t="s">
        <v>168</v>
      </c>
      <c r="BM480" s="16" t="s">
        <v>824</v>
      </c>
    </row>
    <row r="481" spans="2:47" s="1" customFormat="1" ht="22.5" customHeight="1">
      <c r="B481" s="33"/>
      <c r="C481" s="34"/>
      <c r="D481" s="34"/>
      <c r="E481" s="34"/>
      <c r="F481" s="276" t="s">
        <v>825</v>
      </c>
      <c r="G481" s="240"/>
      <c r="H481" s="240"/>
      <c r="I481" s="240"/>
      <c r="J481" s="34"/>
      <c r="K481" s="34"/>
      <c r="L481" s="34"/>
      <c r="M481" s="34"/>
      <c r="N481" s="34"/>
      <c r="O481" s="34"/>
      <c r="P481" s="34"/>
      <c r="Q481" s="34"/>
      <c r="R481" s="35"/>
      <c r="T481" s="76"/>
      <c r="U481" s="34"/>
      <c r="V481" s="34"/>
      <c r="W481" s="34"/>
      <c r="X481" s="34"/>
      <c r="Y481" s="34"/>
      <c r="Z481" s="34"/>
      <c r="AA481" s="77"/>
      <c r="AT481" s="16" t="s">
        <v>144</v>
      </c>
      <c r="AU481" s="16" t="s">
        <v>101</v>
      </c>
    </row>
    <row r="482" spans="2:65" s="1" customFormat="1" ht="22.5" customHeight="1">
      <c r="B482" s="33"/>
      <c r="C482" s="164" t="s">
        <v>548</v>
      </c>
      <c r="D482" s="164" t="s">
        <v>138</v>
      </c>
      <c r="E482" s="165" t="s">
        <v>826</v>
      </c>
      <c r="F482" s="272" t="s">
        <v>827</v>
      </c>
      <c r="G482" s="273"/>
      <c r="H482" s="273"/>
      <c r="I482" s="273"/>
      <c r="J482" s="166" t="s">
        <v>194</v>
      </c>
      <c r="K482" s="167">
        <v>58.8</v>
      </c>
      <c r="L482" s="274">
        <v>0</v>
      </c>
      <c r="M482" s="273"/>
      <c r="N482" s="275">
        <f>ROUND(L482*K482,2)</f>
        <v>0</v>
      </c>
      <c r="O482" s="273"/>
      <c r="P482" s="273"/>
      <c r="Q482" s="273"/>
      <c r="R482" s="35"/>
      <c r="T482" s="168" t="s">
        <v>21</v>
      </c>
      <c r="U482" s="42" t="s">
        <v>42</v>
      </c>
      <c r="V482" s="34"/>
      <c r="W482" s="169">
        <f>V482*K482</f>
        <v>0</v>
      </c>
      <c r="X482" s="169">
        <v>0</v>
      </c>
      <c r="Y482" s="169">
        <f>X482*K482</f>
        <v>0</v>
      </c>
      <c r="Z482" s="169">
        <v>0</v>
      </c>
      <c r="AA482" s="170">
        <f>Z482*K482</f>
        <v>0</v>
      </c>
      <c r="AR482" s="16" t="s">
        <v>168</v>
      </c>
      <c r="AT482" s="16" t="s">
        <v>138</v>
      </c>
      <c r="AU482" s="16" t="s">
        <v>101</v>
      </c>
      <c r="AY482" s="16" t="s">
        <v>137</v>
      </c>
      <c r="BE482" s="108">
        <f>IF(U482="základní",N482,0)</f>
        <v>0</v>
      </c>
      <c r="BF482" s="108">
        <f>IF(U482="snížená",N482,0)</f>
        <v>0</v>
      </c>
      <c r="BG482" s="108">
        <f>IF(U482="zákl. přenesená",N482,0)</f>
        <v>0</v>
      </c>
      <c r="BH482" s="108">
        <f>IF(U482="sníž. přenesená",N482,0)</f>
        <v>0</v>
      </c>
      <c r="BI482" s="108">
        <f>IF(U482="nulová",N482,0)</f>
        <v>0</v>
      </c>
      <c r="BJ482" s="16" t="s">
        <v>23</v>
      </c>
      <c r="BK482" s="108">
        <f>ROUND(L482*K482,2)</f>
        <v>0</v>
      </c>
      <c r="BL482" s="16" t="s">
        <v>168</v>
      </c>
      <c r="BM482" s="16" t="s">
        <v>828</v>
      </c>
    </row>
    <row r="483" spans="2:51" s="10" customFormat="1" ht="22.5" customHeight="1">
      <c r="B483" s="171"/>
      <c r="C483" s="172"/>
      <c r="D483" s="172"/>
      <c r="E483" s="173" t="s">
        <v>21</v>
      </c>
      <c r="F483" s="292" t="s">
        <v>747</v>
      </c>
      <c r="G483" s="278"/>
      <c r="H483" s="278"/>
      <c r="I483" s="278"/>
      <c r="J483" s="172"/>
      <c r="K483" s="174">
        <v>58.8</v>
      </c>
      <c r="L483" s="172"/>
      <c r="M483" s="172"/>
      <c r="N483" s="172"/>
      <c r="O483" s="172"/>
      <c r="P483" s="172"/>
      <c r="Q483" s="172"/>
      <c r="R483" s="175"/>
      <c r="T483" s="176"/>
      <c r="U483" s="172"/>
      <c r="V483" s="172"/>
      <c r="W483" s="172"/>
      <c r="X483" s="172"/>
      <c r="Y483" s="172"/>
      <c r="Z483" s="172"/>
      <c r="AA483" s="177"/>
      <c r="AT483" s="178" t="s">
        <v>184</v>
      </c>
      <c r="AU483" s="178" t="s">
        <v>101</v>
      </c>
      <c r="AV483" s="10" t="s">
        <v>101</v>
      </c>
      <c r="AW483" s="10" t="s">
        <v>35</v>
      </c>
      <c r="AX483" s="10" t="s">
        <v>23</v>
      </c>
      <c r="AY483" s="178" t="s">
        <v>137</v>
      </c>
    </row>
    <row r="484" spans="2:65" s="1" customFormat="1" ht="31.5" customHeight="1">
      <c r="B484" s="33"/>
      <c r="C484" s="164" t="s">
        <v>829</v>
      </c>
      <c r="D484" s="164" t="s">
        <v>138</v>
      </c>
      <c r="E484" s="165" t="s">
        <v>830</v>
      </c>
      <c r="F484" s="272" t="s">
        <v>831</v>
      </c>
      <c r="G484" s="273"/>
      <c r="H484" s="273"/>
      <c r="I484" s="273"/>
      <c r="J484" s="166" t="s">
        <v>194</v>
      </c>
      <c r="K484" s="167">
        <v>81.48</v>
      </c>
      <c r="L484" s="274">
        <v>0</v>
      </c>
      <c r="M484" s="273"/>
      <c r="N484" s="275">
        <f>ROUND(L484*K484,2)</f>
        <v>0</v>
      </c>
      <c r="O484" s="273"/>
      <c r="P484" s="273"/>
      <c r="Q484" s="273"/>
      <c r="R484" s="35"/>
      <c r="T484" s="168" t="s">
        <v>21</v>
      </c>
      <c r="U484" s="42" t="s">
        <v>42</v>
      </c>
      <c r="V484" s="34"/>
      <c r="W484" s="169">
        <f>V484*K484</f>
        <v>0</v>
      </c>
      <c r="X484" s="169">
        <v>0.0004</v>
      </c>
      <c r="Y484" s="169">
        <f>X484*K484</f>
        <v>0.032592</v>
      </c>
      <c r="Z484" s="169">
        <v>0</v>
      </c>
      <c r="AA484" s="170">
        <f>Z484*K484</f>
        <v>0</v>
      </c>
      <c r="AR484" s="16" t="s">
        <v>168</v>
      </c>
      <c r="AT484" s="16" t="s">
        <v>138</v>
      </c>
      <c r="AU484" s="16" t="s">
        <v>101</v>
      </c>
      <c r="AY484" s="16" t="s">
        <v>137</v>
      </c>
      <c r="BE484" s="108">
        <f>IF(U484="základní",N484,0)</f>
        <v>0</v>
      </c>
      <c r="BF484" s="108">
        <f>IF(U484="snížená",N484,0)</f>
        <v>0</v>
      </c>
      <c r="BG484" s="108">
        <f>IF(U484="zákl. přenesená",N484,0)</f>
        <v>0</v>
      </c>
      <c r="BH484" s="108">
        <f>IF(U484="sníž. přenesená",N484,0)</f>
        <v>0</v>
      </c>
      <c r="BI484" s="108">
        <f>IF(U484="nulová",N484,0)</f>
        <v>0</v>
      </c>
      <c r="BJ484" s="16" t="s">
        <v>23</v>
      </c>
      <c r="BK484" s="108">
        <f>ROUND(L484*K484,2)</f>
        <v>0</v>
      </c>
      <c r="BL484" s="16" t="s">
        <v>168</v>
      </c>
      <c r="BM484" s="16" t="s">
        <v>832</v>
      </c>
    </row>
    <row r="485" spans="2:51" s="10" customFormat="1" ht="22.5" customHeight="1">
      <c r="B485" s="171"/>
      <c r="C485" s="172"/>
      <c r="D485" s="172"/>
      <c r="E485" s="173" t="s">
        <v>21</v>
      </c>
      <c r="F485" s="292" t="s">
        <v>833</v>
      </c>
      <c r="G485" s="278"/>
      <c r="H485" s="278"/>
      <c r="I485" s="278"/>
      <c r="J485" s="172"/>
      <c r="K485" s="174">
        <v>81.48</v>
      </c>
      <c r="L485" s="172"/>
      <c r="M485" s="172"/>
      <c r="N485" s="172"/>
      <c r="O485" s="172"/>
      <c r="P485" s="172"/>
      <c r="Q485" s="172"/>
      <c r="R485" s="175"/>
      <c r="T485" s="176"/>
      <c r="U485" s="172"/>
      <c r="V485" s="172"/>
      <c r="W485" s="172"/>
      <c r="X485" s="172"/>
      <c r="Y485" s="172"/>
      <c r="Z485" s="172"/>
      <c r="AA485" s="177"/>
      <c r="AT485" s="178" t="s">
        <v>184</v>
      </c>
      <c r="AU485" s="178" t="s">
        <v>101</v>
      </c>
      <c r="AV485" s="10" t="s">
        <v>101</v>
      </c>
      <c r="AW485" s="10" t="s">
        <v>35</v>
      </c>
      <c r="AX485" s="10" t="s">
        <v>23</v>
      </c>
      <c r="AY485" s="178" t="s">
        <v>137</v>
      </c>
    </row>
    <row r="486" spans="2:65" s="1" customFormat="1" ht="22.5" customHeight="1">
      <c r="B486" s="33"/>
      <c r="C486" s="184" t="s">
        <v>552</v>
      </c>
      <c r="D486" s="184" t="s">
        <v>217</v>
      </c>
      <c r="E486" s="185" t="s">
        <v>834</v>
      </c>
      <c r="F486" s="288" t="s">
        <v>835</v>
      </c>
      <c r="G486" s="289"/>
      <c r="H486" s="289"/>
      <c r="I486" s="289"/>
      <c r="J486" s="186" t="s">
        <v>194</v>
      </c>
      <c r="K486" s="187">
        <v>93.702</v>
      </c>
      <c r="L486" s="290">
        <v>0</v>
      </c>
      <c r="M486" s="289"/>
      <c r="N486" s="291">
        <f>ROUND(L486*K486,2)</f>
        <v>0</v>
      </c>
      <c r="O486" s="273"/>
      <c r="P486" s="273"/>
      <c r="Q486" s="273"/>
      <c r="R486" s="35"/>
      <c r="T486" s="168" t="s">
        <v>21</v>
      </c>
      <c r="U486" s="42" t="s">
        <v>42</v>
      </c>
      <c r="V486" s="34"/>
      <c r="W486" s="169">
        <f>V486*K486</f>
        <v>0</v>
      </c>
      <c r="X486" s="169">
        <v>0.0049</v>
      </c>
      <c r="Y486" s="169">
        <f>X486*K486</f>
        <v>0.4591398</v>
      </c>
      <c r="Z486" s="169">
        <v>0</v>
      </c>
      <c r="AA486" s="170">
        <f>Z486*K486</f>
        <v>0</v>
      </c>
      <c r="AR486" s="16" t="s">
        <v>201</v>
      </c>
      <c r="AT486" s="16" t="s">
        <v>217</v>
      </c>
      <c r="AU486" s="16" t="s">
        <v>101</v>
      </c>
      <c r="AY486" s="16" t="s">
        <v>137</v>
      </c>
      <c r="BE486" s="108">
        <f>IF(U486="základní",N486,0)</f>
        <v>0</v>
      </c>
      <c r="BF486" s="108">
        <f>IF(U486="snížená",N486,0)</f>
        <v>0</v>
      </c>
      <c r="BG486" s="108">
        <f>IF(U486="zákl. přenesená",N486,0)</f>
        <v>0</v>
      </c>
      <c r="BH486" s="108">
        <f>IF(U486="sníž. přenesená",N486,0)</f>
        <v>0</v>
      </c>
      <c r="BI486" s="108">
        <f>IF(U486="nulová",N486,0)</f>
        <v>0</v>
      </c>
      <c r="BJ486" s="16" t="s">
        <v>23</v>
      </c>
      <c r="BK486" s="108">
        <f>ROUND(L486*K486,2)</f>
        <v>0</v>
      </c>
      <c r="BL486" s="16" t="s">
        <v>168</v>
      </c>
      <c r="BM486" s="16" t="s">
        <v>836</v>
      </c>
    </row>
    <row r="487" spans="2:65" s="1" customFormat="1" ht="44.25" customHeight="1">
      <c r="B487" s="33"/>
      <c r="C487" s="164" t="s">
        <v>837</v>
      </c>
      <c r="D487" s="164" t="s">
        <v>138</v>
      </c>
      <c r="E487" s="165" t="s">
        <v>838</v>
      </c>
      <c r="F487" s="272" t="s">
        <v>839</v>
      </c>
      <c r="G487" s="273"/>
      <c r="H487" s="273"/>
      <c r="I487" s="273"/>
      <c r="J487" s="166" t="s">
        <v>194</v>
      </c>
      <c r="K487" s="167">
        <v>195.92</v>
      </c>
      <c r="L487" s="274">
        <v>0</v>
      </c>
      <c r="M487" s="273"/>
      <c r="N487" s="275">
        <f>ROUND(L487*K487,2)</f>
        <v>0</v>
      </c>
      <c r="O487" s="273"/>
      <c r="P487" s="273"/>
      <c r="Q487" s="273"/>
      <c r="R487" s="35"/>
      <c r="T487" s="168" t="s">
        <v>21</v>
      </c>
      <c r="U487" s="42" t="s">
        <v>42</v>
      </c>
      <c r="V487" s="34"/>
      <c r="W487" s="169">
        <f>V487*K487</f>
        <v>0</v>
      </c>
      <c r="X487" s="169">
        <v>0</v>
      </c>
      <c r="Y487" s="169">
        <f>X487*K487</f>
        <v>0</v>
      </c>
      <c r="Z487" s="169">
        <v>0</v>
      </c>
      <c r="AA487" s="170">
        <f>Z487*K487</f>
        <v>0</v>
      </c>
      <c r="AR487" s="16" t="s">
        <v>168</v>
      </c>
      <c r="AT487" s="16" t="s">
        <v>138</v>
      </c>
      <c r="AU487" s="16" t="s">
        <v>101</v>
      </c>
      <c r="AY487" s="16" t="s">
        <v>137</v>
      </c>
      <c r="BE487" s="108">
        <f>IF(U487="základní",N487,0)</f>
        <v>0</v>
      </c>
      <c r="BF487" s="108">
        <f>IF(U487="snížená",N487,0)</f>
        <v>0</v>
      </c>
      <c r="BG487" s="108">
        <f>IF(U487="zákl. přenesená",N487,0)</f>
        <v>0</v>
      </c>
      <c r="BH487" s="108">
        <f>IF(U487="sníž. přenesená",N487,0)</f>
        <v>0</v>
      </c>
      <c r="BI487" s="108">
        <f>IF(U487="nulová",N487,0)</f>
        <v>0</v>
      </c>
      <c r="BJ487" s="16" t="s">
        <v>23</v>
      </c>
      <c r="BK487" s="108">
        <f>ROUND(L487*K487,2)</f>
        <v>0</v>
      </c>
      <c r="BL487" s="16" t="s">
        <v>168</v>
      </c>
      <c r="BM487" s="16" t="s">
        <v>840</v>
      </c>
    </row>
    <row r="488" spans="2:51" s="11" customFormat="1" ht="22.5" customHeight="1">
      <c r="B488" s="188"/>
      <c r="C488" s="189"/>
      <c r="D488" s="189"/>
      <c r="E488" s="190" t="s">
        <v>21</v>
      </c>
      <c r="F488" s="293" t="s">
        <v>841</v>
      </c>
      <c r="G488" s="294"/>
      <c r="H488" s="294"/>
      <c r="I488" s="294"/>
      <c r="J488" s="189"/>
      <c r="K488" s="191" t="s">
        <v>21</v>
      </c>
      <c r="L488" s="189"/>
      <c r="M488" s="189"/>
      <c r="N488" s="189"/>
      <c r="O488" s="189"/>
      <c r="P488" s="189"/>
      <c r="Q488" s="189"/>
      <c r="R488" s="192"/>
      <c r="T488" s="193"/>
      <c r="U488" s="189"/>
      <c r="V488" s="189"/>
      <c r="W488" s="189"/>
      <c r="X488" s="189"/>
      <c r="Y488" s="189"/>
      <c r="Z488" s="189"/>
      <c r="AA488" s="194"/>
      <c r="AT488" s="195" t="s">
        <v>184</v>
      </c>
      <c r="AU488" s="195" t="s">
        <v>101</v>
      </c>
      <c r="AV488" s="11" t="s">
        <v>23</v>
      </c>
      <c r="AW488" s="11" t="s">
        <v>35</v>
      </c>
      <c r="AX488" s="11" t="s">
        <v>77</v>
      </c>
      <c r="AY488" s="195" t="s">
        <v>137</v>
      </c>
    </row>
    <row r="489" spans="2:51" s="10" customFormat="1" ht="22.5" customHeight="1">
      <c r="B489" s="171"/>
      <c r="C489" s="172"/>
      <c r="D489" s="172"/>
      <c r="E489" s="173" t="s">
        <v>21</v>
      </c>
      <c r="F489" s="277" t="s">
        <v>842</v>
      </c>
      <c r="G489" s="278"/>
      <c r="H489" s="278"/>
      <c r="I489" s="278"/>
      <c r="J489" s="172"/>
      <c r="K489" s="174">
        <v>93.12</v>
      </c>
      <c r="L489" s="172"/>
      <c r="M489" s="172"/>
      <c r="N489" s="172"/>
      <c r="O489" s="172"/>
      <c r="P489" s="172"/>
      <c r="Q489" s="172"/>
      <c r="R489" s="175"/>
      <c r="T489" s="176"/>
      <c r="U489" s="172"/>
      <c r="V489" s="172"/>
      <c r="W489" s="172"/>
      <c r="X489" s="172"/>
      <c r="Y489" s="172"/>
      <c r="Z489" s="172"/>
      <c r="AA489" s="177"/>
      <c r="AT489" s="178" t="s">
        <v>184</v>
      </c>
      <c r="AU489" s="178" t="s">
        <v>101</v>
      </c>
      <c r="AV489" s="10" t="s">
        <v>101</v>
      </c>
      <c r="AW489" s="10" t="s">
        <v>35</v>
      </c>
      <c r="AX489" s="10" t="s">
        <v>77</v>
      </c>
      <c r="AY489" s="178" t="s">
        <v>137</v>
      </c>
    </row>
    <row r="490" spans="2:51" s="10" customFormat="1" ht="22.5" customHeight="1">
      <c r="B490" s="171"/>
      <c r="C490" s="172"/>
      <c r="D490" s="172"/>
      <c r="E490" s="173" t="s">
        <v>21</v>
      </c>
      <c r="F490" s="277" t="s">
        <v>843</v>
      </c>
      <c r="G490" s="278"/>
      <c r="H490" s="278"/>
      <c r="I490" s="278"/>
      <c r="J490" s="172"/>
      <c r="K490" s="174">
        <v>2.82</v>
      </c>
      <c r="L490" s="172"/>
      <c r="M490" s="172"/>
      <c r="N490" s="172"/>
      <c r="O490" s="172"/>
      <c r="P490" s="172"/>
      <c r="Q490" s="172"/>
      <c r="R490" s="175"/>
      <c r="T490" s="176"/>
      <c r="U490" s="172"/>
      <c r="V490" s="172"/>
      <c r="W490" s="172"/>
      <c r="X490" s="172"/>
      <c r="Y490" s="172"/>
      <c r="Z490" s="172"/>
      <c r="AA490" s="177"/>
      <c r="AT490" s="178" t="s">
        <v>184</v>
      </c>
      <c r="AU490" s="178" t="s">
        <v>101</v>
      </c>
      <c r="AV490" s="10" t="s">
        <v>101</v>
      </c>
      <c r="AW490" s="10" t="s">
        <v>35</v>
      </c>
      <c r="AX490" s="10" t="s">
        <v>77</v>
      </c>
      <c r="AY490" s="178" t="s">
        <v>137</v>
      </c>
    </row>
    <row r="491" spans="2:51" s="11" customFormat="1" ht="22.5" customHeight="1">
      <c r="B491" s="188"/>
      <c r="C491" s="189"/>
      <c r="D491" s="189"/>
      <c r="E491" s="190" t="s">
        <v>21</v>
      </c>
      <c r="F491" s="297" t="s">
        <v>844</v>
      </c>
      <c r="G491" s="294"/>
      <c r="H491" s="294"/>
      <c r="I491" s="294"/>
      <c r="J491" s="189"/>
      <c r="K491" s="191" t="s">
        <v>21</v>
      </c>
      <c r="L491" s="189"/>
      <c r="M491" s="189"/>
      <c r="N491" s="189"/>
      <c r="O491" s="189"/>
      <c r="P491" s="189"/>
      <c r="Q491" s="189"/>
      <c r="R491" s="192"/>
      <c r="T491" s="193"/>
      <c r="U491" s="189"/>
      <c r="V491" s="189"/>
      <c r="W491" s="189"/>
      <c r="X491" s="189"/>
      <c r="Y491" s="189"/>
      <c r="Z491" s="189"/>
      <c r="AA491" s="194"/>
      <c r="AT491" s="195" t="s">
        <v>184</v>
      </c>
      <c r="AU491" s="195" t="s">
        <v>101</v>
      </c>
      <c r="AV491" s="11" t="s">
        <v>23</v>
      </c>
      <c r="AW491" s="11" t="s">
        <v>35</v>
      </c>
      <c r="AX491" s="11" t="s">
        <v>77</v>
      </c>
      <c r="AY491" s="195" t="s">
        <v>137</v>
      </c>
    </row>
    <row r="492" spans="2:51" s="10" customFormat="1" ht="22.5" customHeight="1">
      <c r="B492" s="171"/>
      <c r="C492" s="172"/>
      <c r="D492" s="172"/>
      <c r="E492" s="173" t="s">
        <v>21</v>
      </c>
      <c r="F492" s="277" t="s">
        <v>845</v>
      </c>
      <c r="G492" s="278"/>
      <c r="H492" s="278"/>
      <c r="I492" s="278"/>
      <c r="J492" s="172"/>
      <c r="K492" s="174">
        <v>81.48</v>
      </c>
      <c r="L492" s="172"/>
      <c r="M492" s="172"/>
      <c r="N492" s="172"/>
      <c r="O492" s="172"/>
      <c r="P492" s="172"/>
      <c r="Q492" s="172"/>
      <c r="R492" s="175"/>
      <c r="T492" s="176"/>
      <c r="U492" s="172"/>
      <c r="V492" s="172"/>
      <c r="W492" s="172"/>
      <c r="X492" s="172"/>
      <c r="Y492" s="172"/>
      <c r="Z492" s="172"/>
      <c r="AA492" s="177"/>
      <c r="AT492" s="178" t="s">
        <v>184</v>
      </c>
      <c r="AU492" s="178" t="s">
        <v>101</v>
      </c>
      <c r="AV492" s="10" t="s">
        <v>101</v>
      </c>
      <c r="AW492" s="10" t="s">
        <v>35</v>
      </c>
      <c r="AX492" s="10" t="s">
        <v>77</v>
      </c>
      <c r="AY492" s="178" t="s">
        <v>137</v>
      </c>
    </row>
    <row r="493" spans="2:51" s="10" customFormat="1" ht="31.5" customHeight="1">
      <c r="B493" s="171"/>
      <c r="C493" s="172"/>
      <c r="D493" s="172"/>
      <c r="E493" s="173" t="s">
        <v>21</v>
      </c>
      <c r="F493" s="277" t="s">
        <v>846</v>
      </c>
      <c r="G493" s="278"/>
      <c r="H493" s="278"/>
      <c r="I493" s="278"/>
      <c r="J493" s="172"/>
      <c r="K493" s="174">
        <v>18.5</v>
      </c>
      <c r="L493" s="172"/>
      <c r="M493" s="172"/>
      <c r="N493" s="172"/>
      <c r="O493" s="172"/>
      <c r="P493" s="172"/>
      <c r="Q493" s="172"/>
      <c r="R493" s="175"/>
      <c r="T493" s="176"/>
      <c r="U493" s="172"/>
      <c r="V493" s="172"/>
      <c r="W493" s="172"/>
      <c r="X493" s="172"/>
      <c r="Y493" s="172"/>
      <c r="Z493" s="172"/>
      <c r="AA493" s="177"/>
      <c r="AT493" s="178" t="s">
        <v>184</v>
      </c>
      <c r="AU493" s="178" t="s">
        <v>101</v>
      </c>
      <c r="AV493" s="10" t="s">
        <v>101</v>
      </c>
      <c r="AW493" s="10" t="s">
        <v>35</v>
      </c>
      <c r="AX493" s="10" t="s">
        <v>77</v>
      </c>
      <c r="AY493" s="178" t="s">
        <v>137</v>
      </c>
    </row>
    <row r="494" spans="2:51" s="12" customFormat="1" ht="22.5" customHeight="1">
      <c r="B494" s="196"/>
      <c r="C494" s="197"/>
      <c r="D494" s="197"/>
      <c r="E494" s="198" t="s">
        <v>21</v>
      </c>
      <c r="F494" s="295" t="s">
        <v>269</v>
      </c>
      <c r="G494" s="296"/>
      <c r="H494" s="296"/>
      <c r="I494" s="296"/>
      <c r="J494" s="197"/>
      <c r="K494" s="199">
        <v>195.92</v>
      </c>
      <c r="L494" s="197"/>
      <c r="M494" s="197"/>
      <c r="N494" s="197"/>
      <c r="O494" s="197"/>
      <c r="P494" s="197"/>
      <c r="Q494" s="197"/>
      <c r="R494" s="200"/>
      <c r="T494" s="201"/>
      <c r="U494" s="197"/>
      <c r="V494" s="197"/>
      <c r="W494" s="197"/>
      <c r="X494" s="197"/>
      <c r="Y494" s="197"/>
      <c r="Z494" s="197"/>
      <c r="AA494" s="202"/>
      <c r="AT494" s="203" t="s">
        <v>184</v>
      </c>
      <c r="AU494" s="203" t="s">
        <v>101</v>
      </c>
      <c r="AV494" s="12" t="s">
        <v>142</v>
      </c>
      <c r="AW494" s="12" t="s">
        <v>35</v>
      </c>
      <c r="AX494" s="12" t="s">
        <v>23</v>
      </c>
      <c r="AY494" s="203" t="s">
        <v>137</v>
      </c>
    </row>
    <row r="495" spans="2:65" s="1" customFormat="1" ht="22.5" customHeight="1">
      <c r="B495" s="33"/>
      <c r="C495" s="184" t="s">
        <v>556</v>
      </c>
      <c r="D495" s="184" t="s">
        <v>217</v>
      </c>
      <c r="E495" s="185" t="s">
        <v>812</v>
      </c>
      <c r="F495" s="288" t="s">
        <v>813</v>
      </c>
      <c r="G495" s="289"/>
      <c r="H495" s="289"/>
      <c r="I495" s="289"/>
      <c r="J495" s="186" t="s">
        <v>244</v>
      </c>
      <c r="K495" s="187">
        <v>0.069</v>
      </c>
      <c r="L495" s="290">
        <v>0</v>
      </c>
      <c r="M495" s="289"/>
      <c r="N495" s="291">
        <f>ROUND(L495*K495,2)</f>
        <v>0</v>
      </c>
      <c r="O495" s="273"/>
      <c r="P495" s="273"/>
      <c r="Q495" s="273"/>
      <c r="R495" s="35"/>
      <c r="T495" s="168" t="s">
        <v>21</v>
      </c>
      <c r="U495" s="42" t="s">
        <v>42</v>
      </c>
      <c r="V495" s="34"/>
      <c r="W495" s="169">
        <f>V495*K495</f>
        <v>0</v>
      </c>
      <c r="X495" s="169">
        <v>1</v>
      </c>
      <c r="Y495" s="169">
        <f>X495*K495</f>
        <v>0.069</v>
      </c>
      <c r="Z495" s="169">
        <v>0</v>
      </c>
      <c r="AA495" s="170">
        <f>Z495*K495</f>
        <v>0</v>
      </c>
      <c r="AR495" s="16" t="s">
        <v>201</v>
      </c>
      <c r="AT495" s="16" t="s">
        <v>217</v>
      </c>
      <c r="AU495" s="16" t="s">
        <v>101</v>
      </c>
      <c r="AY495" s="16" t="s">
        <v>137</v>
      </c>
      <c r="BE495" s="108">
        <f>IF(U495="základní",N495,0)</f>
        <v>0</v>
      </c>
      <c r="BF495" s="108">
        <f>IF(U495="snížená",N495,0)</f>
        <v>0</v>
      </c>
      <c r="BG495" s="108">
        <f>IF(U495="zákl. přenesená",N495,0)</f>
        <v>0</v>
      </c>
      <c r="BH495" s="108">
        <f>IF(U495="sníž. přenesená",N495,0)</f>
        <v>0</v>
      </c>
      <c r="BI495" s="108">
        <f>IF(U495="nulová",N495,0)</f>
        <v>0</v>
      </c>
      <c r="BJ495" s="16" t="s">
        <v>23</v>
      </c>
      <c r="BK495" s="108">
        <f>ROUND(L495*K495,2)</f>
        <v>0</v>
      </c>
      <c r="BL495" s="16" t="s">
        <v>168</v>
      </c>
      <c r="BM495" s="16" t="s">
        <v>847</v>
      </c>
    </row>
    <row r="496" spans="2:47" s="1" customFormat="1" ht="30" customHeight="1">
      <c r="B496" s="33"/>
      <c r="C496" s="34"/>
      <c r="D496" s="34"/>
      <c r="E496" s="34"/>
      <c r="F496" s="276" t="s">
        <v>815</v>
      </c>
      <c r="G496" s="240"/>
      <c r="H496" s="240"/>
      <c r="I496" s="240"/>
      <c r="J496" s="34"/>
      <c r="K496" s="34"/>
      <c r="L496" s="34"/>
      <c r="M496" s="34"/>
      <c r="N496" s="34"/>
      <c r="O496" s="34"/>
      <c r="P496" s="34"/>
      <c r="Q496" s="34"/>
      <c r="R496" s="35"/>
      <c r="T496" s="76"/>
      <c r="U496" s="34"/>
      <c r="V496" s="34"/>
      <c r="W496" s="34"/>
      <c r="X496" s="34"/>
      <c r="Y496" s="34"/>
      <c r="Z496" s="34"/>
      <c r="AA496" s="77"/>
      <c r="AT496" s="16" t="s">
        <v>144</v>
      </c>
      <c r="AU496" s="16" t="s">
        <v>101</v>
      </c>
    </row>
    <row r="497" spans="2:51" s="10" customFormat="1" ht="22.5" customHeight="1">
      <c r="B497" s="171"/>
      <c r="C497" s="172"/>
      <c r="D497" s="172"/>
      <c r="E497" s="173" t="s">
        <v>21</v>
      </c>
      <c r="F497" s="277" t="s">
        <v>848</v>
      </c>
      <c r="G497" s="278"/>
      <c r="H497" s="278"/>
      <c r="I497" s="278"/>
      <c r="J497" s="172"/>
      <c r="K497" s="174">
        <v>0.069</v>
      </c>
      <c r="L497" s="172"/>
      <c r="M497" s="172"/>
      <c r="N497" s="172"/>
      <c r="O497" s="172"/>
      <c r="P497" s="172"/>
      <c r="Q497" s="172"/>
      <c r="R497" s="175"/>
      <c r="T497" s="176"/>
      <c r="U497" s="172"/>
      <c r="V497" s="172"/>
      <c r="W497" s="172"/>
      <c r="X497" s="172"/>
      <c r="Y497" s="172"/>
      <c r="Z497" s="172"/>
      <c r="AA497" s="177"/>
      <c r="AT497" s="178" t="s">
        <v>184</v>
      </c>
      <c r="AU497" s="178" t="s">
        <v>101</v>
      </c>
      <c r="AV497" s="10" t="s">
        <v>101</v>
      </c>
      <c r="AW497" s="10" t="s">
        <v>35</v>
      </c>
      <c r="AX497" s="10" t="s">
        <v>23</v>
      </c>
      <c r="AY497" s="178" t="s">
        <v>137</v>
      </c>
    </row>
    <row r="498" spans="2:65" s="1" customFormat="1" ht="31.5" customHeight="1">
      <c r="B498" s="33"/>
      <c r="C498" s="164" t="s">
        <v>849</v>
      </c>
      <c r="D498" s="164" t="s">
        <v>138</v>
      </c>
      <c r="E498" s="165" t="s">
        <v>850</v>
      </c>
      <c r="F498" s="272" t="s">
        <v>851</v>
      </c>
      <c r="G498" s="273"/>
      <c r="H498" s="273"/>
      <c r="I498" s="273"/>
      <c r="J498" s="166" t="s">
        <v>194</v>
      </c>
      <c r="K498" s="167">
        <v>81.48</v>
      </c>
      <c r="L498" s="274">
        <v>0</v>
      </c>
      <c r="M498" s="273"/>
      <c r="N498" s="275">
        <f>ROUND(L498*K498,2)</f>
        <v>0</v>
      </c>
      <c r="O498" s="273"/>
      <c r="P498" s="273"/>
      <c r="Q498" s="273"/>
      <c r="R498" s="35"/>
      <c r="T498" s="168" t="s">
        <v>21</v>
      </c>
      <c r="U498" s="42" t="s">
        <v>42</v>
      </c>
      <c r="V498" s="34"/>
      <c r="W498" s="169">
        <f>V498*K498</f>
        <v>0</v>
      </c>
      <c r="X498" s="169">
        <v>0</v>
      </c>
      <c r="Y498" s="169">
        <f>X498*K498</f>
        <v>0</v>
      </c>
      <c r="Z498" s="169">
        <v>0</v>
      </c>
      <c r="AA498" s="170">
        <f>Z498*K498</f>
        <v>0</v>
      </c>
      <c r="AR498" s="16" t="s">
        <v>168</v>
      </c>
      <c r="AT498" s="16" t="s">
        <v>138</v>
      </c>
      <c r="AU498" s="16" t="s">
        <v>101</v>
      </c>
      <c r="AY498" s="16" t="s">
        <v>137</v>
      </c>
      <c r="BE498" s="108">
        <f>IF(U498="základní",N498,0)</f>
        <v>0</v>
      </c>
      <c r="BF498" s="108">
        <f>IF(U498="snížená",N498,0)</f>
        <v>0</v>
      </c>
      <c r="BG498" s="108">
        <f>IF(U498="zákl. přenesená",N498,0)</f>
        <v>0</v>
      </c>
      <c r="BH498" s="108">
        <f>IF(U498="sníž. přenesená",N498,0)</f>
        <v>0</v>
      </c>
      <c r="BI498" s="108">
        <f>IF(U498="nulová",N498,0)</f>
        <v>0</v>
      </c>
      <c r="BJ498" s="16" t="s">
        <v>23</v>
      </c>
      <c r="BK498" s="108">
        <f>ROUND(L498*K498,2)</f>
        <v>0</v>
      </c>
      <c r="BL498" s="16" t="s">
        <v>168</v>
      </c>
      <c r="BM498" s="16" t="s">
        <v>852</v>
      </c>
    </row>
    <row r="499" spans="2:51" s="10" customFormat="1" ht="22.5" customHeight="1">
      <c r="B499" s="171"/>
      <c r="C499" s="172"/>
      <c r="D499" s="172"/>
      <c r="E499" s="173" t="s">
        <v>21</v>
      </c>
      <c r="F499" s="292" t="s">
        <v>833</v>
      </c>
      <c r="G499" s="278"/>
      <c r="H499" s="278"/>
      <c r="I499" s="278"/>
      <c r="J499" s="172"/>
      <c r="K499" s="174">
        <v>81.48</v>
      </c>
      <c r="L499" s="172"/>
      <c r="M499" s="172"/>
      <c r="N499" s="172"/>
      <c r="O499" s="172"/>
      <c r="P499" s="172"/>
      <c r="Q499" s="172"/>
      <c r="R499" s="175"/>
      <c r="T499" s="176"/>
      <c r="U499" s="172"/>
      <c r="V499" s="172"/>
      <c r="W499" s="172"/>
      <c r="X499" s="172"/>
      <c r="Y499" s="172"/>
      <c r="Z499" s="172"/>
      <c r="AA499" s="177"/>
      <c r="AT499" s="178" t="s">
        <v>184</v>
      </c>
      <c r="AU499" s="178" t="s">
        <v>101</v>
      </c>
      <c r="AV499" s="10" t="s">
        <v>101</v>
      </c>
      <c r="AW499" s="10" t="s">
        <v>35</v>
      </c>
      <c r="AX499" s="10" t="s">
        <v>23</v>
      </c>
      <c r="AY499" s="178" t="s">
        <v>137</v>
      </c>
    </row>
    <row r="500" spans="2:65" s="1" customFormat="1" ht="22.5" customHeight="1">
      <c r="B500" s="33"/>
      <c r="C500" s="184" t="s">
        <v>562</v>
      </c>
      <c r="D500" s="184" t="s">
        <v>217</v>
      </c>
      <c r="E500" s="185" t="s">
        <v>853</v>
      </c>
      <c r="F500" s="288" t="s">
        <v>854</v>
      </c>
      <c r="G500" s="289"/>
      <c r="H500" s="289"/>
      <c r="I500" s="289"/>
      <c r="J500" s="186" t="s">
        <v>194</v>
      </c>
      <c r="K500" s="187">
        <v>93.702</v>
      </c>
      <c r="L500" s="290">
        <v>0</v>
      </c>
      <c r="M500" s="289"/>
      <c r="N500" s="291">
        <f>ROUND(L500*K500,2)</f>
        <v>0</v>
      </c>
      <c r="O500" s="273"/>
      <c r="P500" s="273"/>
      <c r="Q500" s="273"/>
      <c r="R500" s="35"/>
      <c r="T500" s="168" t="s">
        <v>21</v>
      </c>
      <c r="U500" s="42" t="s">
        <v>42</v>
      </c>
      <c r="V500" s="34"/>
      <c r="W500" s="169">
        <f>V500*K500</f>
        <v>0</v>
      </c>
      <c r="X500" s="169">
        <v>0</v>
      </c>
      <c r="Y500" s="169">
        <f>X500*K500</f>
        <v>0</v>
      </c>
      <c r="Z500" s="169">
        <v>0</v>
      </c>
      <c r="AA500" s="170">
        <f>Z500*K500</f>
        <v>0</v>
      </c>
      <c r="AR500" s="16" t="s">
        <v>201</v>
      </c>
      <c r="AT500" s="16" t="s">
        <v>217</v>
      </c>
      <c r="AU500" s="16" t="s">
        <v>101</v>
      </c>
      <c r="AY500" s="16" t="s">
        <v>137</v>
      </c>
      <c r="BE500" s="108">
        <f>IF(U500="základní",N500,0)</f>
        <v>0</v>
      </c>
      <c r="BF500" s="108">
        <f>IF(U500="snížená",N500,0)</f>
        <v>0</v>
      </c>
      <c r="BG500" s="108">
        <f>IF(U500="zákl. přenesená",N500,0)</f>
        <v>0</v>
      </c>
      <c r="BH500" s="108">
        <f>IF(U500="sníž. přenesená",N500,0)</f>
        <v>0</v>
      </c>
      <c r="BI500" s="108">
        <f>IF(U500="nulová",N500,0)</f>
        <v>0</v>
      </c>
      <c r="BJ500" s="16" t="s">
        <v>23</v>
      </c>
      <c r="BK500" s="108">
        <f>ROUND(L500*K500,2)</f>
        <v>0</v>
      </c>
      <c r="BL500" s="16" t="s">
        <v>168</v>
      </c>
      <c r="BM500" s="16" t="s">
        <v>855</v>
      </c>
    </row>
    <row r="501" spans="2:65" s="1" customFormat="1" ht="31.5" customHeight="1">
      <c r="B501" s="33"/>
      <c r="C501" s="164" t="s">
        <v>856</v>
      </c>
      <c r="D501" s="164" t="s">
        <v>138</v>
      </c>
      <c r="E501" s="165" t="s">
        <v>857</v>
      </c>
      <c r="F501" s="272" t="s">
        <v>858</v>
      </c>
      <c r="G501" s="273"/>
      <c r="H501" s="273"/>
      <c r="I501" s="273"/>
      <c r="J501" s="166" t="s">
        <v>194</v>
      </c>
      <c r="K501" s="167">
        <v>130.153</v>
      </c>
      <c r="L501" s="274">
        <v>0</v>
      </c>
      <c r="M501" s="273"/>
      <c r="N501" s="275">
        <f>ROUND(L501*K501,2)</f>
        <v>0</v>
      </c>
      <c r="O501" s="273"/>
      <c r="P501" s="273"/>
      <c r="Q501" s="273"/>
      <c r="R501" s="35"/>
      <c r="T501" s="168" t="s">
        <v>21</v>
      </c>
      <c r="U501" s="42" t="s">
        <v>42</v>
      </c>
      <c r="V501" s="34"/>
      <c r="W501" s="169">
        <f>V501*K501</f>
        <v>0</v>
      </c>
      <c r="X501" s="169">
        <v>0.00038</v>
      </c>
      <c r="Y501" s="169">
        <f>X501*K501</f>
        <v>0.04945814</v>
      </c>
      <c r="Z501" s="169">
        <v>0</v>
      </c>
      <c r="AA501" s="170">
        <f>Z501*K501</f>
        <v>0</v>
      </c>
      <c r="AR501" s="16" t="s">
        <v>168</v>
      </c>
      <c r="AT501" s="16" t="s">
        <v>138</v>
      </c>
      <c r="AU501" s="16" t="s">
        <v>101</v>
      </c>
      <c r="AY501" s="16" t="s">
        <v>137</v>
      </c>
      <c r="BE501" s="108">
        <f>IF(U501="základní",N501,0)</f>
        <v>0</v>
      </c>
      <c r="BF501" s="108">
        <f>IF(U501="snížená",N501,0)</f>
        <v>0</v>
      </c>
      <c r="BG501" s="108">
        <f>IF(U501="zákl. přenesená",N501,0)</f>
        <v>0</v>
      </c>
      <c r="BH501" s="108">
        <f>IF(U501="sníž. přenesená",N501,0)</f>
        <v>0</v>
      </c>
      <c r="BI501" s="108">
        <f>IF(U501="nulová",N501,0)</f>
        <v>0</v>
      </c>
      <c r="BJ501" s="16" t="s">
        <v>23</v>
      </c>
      <c r="BK501" s="108">
        <f>ROUND(L501*K501,2)</f>
        <v>0</v>
      </c>
      <c r="BL501" s="16" t="s">
        <v>168</v>
      </c>
      <c r="BM501" s="16" t="s">
        <v>859</v>
      </c>
    </row>
    <row r="502" spans="2:65" s="1" customFormat="1" ht="22.5" customHeight="1">
      <c r="B502" s="33"/>
      <c r="C502" s="184" t="s">
        <v>567</v>
      </c>
      <c r="D502" s="184" t="s">
        <v>217</v>
      </c>
      <c r="E502" s="185" t="s">
        <v>834</v>
      </c>
      <c r="F502" s="288" t="s">
        <v>835</v>
      </c>
      <c r="G502" s="289"/>
      <c r="H502" s="289"/>
      <c r="I502" s="289"/>
      <c r="J502" s="186" t="s">
        <v>194</v>
      </c>
      <c r="K502" s="187">
        <v>127.164</v>
      </c>
      <c r="L502" s="290">
        <v>0</v>
      </c>
      <c r="M502" s="289"/>
      <c r="N502" s="291">
        <f>ROUND(L502*K502,2)</f>
        <v>0</v>
      </c>
      <c r="O502" s="273"/>
      <c r="P502" s="273"/>
      <c r="Q502" s="273"/>
      <c r="R502" s="35"/>
      <c r="T502" s="168" t="s">
        <v>21</v>
      </c>
      <c r="U502" s="42" t="s">
        <v>42</v>
      </c>
      <c r="V502" s="34"/>
      <c r="W502" s="169">
        <f>V502*K502</f>
        <v>0</v>
      </c>
      <c r="X502" s="169">
        <v>0.0049</v>
      </c>
      <c r="Y502" s="169">
        <f>X502*K502</f>
        <v>0.6231036</v>
      </c>
      <c r="Z502" s="169">
        <v>0</v>
      </c>
      <c r="AA502" s="170">
        <f>Z502*K502</f>
        <v>0</v>
      </c>
      <c r="AR502" s="16" t="s">
        <v>201</v>
      </c>
      <c r="AT502" s="16" t="s">
        <v>217</v>
      </c>
      <c r="AU502" s="16" t="s">
        <v>101</v>
      </c>
      <c r="AY502" s="16" t="s">
        <v>137</v>
      </c>
      <c r="BE502" s="108">
        <f>IF(U502="základní",N502,0)</f>
        <v>0</v>
      </c>
      <c r="BF502" s="108">
        <f>IF(U502="snížená",N502,0)</f>
        <v>0</v>
      </c>
      <c r="BG502" s="108">
        <f>IF(U502="zákl. přenesená",N502,0)</f>
        <v>0</v>
      </c>
      <c r="BH502" s="108">
        <f>IF(U502="sníž. přenesená",N502,0)</f>
        <v>0</v>
      </c>
      <c r="BI502" s="108">
        <f>IF(U502="nulová",N502,0)</f>
        <v>0</v>
      </c>
      <c r="BJ502" s="16" t="s">
        <v>23</v>
      </c>
      <c r="BK502" s="108">
        <f>ROUND(L502*K502,2)</f>
        <v>0</v>
      </c>
      <c r="BL502" s="16" t="s">
        <v>168</v>
      </c>
      <c r="BM502" s="16" t="s">
        <v>860</v>
      </c>
    </row>
    <row r="503" spans="2:65" s="1" customFormat="1" ht="22.5" customHeight="1">
      <c r="B503" s="33"/>
      <c r="C503" s="184" t="s">
        <v>861</v>
      </c>
      <c r="D503" s="184" t="s">
        <v>217</v>
      </c>
      <c r="E503" s="185" t="s">
        <v>862</v>
      </c>
      <c r="F503" s="288" t="s">
        <v>863</v>
      </c>
      <c r="G503" s="289"/>
      <c r="H503" s="289"/>
      <c r="I503" s="289"/>
      <c r="J503" s="186" t="s">
        <v>194</v>
      </c>
      <c r="K503" s="187">
        <v>19.576</v>
      </c>
      <c r="L503" s="290">
        <v>0</v>
      </c>
      <c r="M503" s="289"/>
      <c r="N503" s="291">
        <f>ROUND(L503*K503,2)</f>
        <v>0</v>
      </c>
      <c r="O503" s="273"/>
      <c r="P503" s="273"/>
      <c r="Q503" s="273"/>
      <c r="R503" s="35"/>
      <c r="T503" s="168" t="s">
        <v>21</v>
      </c>
      <c r="U503" s="42" t="s">
        <v>42</v>
      </c>
      <c r="V503" s="34"/>
      <c r="W503" s="169">
        <f>V503*K503</f>
        <v>0</v>
      </c>
      <c r="X503" s="169">
        <v>0</v>
      </c>
      <c r="Y503" s="169">
        <f>X503*K503</f>
        <v>0</v>
      </c>
      <c r="Z503" s="169">
        <v>0</v>
      </c>
      <c r="AA503" s="170">
        <f>Z503*K503</f>
        <v>0</v>
      </c>
      <c r="AR503" s="16" t="s">
        <v>201</v>
      </c>
      <c r="AT503" s="16" t="s">
        <v>217</v>
      </c>
      <c r="AU503" s="16" t="s">
        <v>101</v>
      </c>
      <c r="AY503" s="16" t="s">
        <v>137</v>
      </c>
      <c r="BE503" s="108">
        <f>IF(U503="základní",N503,0)</f>
        <v>0</v>
      </c>
      <c r="BF503" s="108">
        <f>IF(U503="snížená",N503,0)</f>
        <v>0</v>
      </c>
      <c r="BG503" s="108">
        <f>IF(U503="zákl. přenesená",N503,0)</f>
        <v>0</v>
      </c>
      <c r="BH503" s="108">
        <f>IF(U503="sníž. přenesená",N503,0)</f>
        <v>0</v>
      </c>
      <c r="BI503" s="108">
        <f>IF(U503="nulová",N503,0)</f>
        <v>0</v>
      </c>
      <c r="BJ503" s="16" t="s">
        <v>23</v>
      </c>
      <c r="BK503" s="108">
        <f>ROUND(L503*K503,2)</f>
        <v>0</v>
      </c>
      <c r="BL503" s="16" t="s">
        <v>168</v>
      </c>
      <c r="BM503" s="16" t="s">
        <v>864</v>
      </c>
    </row>
    <row r="504" spans="2:47" s="1" customFormat="1" ht="66" customHeight="1">
      <c r="B504" s="33"/>
      <c r="C504" s="34"/>
      <c r="D504" s="34"/>
      <c r="E504" s="34"/>
      <c r="F504" s="276" t="s">
        <v>346</v>
      </c>
      <c r="G504" s="240"/>
      <c r="H504" s="240"/>
      <c r="I504" s="240"/>
      <c r="J504" s="34"/>
      <c r="K504" s="34"/>
      <c r="L504" s="34"/>
      <c r="M504" s="34"/>
      <c r="N504" s="34"/>
      <c r="O504" s="34"/>
      <c r="P504" s="34"/>
      <c r="Q504" s="34"/>
      <c r="R504" s="35"/>
      <c r="T504" s="76"/>
      <c r="U504" s="34"/>
      <c r="V504" s="34"/>
      <c r="W504" s="34"/>
      <c r="X504" s="34"/>
      <c r="Y504" s="34"/>
      <c r="Z504" s="34"/>
      <c r="AA504" s="77"/>
      <c r="AT504" s="16" t="s">
        <v>144</v>
      </c>
      <c r="AU504" s="16" t="s">
        <v>101</v>
      </c>
    </row>
    <row r="505" spans="2:65" s="1" customFormat="1" ht="31.5" customHeight="1">
      <c r="B505" s="33"/>
      <c r="C505" s="164" t="s">
        <v>578</v>
      </c>
      <c r="D505" s="164" t="s">
        <v>138</v>
      </c>
      <c r="E505" s="165" t="s">
        <v>865</v>
      </c>
      <c r="F505" s="272" t="s">
        <v>866</v>
      </c>
      <c r="G505" s="273"/>
      <c r="H505" s="273"/>
      <c r="I505" s="273"/>
      <c r="J505" s="166" t="s">
        <v>194</v>
      </c>
      <c r="K505" s="167">
        <v>81.48</v>
      </c>
      <c r="L505" s="274">
        <v>0</v>
      </c>
      <c r="M505" s="273"/>
      <c r="N505" s="275">
        <f>ROUND(L505*K505,2)</f>
        <v>0</v>
      </c>
      <c r="O505" s="273"/>
      <c r="P505" s="273"/>
      <c r="Q505" s="273"/>
      <c r="R505" s="35"/>
      <c r="T505" s="168" t="s">
        <v>21</v>
      </c>
      <c r="U505" s="42" t="s">
        <v>42</v>
      </c>
      <c r="V505" s="34"/>
      <c r="W505" s="169">
        <f>V505*K505</f>
        <v>0</v>
      </c>
      <c r="X505" s="169">
        <v>0.00011</v>
      </c>
      <c r="Y505" s="169">
        <f>X505*K505</f>
        <v>0.0089628</v>
      </c>
      <c r="Z505" s="169">
        <v>0</v>
      </c>
      <c r="AA505" s="170">
        <f>Z505*K505</f>
        <v>0</v>
      </c>
      <c r="AR505" s="16" t="s">
        <v>168</v>
      </c>
      <c r="AT505" s="16" t="s">
        <v>138</v>
      </c>
      <c r="AU505" s="16" t="s">
        <v>101</v>
      </c>
      <c r="AY505" s="16" t="s">
        <v>137</v>
      </c>
      <c r="BE505" s="108">
        <f>IF(U505="základní",N505,0)</f>
        <v>0</v>
      </c>
      <c r="BF505" s="108">
        <f>IF(U505="snížená",N505,0)</f>
        <v>0</v>
      </c>
      <c r="BG505" s="108">
        <f>IF(U505="zákl. přenesená",N505,0)</f>
        <v>0</v>
      </c>
      <c r="BH505" s="108">
        <f>IF(U505="sníž. přenesená",N505,0)</f>
        <v>0</v>
      </c>
      <c r="BI505" s="108">
        <f>IF(U505="nulová",N505,0)</f>
        <v>0</v>
      </c>
      <c r="BJ505" s="16" t="s">
        <v>23</v>
      </c>
      <c r="BK505" s="108">
        <f>ROUND(L505*K505,2)</f>
        <v>0</v>
      </c>
      <c r="BL505" s="16" t="s">
        <v>168</v>
      </c>
      <c r="BM505" s="16" t="s">
        <v>867</v>
      </c>
    </row>
    <row r="506" spans="2:65" s="1" customFormat="1" ht="31.5" customHeight="1">
      <c r="B506" s="33"/>
      <c r="C506" s="184" t="s">
        <v>868</v>
      </c>
      <c r="D506" s="184" t="s">
        <v>217</v>
      </c>
      <c r="E506" s="185" t="s">
        <v>869</v>
      </c>
      <c r="F506" s="288" t="s">
        <v>870</v>
      </c>
      <c r="G506" s="289"/>
      <c r="H506" s="289"/>
      <c r="I506" s="289"/>
      <c r="J506" s="186" t="s">
        <v>194</v>
      </c>
      <c r="K506" s="187">
        <v>93.702</v>
      </c>
      <c r="L506" s="290">
        <v>0</v>
      </c>
      <c r="M506" s="289"/>
      <c r="N506" s="291">
        <f>ROUND(L506*K506,2)</f>
        <v>0</v>
      </c>
      <c r="O506" s="273"/>
      <c r="P506" s="273"/>
      <c r="Q506" s="273"/>
      <c r="R506" s="35"/>
      <c r="T506" s="168" t="s">
        <v>21</v>
      </c>
      <c r="U506" s="42" t="s">
        <v>42</v>
      </c>
      <c r="V506" s="34"/>
      <c r="W506" s="169">
        <f>V506*K506</f>
        <v>0</v>
      </c>
      <c r="X506" s="169">
        <v>0.00112</v>
      </c>
      <c r="Y506" s="169">
        <f>X506*K506</f>
        <v>0.10494623999999998</v>
      </c>
      <c r="Z506" s="169">
        <v>0</v>
      </c>
      <c r="AA506" s="170">
        <f>Z506*K506</f>
        <v>0</v>
      </c>
      <c r="AR506" s="16" t="s">
        <v>201</v>
      </c>
      <c r="AT506" s="16" t="s">
        <v>217</v>
      </c>
      <c r="AU506" s="16" t="s">
        <v>101</v>
      </c>
      <c r="AY506" s="16" t="s">
        <v>137</v>
      </c>
      <c r="BE506" s="108">
        <f>IF(U506="základní",N506,0)</f>
        <v>0</v>
      </c>
      <c r="BF506" s="108">
        <f>IF(U506="snížená",N506,0)</f>
        <v>0</v>
      </c>
      <c r="BG506" s="108">
        <f>IF(U506="zákl. přenesená",N506,0)</f>
        <v>0</v>
      </c>
      <c r="BH506" s="108">
        <f>IF(U506="sníž. přenesená",N506,0)</f>
        <v>0</v>
      </c>
      <c r="BI506" s="108">
        <f>IF(U506="nulová",N506,0)</f>
        <v>0</v>
      </c>
      <c r="BJ506" s="16" t="s">
        <v>23</v>
      </c>
      <c r="BK506" s="108">
        <f>ROUND(L506*K506,2)</f>
        <v>0</v>
      </c>
      <c r="BL506" s="16" t="s">
        <v>168</v>
      </c>
      <c r="BM506" s="16" t="s">
        <v>871</v>
      </c>
    </row>
    <row r="507" spans="2:65" s="1" customFormat="1" ht="31.5" customHeight="1">
      <c r="B507" s="33"/>
      <c r="C507" s="164" t="s">
        <v>582</v>
      </c>
      <c r="D507" s="164" t="s">
        <v>138</v>
      </c>
      <c r="E507" s="165" t="s">
        <v>872</v>
      </c>
      <c r="F507" s="272" t="s">
        <v>873</v>
      </c>
      <c r="G507" s="273"/>
      <c r="H507" s="273"/>
      <c r="I507" s="273"/>
      <c r="J507" s="166" t="s">
        <v>874</v>
      </c>
      <c r="K507" s="182">
        <v>0</v>
      </c>
      <c r="L507" s="274">
        <v>0</v>
      </c>
      <c r="M507" s="273"/>
      <c r="N507" s="275">
        <f>ROUND(L507*K507,2)</f>
        <v>0</v>
      </c>
      <c r="O507" s="273"/>
      <c r="P507" s="273"/>
      <c r="Q507" s="273"/>
      <c r="R507" s="35"/>
      <c r="T507" s="168" t="s">
        <v>21</v>
      </c>
      <c r="U507" s="42" t="s">
        <v>42</v>
      </c>
      <c r="V507" s="34"/>
      <c r="W507" s="169">
        <f>V507*K507</f>
        <v>0</v>
      </c>
      <c r="X507" s="169">
        <v>0</v>
      </c>
      <c r="Y507" s="169">
        <f>X507*K507</f>
        <v>0</v>
      </c>
      <c r="Z507" s="169">
        <v>0</v>
      </c>
      <c r="AA507" s="170">
        <f>Z507*K507</f>
        <v>0</v>
      </c>
      <c r="AR507" s="16" t="s">
        <v>168</v>
      </c>
      <c r="AT507" s="16" t="s">
        <v>138</v>
      </c>
      <c r="AU507" s="16" t="s">
        <v>101</v>
      </c>
      <c r="AY507" s="16" t="s">
        <v>137</v>
      </c>
      <c r="BE507" s="108">
        <f>IF(U507="základní",N507,0)</f>
        <v>0</v>
      </c>
      <c r="BF507" s="108">
        <f>IF(U507="snížená",N507,0)</f>
        <v>0</v>
      </c>
      <c r="BG507" s="108">
        <f>IF(U507="zákl. přenesená",N507,0)</f>
        <v>0</v>
      </c>
      <c r="BH507" s="108">
        <f>IF(U507="sníž. přenesená",N507,0)</f>
        <v>0</v>
      </c>
      <c r="BI507" s="108">
        <f>IF(U507="nulová",N507,0)</f>
        <v>0</v>
      </c>
      <c r="BJ507" s="16" t="s">
        <v>23</v>
      </c>
      <c r="BK507" s="108">
        <f>ROUND(L507*K507,2)</f>
        <v>0</v>
      </c>
      <c r="BL507" s="16" t="s">
        <v>168</v>
      </c>
      <c r="BM507" s="16" t="s">
        <v>875</v>
      </c>
    </row>
    <row r="508" spans="2:63" s="9" customFormat="1" ht="29.85" customHeight="1">
      <c r="B508" s="153"/>
      <c r="C508" s="154"/>
      <c r="D508" s="163" t="s">
        <v>253</v>
      </c>
      <c r="E508" s="163"/>
      <c r="F508" s="163"/>
      <c r="G508" s="163"/>
      <c r="H508" s="163"/>
      <c r="I508" s="163"/>
      <c r="J508" s="163"/>
      <c r="K508" s="163"/>
      <c r="L508" s="163"/>
      <c r="M508" s="163"/>
      <c r="N508" s="298">
        <f>BK508</f>
        <v>0</v>
      </c>
      <c r="O508" s="299"/>
      <c r="P508" s="299"/>
      <c r="Q508" s="299"/>
      <c r="R508" s="156"/>
      <c r="T508" s="157"/>
      <c r="U508" s="154"/>
      <c r="V508" s="154"/>
      <c r="W508" s="158">
        <f>SUM(W509:W512)</f>
        <v>0</v>
      </c>
      <c r="X508" s="154"/>
      <c r="Y508" s="158">
        <f>SUM(Y509:Y512)</f>
        <v>0</v>
      </c>
      <c r="Z508" s="154"/>
      <c r="AA508" s="159">
        <f>SUM(AA509:AA512)</f>
        <v>0</v>
      </c>
      <c r="AR508" s="160" t="s">
        <v>101</v>
      </c>
      <c r="AT508" s="161" t="s">
        <v>76</v>
      </c>
      <c r="AU508" s="161" t="s">
        <v>23</v>
      </c>
      <c r="AY508" s="160" t="s">
        <v>137</v>
      </c>
      <c r="BK508" s="162">
        <f>SUM(BK509:BK512)</f>
        <v>0</v>
      </c>
    </row>
    <row r="509" spans="2:65" s="1" customFormat="1" ht="22.5" customHeight="1">
      <c r="B509" s="33"/>
      <c r="C509" s="164" t="s">
        <v>876</v>
      </c>
      <c r="D509" s="164" t="s">
        <v>138</v>
      </c>
      <c r="E509" s="165" t="s">
        <v>877</v>
      </c>
      <c r="F509" s="272" t="s">
        <v>878</v>
      </c>
      <c r="G509" s="273"/>
      <c r="H509" s="273"/>
      <c r="I509" s="273"/>
      <c r="J509" s="166" t="s">
        <v>151</v>
      </c>
      <c r="K509" s="167">
        <v>18.8</v>
      </c>
      <c r="L509" s="274">
        <v>0</v>
      </c>
      <c r="M509" s="273"/>
      <c r="N509" s="275">
        <f>ROUND(L509*K509,2)</f>
        <v>0</v>
      </c>
      <c r="O509" s="273"/>
      <c r="P509" s="273"/>
      <c r="Q509" s="273"/>
      <c r="R509" s="35"/>
      <c r="T509" s="168" t="s">
        <v>21</v>
      </c>
      <c r="U509" s="42" t="s">
        <v>42</v>
      </c>
      <c r="V509" s="34"/>
      <c r="W509" s="169">
        <f>V509*K509</f>
        <v>0</v>
      </c>
      <c r="X509" s="169">
        <v>0</v>
      </c>
      <c r="Y509" s="169">
        <f>X509*K509</f>
        <v>0</v>
      </c>
      <c r="Z509" s="169">
        <v>0</v>
      </c>
      <c r="AA509" s="170">
        <f>Z509*K509</f>
        <v>0</v>
      </c>
      <c r="AR509" s="16" t="s">
        <v>168</v>
      </c>
      <c r="AT509" s="16" t="s">
        <v>138</v>
      </c>
      <c r="AU509" s="16" t="s">
        <v>101</v>
      </c>
      <c r="AY509" s="16" t="s">
        <v>137</v>
      </c>
      <c r="BE509" s="108">
        <f>IF(U509="základní",N509,0)</f>
        <v>0</v>
      </c>
      <c r="BF509" s="108">
        <f>IF(U509="snížená",N509,0)</f>
        <v>0</v>
      </c>
      <c r="BG509" s="108">
        <f>IF(U509="zákl. přenesená",N509,0)</f>
        <v>0</v>
      </c>
      <c r="BH509" s="108">
        <f>IF(U509="sníž. přenesená",N509,0)</f>
        <v>0</v>
      </c>
      <c r="BI509" s="108">
        <f>IF(U509="nulová",N509,0)</f>
        <v>0</v>
      </c>
      <c r="BJ509" s="16" t="s">
        <v>23</v>
      </c>
      <c r="BK509" s="108">
        <f>ROUND(L509*K509,2)</f>
        <v>0</v>
      </c>
      <c r="BL509" s="16" t="s">
        <v>168</v>
      </c>
      <c r="BM509" s="16" t="s">
        <v>879</v>
      </c>
    </row>
    <row r="510" spans="2:47" s="1" customFormat="1" ht="66" customHeight="1">
      <c r="B510" s="33"/>
      <c r="C510" s="34"/>
      <c r="D510" s="34"/>
      <c r="E510" s="34"/>
      <c r="F510" s="276" t="s">
        <v>508</v>
      </c>
      <c r="G510" s="240"/>
      <c r="H510" s="240"/>
      <c r="I510" s="240"/>
      <c r="J510" s="34"/>
      <c r="K510" s="34"/>
      <c r="L510" s="34"/>
      <c r="M510" s="34"/>
      <c r="N510" s="34"/>
      <c r="O510" s="34"/>
      <c r="P510" s="34"/>
      <c r="Q510" s="34"/>
      <c r="R510" s="35"/>
      <c r="T510" s="76"/>
      <c r="U510" s="34"/>
      <c r="V510" s="34"/>
      <c r="W510" s="34"/>
      <c r="X510" s="34"/>
      <c r="Y510" s="34"/>
      <c r="Z510" s="34"/>
      <c r="AA510" s="77"/>
      <c r="AT510" s="16" t="s">
        <v>144</v>
      </c>
      <c r="AU510" s="16" t="s">
        <v>101</v>
      </c>
    </row>
    <row r="511" spans="2:51" s="10" customFormat="1" ht="22.5" customHeight="1">
      <c r="B511" s="171"/>
      <c r="C511" s="172"/>
      <c r="D511" s="172"/>
      <c r="E511" s="173" t="s">
        <v>21</v>
      </c>
      <c r="F511" s="277" t="s">
        <v>880</v>
      </c>
      <c r="G511" s="278"/>
      <c r="H511" s="278"/>
      <c r="I511" s="278"/>
      <c r="J511" s="172"/>
      <c r="K511" s="174">
        <v>18.8</v>
      </c>
      <c r="L511" s="172"/>
      <c r="M511" s="172"/>
      <c r="N511" s="172"/>
      <c r="O511" s="172"/>
      <c r="P511" s="172"/>
      <c r="Q511" s="172"/>
      <c r="R511" s="175"/>
      <c r="T511" s="176"/>
      <c r="U511" s="172"/>
      <c r="V511" s="172"/>
      <c r="W511" s="172"/>
      <c r="X511" s="172"/>
      <c r="Y511" s="172"/>
      <c r="Z511" s="172"/>
      <c r="AA511" s="177"/>
      <c r="AT511" s="178" t="s">
        <v>184</v>
      </c>
      <c r="AU511" s="178" t="s">
        <v>101</v>
      </c>
      <c r="AV511" s="10" t="s">
        <v>101</v>
      </c>
      <c r="AW511" s="10" t="s">
        <v>35</v>
      </c>
      <c r="AX511" s="10" t="s">
        <v>23</v>
      </c>
      <c r="AY511" s="178" t="s">
        <v>137</v>
      </c>
    </row>
    <row r="512" spans="2:65" s="1" customFormat="1" ht="31.5" customHeight="1">
      <c r="B512" s="33"/>
      <c r="C512" s="164" t="s">
        <v>587</v>
      </c>
      <c r="D512" s="164" t="s">
        <v>138</v>
      </c>
      <c r="E512" s="165" t="s">
        <v>881</v>
      </c>
      <c r="F512" s="272" t="s">
        <v>882</v>
      </c>
      <c r="G512" s="273"/>
      <c r="H512" s="273"/>
      <c r="I512" s="273"/>
      <c r="J512" s="166" t="s">
        <v>874</v>
      </c>
      <c r="K512" s="182">
        <v>0</v>
      </c>
      <c r="L512" s="274">
        <v>0</v>
      </c>
      <c r="M512" s="273"/>
      <c r="N512" s="275">
        <f>ROUND(L512*K512,2)</f>
        <v>0</v>
      </c>
      <c r="O512" s="273"/>
      <c r="P512" s="273"/>
      <c r="Q512" s="273"/>
      <c r="R512" s="35"/>
      <c r="T512" s="168" t="s">
        <v>21</v>
      </c>
      <c r="U512" s="42" t="s">
        <v>42</v>
      </c>
      <c r="V512" s="34"/>
      <c r="W512" s="169">
        <f>V512*K512</f>
        <v>0</v>
      </c>
      <c r="X512" s="169">
        <v>0</v>
      </c>
      <c r="Y512" s="169">
        <f>X512*K512</f>
        <v>0</v>
      </c>
      <c r="Z512" s="169">
        <v>0</v>
      </c>
      <c r="AA512" s="170">
        <f>Z512*K512</f>
        <v>0</v>
      </c>
      <c r="AR512" s="16" t="s">
        <v>168</v>
      </c>
      <c r="AT512" s="16" t="s">
        <v>138</v>
      </c>
      <c r="AU512" s="16" t="s">
        <v>101</v>
      </c>
      <c r="AY512" s="16" t="s">
        <v>137</v>
      </c>
      <c r="BE512" s="108">
        <f>IF(U512="základní",N512,0)</f>
        <v>0</v>
      </c>
      <c r="BF512" s="108">
        <f>IF(U512="snížená",N512,0)</f>
        <v>0</v>
      </c>
      <c r="BG512" s="108">
        <f>IF(U512="zákl. přenesená",N512,0)</f>
        <v>0</v>
      </c>
      <c r="BH512" s="108">
        <f>IF(U512="sníž. přenesená",N512,0)</f>
        <v>0</v>
      </c>
      <c r="BI512" s="108">
        <f>IF(U512="nulová",N512,0)</f>
        <v>0</v>
      </c>
      <c r="BJ512" s="16" t="s">
        <v>23</v>
      </c>
      <c r="BK512" s="108">
        <f>ROUND(L512*K512,2)</f>
        <v>0</v>
      </c>
      <c r="BL512" s="16" t="s">
        <v>168</v>
      </c>
      <c r="BM512" s="16" t="s">
        <v>883</v>
      </c>
    </row>
    <row r="513" spans="2:63" s="9" customFormat="1" ht="29.85" customHeight="1">
      <c r="B513" s="153"/>
      <c r="C513" s="154"/>
      <c r="D513" s="163" t="s">
        <v>254</v>
      </c>
      <c r="E513" s="163"/>
      <c r="F513" s="163"/>
      <c r="G513" s="163"/>
      <c r="H513" s="163"/>
      <c r="I513" s="163"/>
      <c r="J513" s="163"/>
      <c r="K513" s="163"/>
      <c r="L513" s="163"/>
      <c r="M513" s="163"/>
      <c r="N513" s="298">
        <f>BK513</f>
        <v>0</v>
      </c>
      <c r="O513" s="299"/>
      <c r="P513" s="299"/>
      <c r="Q513" s="299"/>
      <c r="R513" s="156"/>
      <c r="T513" s="157"/>
      <c r="U513" s="154"/>
      <c r="V513" s="154"/>
      <c r="W513" s="158">
        <f>SUM(W514:W527)</f>
        <v>0</v>
      </c>
      <c r="X513" s="154"/>
      <c r="Y513" s="158">
        <f>SUM(Y514:Y527)</f>
        <v>0</v>
      </c>
      <c r="Z513" s="154"/>
      <c r="AA513" s="159">
        <f>SUM(AA514:AA527)</f>
        <v>0</v>
      </c>
      <c r="AR513" s="160" t="s">
        <v>101</v>
      </c>
      <c r="AT513" s="161" t="s">
        <v>76</v>
      </c>
      <c r="AU513" s="161" t="s">
        <v>23</v>
      </c>
      <c r="AY513" s="160" t="s">
        <v>137</v>
      </c>
      <c r="BK513" s="162">
        <f>SUM(BK514:BK527)</f>
        <v>0</v>
      </c>
    </row>
    <row r="514" spans="2:65" s="1" customFormat="1" ht="31.5" customHeight="1">
      <c r="B514" s="33"/>
      <c r="C514" s="164" t="s">
        <v>884</v>
      </c>
      <c r="D514" s="164" t="s">
        <v>138</v>
      </c>
      <c r="E514" s="165" t="s">
        <v>885</v>
      </c>
      <c r="F514" s="272" t="s">
        <v>886</v>
      </c>
      <c r="G514" s="273"/>
      <c r="H514" s="273"/>
      <c r="I514" s="273"/>
      <c r="J514" s="166" t="s">
        <v>194</v>
      </c>
      <c r="K514" s="167">
        <v>106.568</v>
      </c>
      <c r="L514" s="274">
        <v>0</v>
      </c>
      <c r="M514" s="273"/>
      <c r="N514" s="275">
        <f>ROUND(L514*K514,2)</f>
        <v>0</v>
      </c>
      <c r="O514" s="273"/>
      <c r="P514" s="273"/>
      <c r="Q514" s="273"/>
      <c r="R514" s="35"/>
      <c r="T514" s="168" t="s">
        <v>21</v>
      </c>
      <c r="U514" s="42" t="s">
        <v>42</v>
      </c>
      <c r="V514" s="34"/>
      <c r="W514" s="169">
        <f>V514*K514</f>
        <v>0</v>
      </c>
      <c r="X514" s="169">
        <v>0</v>
      </c>
      <c r="Y514" s="169">
        <f>X514*K514</f>
        <v>0</v>
      </c>
      <c r="Z514" s="169">
        <v>0</v>
      </c>
      <c r="AA514" s="170">
        <f>Z514*K514</f>
        <v>0</v>
      </c>
      <c r="AR514" s="16" t="s">
        <v>168</v>
      </c>
      <c r="AT514" s="16" t="s">
        <v>138</v>
      </c>
      <c r="AU514" s="16" t="s">
        <v>101</v>
      </c>
      <c r="AY514" s="16" t="s">
        <v>137</v>
      </c>
      <c r="BE514" s="108">
        <f>IF(U514="základní",N514,0)</f>
        <v>0</v>
      </c>
      <c r="BF514" s="108">
        <f>IF(U514="snížená",N514,0)</f>
        <v>0</v>
      </c>
      <c r="BG514" s="108">
        <f>IF(U514="zákl. přenesená",N514,0)</f>
        <v>0</v>
      </c>
      <c r="BH514" s="108">
        <f>IF(U514="sníž. přenesená",N514,0)</f>
        <v>0</v>
      </c>
      <c r="BI514" s="108">
        <f>IF(U514="nulová",N514,0)</f>
        <v>0</v>
      </c>
      <c r="BJ514" s="16" t="s">
        <v>23</v>
      </c>
      <c r="BK514" s="108">
        <f>ROUND(L514*K514,2)</f>
        <v>0</v>
      </c>
      <c r="BL514" s="16" t="s">
        <v>168</v>
      </c>
      <c r="BM514" s="16" t="s">
        <v>887</v>
      </c>
    </row>
    <row r="515" spans="2:47" s="1" customFormat="1" ht="66" customHeight="1">
      <c r="B515" s="33"/>
      <c r="C515" s="34"/>
      <c r="D515" s="34"/>
      <c r="E515" s="34"/>
      <c r="F515" s="276" t="s">
        <v>888</v>
      </c>
      <c r="G515" s="240"/>
      <c r="H515" s="240"/>
      <c r="I515" s="240"/>
      <c r="J515" s="34"/>
      <c r="K515" s="34"/>
      <c r="L515" s="34"/>
      <c r="M515" s="34"/>
      <c r="N515" s="34"/>
      <c r="O515" s="34"/>
      <c r="P515" s="34"/>
      <c r="Q515" s="34"/>
      <c r="R515" s="35"/>
      <c r="T515" s="76"/>
      <c r="U515" s="34"/>
      <c r="V515" s="34"/>
      <c r="W515" s="34"/>
      <c r="X515" s="34"/>
      <c r="Y515" s="34"/>
      <c r="Z515" s="34"/>
      <c r="AA515" s="77"/>
      <c r="AT515" s="16" t="s">
        <v>144</v>
      </c>
      <c r="AU515" s="16" t="s">
        <v>101</v>
      </c>
    </row>
    <row r="516" spans="2:51" s="10" customFormat="1" ht="22.5" customHeight="1">
      <c r="B516" s="171"/>
      <c r="C516" s="172"/>
      <c r="D516" s="172"/>
      <c r="E516" s="173" t="s">
        <v>21</v>
      </c>
      <c r="F516" s="277" t="s">
        <v>889</v>
      </c>
      <c r="G516" s="278"/>
      <c r="H516" s="278"/>
      <c r="I516" s="278"/>
      <c r="J516" s="172"/>
      <c r="K516" s="174">
        <v>72.758</v>
      </c>
      <c r="L516" s="172"/>
      <c r="M516" s="172"/>
      <c r="N516" s="172"/>
      <c r="O516" s="172"/>
      <c r="P516" s="172"/>
      <c r="Q516" s="172"/>
      <c r="R516" s="175"/>
      <c r="T516" s="176"/>
      <c r="U516" s="172"/>
      <c r="V516" s="172"/>
      <c r="W516" s="172"/>
      <c r="X516" s="172"/>
      <c r="Y516" s="172"/>
      <c r="Z516" s="172"/>
      <c r="AA516" s="177"/>
      <c r="AT516" s="178" t="s">
        <v>184</v>
      </c>
      <c r="AU516" s="178" t="s">
        <v>101</v>
      </c>
      <c r="AV516" s="10" t="s">
        <v>101</v>
      </c>
      <c r="AW516" s="10" t="s">
        <v>35</v>
      </c>
      <c r="AX516" s="10" t="s">
        <v>77</v>
      </c>
      <c r="AY516" s="178" t="s">
        <v>137</v>
      </c>
    </row>
    <row r="517" spans="2:51" s="10" customFormat="1" ht="22.5" customHeight="1">
      <c r="B517" s="171"/>
      <c r="C517" s="172"/>
      <c r="D517" s="172"/>
      <c r="E517" s="173" t="s">
        <v>21</v>
      </c>
      <c r="F517" s="277" t="s">
        <v>890</v>
      </c>
      <c r="G517" s="278"/>
      <c r="H517" s="278"/>
      <c r="I517" s="278"/>
      <c r="J517" s="172"/>
      <c r="K517" s="174">
        <v>31.24</v>
      </c>
      <c r="L517" s="172"/>
      <c r="M517" s="172"/>
      <c r="N517" s="172"/>
      <c r="O517" s="172"/>
      <c r="P517" s="172"/>
      <c r="Q517" s="172"/>
      <c r="R517" s="175"/>
      <c r="T517" s="176"/>
      <c r="U517" s="172"/>
      <c r="V517" s="172"/>
      <c r="W517" s="172"/>
      <c r="X517" s="172"/>
      <c r="Y517" s="172"/>
      <c r="Z517" s="172"/>
      <c r="AA517" s="177"/>
      <c r="AT517" s="178" t="s">
        <v>184</v>
      </c>
      <c r="AU517" s="178" t="s">
        <v>101</v>
      </c>
      <c r="AV517" s="10" t="s">
        <v>101</v>
      </c>
      <c r="AW517" s="10" t="s">
        <v>35</v>
      </c>
      <c r="AX517" s="10" t="s">
        <v>77</v>
      </c>
      <c r="AY517" s="178" t="s">
        <v>137</v>
      </c>
    </row>
    <row r="518" spans="2:51" s="10" customFormat="1" ht="22.5" customHeight="1">
      <c r="B518" s="171"/>
      <c r="C518" s="172"/>
      <c r="D518" s="172"/>
      <c r="E518" s="173" t="s">
        <v>21</v>
      </c>
      <c r="F518" s="277" t="s">
        <v>891</v>
      </c>
      <c r="G518" s="278"/>
      <c r="H518" s="278"/>
      <c r="I518" s="278"/>
      <c r="J518" s="172"/>
      <c r="K518" s="174">
        <v>1.38</v>
      </c>
      <c r="L518" s="172"/>
      <c r="M518" s="172"/>
      <c r="N518" s="172"/>
      <c r="O518" s="172"/>
      <c r="P518" s="172"/>
      <c r="Q518" s="172"/>
      <c r="R518" s="175"/>
      <c r="T518" s="176"/>
      <c r="U518" s="172"/>
      <c r="V518" s="172"/>
      <c r="W518" s="172"/>
      <c r="X518" s="172"/>
      <c r="Y518" s="172"/>
      <c r="Z518" s="172"/>
      <c r="AA518" s="177"/>
      <c r="AT518" s="178" t="s">
        <v>184</v>
      </c>
      <c r="AU518" s="178" t="s">
        <v>101</v>
      </c>
      <c r="AV518" s="10" t="s">
        <v>101</v>
      </c>
      <c r="AW518" s="10" t="s">
        <v>35</v>
      </c>
      <c r="AX518" s="10" t="s">
        <v>77</v>
      </c>
      <c r="AY518" s="178" t="s">
        <v>137</v>
      </c>
    </row>
    <row r="519" spans="2:51" s="10" customFormat="1" ht="22.5" customHeight="1">
      <c r="B519" s="171"/>
      <c r="C519" s="172"/>
      <c r="D519" s="172"/>
      <c r="E519" s="173" t="s">
        <v>21</v>
      </c>
      <c r="F519" s="277" t="s">
        <v>892</v>
      </c>
      <c r="G519" s="278"/>
      <c r="H519" s="278"/>
      <c r="I519" s="278"/>
      <c r="J519" s="172"/>
      <c r="K519" s="174">
        <v>0.49</v>
      </c>
      <c r="L519" s="172"/>
      <c r="M519" s="172"/>
      <c r="N519" s="172"/>
      <c r="O519" s="172"/>
      <c r="P519" s="172"/>
      <c r="Q519" s="172"/>
      <c r="R519" s="175"/>
      <c r="T519" s="176"/>
      <c r="U519" s="172"/>
      <c r="V519" s="172"/>
      <c r="W519" s="172"/>
      <c r="X519" s="172"/>
      <c r="Y519" s="172"/>
      <c r="Z519" s="172"/>
      <c r="AA519" s="177"/>
      <c r="AT519" s="178" t="s">
        <v>184</v>
      </c>
      <c r="AU519" s="178" t="s">
        <v>101</v>
      </c>
      <c r="AV519" s="10" t="s">
        <v>101</v>
      </c>
      <c r="AW519" s="10" t="s">
        <v>35</v>
      </c>
      <c r="AX519" s="10" t="s">
        <v>77</v>
      </c>
      <c r="AY519" s="178" t="s">
        <v>137</v>
      </c>
    </row>
    <row r="520" spans="2:51" s="10" customFormat="1" ht="22.5" customHeight="1">
      <c r="B520" s="171"/>
      <c r="C520" s="172"/>
      <c r="D520" s="172"/>
      <c r="E520" s="173" t="s">
        <v>21</v>
      </c>
      <c r="F520" s="277" t="s">
        <v>893</v>
      </c>
      <c r="G520" s="278"/>
      <c r="H520" s="278"/>
      <c r="I520" s="278"/>
      <c r="J520" s="172"/>
      <c r="K520" s="174">
        <v>0.7</v>
      </c>
      <c r="L520" s="172"/>
      <c r="M520" s="172"/>
      <c r="N520" s="172"/>
      <c r="O520" s="172"/>
      <c r="P520" s="172"/>
      <c r="Q520" s="172"/>
      <c r="R520" s="175"/>
      <c r="T520" s="176"/>
      <c r="U520" s="172"/>
      <c r="V520" s="172"/>
      <c r="W520" s="172"/>
      <c r="X520" s="172"/>
      <c r="Y520" s="172"/>
      <c r="Z520" s="172"/>
      <c r="AA520" s="177"/>
      <c r="AT520" s="178" t="s">
        <v>184</v>
      </c>
      <c r="AU520" s="178" t="s">
        <v>101</v>
      </c>
      <c r="AV520" s="10" t="s">
        <v>101</v>
      </c>
      <c r="AW520" s="10" t="s">
        <v>35</v>
      </c>
      <c r="AX520" s="10" t="s">
        <v>77</v>
      </c>
      <c r="AY520" s="178" t="s">
        <v>137</v>
      </c>
    </row>
    <row r="521" spans="2:51" s="12" customFormat="1" ht="22.5" customHeight="1">
      <c r="B521" s="196"/>
      <c r="C521" s="197"/>
      <c r="D521" s="197"/>
      <c r="E521" s="198" t="s">
        <v>21</v>
      </c>
      <c r="F521" s="295" t="s">
        <v>269</v>
      </c>
      <c r="G521" s="296"/>
      <c r="H521" s="296"/>
      <c r="I521" s="296"/>
      <c r="J521" s="197"/>
      <c r="K521" s="199">
        <v>106.568</v>
      </c>
      <c r="L521" s="197"/>
      <c r="M521" s="197"/>
      <c r="N521" s="197"/>
      <c r="O521" s="197"/>
      <c r="P521" s="197"/>
      <c r="Q521" s="197"/>
      <c r="R521" s="200"/>
      <c r="T521" s="201"/>
      <c r="U521" s="197"/>
      <c r="V521" s="197"/>
      <c r="W521" s="197"/>
      <c r="X521" s="197"/>
      <c r="Y521" s="197"/>
      <c r="Z521" s="197"/>
      <c r="AA521" s="202"/>
      <c r="AT521" s="203" t="s">
        <v>184</v>
      </c>
      <c r="AU521" s="203" t="s">
        <v>101</v>
      </c>
      <c r="AV521" s="12" t="s">
        <v>142</v>
      </c>
      <c r="AW521" s="12" t="s">
        <v>35</v>
      </c>
      <c r="AX521" s="12" t="s">
        <v>23</v>
      </c>
      <c r="AY521" s="203" t="s">
        <v>137</v>
      </c>
    </row>
    <row r="522" spans="2:65" s="1" customFormat="1" ht="31.5" customHeight="1">
      <c r="B522" s="33"/>
      <c r="C522" s="164" t="s">
        <v>592</v>
      </c>
      <c r="D522" s="164" t="s">
        <v>138</v>
      </c>
      <c r="E522" s="165" t="s">
        <v>894</v>
      </c>
      <c r="F522" s="272" t="s">
        <v>895</v>
      </c>
      <c r="G522" s="273"/>
      <c r="H522" s="273"/>
      <c r="I522" s="273"/>
      <c r="J522" s="166" t="s">
        <v>194</v>
      </c>
      <c r="K522" s="167">
        <v>72.734</v>
      </c>
      <c r="L522" s="274">
        <v>0</v>
      </c>
      <c r="M522" s="273"/>
      <c r="N522" s="275">
        <f>ROUND(L522*K522,2)</f>
        <v>0</v>
      </c>
      <c r="O522" s="273"/>
      <c r="P522" s="273"/>
      <c r="Q522" s="273"/>
      <c r="R522" s="35"/>
      <c r="T522" s="168" t="s">
        <v>21</v>
      </c>
      <c r="U522" s="42" t="s">
        <v>42</v>
      </c>
      <c r="V522" s="34"/>
      <c r="W522" s="169">
        <f>V522*K522</f>
        <v>0</v>
      </c>
      <c r="X522" s="169">
        <v>0</v>
      </c>
      <c r="Y522" s="169">
        <f>X522*K522</f>
        <v>0</v>
      </c>
      <c r="Z522" s="169">
        <v>0</v>
      </c>
      <c r="AA522" s="170">
        <f>Z522*K522</f>
        <v>0</v>
      </c>
      <c r="AR522" s="16" t="s">
        <v>168</v>
      </c>
      <c r="AT522" s="16" t="s">
        <v>138</v>
      </c>
      <c r="AU522" s="16" t="s">
        <v>101</v>
      </c>
      <c r="AY522" s="16" t="s">
        <v>137</v>
      </c>
      <c r="BE522" s="108">
        <f>IF(U522="základní",N522,0)</f>
        <v>0</v>
      </c>
      <c r="BF522" s="108">
        <f>IF(U522="snížená",N522,0)</f>
        <v>0</v>
      </c>
      <c r="BG522" s="108">
        <f>IF(U522="zákl. přenesená",N522,0)</f>
        <v>0</v>
      </c>
      <c r="BH522" s="108">
        <f>IF(U522="sníž. přenesená",N522,0)</f>
        <v>0</v>
      </c>
      <c r="BI522" s="108">
        <f>IF(U522="nulová",N522,0)</f>
        <v>0</v>
      </c>
      <c r="BJ522" s="16" t="s">
        <v>23</v>
      </c>
      <c r="BK522" s="108">
        <f>ROUND(L522*K522,2)</f>
        <v>0</v>
      </c>
      <c r="BL522" s="16" t="s">
        <v>168</v>
      </c>
      <c r="BM522" s="16" t="s">
        <v>896</v>
      </c>
    </row>
    <row r="523" spans="2:51" s="10" customFormat="1" ht="22.5" customHeight="1">
      <c r="B523" s="171"/>
      <c r="C523" s="172"/>
      <c r="D523" s="172"/>
      <c r="E523" s="173" t="s">
        <v>21</v>
      </c>
      <c r="F523" s="292" t="s">
        <v>897</v>
      </c>
      <c r="G523" s="278"/>
      <c r="H523" s="278"/>
      <c r="I523" s="278"/>
      <c r="J523" s="172"/>
      <c r="K523" s="174">
        <v>26.557</v>
      </c>
      <c r="L523" s="172"/>
      <c r="M523" s="172"/>
      <c r="N523" s="172"/>
      <c r="O523" s="172"/>
      <c r="P523" s="172"/>
      <c r="Q523" s="172"/>
      <c r="R523" s="175"/>
      <c r="T523" s="176"/>
      <c r="U523" s="172"/>
      <c r="V523" s="172"/>
      <c r="W523" s="172"/>
      <c r="X523" s="172"/>
      <c r="Y523" s="172"/>
      <c r="Z523" s="172"/>
      <c r="AA523" s="177"/>
      <c r="AT523" s="178" t="s">
        <v>184</v>
      </c>
      <c r="AU523" s="178" t="s">
        <v>101</v>
      </c>
      <c r="AV523" s="10" t="s">
        <v>101</v>
      </c>
      <c r="AW523" s="10" t="s">
        <v>35</v>
      </c>
      <c r="AX523" s="10" t="s">
        <v>77</v>
      </c>
      <c r="AY523" s="178" t="s">
        <v>137</v>
      </c>
    </row>
    <row r="524" spans="2:51" s="10" customFormat="1" ht="22.5" customHeight="1">
      <c r="B524" s="171"/>
      <c r="C524" s="172"/>
      <c r="D524" s="172"/>
      <c r="E524" s="173" t="s">
        <v>21</v>
      </c>
      <c r="F524" s="277" t="s">
        <v>898</v>
      </c>
      <c r="G524" s="278"/>
      <c r="H524" s="278"/>
      <c r="I524" s="278"/>
      <c r="J524" s="172"/>
      <c r="K524" s="174">
        <v>11.211</v>
      </c>
      <c r="L524" s="172"/>
      <c r="M524" s="172"/>
      <c r="N524" s="172"/>
      <c r="O524" s="172"/>
      <c r="P524" s="172"/>
      <c r="Q524" s="172"/>
      <c r="R524" s="175"/>
      <c r="T524" s="176"/>
      <c r="U524" s="172"/>
      <c r="V524" s="172"/>
      <c r="W524" s="172"/>
      <c r="X524" s="172"/>
      <c r="Y524" s="172"/>
      <c r="Z524" s="172"/>
      <c r="AA524" s="177"/>
      <c r="AT524" s="178" t="s">
        <v>184</v>
      </c>
      <c r="AU524" s="178" t="s">
        <v>101</v>
      </c>
      <c r="AV524" s="10" t="s">
        <v>101</v>
      </c>
      <c r="AW524" s="10" t="s">
        <v>35</v>
      </c>
      <c r="AX524" s="10" t="s">
        <v>77</v>
      </c>
      <c r="AY524" s="178" t="s">
        <v>137</v>
      </c>
    </row>
    <row r="525" spans="2:51" s="10" customFormat="1" ht="31.5" customHeight="1">
      <c r="B525" s="171"/>
      <c r="C525" s="172"/>
      <c r="D525" s="172"/>
      <c r="E525" s="173" t="s">
        <v>21</v>
      </c>
      <c r="F525" s="277" t="s">
        <v>899</v>
      </c>
      <c r="G525" s="278"/>
      <c r="H525" s="278"/>
      <c r="I525" s="278"/>
      <c r="J525" s="172"/>
      <c r="K525" s="174">
        <v>34.966</v>
      </c>
      <c r="L525" s="172"/>
      <c r="M525" s="172"/>
      <c r="N525" s="172"/>
      <c r="O525" s="172"/>
      <c r="P525" s="172"/>
      <c r="Q525" s="172"/>
      <c r="R525" s="175"/>
      <c r="T525" s="176"/>
      <c r="U525" s="172"/>
      <c r="V525" s="172"/>
      <c r="W525" s="172"/>
      <c r="X525" s="172"/>
      <c r="Y525" s="172"/>
      <c r="Z525" s="172"/>
      <c r="AA525" s="177"/>
      <c r="AT525" s="178" t="s">
        <v>184</v>
      </c>
      <c r="AU525" s="178" t="s">
        <v>101</v>
      </c>
      <c r="AV525" s="10" t="s">
        <v>101</v>
      </c>
      <c r="AW525" s="10" t="s">
        <v>35</v>
      </c>
      <c r="AX525" s="10" t="s">
        <v>77</v>
      </c>
      <c r="AY525" s="178" t="s">
        <v>137</v>
      </c>
    </row>
    <row r="526" spans="2:51" s="12" customFormat="1" ht="22.5" customHeight="1">
      <c r="B526" s="196"/>
      <c r="C526" s="197"/>
      <c r="D526" s="197"/>
      <c r="E526" s="198" t="s">
        <v>21</v>
      </c>
      <c r="F526" s="295" t="s">
        <v>269</v>
      </c>
      <c r="G526" s="296"/>
      <c r="H526" s="296"/>
      <c r="I526" s="296"/>
      <c r="J526" s="197"/>
      <c r="K526" s="199">
        <v>72.734</v>
      </c>
      <c r="L526" s="197"/>
      <c r="M526" s="197"/>
      <c r="N526" s="197"/>
      <c r="O526" s="197"/>
      <c r="P526" s="197"/>
      <c r="Q526" s="197"/>
      <c r="R526" s="200"/>
      <c r="T526" s="201"/>
      <c r="U526" s="197"/>
      <c r="V526" s="197"/>
      <c r="W526" s="197"/>
      <c r="X526" s="197"/>
      <c r="Y526" s="197"/>
      <c r="Z526" s="197"/>
      <c r="AA526" s="202"/>
      <c r="AT526" s="203" t="s">
        <v>184</v>
      </c>
      <c r="AU526" s="203" t="s">
        <v>101</v>
      </c>
      <c r="AV526" s="12" t="s">
        <v>142</v>
      </c>
      <c r="AW526" s="12" t="s">
        <v>35</v>
      </c>
      <c r="AX526" s="12" t="s">
        <v>23</v>
      </c>
      <c r="AY526" s="203" t="s">
        <v>137</v>
      </c>
    </row>
    <row r="527" spans="2:65" s="1" customFormat="1" ht="31.5" customHeight="1">
      <c r="B527" s="33"/>
      <c r="C527" s="164" t="s">
        <v>900</v>
      </c>
      <c r="D527" s="164" t="s">
        <v>138</v>
      </c>
      <c r="E527" s="165" t="s">
        <v>901</v>
      </c>
      <c r="F527" s="272" t="s">
        <v>902</v>
      </c>
      <c r="G527" s="273"/>
      <c r="H527" s="273"/>
      <c r="I527" s="273"/>
      <c r="J527" s="166" t="s">
        <v>194</v>
      </c>
      <c r="K527" s="167">
        <v>72.734</v>
      </c>
      <c r="L527" s="274">
        <v>0</v>
      </c>
      <c r="M527" s="273"/>
      <c r="N527" s="275">
        <f>ROUND(L527*K527,2)</f>
        <v>0</v>
      </c>
      <c r="O527" s="273"/>
      <c r="P527" s="273"/>
      <c r="Q527" s="273"/>
      <c r="R527" s="35"/>
      <c r="T527" s="168" t="s">
        <v>21</v>
      </c>
      <c r="U527" s="42" t="s">
        <v>42</v>
      </c>
      <c r="V527" s="34"/>
      <c r="W527" s="169">
        <f>V527*K527</f>
        <v>0</v>
      </c>
      <c r="X527" s="169">
        <v>0</v>
      </c>
      <c r="Y527" s="169">
        <f>X527*K527</f>
        <v>0</v>
      </c>
      <c r="Z527" s="169">
        <v>0</v>
      </c>
      <c r="AA527" s="170">
        <f>Z527*K527</f>
        <v>0</v>
      </c>
      <c r="AR527" s="16" t="s">
        <v>168</v>
      </c>
      <c r="AT527" s="16" t="s">
        <v>138</v>
      </c>
      <c r="AU527" s="16" t="s">
        <v>101</v>
      </c>
      <c r="AY527" s="16" t="s">
        <v>137</v>
      </c>
      <c r="BE527" s="108">
        <f>IF(U527="základní",N527,0)</f>
        <v>0</v>
      </c>
      <c r="BF527" s="108">
        <f>IF(U527="snížená",N527,0)</f>
        <v>0</v>
      </c>
      <c r="BG527" s="108">
        <f>IF(U527="zákl. přenesená",N527,0)</f>
        <v>0</v>
      </c>
      <c r="BH527" s="108">
        <f>IF(U527="sníž. přenesená",N527,0)</f>
        <v>0</v>
      </c>
      <c r="BI527" s="108">
        <f>IF(U527="nulová",N527,0)</f>
        <v>0</v>
      </c>
      <c r="BJ527" s="16" t="s">
        <v>23</v>
      </c>
      <c r="BK527" s="108">
        <f>ROUND(L527*K527,2)</f>
        <v>0</v>
      </c>
      <c r="BL527" s="16" t="s">
        <v>168</v>
      </c>
      <c r="BM527" s="16" t="s">
        <v>903</v>
      </c>
    </row>
    <row r="528" spans="2:63" s="9" customFormat="1" ht="29.85" customHeight="1">
      <c r="B528" s="153"/>
      <c r="C528" s="154"/>
      <c r="D528" s="163" t="s">
        <v>255</v>
      </c>
      <c r="E528" s="163"/>
      <c r="F528" s="163"/>
      <c r="G528" s="163"/>
      <c r="H528" s="163"/>
      <c r="I528" s="163"/>
      <c r="J528" s="163"/>
      <c r="K528" s="163"/>
      <c r="L528" s="163"/>
      <c r="M528" s="163"/>
      <c r="N528" s="298">
        <f>BK528</f>
        <v>0</v>
      </c>
      <c r="O528" s="299"/>
      <c r="P528" s="299"/>
      <c r="Q528" s="299"/>
      <c r="R528" s="156"/>
      <c r="T528" s="157"/>
      <c r="U528" s="154"/>
      <c r="V528" s="154"/>
      <c r="W528" s="158">
        <f>SUM(W529:W531)</f>
        <v>0</v>
      </c>
      <c r="X528" s="154"/>
      <c r="Y528" s="158">
        <f>SUM(Y529:Y531)</f>
        <v>0</v>
      </c>
      <c r="Z528" s="154"/>
      <c r="AA528" s="159">
        <f>SUM(AA529:AA531)</f>
        <v>0</v>
      </c>
      <c r="AR528" s="160" t="s">
        <v>101</v>
      </c>
      <c r="AT528" s="161" t="s">
        <v>76</v>
      </c>
      <c r="AU528" s="161" t="s">
        <v>23</v>
      </c>
      <c r="AY528" s="160" t="s">
        <v>137</v>
      </c>
      <c r="BK528" s="162">
        <f>SUM(BK529:BK531)</f>
        <v>0</v>
      </c>
    </row>
    <row r="529" spans="2:65" s="1" customFormat="1" ht="31.5" customHeight="1">
      <c r="B529" s="33"/>
      <c r="C529" s="164" t="s">
        <v>597</v>
      </c>
      <c r="D529" s="164" t="s">
        <v>138</v>
      </c>
      <c r="E529" s="165" t="s">
        <v>904</v>
      </c>
      <c r="F529" s="272" t="s">
        <v>905</v>
      </c>
      <c r="G529" s="273"/>
      <c r="H529" s="273"/>
      <c r="I529" s="273"/>
      <c r="J529" s="166" t="s">
        <v>194</v>
      </c>
      <c r="K529" s="167">
        <v>72.734</v>
      </c>
      <c r="L529" s="274">
        <v>0</v>
      </c>
      <c r="M529" s="273"/>
      <c r="N529" s="275">
        <f>ROUND(L529*K529,2)</f>
        <v>0</v>
      </c>
      <c r="O529" s="273"/>
      <c r="P529" s="273"/>
      <c r="Q529" s="273"/>
      <c r="R529" s="35"/>
      <c r="T529" s="168" t="s">
        <v>21</v>
      </c>
      <c r="U529" s="42" t="s">
        <v>42</v>
      </c>
      <c r="V529" s="34"/>
      <c r="W529" s="169">
        <f>V529*K529</f>
        <v>0</v>
      </c>
      <c r="X529" s="169">
        <v>0</v>
      </c>
      <c r="Y529" s="169">
        <f>X529*K529</f>
        <v>0</v>
      </c>
      <c r="Z529" s="169">
        <v>0</v>
      </c>
      <c r="AA529" s="170">
        <f>Z529*K529</f>
        <v>0</v>
      </c>
      <c r="AR529" s="16" t="s">
        <v>168</v>
      </c>
      <c r="AT529" s="16" t="s">
        <v>138</v>
      </c>
      <c r="AU529" s="16" t="s">
        <v>101</v>
      </c>
      <c r="AY529" s="16" t="s">
        <v>137</v>
      </c>
      <c r="BE529" s="108">
        <f>IF(U529="základní",N529,0)</f>
        <v>0</v>
      </c>
      <c r="BF529" s="108">
        <f>IF(U529="snížená",N529,0)</f>
        <v>0</v>
      </c>
      <c r="BG529" s="108">
        <f>IF(U529="zákl. přenesená",N529,0)</f>
        <v>0</v>
      </c>
      <c r="BH529" s="108">
        <f>IF(U529="sníž. přenesená",N529,0)</f>
        <v>0</v>
      </c>
      <c r="BI529" s="108">
        <f>IF(U529="nulová",N529,0)</f>
        <v>0</v>
      </c>
      <c r="BJ529" s="16" t="s">
        <v>23</v>
      </c>
      <c r="BK529" s="108">
        <f>ROUND(L529*K529,2)</f>
        <v>0</v>
      </c>
      <c r="BL529" s="16" t="s">
        <v>168</v>
      </c>
      <c r="BM529" s="16" t="s">
        <v>906</v>
      </c>
    </row>
    <row r="530" spans="2:65" s="1" customFormat="1" ht="22.5" customHeight="1">
      <c r="B530" s="33"/>
      <c r="C530" s="164" t="s">
        <v>907</v>
      </c>
      <c r="D530" s="164" t="s">
        <v>138</v>
      </c>
      <c r="E530" s="165" t="s">
        <v>908</v>
      </c>
      <c r="F530" s="272" t="s">
        <v>909</v>
      </c>
      <c r="G530" s="273"/>
      <c r="H530" s="273"/>
      <c r="I530" s="273"/>
      <c r="J530" s="166" t="s">
        <v>194</v>
      </c>
      <c r="K530" s="167">
        <v>72.734</v>
      </c>
      <c r="L530" s="274">
        <v>0</v>
      </c>
      <c r="M530" s="273"/>
      <c r="N530" s="275">
        <f>ROUND(L530*K530,2)</f>
        <v>0</v>
      </c>
      <c r="O530" s="273"/>
      <c r="P530" s="273"/>
      <c r="Q530" s="273"/>
      <c r="R530" s="35"/>
      <c r="T530" s="168" t="s">
        <v>21</v>
      </c>
      <c r="U530" s="42" t="s">
        <v>42</v>
      </c>
      <c r="V530" s="34"/>
      <c r="W530" s="169">
        <f>V530*K530</f>
        <v>0</v>
      </c>
      <c r="X530" s="169">
        <v>0</v>
      </c>
      <c r="Y530" s="169">
        <f>X530*K530</f>
        <v>0</v>
      </c>
      <c r="Z530" s="169">
        <v>0</v>
      </c>
      <c r="AA530" s="170">
        <f>Z530*K530</f>
        <v>0</v>
      </c>
      <c r="AR530" s="16" t="s">
        <v>168</v>
      </c>
      <c r="AT530" s="16" t="s">
        <v>138</v>
      </c>
      <c r="AU530" s="16" t="s">
        <v>101</v>
      </c>
      <c r="AY530" s="16" t="s">
        <v>137</v>
      </c>
      <c r="BE530" s="108">
        <f>IF(U530="základní",N530,0)</f>
        <v>0</v>
      </c>
      <c r="BF530" s="108">
        <f>IF(U530="snížená",N530,0)</f>
        <v>0</v>
      </c>
      <c r="BG530" s="108">
        <f>IF(U530="zákl. přenesená",N530,0)</f>
        <v>0</v>
      </c>
      <c r="BH530" s="108">
        <f>IF(U530="sníž. přenesená",N530,0)</f>
        <v>0</v>
      </c>
      <c r="BI530" s="108">
        <f>IF(U530="nulová",N530,0)</f>
        <v>0</v>
      </c>
      <c r="BJ530" s="16" t="s">
        <v>23</v>
      </c>
      <c r="BK530" s="108">
        <f>ROUND(L530*K530,2)</f>
        <v>0</v>
      </c>
      <c r="BL530" s="16" t="s">
        <v>168</v>
      </c>
      <c r="BM530" s="16" t="s">
        <v>910</v>
      </c>
    </row>
    <row r="531" spans="2:47" s="1" customFormat="1" ht="66" customHeight="1">
      <c r="B531" s="33"/>
      <c r="C531" s="34"/>
      <c r="D531" s="34"/>
      <c r="E531" s="34"/>
      <c r="F531" s="276" t="s">
        <v>911</v>
      </c>
      <c r="G531" s="240"/>
      <c r="H531" s="240"/>
      <c r="I531" s="240"/>
      <c r="J531" s="34"/>
      <c r="K531" s="34"/>
      <c r="L531" s="34"/>
      <c r="M531" s="34"/>
      <c r="N531" s="34"/>
      <c r="O531" s="34"/>
      <c r="P531" s="34"/>
      <c r="Q531" s="34"/>
      <c r="R531" s="35"/>
      <c r="T531" s="76"/>
      <c r="U531" s="34"/>
      <c r="V531" s="34"/>
      <c r="W531" s="34"/>
      <c r="X531" s="34"/>
      <c r="Y531" s="34"/>
      <c r="Z531" s="34"/>
      <c r="AA531" s="77"/>
      <c r="AT531" s="16" t="s">
        <v>144</v>
      </c>
      <c r="AU531" s="16" t="s">
        <v>101</v>
      </c>
    </row>
    <row r="532" spans="2:63" s="9" customFormat="1" ht="37.35" customHeight="1">
      <c r="B532" s="153"/>
      <c r="C532" s="154"/>
      <c r="D532" s="155" t="s">
        <v>256</v>
      </c>
      <c r="E532" s="155"/>
      <c r="F532" s="155"/>
      <c r="G532" s="155"/>
      <c r="H532" s="155"/>
      <c r="I532" s="155"/>
      <c r="J532" s="155"/>
      <c r="K532" s="155"/>
      <c r="L532" s="155"/>
      <c r="M532" s="155"/>
      <c r="N532" s="266">
        <f>BK532</f>
        <v>0</v>
      </c>
      <c r="O532" s="263"/>
      <c r="P532" s="263"/>
      <c r="Q532" s="263"/>
      <c r="R532" s="156"/>
      <c r="T532" s="157"/>
      <c r="U532" s="154"/>
      <c r="V532" s="154"/>
      <c r="W532" s="158">
        <f>W533+W538</f>
        <v>0</v>
      </c>
      <c r="X532" s="154"/>
      <c r="Y532" s="158">
        <f>Y533+Y538</f>
        <v>0.0002288</v>
      </c>
      <c r="Z532" s="154"/>
      <c r="AA532" s="159">
        <f>AA533+AA538</f>
        <v>0</v>
      </c>
      <c r="AR532" s="160" t="s">
        <v>148</v>
      </c>
      <c r="AT532" s="161" t="s">
        <v>76</v>
      </c>
      <c r="AU532" s="161" t="s">
        <v>77</v>
      </c>
      <c r="AY532" s="160" t="s">
        <v>137</v>
      </c>
      <c r="BK532" s="162">
        <f>BK533+BK538</f>
        <v>0</v>
      </c>
    </row>
    <row r="533" spans="2:63" s="9" customFormat="1" ht="19.9" customHeight="1">
      <c r="B533" s="153"/>
      <c r="C533" s="154"/>
      <c r="D533" s="163" t="s">
        <v>257</v>
      </c>
      <c r="E533" s="163"/>
      <c r="F533" s="163"/>
      <c r="G533" s="163"/>
      <c r="H533" s="163"/>
      <c r="I533" s="163"/>
      <c r="J533" s="163"/>
      <c r="K533" s="163"/>
      <c r="L533" s="163"/>
      <c r="M533" s="163"/>
      <c r="N533" s="283">
        <f>BK533</f>
        <v>0</v>
      </c>
      <c r="O533" s="284"/>
      <c r="P533" s="284"/>
      <c r="Q533" s="284"/>
      <c r="R533" s="156"/>
      <c r="T533" s="157"/>
      <c r="U533" s="154"/>
      <c r="V533" s="154"/>
      <c r="W533" s="158">
        <f>SUM(W534:W537)</f>
        <v>0</v>
      </c>
      <c r="X533" s="154"/>
      <c r="Y533" s="158">
        <f>SUM(Y534:Y537)</f>
        <v>0</v>
      </c>
      <c r="Z533" s="154"/>
      <c r="AA533" s="159">
        <f>SUM(AA534:AA537)</f>
        <v>0</v>
      </c>
      <c r="AR533" s="160" t="s">
        <v>148</v>
      </c>
      <c r="AT533" s="161" t="s">
        <v>76</v>
      </c>
      <c r="AU533" s="161" t="s">
        <v>23</v>
      </c>
      <c r="AY533" s="160" t="s">
        <v>137</v>
      </c>
      <c r="BK533" s="162">
        <f>SUM(BK534:BK537)</f>
        <v>0</v>
      </c>
    </row>
    <row r="534" spans="2:65" s="1" customFormat="1" ht="22.5" customHeight="1">
      <c r="B534" s="33"/>
      <c r="C534" s="164" t="s">
        <v>601</v>
      </c>
      <c r="D534" s="164" t="s">
        <v>138</v>
      </c>
      <c r="E534" s="165" t="s">
        <v>912</v>
      </c>
      <c r="F534" s="272" t="s">
        <v>913</v>
      </c>
      <c r="G534" s="273"/>
      <c r="H534" s="273"/>
      <c r="I534" s="273"/>
      <c r="J534" s="166" t="s">
        <v>216</v>
      </c>
      <c r="K534" s="167">
        <v>4</v>
      </c>
      <c r="L534" s="274">
        <v>0</v>
      </c>
      <c r="M534" s="273"/>
      <c r="N534" s="275">
        <f>ROUND(L534*K534,2)</f>
        <v>0</v>
      </c>
      <c r="O534" s="273"/>
      <c r="P534" s="273"/>
      <c r="Q534" s="273"/>
      <c r="R534" s="35"/>
      <c r="T534" s="168" t="s">
        <v>21</v>
      </c>
      <c r="U534" s="42" t="s">
        <v>42</v>
      </c>
      <c r="V534" s="34"/>
      <c r="W534" s="169">
        <f>V534*K534</f>
        <v>0</v>
      </c>
      <c r="X534" s="169">
        <v>0</v>
      </c>
      <c r="Y534" s="169">
        <f>X534*K534</f>
        <v>0</v>
      </c>
      <c r="Z534" s="169">
        <v>0</v>
      </c>
      <c r="AA534" s="170">
        <f>Z534*K534</f>
        <v>0</v>
      </c>
      <c r="AR534" s="16" t="s">
        <v>399</v>
      </c>
      <c r="AT534" s="16" t="s">
        <v>138</v>
      </c>
      <c r="AU534" s="16" t="s">
        <v>101</v>
      </c>
      <c r="AY534" s="16" t="s">
        <v>137</v>
      </c>
      <c r="BE534" s="108">
        <f>IF(U534="základní",N534,0)</f>
        <v>0</v>
      </c>
      <c r="BF534" s="108">
        <f>IF(U534="snížená",N534,0)</f>
        <v>0</v>
      </c>
      <c r="BG534" s="108">
        <f>IF(U534="zákl. přenesená",N534,0)</f>
        <v>0</v>
      </c>
      <c r="BH534" s="108">
        <f>IF(U534="sníž. přenesená",N534,0)</f>
        <v>0</v>
      </c>
      <c r="BI534" s="108">
        <f>IF(U534="nulová",N534,0)</f>
        <v>0</v>
      </c>
      <c r="BJ534" s="16" t="s">
        <v>23</v>
      </c>
      <c r="BK534" s="108">
        <f>ROUND(L534*K534,2)</f>
        <v>0</v>
      </c>
      <c r="BL534" s="16" t="s">
        <v>399</v>
      </c>
      <c r="BM534" s="16" t="s">
        <v>914</v>
      </c>
    </row>
    <row r="535" spans="2:47" s="1" customFormat="1" ht="42" customHeight="1">
      <c r="B535" s="33"/>
      <c r="C535" s="34"/>
      <c r="D535" s="34"/>
      <c r="E535" s="34"/>
      <c r="F535" s="276" t="s">
        <v>915</v>
      </c>
      <c r="G535" s="240"/>
      <c r="H535" s="240"/>
      <c r="I535" s="240"/>
      <c r="J535" s="34"/>
      <c r="K535" s="34"/>
      <c r="L535" s="34"/>
      <c r="M535" s="34"/>
      <c r="N535" s="34"/>
      <c r="O535" s="34"/>
      <c r="P535" s="34"/>
      <c r="Q535" s="34"/>
      <c r="R535" s="35"/>
      <c r="T535" s="76"/>
      <c r="U535" s="34"/>
      <c r="V535" s="34"/>
      <c r="W535" s="34"/>
      <c r="X535" s="34"/>
      <c r="Y535" s="34"/>
      <c r="Z535" s="34"/>
      <c r="AA535" s="77"/>
      <c r="AT535" s="16" t="s">
        <v>144</v>
      </c>
      <c r="AU535" s="16" t="s">
        <v>101</v>
      </c>
    </row>
    <row r="536" spans="2:65" s="1" customFormat="1" ht="22.5" customHeight="1">
      <c r="B536" s="33"/>
      <c r="C536" s="184" t="s">
        <v>916</v>
      </c>
      <c r="D536" s="184" t="s">
        <v>217</v>
      </c>
      <c r="E536" s="185" t="s">
        <v>917</v>
      </c>
      <c r="F536" s="288" t="s">
        <v>918</v>
      </c>
      <c r="G536" s="289"/>
      <c r="H536" s="289"/>
      <c r="I536" s="289"/>
      <c r="J536" s="186" t="s">
        <v>216</v>
      </c>
      <c r="K536" s="187">
        <v>4</v>
      </c>
      <c r="L536" s="290">
        <v>0</v>
      </c>
      <c r="M536" s="289"/>
      <c r="N536" s="291">
        <f>ROUND(L536*K536,2)</f>
        <v>0</v>
      </c>
      <c r="O536" s="273"/>
      <c r="P536" s="273"/>
      <c r="Q536" s="273"/>
      <c r="R536" s="35"/>
      <c r="T536" s="168" t="s">
        <v>21</v>
      </c>
      <c r="U536" s="42" t="s">
        <v>42</v>
      </c>
      <c r="V536" s="34"/>
      <c r="W536" s="169">
        <f>V536*K536</f>
        <v>0</v>
      </c>
      <c r="X536" s="169">
        <v>0</v>
      </c>
      <c r="Y536" s="169">
        <f>X536*K536</f>
        <v>0</v>
      </c>
      <c r="Z536" s="169">
        <v>0</v>
      </c>
      <c r="AA536" s="170">
        <f>Z536*K536</f>
        <v>0</v>
      </c>
      <c r="AR536" s="16" t="s">
        <v>855</v>
      </c>
      <c r="AT536" s="16" t="s">
        <v>217</v>
      </c>
      <c r="AU536" s="16" t="s">
        <v>101</v>
      </c>
      <c r="AY536" s="16" t="s">
        <v>137</v>
      </c>
      <c r="BE536" s="108">
        <f>IF(U536="základní",N536,0)</f>
        <v>0</v>
      </c>
      <c r="BF536" s="108">
        <f>IF(U536="snížená",N536,0)</f>
        <v>0</v>
      </c>
      <c r="BG536" s="108">
        <f>IF(U536="zákl. přenesená",N536,0)</f>
        <v>0</v>
      </c>
      <c r="BH536" s="108">
        <f>IF(U536="sníž. přenesená",N536,0)</f>
        <v>0</v>
      </c>
      <c r="BI536" s="108">
        <f>IF(U536="nulová",N536,0)</f>
        <v>0</v>
      </c>
      <c r="BJ536" s="16" t="s">
        <v>23</v>
      </c>
      <c r="BK536" s="108">
        <f>ROUND(L536*K536,2)</f>
        <v>0</v>
      </c>
      <c r="BL536" s="16" t="s">
        <v>399</v>
      </c>
      <c r="BM536" s="16" t="s">
        <v>919</v>
      </c>
    </row>
    <row r="537" spans="2:47" s="1" customFormat="1" ht="66" customHeight="1">
      <c r="B537" s="33"/>
      <c r="C537" s="34"/>
      <c r="D537" s="34"/>
      <c r="E537" s="34"/>
      <c r="F537" s="276" t="s">
        <v>346</v>
      </c>
      <c r="G537" s="240"/>
      <c r="H537" s="240"/>
      <c r="I537" s="240"/>
      <c r="J537" s="34"/>
      <c r="K537" s="34"/>
      <c r="L537" s="34"/>
      <c r="M537" s="34"/>
      <c r="N537" s="34"/>
      <c r="O537" s="34"/>
      <c r="P537" s="34"/>
      <c r="Q537" s="34"/>
      <c r="R537" s="35"/>
      <c r="T537" s="76"/>
      <c r="U537" s="34"/>
      <c r="V537" s="34"/>
      <c r="W537" s="34"/>
      <c r="X537" s="34"/>
      <c r="Y537" s="34"/>
      <c r="Z537" s="34"/>
      <c r="AA537" s="77"/>
      <c r="AT537" s="16" t="s">
        <v>144</v>
      </c>
      <c r="AU537" s="16" t="s">
        <v>101</v>
      </c>
    </row>
    <row r="538" spans="2:63" s="9" customFormat="1" ht="29.85" customHeight="1">
      <c r="B538" s="153"/>
      <c r="C538" s="154"/>
      <c r="D538" s="163" t="s">
        <v>258</v>
      </c>
      <c r="E538" s="163"/>
      <c r="F538" s="163"/>
      <c r="G538" s="163"/>
      <c r="H538" s="163"/>
      <c r="I538" s="163"/>
      <c r="J538" s="163"/>
      <c r="K538" s="163"/>
      <c r="L538" s="163"/>
      <c r="M538" s="163"/>
      <c r="N538" s="283">
        <f>BK538</f>
        <v>0</v>
      </c>
      <c r="O538" s="284"/>
      <c r="P538" s="284"/>
      <c r="Q538" s="284"/>
      <c r="R538" s="156"/>
      <c r="T538" s="157"/>
      <c r="U538" s="154"/>
      <c r="V538" s="154"/>
      <c r="W538" s="158">
        <f>SUM(W539:W540)</f>
        <v>0</v>
      </c>
      <c r="X538" s="154"/>
      <c r="Y538" s="158">
        <f>SUM(Y539:Y540)</f>
        <v>0.0002288</v>
      </c>
      <c r="Z538" s="154"/>
      <c r="AA538" s="159">
        <f>SUM(AA539:AA540)</f>
        <v>0</v>
      </c>
      <c r="AR538" s="160" t="s">
        <v>148</v>
      </c>
      <c r="AT538" s="161" t="s">
        <v>76</v>
      </c>
      <c r="AU538" s="161" t="s">
        <v>23</v>
      </c>
      <c r="AY538" s="160" t="s">
        <v>137</v>
      </c>
      <c r="BK538" s="162">
        <f>SUM(BK539:BK540)</f>
        <v>0</v>
      </c>
    </row>
    <row r="539" spans="2:65" s="1" customFormat="1" ht="31.5" customHeight="1">
      <c r="B539" s="33"/>
      <c r="C539" s="164" t="s">
        <v>605</v>
      </c>
      <c r="D539" s="164" t="s">
        <v>138</v>
      </c>
      <c r="E539" s="165" t="s">
        <v>920</v>
      </c>
      <c r="F539" s="272" t="s">
        <v>921</v>
      </c>
      <c r="G539" s="273"/>
      <c r="H539" s="273"/>
      <c r="I539" s="273"/>
      <c r="J539" s="166" t="s">
        <v>922</v>
      </c>
      <c r="K539" s="167">
        <v>0.026</v>
      </c>
      <c r="L539" s="274">
        <v>0</v>
      </c>
      <c r="M539" s="273"/>
      <c r="N539" s="275">
        <f>ROUND(L539*K539,2)</f>
        <v>0</v>
      </c>
      <c r="O539" s="273"/>
      <c r="P539" s="273"/>
      <c r="Q539" s="273"/>
      <c r="R539" s="35"/>
      <c r="T539" s="168" t="s">
        <v>21</v>
      </c>
      <c r="U539" s="42" t="s">
        <v>42</v>
      </c>
      <c r="V539" s="34"/>
      <c r="W539" s="169">
        <f>V539*K539</f>
        <v>0</v>
      </c>
      <c r="X539" s="169">
        <v>0.0088</v>
      </c>
      <c r="Y539" s="169">
        <f>X539*K539</f>
        <v>0.0002288</v>
      </c>
      <c r="Z539" s="169">
        <v>0</v>
      </c>
      <c r="AA539" s="170">
        <f>Z539*K539</f>
        <v>0</v>
      </c>
      <c r="AR539" s="16" t="s">
        <v>399</v>
      </c>
      <c r="AT539" s="16" t="s">
        <v>138</v>
      </c>
      <c r="AU539" s="16" t="s">
        <v>101</v>
      </c>
      <c r="AY539" s="16" t="s">
        <v>137</v>
      </c>
      <c r="BE539" s="108">
        <f>IF(U539="základní",N539,0)</f>
        <v>0</v>
      </c>
      <c r="BF539" s="108">
        <f>IF(U539="snížená",N539,0)</f>
        <v>0</v>
      </c>
      <c r="BG539" s="108">
        <f>IF(U539="zákl. přenesená",N539,0)</f>
        <v>0</v>
      </c>
      <c r="BH539" s="108">
        <f>IF(U539="sníž. přenesená",N539,0)</f>
        <v>0</v>
      </c>
      <c r="BI539" s="108">
        <f>IF(U539="nulová",N539,0)</f>
        <v>0</v>
      </c>
      <c r="BJ539" s="16" t="s">
        <v>23</v>
      </c>
      <c r="BK539" s="108">
        <f>ROUND(L539*K539,2)</f>
        <v>0</v>
      </c>
      <c r="BL539" s="16" t="s">
        <v>399</v>
      </c>
      <c r="BM539" s="16" t="s">
        <v>923</v>
      </c>
    </row>
    <row r="540" spans="2:51" s="10" customFormat="1" ht="22.5" customHeight="1">
      <c r="B540" s="171"/>
      <c r="C540" s="172"/>
      <c r="D540" s="172"/>
      <c r="E540" s="173" t="s">
        <v>21</v>
      </c>
      <c r="F540" s="292" t="s">
        <v>924</v>
      </c>
      <c r="G540" s="278"/>
      <c r="H540" s="278"/>
      <c r="I540" s="278"/>
      <c r="J540" s="172"/>
      <c r="K540" s="174">
        <v>0.026</v>
      </c>
      <c r="L540" s="172"/>
      <c r="M540" s="172"/>
      <c r="N540" s="172"/>
      <c r="O540" s="172"/>
      <c r="P540" s="172"/>
      <c r="Q540" s="172"/>
      <c r="R540" s="175"/>
      <c r="T540" s="176"/>
      <c r="U540" s="172"/>
      <c r="V540" s="172"/>
      <c r="W540" s="172"/>
      <c r="X540" s="172"/>
      <c r="Y540" s="172"/>
      <c r="Z540" s="172"/>
      <c r="AA540" s="177"/>
      <c r="AT540" s="178" t="s">
        <v>184</v>
      </c>
      <c r="AU540" s="178" t="s">
        <v>101</v>
      </c>
      <c r="AV540" s="10" t="s">
        <v>101</v>
      </c>
      <c r="AW540" s="10" t="s">
        <v>35</v>
      </c>
      <c r="AX540" s="10" t="s">
        <v>23</v>
      </c>
      <c r="AY540" s="178" t="s">
        <v>137</v>
      </c>
    </row>
    <row r="541" spans="2:63" s="9" customFormat="1" ht="37.35" customHeight="1">
      <c r="B541" s="153"/>
      <c r="C541" s="154"/>
      <c r="D541" s="155" t="s">
        <v>259</v>
      </c>
      <c r="E541" s="155"/>
      <c r="F541" s="155"/>
      <c r="G541" s="155"/>
      <c r="H541" s="155"/>
      <c r="I541" s="155"/>
      <c r="J541" s="155"/>
      <c r="K541" s="155"/>
      <c r="L541" s="155"/>
      <c r="M541" s="155"/>
      <c r="N541" s="266">
        <f>BK541</f>
        <v>0</v>
      </c>
      <c r="O541" s="263"/>
      <c r="P541" s="263"/>
      <c r="Q541" s="263"/>
      <c r="R541" s="156"/>
      <c r="T541" s="157"/>
      <c r="U541" s="154"/>
      <c r="V541" s="154"/>
      <c r="W541" s="158">
        <f>W542</f>
        <v>0</v>
      </c>
      <c r="X541" s="154"/>
      <c r="Y541" s="158">
        <f>Y542</f>
        <v>0</v>
      </c>
      <c r="Z541" s="154"/>
      <c r="AA541" s="159">
        <f>AA542</f>
        <v>0</v>
      </c>
      <c r="AR541" s="160" t="s">
        <v>156</v>
      </c>
      <c r="AT541" s="161" t="s">
        <v>76</v>
      </c>
      <c r="AU541" s="161" t="s">
        <v>77</v>
      </c>
      <c r="AY541" s="160" t="s">
        <v>137</v>
      </c>
      <c r="BK541" s="162">
        <f>BK542</f>
        <v>0</v>
      </c>
    </row>
    <row r="542" spans="2:63" s="9" customFormat="1" ht="19.9" customHeight="1">
      <c r="B542" s="153"/>
      <c r="C542" s="154"/>
      <c r="D542" s="163" t="s">
        <v>260</v>
      </c>
      <c r="E542" s="163"/>
      <c r="F542" s="163"/>
      <c r="G542" s="163"/>
      <c r="H542" s="163"/>
      <c r="I542" s="163"/>
      <c r="J542" s="163"/>
      <c r="K542" s="163"/>
      <c r="L542" s="163"/>
      <c r="M542" s="163"/>
      <c r="N542" s="283">
        <f>BK542</f>
        <v>0</v>
      </c>
      <c r="O542" s="284"/>
      <c r="P542" s="284"/>
      <c r="Q542" s="284"/>
      <c r="R542" s="156"/>
      <c r="T542" s="157"/>
      <c r="U542" s="154"/>
      <c r="V542" s="154"/>
      <c r="W542" s="158">
        <f>SUM(W543:W546)</f>
        <v>0</v>
      </c>
      <c r="X542" s="154"/>
      <c r="Y542" s="158">
        <f>SUM(Y543:Y546)</f>
        <v>0</v>
      </c>
      <c r="Z542" s="154"/>
      <c r="AA542" s="159">
        <f>SUM(AA543:AA546)</f>
        <v>0</v>
      </c>
      <c r="AR542" s="160" t="s">
        <v>156</v>
      </c>
      <c r="AT542" s="161" t="s">
        <v>76</v>
      </c>
      <c r="AU542" s="161" t="s">
        <v>23</v>
      </c>
      <c r="AY542" s="160" t="s">
        <v>137</v>
      </c>
      <c r="BK542" s="162">
        <f>SUM(BK543:BK546)</f>
        <v>0</v>
      </c>
    </row>
    <row r="543" spans="2:65" s="1" customFormat="1" ht="22.5" customHeight="1">
      <c r="B543" s="33"/>
      <c r="C543" s="164" t="s">
        <v>925</v>
      </c>
      <c r="D543" s="164" t="s">
        <v>138</v>
      </c>
      <c r="E543" s="165" t="s">
        <v>926</v>
      </c>
      <c r="F543" s="272" t="s">
        <v>927</v>
      </c>
      <c r="G543" s="273"/>
      <c r="H543" s="273"/>
      <c r="I543" s="273"/>
      <c r="J543" s="166" t="s">
        <v>141</v>
      </c>
      <c r="K543" s="167">
        <v>1</v>
      </c>
      <c r="L543" s="274">
        <v>0</v>
      </c>
      <c r="M543" s="273"/>
      <c r="N543" s="275">
        <f>ROUND(L543*K543,2)</f>
        <v>0</v>
      </c>
      <c r="O543" s="273"/>
      <c r="P543" s="273"/>
      <c r="Q543" s="273"/>
      <c r="R543" s="35"/>
      <c r="T543" s="168" t="s">
        <v>21</v>
      </c>
      <c r="U543" s="42" t="s">
        <v>42</v>
      </c>
      <c r="V543" s="34"/>
      <c r="W543" s="169">
        <f>V543*K543</f>
        <v>0</v>
      </c>
      <c r="X543" s="169">
        <v>0</v>
      </c>
      <c r="Y543" s="169">
        <f>X543*K543</f>
        <v>0</v>
      </c>
      <c r="Z543" s="169">
        <v>0</v>
      </c>
      <c r="AA543" s="170">
        <f>Z543*K543</f>
        <v>0</v>
      </c>
      <c r="AR543" s="16" t="s">
        <v>142</v>
      </c>
      <c r="AT543" s="16" t="s">
        <v>138</v>
      </c>
      <c r="AU543" s="16" t="s">
        <v>101</v>
      </c>
      <c r="AY543" s="16" t="s">
        <v>137</v>
      </c>
      <c r="BE543" s="108">
        <f>IF(U543="základní",N543,0)</f>
        <v>0</v>
      </c>
      <c r="BF543" s="108">
        <f>IF(U543="snížená",N543,0)</f>
        <v>0</v>
      </c>
      <c r="BG543" s="108">
        <f>IF(U543="zákl. přenesená",N543,0)</f>
        <v>0</v>
      </c>
      <c r="BH543" s="108">
        <f>IF(U543="sníž. přenesená",N543,0)</f>
        <v>0</v>
      </c>
      <c r="BI543" s="108">
        <f>IF(U543="nulová",N543,0)</f>
        <v>0</v>
      </c>
      <c r="BJ543" s="16" t="s">
        <v>23</v>
      </c>
      <c r="BK543" s="108">
        <f>ROUND(L543*K543,2)</f>
        <v>0</v>
      </c>
      <c r="BL543" s="16" t="s">
        <v>142</v>
      </c>
      <c r="BM543" s="16" t="s">
        <v>928</v>
      </c>
    </row>
    <row r="544" spans="2:65" s="1" customFormat="1" ht="22.5" customHeight="1">
      <c r="B544" s="33"/>
      <c r="C544" s="164" t="s">
        <v>611</v>
      </c>
      <c r="D544" s="164" t="s">
        <v>138</v>
      </c>
      <c r="E544" s="165" t="s">
        <v>929</v>
      </c>
      <c r="F544" s="272" t="s">
        <v>115</v>
      </c>
      <c r="G544" s="273"/>
      <c r="H544" s="273"/>
      <c r="I544" s="273"/>
      <c r="J544" s="166" t="s">
        <v>141</v>
      </c>
      <c r="K544" s="167">
        <v>1</v>
      </c>
      <c r="L544" s="274">
        <v>0</v>
      </c>
      <c r="M544" s="273"/>
      <c r="N544" s="275">
        <f>ROUND(L544*K544,2)</f>
        <v>0</v>
      </c>
      <c r="O544" s="273"/>
      <c r="P544" s="273"/>
      <c r="Q544" s="273"/>
      <c r="R544" s="35"/>
      <c r="T544" s="168" t="s">
        <v>21</v>
      </c>
      <c r="U544" s="42" t="s">
        <v>42</v>
      </c>
      <c r="V544" s="34"/>
      <c r="W544" s="169">
        <f>V544*K544</f>
        <v>0</v>
      </c>
      <c r="X544" s="169">
        <v>0</v>
      </c>
      <c r="Y544" s="169">
        <f>X544*K544</f>
        <v>0</v>
      </c>
      <c r="Z544" s="169">
        <v>0</v>
      </c>
      <c r="AA544" s="170">
        <f>Z544*K544</f>
        <v>0</v>
      </c>
      <c r="AR544" s="16" t="s">
        <v>142</v>
      </c>
      <c r="AT544" s="16" t="s">
        <v>138</v>
      </c>
      <c r="AU544" s="16" t="s">
        <v>101</v>
      </c>
      <c r="AY544" s="16" t="s">
        <v>137</v>
      </c>
      <c r="BE544" s="108">
        <f>IF(U544="základní",N544,0)</f>
        <v>0</v>
      </c>
      <c r="BF544" s="108">
        <f>IF(U544="snížená",N544,0)</f>
        <v>0</v>
      </c>
      <c r="BG544" s="108">
        <f>IF(U544="zákl. přenesená",N544,0)</f>
        <v>0</v>
      </c>
      <c r="BH544" s="108">
        <f>IF(U544="sníž. přenesená",N544,0)</f>
        <v>0</v>
      </c>
      <c r="BI544" s="108">
        <f>IF(U544="nulová",N544,0)</f>
        <v>0</v>
      </c>
      <c r="BJ544" s="16" t="s">
        <v>23</v>
      </c>
      <c r="BK544" s="108">
        <f>ROUND(L544*K544,2)</f>
        <v>0</v>
      </c>
      <c r="BL544" s="16" t="s">
        <v>142</v>
      </c>
      <c r="BM544" s="16" t="s">
        <v>930</v>
      </c>
    </row>
    <row r="545" spans="2:47" s="1" customFormat="1" ht="30" customHeight="1">
      <c r="B545" s="33"/>
      <c r="C545" s="34"/>
      <c r="D545" s="34"/>
      <c r="E545" s="34"/>
      <c r="F545" s="276" t="s">
        <v>931</v>
      </c>
      <c r="G545" s="240"/>
      <c r="H545" s="240"/>
      <c r="I545" s="240"/>
      <c r="J545" s="34"/>
      <c r="K545" s="34"/>
      <c r="L545" s="34"/>
      <c r="M545" s="34"/>
      <c r="N545" s="34"/>
      <c r="O545" s="34"/>
      <c r="P545" s="34"/>
      <c r="Q545" s="34"/>
      <c r="R545" s="35"/>
      <c r="T545" s="76"/>
      <c r="U545" s="34"/>
      <c r="V545" s="34"/>
      <c r="W545" s="34"/>
      <c r="X545" s="34"/>
      <c r="Y545" s="34"/>
      <c r="Z545" s="34"/>
      <c r="AA545" s="77"/>
      <c r="AT545" s="16" t="s">
        <v>144</v>
      </c>
      <c r="AU545" s="16" t="s">
        <v>101</v>
      </c>
    </row>
    <row r="546" spans="2:65" s="1" customFormat="1" ht="22.5" customHeight="1">
      <c r="B546" s="33"/>
      <c r="C546" s="164" t="s">
        <v>932</v>
      </c>
      <c r="D546" s="164" t="s">
        <v>138</v>
      </c>
      <c r="E546" s="165" t="s">
        <v>933</v>
      </c>
      <c r="F546" s="272" t="s">
        <v>118</v>
      </c>
      <c r="G546" s="273"/>
      <c r="H546" s="273"/>
      <c r="I546" s="273"/>
      <c r="J546" s="166" t="s">
        <v>141</v>
      </c>
      <c r="K546" s="167">
        <v>1</v>
      </c>
      <c r="L546" s="274">
        <v>0</v>
      </c>
      <c r="M546" s="273"/>
      <c r="N546" s="275">
        <f>ROUND(L546*K546,2)</f>
        <v>0</v>
      </c>
      <c r="O546" s="273"/>
      <c r="P546" s="273"/>
      <c r="Q546" s="273"/>
      <c r="R546" s="35"/>
      <c r="T546" s="168" t="s">
        <v>21</v>
      </c>
      <c r="U546" s="42" t="s">
        <v>42</v>
      </c>
      <c r="V546" s="34"/>
      <c r="W546" s="169">
        <f>V546*K546</f>
        <v>0</v>
      </c>
      <c r="X546" s="169">
        <v>0</v>
      </c>
      <c r="Y546" s="169">
        <f>X546*K546</f>
        <v>0</v>
      </c>
      <c r="Z546" s="169">
        <v>0</v>
      </c>
      <c r="AA546" s="170">
        <f>Z546*K546</f>
        <v>0</v>
      </c>
      <c r="AR546" s="16" t="s">
        <v>142</v>
      </c>
      <c r="AT546" s="16" t="s">
        <v>138</v>
      </c>
      <c r="AU546" s="16" t="s">
        <v>101</v>
      </c>
      <c r="AY546" s="16" t="s">
        <v>137</v>
      </c>
      <c r="BE546" s="108">
        <f>IF(U546="základní",N546,0)</f>
        <v>0</v>
      </c>
      <c r="BF546" s="108">
        <f>IF(U546="snížená",N546,0)</f>
        <v>0</v>
      </c>
      <c r="BG546" s="108">
        <f>IF(U546="zákl. přenesená",N546,0)</f>
        <v>0</v>
      </c>
      <c r="BH546" s="108">
        <f>IF(U546="sníž. přenesená",N546,0)</f>
        <v>0</v>
      </c>
      <c r="BI546" s="108">
        <f>IF(U546="nulová",N546,0)</f>
        <v>0</v>
      </c>
      <c r="BJ546" s="16" t="s">
        <v>23</v>
      </c>
      <c r="BK546" s="108">
        <f>ROUND(L546*K546,2)</f>
        <v>0</v>
      </c>
      <c r="BL546" s="16" t="s">
        <v>142</v>
      </c>
      <c r="BM546" s="16" t="s">
        <v>934</v>
      </c>
    </row>
    <row r="547" spans="2:63" s="1" customFormat="1" ht="49.9" customHeight="1">
      <c r="B547" s="33"/>
      <c r="C547" s="34"/>
      <c r="D547" s="155" t="s">
        <v>209</v>
      </c>
      <c r="E547" s="34"/>
      <c r="F547" s="34"/>
      <c r="G547" s="34"/>
      <c r="H547" s="34"/>
      <c r="I547" s="34"/>
      <c r="J547" s="34"/>
      <c r="K547" s="34"/>
      <c r="L547" s="34"/>
      <c r="M547" s="34"/>
      <c r="N547" s="285">
        <f aca="true" t="shared" si="5" ref="N547:N552">BK547</f>
        <v>0</v>
      </c>
      <c r="O547" s="286"/>
      <c r="P547" s="286"/>
      <c r="Q547" s="286"/>
      <c r="R547" s="35"/>
      <c r="T547" s="76"/>
      <c r="U547" s="34"/>
      <c r="V547" s="34"/>
      <c r="W547" s="34"/>
      <c r="X547" s="34"/>
      <c r="Y547" s="34"/>
      <c r="Z547" s="34"/>
      <c r="AA547" s="77"/>
      <c r="AT547" s="16" t="s">
        <v>76</v>
      </c>
      <c r="AU547" s="16" t="s">
        <v>77</v>
      </c>
      <c r="AY547" s="16" t="s">
        <v>210</v>
      </c>
      <c r="BK547" s="108">
        <f>SUM(BK548:BK552)</f>
        <v>0</v>
      </c>
    </row>
    <row r="548" spans="2:63" s="1" customFormat="1" ht="22.35" customHeight="1">
      <c r="B548" s="33"/>
      <c r="C548" s="179" t="s">
        <v>21</v>
      </c>
      <c r="D548" s="179" t="s">
        <v>138</v>
      </c>
      <c r="E548" s="180" t="s">
        <v>21</v>
      </c>
      <c r="F548" s="279" t="s">
        <v>21</v>
      </c>
      <c r="G548" s="280"/>
      <c r="H548" s="280"/>
      <c r="I548" s="280"/>
      <c r="J548" s="181" t="s">
        <v>21</v>
      </c>
      <c r="K548" s="182"/>
      <c r="L548" s="274"/>
      <c r="M548" s="273"/>
      <c r="N548" s="275">
        <f t="shared" si="5"/>
        <v>0</v>
      </c>
      <c r="O548" s="273"/>
      <c r="P548" s="273"/>
      <c r="Q548" s="273"/>
      <c r="R548" s="35"/>
      <c r="T548" s="168" t="s">
        <v>21</v>
      </c>
      <c r="U548" s="183" t="s">
        <v>42</v>
      </c>
      <c r="V548" s="34"/>
      <c r="W548" s="34"/>
      <c r="X548" s="34"/>
      <c r="Y548" s="34"/>
      <c r="Z548" s="34"/>
      <c r="AA548" s="77"/>
      <c r="AT548" s="16" t="s">
        <v>210</v>
      </c>
      <c r="AU548" s="16" t="s">
        <v>23</v>
      </c>
      <c r="AY548" s="16" t="s">
        <v>210</v>
      </c>
      <c r="BE548" s="108">
        <f>IF(U548="základní",N548,0)</f>
        <v>0</v>
      </c>
      <c r="BF548" s="108">
        <f>IF(U548="snížená",N548,0)</f>
        <v>0</v>
      </c>
      <c r="BG548" s="108">
        <f>IF(U548="zákl. přenesená",N548,0)</f>
        <v>0</v>
      </c>
      <c r="BH548" s="108">
        <f>IF(U548="sníž. přenesená",N548,0)</f>
        <v>0</v>
      </c>
      <c r="BI548" s="108">
        <f>IF(U548="nulová",N548,0)</f>
        <v>0</v>
      </c>
      <c r="BJ548" s="16" t="s">
        <v>23</v>
      </c>
      <c r="BK548" s="108">
        <f>L548*K548</f>
        <v>0</v>
      </c>
    </row>
    <row r="549" spans="2:63" s="1" customFormat="1" ht="22.35" customHeight="1">
      <c r="B549" s="33"/>
      <c r="C549" s="179" t="s">
        <v>21</v>
      </c>
      <c r="D549" s="179" t="s">
        <v>138</v>
      </c>
      <c r="E549" s="180" t="s">
        <v>21</v>
      </c>
      <c r="F549" s="279" t="s">
        <v>21</v>
      </c>
      <c r="G549" s="280"/>
      <c r="H549" s="280"/>
      <c r="I549" s="280"/>
      <c r="J549" s="181" t="s">
        <v>21</v>
      </c>
      <c r="K549" s="182"/>
      <c r="L549" s="274"/>
      <c r="M549" s="273"/>
      <c r="N549" s="275">
        <f t="shared" si="5"/>
        <v>0</v>
      </c>
      <c r="O549" s="273"/>
      <c r="P549" s="273"/>
      <c r="Q549" s="273"/>
      <c r="R549" s="35"/>
      <c r="T549" s="168" t="s">
        <v>21</v>
      </c>
      <c r="U549" s="183" t="s">
        <v>42</v>
      </c>
      <c r="V549" s="34"/>
      <c r="W549" s="34"/>
      <c r="X549" s="34"/>
      <c r="Y549" s="34"/>
      <c r="Z549" s="34"/>
      <c r="AA549" s="77"/>
      <c r="AT549" s="16" t="s">
        <v>210</v>
      </c>
      <c r="AU549" s="16" t="s">
        <v>23</v>
      </c>
      <c r="AY549" s="16" t="s">
        <v>210</v>
      </c>
      <c r="BE549" s="108">
        <f>IF(U549="základní",N549,0)</f>
        <v>0</v>
      </c>
      <c r="BF549" s="108">
        <f>IF(U549="snížená",N549,0)</f>
        <v>0</v>
      </c>
      <c r="BG549" s="108">
        <f>IF(U549="zákl. přenesená",N549,0)</f>
        <v>0</v>
      </c>
      <c r="BH549" s="108">
        <f>IF(U549="sníž. přenesená",N549,0)</f>
        <v>0</v>
      </c>
      <c r="BI549" s="108">
        <f>IF(U549="nulová",N549,0)</f>
        <v>0</v>
      </c>
      <c r="BJ549" s="16" t="s">
        <v>23</v>
      </c>
      <c r="BK549" s="108">
        <f>L549*K549</f>
        <v>0</v>
      </c>
    </row>
    <row r="550" spans="2:63" s="1" customFormat="1" ht="22.35" customHeight="1">
      <c r="B550" s="33"/>
      <c r="C550" s="179" t="s">
        <v>21</v>
      </c>
      <c r="D550" s="179" t="s">
        <v>138</v>
      </c>
      <c r="E550" s="180" t="s">
        <v>21</v>
      </c>
      <c r="F550" s="279" t="s">
        <v>21</v>
      </c>
      <c r="G550" s="280"/>
      <c r="H550" s="280"/>
      <c r="I550" s="280"/>
      <c r="J550" s="181" t="s">
        <v>21</v>
      </c>
      <c r="K550" s="182"/>
      <c r="L550" s="274"/>
      <c r="M550" s="273"/>
      <c r="N550" s="275">
        <f t="shared" si="5"/>
        <v>0</v>
      </c>
      <c r="O550" s="273"/>
      <c r="P550" s="273"/>
      <c r="Q550" s="273"/>
      <c r="R550" s="35"/>
      <c r="T550" s="168" t="s">
        <v>21</v>
      </c>
      <c r="U550" s="183" t="s">
        <v>42</v>
      </c>
      <c r="V550" s="34"/>
      <c r="W550" s="34"/>
      <c r="X550" s="34"/>
      <c r="Y550" s="34"/>
      <c r="Z550" s="34"/>
      <c r="AA550" s="77"/>
      <c r="AT550" s="16" t="s">
        <v>210</v>
      </c>
      <c r="AU550" s="16" t="s">
        <v>23</v>
      </c>
      <c r="AY550" s="16" t="s">
        <v>210</v>
      </c>
      <c r="BE550" s="108">
        <f>IF(U550="základní",N550,0)</f>
        <v>0</v>
      </c>
      <c r="BF550" s="108">
        <f>IF(U550="snížená",N550,0)</f>
        <v>0</v>
      </c>
      <c r="BG550" s="108">
        <f>IF(U550="zákl. přenesená",N550,0)</f>
        <v>0</v>
      </c>
      <c r="BH550" s="108">
        <f>IF(U550="sníž. přenesená",N550,0)</f>
        <v>0</v>
      </c>
      <c r="BI550" s="108">
        <f>IF(U550="nulová",N550,0)</f>
        <v>0</v>
      </c>
      <c r="BJ550" s="16" t="s">
        <v>23</v>
      </c>
      <c r="BK550" s="108">
        <f>L550*K550</f>
        <v>0</v>
      </c>
    </row>
    <row r="551" spans="2:63" s="1" customFormat="1" ht="22.35" customHeight="1">
      <c r="B551" s="33"/>
      <c r="C551" s="179" t="s">
        <v>21</v>
      </c>
      <c r="D551" s="179" t="s">
        <v>138</v>
      </c>
      <c r="E551" s="180" t="s">
        <v>21</v>
      </c>
      <c r="F551" s="279" t="s">
        <v>21</v>
      </c>
      <c r="G551" s="280"/>
      <c r="H551" s="280"/>
      <c r="I551" s="280"/>
      <c r="J551" s="181" t="s">
        <v>21</v>
      </c>
      <c r="K551" s="182"/>
      <c r="L551" s="274"/>
      <c r="M551" s="273"/>
      <c r="N551" s="275">
        <f t="shared" si="5"/>
        <v>0</v>
      </c>
      <c r="O551" s="273"/>
      <c r="P551" s="273"/>
      <c r="Q551" s="273"/>
      <c r="R551" s="35"/>
      <c r="T551" s="168" t="s">
        <v>21</v>
      </c>
      <c r="U551" s="183" t="s">
        <v>42</v>
      </c>
      <c r="V551" s="34"/>
      <c r="W551" s="34"/>
      <c r="X551" s="34"/>
      <c r="Y551" s="34"/>
      <c r="Z551" s="34"/>
      <c r="AA551" s="77"/>
      <c r="AT551" s="16" t="s">
        <v>210</v>
      </c>
      <c r="AU551" s="16" t="s">
        <v>23</v>
      </c>
      <c r="AY551" s="16" t="s">
        <v>210</v>
      </c>
      <c r="BE551" s="108">
        <f>IF(U551="základní",N551,0)</f>
        <v>0</v>
      </c>
      <c r="BF551" s="108">
        <f>IF(U551="snížená",N551,0)</f>
        <v>0</v>
      </c>
      <c r="BG551" s="108">
        <f>IF(U551="zákl. přenesená",N551,0)</f>
        <v>0</v>
      </c>
      <c r="BH551" s="108">
        <f>IF(U551="sníž. přenesená",N551,0)</f>
        <v>0</v>
      </c>
      <c r="BI551" s="108">
        <f>IF(U551="nulová",N551,0)</f>
        <v>0</v>
      </c>
      <c r="BJ551" s="16" t="s">
        <v>23</v>
      </c>
      <c r="BK551" s="108">
        <f>L551*K551</f>
        <v>0</v>
      </c>
    </row>
    <row r="552" spans="2:63" s="1" customFormat="1" ht="22.35" customHeight="1">
      <c r="B552" s="33"/>
      <c r="C552" s="179" t="s">
        <v>21</v>
      </c>
      <c r="D552" s="179" t="s">
        <v>138</v>
      </c>
      <c r="E552" s="180" t="s">
        <v>21</v>
      </c>
      <c r="F552" s="279" t="s">
        <v>21</v>
      </c>
      <c r="G552" s="280"/>
      <c r="H552" s="280"/>
      <c r="I552" s="280"/>
      <c r="J552" s="181" t="s">
        <v>21</v>
      </c>
      <c r="K552" s="182"/>
      <c r="L552" s="274"/>
      <c r="M552" s="273"/>
      <c r="N552" s="275">
        <f t="shared" si="5"/>
        <v>0</v>
      </c>
      <c r="O552" s="273"/>
      <c r="P552" s="273"/>
      <c r="Q552" s="273"/>
      <c r="R552" s="35"/>
      <c r="T552" s="168" t="s">
        <v>21</v>
      </c>
      <c r="U552" s="183" t="s">
        <v>42</v>
      </c>
      <c r="V552" s="54"/>
      <c r="W552" s="54"/>
      <c r="X552" s="54"/>
      <c r="Y552" s="54"/>
      <c r="Z552" s="54"/>
      <c r="AA552" s="56"/>
      <c r="AT552" s="16" t="s">
        <v>210</v>
      </c>
      <c r="AU552" s="16" t="s">
        <v>23</v>
      </c>
      <c r="AY552" s="16" t="s">
        <v>210</v>
      </c>
      <c r="BE552" s="108">
        <f>IF(U552="základní",N552,0)</f>
        <v>0</v>
      </c>
      <c r="BF552" s="108">
        <f>IF(U552="snížená",N552,0)</f>
        <v>0</v>
      </c>
      <c r="BG552" s="108">
        <f>IF(U552="zákl. přenesená",N552,0)</f>
        <v>0</v>
      </c>
      <c r="BH552" s="108">
        <f>IF(U552="sníž. přenesená",N552,0)</f>
        <v>0</v>
      </c>
      <c r="BI552" s="108">
        <f>IF(U552="nulová",N552,0)</f>
        <v>0</v>
      </c>
      <c r="BJ552" s="16" t="s">
        <v>23</v>
      </c>
      <c r="BK552" s="108">
        <f>L552*K552</f>
        <v>0</v>
      </c>
    </row>
    <row r="553" spans="2:18" s="1" customFormat="1" ht="6.95" customHeight="1">
      <c r="B553" s="57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9"/>
    </row>
  </sheetData>
  <sheetProtection algorithmName="SHA-512" hashValue="2kwB65aiDXuS5EG0C6hLCjcPLK697lZrBQyJ7bw1uk1MoIRezF6+WImUYg6eP1BJk6QDD12kIKYCPLRO9i4dag==" saltValue="kTSToBZ/D3RTMzAFjha6iw==" spinCount="100000" sheet="1" objects="1" scenarios="1" formatColumns="0" formatRows="0" sort="0" autoFilter="0"/>
  <mergeCells count="804">
    <mergeCell ref="H1:K1"/>
    <mergeCell ref="S2:AC2"/>
    <mergeCell ref="N345:Q345"/>
    <mergeCell ref="N369:Q369"/>
    <mergeCell ref="N374:Q374"/>
    <mergeCell ref="N469:Q469"/>
    <mergeCell ref="N471:Q471"/>
    <mergeCell ref="N472:Q472"/>
    <mergeCell ref="N508:Q508"/>
    <mergeCell ref="F504:I504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1:I501"/>
    <mergeCell ref="L501:M501"/>
    <mergeCell ref="N501:Q501"/>
    <mergeCell ref="F502:I502"/>
    <mergeCell ref="L502:M502"/>
    <mergeCell ref="F551:I551"/>
    <mergeCell ref="L551:M551"/>
    <mergeCell ref="N551:Q551"/>
    <mergeCell ref="F552:I552"/>
    <mergeCell ref="L552:M552"/>
    <mergeCell ref="N552:Q552"/>
    <mergeCell ref="F545:I545"/>
    <mergeCell ref="F546:I546"/>
    <mergeCell ref="L546:M546"/>
    <mergeCell ref="N546:Q546"/>
    <mergeCell ref="F548:I548"/>
    <mergeCell ref="L548:M548"/>
    <mergeCell ref="N548:Q548"/>
    <mergeCell ref="F549:I549"/>
    <mergeCell ref="L549:M549"/>
    <mergeCell ref="N549:Q549"/>
    <mergeCell ref="N547:Q547"/>
    <mergeCell ref="F543:I543"/>
    <mergeCell ref="L543:M543"/>
    <mergeCell ref="N543:Q543"/>
    <mergeCell ref="F544:I544"/>
    <mergeCell ref="L544:M544"/>
    <mergeCell ref="N544:Q544"/>
    <mergeCell ref="N513:Q513"/>
    <mergeCell ref="N528:Q528"/>
    <mergeCell ref="F550:I550"/>
    <mergeCell ref="L550:M550"/>
    <mergeCell ref="N550:Q550"/>
    <mergeCell ref="F537:I537"/>
    <mergeCell ref="F539:I539"/>
    <mergeCell ref="N538:Q538"/>
    <mergeCell ref="N541:Q541"/>
    <mergeCell ref="N542:Q542"/>
    <mergeCell ref="F530:I530"/>
    <mergeCell ref="L530:M530"/>
    <mergeCell ref="N530:Q530"/>
    <mergeCell ref="F531:I531"/>
    <mergeCell ref="F534:I534"/>
    <mergeCell ref="L534:M534"/>
    <mergeCell ref="N534:Q534"/>
    <mergeCell ref="F535:I535"/>
    <mergeCell ref="F536:I536"/>
    <mergeCell ref="L536:M536"/>
    <mergeCell ref="N536:Q536"/>
    <mergeCell ref="N532:Q532"/>
    <mergeCell ref="N533:Q533"/>
    <mergeCell ref="L539:M539"/>
    <mergeCell ref="N539:Q539"/>
    <mergeCell ref="F540:I540"/>
    <mergeCell ref="N522:Q522"/>
    <mergeCell ref="F523:I523"/>
    <mergeCell ref="F524:I524"/>
    <mergeCell ref="F525:I525"/>
    <mergeCell ref="F526:I526"/>
    <mergeCell ref="F527:I527"/>
    <mergeCell ref="L527:M527"/>
    <mergeCell ref="N527:Q527"/>
    <mergeCell ref="F529:I529"/>
    <mergeCell ref="L529:M529"/>
    <mergeCell ref="N529:Q529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L522:M522"/>
    <mergeCell ref="F509:I509"/>
    <mergeCell ref="L509:M509"/>
    <mergeCell ref="N509:Q509"/>
    <mergeCell ref="F510:I510"/>
    <mergeCell ref="F511:I511"/>
    <mergeCell ref="F512:I512"/>
    <mergeCell ref="L512:M512"/>
    <mergeCell ref="N512:Q512"/>
    <mergeCell ref="F514:I514"/>
    <mergeCell ref="L514:M514"/>
    <mergeCell ref="N514:Q514"/>
    <mergeCell ref="N502:Q502"/>
    <mergeCell ref="F503:I503"/>
    <mergeCell ref="L503:M503"/>
    <mergeCell ref="N503:Q503"/>
    <mergeCell ref="N495:Q495"/>
    <mergeCell ref="F496:I496"/>
    <mergeCell ref="F497:I497"/>
    <mergeCell ref="F498:I498"/>
    <mergeCell ref="L498:M498"/>
    <mergeCell ref="N498:Q498"/>
    <mergeCell ref="F499:I499"/>
    <mergeCell ref="F500:I500"/>
    <mergeCell ref="L500:M500"/>
    <mergeCell ref="N500:Q500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L495:M495"/>
    <mergeCell ref="F484:I484"/>
    <mergeCell ref="L484:M484"/>
    <mergeCell ref="N484:Q484"/>
    <mergeCell ref="F485:I485"/>
    <mergeCell ref="F486:I486"/>
    <mergeCell ref="L486:M486"/>
    <mergeCell ref="N486:Q486"/>
    <mergeCell ref="F487:I487"/>
    <mergeCell ref="L487:M487"/>
    <mergeCell ref="N487:Q487"/>
    <mergeCell ref="F479:I479"/>
    <mergeCell ref="F480:I480"/>
    <mergeCell ref="L480:M480"/>
    <mergeCell ref="N480:Q480"/>
    <mergeCell ref="F481:I481"/>
    <mergeCell ref="F482:I482"/>
    <mergeCell ref="L482:M482"/>
    <mergeCell ref="N482:Q482"/>
    <mergeCell ref="F483:I483"/>
    <mergeCell ref="F474:I474"/>
    <mergeCell ref="L474:M474"/>
    <mergeCell ref="N474:Q474"/>
    <mergeCell ref="F475:I475"/>
    <mergeCell ref="F476:I476"/>
    <mergeCell ref="L476:M476"/>
    <mergeCell ref="N476:Q476"/>
    <mergeCell ref="F477:I477"/>
    <mergeCell ref="F478:I478"/>
    <mergeCell ref="F466:I466"/>
    <mergeCell ref="F467:I467"/>
    <mergeCell ref="L467:M467"/>
    <mergeCell ref="N467:Q467"/>
    <mergeCell ref="F468:I468"/>
    <mergeCell ref="F470:I470"/>
    <mergeCell ref="L470:M470"/>
    <mergeCell ref="N470:Q470"/>
    <mergeCell ref="F473:I473"/>
    <mergeCell ref="L473:M473"/>
    <mergeCell ref="N473:Q473"/>
    <mergeCell ref="F461:I461"/>
    <mergeCell ref="F462:I462"/>
    <mergeCell ref="L462:M462"/>
    <mergeCell ref="N462:Q462"/>
    <mergeCell ref="F463:I463"/>
    <mergeCell ref="F464:I464"/>
    <mergeCell ref="L464:M464"/>
    <mergeCell ref="N464:Q464"/>
    <mergeCell ref="F465:I465"/>
    <mergeCell ref="L465:M465"/>
    <mergeCell ref="N465:Q465"/>
    <mergeCell ref="F456:I456"/>
    <mergeCell ref="L456:M456"/>
    <mergeCell ref="N456:Q456"/>
    <mergeCell ref="F457:I457"/>
    <mergeCell ref="F458:I458"/>
    <mergeCell ref="F459:I459"/>
    <mergeCell ref="F460:I460"/>
    <mergeCell ref="L460:M460"/>
    <mergeCell ref="N460:Q460"/>
    <mergeCell ref="F450:I450"/>
    <mergeCell ref="F451:I451"/>
    <mergeCell ref="F452:I452"/>
    <mergeCell ref="F453:I453"/>
    <mergeCell ref="L453:M453"/>
    <mergeCell ref="N453:Q453"/>
    <mergeCell ref="F454:I454"/>
    <mergeCell ref="F455:I455"/>
    <mergeCell ref="L455:M455"/>
    <mergeCell ref="N455:Q455"/>
    <mergeCell ref="F445:I445"/>
    <mergeCell ref="L445:M445"/>
    <mergeCell ref="N445:Q445"/>
    <mergeCell ref="F446:I446"/>
    <mergeCell ref="F447:I447"/>
    <mergeCell ref="F448:I448"/>
    <mergeCell ref="L448:M448"/>
    <mergeCell ref="N448:Q448"/>
    <mergeCell ref="F449:I449"/>
    <mergeCell ref="F438:I438"/>
    <mergeCell ref="F439:I439"/>
    <mergeCell ref="L439:M439"/>
    <mergeCell ref="N439:Q439"/>
    <mergeCell ref="F440:I440"/>
    <mergeCell ref="F441:I441"/>
    <mergeCell ref="F442:I442"/>
    <mergeCell ref="F443:I443"/>
    <mergeCell ref="F444:I444"/>
    <mergeCell ref="F433:I433"/>
    <mergeCell ref="F434:I434"/>
    <mergeCell ref="L434:M434"/>
    <mergeCell ref="N434:Q434"/>
    <mergeCell ref="F435:I435"/>
    <mergeCell ref="L435:M435"/>
    <mergeCell ref="N435:Q435"/>
    <mergeCell ref="F436:I436"/>
    <mergeCell ref="F437:I437"/>
    <mergeCell ref="L437:M437"/>
    <mergeCell ref="N437:Q437"/>
    <mergeCell ref="F428:I428"/>
    <mergeCell ref="F429:I429"/>
    <mergeCell ref="F430:I430"/>
    <mergeCell ref="L430:M430"/>
    <mergeCell ref="N430:Q430"/>
    <mergeCell ref="F431:I431"/>
    <mergeCell ref="F432:I432"/>
    <mergeCell ref="L432:M432"/>
    <mergeCell ref="N432:Q432"/>
    <mergeCell ref="F421:I421"/>
    <mergeCell ref="F422:I422"/>
    <mergeCell ref="L422:M422"/>
    <mergeCell ref="N422:Q422"/>
    <mergeCell ref="F423:I423"/>
    <mergeCell ref="F424:I424"/>
    <mergeCell ref="F425:I425"/>
    <mergeCell ref="F426:I426"/>
    <mergeCell ref="F427:I427"/>
    <mergeCell ref="F414:I414"/>
    <mergeCell ref="F415:I415"/>
    <mergeCell ref="F416:I416"/>
    <mergeCell ref="F417:I417"/>
    <mergeCell ref="F418:I418"/>
    <mergeCell ref="F419:I419"/>
    <mergeCell ref="F420:I420"/>
    <mergeCell ref="L420:M420"/>
    <mergeCell ref="N420:Q420"/>
    <mergeCell ref="F409:I409"/>
    <mergeCell ref="F410:I410"/>
    <mergeCell ref="L410:M410"/>
    <mergeCell ref="N410:Q410"/>
    <mergeCell ref="F411:I411"/>
    <mergeCell ref="F412:I412"/>
    <mergeCell ref="L412:M412"/>
    <mergeCell ref="N412:Q412"/>
    <mergeCell ref="F413:I413"/>
    <mergeCell ref="F404:I404"/>
    <mergeCell ref="F405:I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399:I399"/>
    <mergeCell ref="L399:M399"/>
    <mergeCell ref="N399:Q399"/>
    <mergeCell ref="F400:I400"/>
    <mergeCell ref="F401:I401"/>
    <mergeCell ref="L401:M401"/>
    <mergeCell ref="N401:Q401"/>
    <mergeCell ref="F402:I402"/>
    <mergeCell ref="F403:I403"/>
    <mergeCell ref="L403:M403"/>
    <mergeCell ref="N403:Q403"/>
    <mergeCell ref="F394:I394"/>
    <mergeCell ref="L394:M394"/>
    <mergeCell ref="N394:Q394"/>
    <mergeCell ref="F395:I395"/>
    <mergeCell ref="F396:I396"/>
    <mergeCell ref="L396:M396"/>
    <mergeCell ref="N396:Q396"/>
    <mergeCell ref="F397:I397"/>
    <mergeCell ref="F398:I398"/>
    <mergeCell ref="L398:M398"/>
    <mergeCell ref="N398:Q398"/>
    <mergeCell ref="F389:I389"/>
    <mergeCell ref="L389:M389"/>
    <mergeCell ref="N389:Q389"/>
    <mergeCell ref="F390:I390"/>
    <mergeCell ref="F391:I391"/>
    <mergeCell ref="F392:I392"/>
    <mergeCell ref="L392:M392"/>
    <mergeCell ref="N392:Q392"/>
    <mergeCell ref="F393:I393"/>
    <mergeCell ref="L393:M393"/>
    <mergeCell ref="N393:Q39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80:I380"/>
    <mergeCell ref="L380:M380"/>
    <mergeCell ref="N380:Q380"/>
    <mergeCell ref="F381:I381"/>
    <mergeCell ref="F382:I382"/>
    <mergeCell ref="L382:M382"/>
    <mergeCell ref="N382:Q382"/>
    <mergeCell ref="F383:I383"/>
    <mergeCell ref="L383:M383"/>
    <mergeCell ref="N383:Q383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71:I371"/>
    <mergeCell ref="F372:I372"/>
    <mergeCell ref="L372:M372"/>
    <mergeCell ref="N372:Q372"/>
    <mergeCell ref="F373:I373"/>
    <mergeCell ref="F375:I375"/>
    <mergeCell ref="L375:M375"/>
    <mergeCell ref="N375:Q375"/>
    <mergeCell ref="F376:I376"/>
    <mergeCell ref="F365:I365"/>
    <mergeCell ref="L365:M365"/>
    <mergeCell ref="N365:Q365"/>
    <mergeCell ref="F366:I366"/>
    <mergeCell ref="F367:I367"/>
    <mergeCell ref="F368:I368"/>
    <mergeCell ref="L368:M368"/>
    <mergeCell ref="N368:Q368"/>
    <mergeCell ref="F370:I370"/>
    <mergeCell ref="L370:M370"/>
    <mergeCell ref="N370:Q370"/>
    <mergeCell ref="F358:I358"/>
    <mergeCell ref="F359:I359"/>
    <mergeCell ref="F360:I360"/>
    <mergeCell ref="F361:I361"/>
    <mergeCell ref="F362:I362"/>
    <mergeCell ref="F363:I363"/>
    <mergeCell ref="L363:M363"/>
    <mergeCell ref="N363:Q363"/>
    <mergeCell ref="F364:I364"/>
    <mergeCell ref="F351:I351"/>
    <mergeCell ref="F352:I352"/>
    <mergeCell ref="F353:I353"/>
    <mergeCell ref="L353:M353"/>
    <mergeCell ref="N353:Q353"/>
    <mergeCell ref="F354:I354"/>
    <mergeCell ref="F355:I355"/>
    <mergeCell ref="F356:I356"/>
    <mergeCell ref="F357:I357"/>
    <mergeCell ref="L357:M357"/>
    <mergeCell ref="N357:Q357"/>
    <mergeCell ref="F346:I346"/>
    <mergeCell ref="L346:M346"/>
    <mergeCell ref="N346:Q34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30:I330"/>
    <mergeCell ref="F331:I331"/>
    <mergeCell ref="F332:I332"/>
    <mergeCell ref="F333:I333"/>
    <mergeCell ref="L333:M333"/>
    <mergeCell ref="N333:Q333"/>
    <mergeCell ref="F334:I334"/>
    <mergeCell ref="F335:I335"/>
    <mergeCell ref="L335:M335"/>
    <mergeCell ref="N335:Q335"/>
    <mergeCell ref="F323:I323"/>
    <mergeCell ref="F324:I324"/>
    <mergeCell ref="F325:I325"/>
    <mergeCell ref="F326:I326"/>
    <mergeCell ref="L326:M326"/>
    <mergeCell ref="N326:Q326"/>
    <mergeCell ref="F327:I327"/>
    <mergeCell ref="F328:I328"/>
    <mergeCell ref="F329:I329"/>
    <mergeCell ref="F318:I318"/>
    <mergeCell ref="F319:I319"/>
    <mergeCell ref="L319:M319"/>
    <mergeCell ref="N319:Q319"/>
    <mergeCell ref="F320:I320"/>
    <mergeCell ref="F321:I321"/>
    <mergeCell ref="L321:M321"/>
    <mergeCell ref="N321:Q321"/>
    <mergeCell ref="F322:I322"/>
    <mergeCell ref="F314:I314"/>
    <mergeCell ref="L314:M314"/>
    <mergeCell ref="N314:Q314"/>
    <mergeCell ref="F315:I315"/>
    <mergeCell ref="L315:M315"/>
    <mergeCell ref="N315:Q315"/>
    <mergeCell ref="F316:I316"/>
    <mergeCell ref="F317:I317"/>
    <mergeCell ref="L317:M317"/>
    <mergeCell ref="N317:Q317"/>
    <mergeCell ref="F308:I308"/>
    <mergeCell ref="L308:M308"/>
    <mergeCell ref="N308:Q308"/>
    <mergeCell ref="F309:I309"/>
    <mergeCell ref="F310:I310"/>
    <mergeCell ref="F311:I311"/>
    <mergeCell ref="F313:I313"/>
    <mergeCell ref="L313:M313"/>
    <mergeCell ref="N313:Q313"/>
    <mergeCell ref="N312:Q31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F307:I307"/>
    <mergeCell ref="F298:I298"/>
    <mergeCell ref="L298:M298"/>
    <mergeCell ref="N298:Q298"/>
    <mergeCell ref="F299:I299"/>
    <mergeCell ref="F300:I300"/>
    <mergeCell ref="L300:M300"/>
    <mergeCell ref="N300:Q300"/>
    <mergeCell ref="F301:I301"/>
    <mergeCell ref="F302:I302"/>
    <mergeCell ref="F293:I293"/>
    <mergeCell ref="F294:I294"/>
    <mergeCell ref="L294:M294"/>
    <mergeCell ref="N294:Q294"/>
    <mergeCell ref="F295:I295"/>
    <mergeCell ref="F296:I296"/>
    <mergeCell ref="L296:M296"/>
    <mergeCell ref="N296:Q296"/>
    <mergeCell ref="F297:I297"/>
    <mergeCell ref="L289:M289"/>
    <mergeCell ref="N289:Q289"/>
    <mergeCell ref="F290:I290"/>
    <mergeCell ref="L290:M290"/>
    <mergeCell ref="N290:Q290"/>
    <mergeCell ref="F291:I291"/>
    <mergeCell ref="F292:I292"/>
    <mergeCell ref="L292:M292"/>
    <mergeCell ref="N292:Q292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F273:I273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47:I247"/>
    <mergeCell ref="F248:I248"/>
    <mergeCell ref="F249:I249"/>
    <mergeCell ref="L249:M249"/>
    <mergeCell ref="N249:Q249"/>
    <mergeCell ref="F250:I250"/>
    <mergeCell ref="F251:I251"/>
    <mergeCell ref="F252:I252"/>
    <mergeCell ref="L252:M252"/>
    <mergeCell ref="N252:Q252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37:I237"/>
    <mergeCell ref="F238:I238"/>
    <mergeCell ref="F239:I239"/>
    <mergeCell ref="F240:I240"/>
    <mergeCell ref="L240:M240"/>
    <mergeCell ref="N240:Q240"/>
    <mergeCell ref="F241:I241"/>
    <mergeCell ref="L241:M241"/>
    <mergeCell ref="N241:Q241"/>
    <mergeCell ref="F232:I232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26:I226"/>
    <mergeCell ref="L226:M226"/>
    <mergeCell ref="N226:Q226"/>
    <mergeCell ref="F227:I227"/>
    <mergeCell ref="F229:I229"/>
    <mergeCell ref="L229:M229"/>
    <mergeCell ref="N229:Q229"/>
    <mergeCell ref="F230:I230"/>
    <mergeCell ref="F231:I231"/>
    <mergeCell ref="N228:Q228"/>
    <mergeCell ref="F221:I221"/>
    <mergeCell ref="F222:I222"/>
    <mergeCell ref="L222:M222"/>
    <mergeCell ref="N222:Q222"/>
    <mergeCell ref="F223:I223"/>
    <mergeCell ref="F224:I224"/>
    <mergeCell ref="F225:I225"/>
    <mergeCell ref="L225:M225"/>
    <mergeCell ref="N225:Q22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0:I210"/>
    <mergeCell ref="L210:M210"/>
    <mergeCell ref="N210:Q210"/>
    <mergeCell ref="F211:I211"/>
    <mergeCell ref="F212:I212"/>
    <mergeCell ref="L212:M212"/>
    <mergeCell ref="N212:Q212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3:I203"/>
    <mergeCell ref="L203:M203"/>
    <mergeCell ref="N203:Q203"/>
    <mergeCell ref="N202:Q202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71:I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F163:I163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F145:I145"/>
    <mergeCell ref="L145:M145"/>
    <mergeCell ref="N145:Q145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N135:Q135"/>
    <mergeCell ref="N136:Q136"/>
    <mergeCell ref="N137:Q137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F127:P127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548:D553">
      <formula1>"K,M"</formula1>
    </dataValidation>
    <dataValidation type="list" allowBlank="1" showInputMessage="1" showErrorMessage="1" error="Povoleny jsou hodnoty základní, snížená, zákl. přenesená, sníž. přenesená, nulová." sqref="U548:U553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4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89" r:id="rId2"/>
  <headerFooter>
    <oddFooter>&amp;CStrana &amp;P z &amp;N</oddFooter>
  </headerFooter>
  <rowBreaks count="8" manualBreakCount="8">
    <brk id="157" min="2" max="16383" man="1"/>
    <brk id="189" min="2" max="16383" man="1"/>
    <brk id="214" min="2" max="16383" man="1"/>
    <brk id="275" min="2" max="16383" man="1"/>
    <brk id="302" min="2" max="16383" man="1"/>
    <brk id="352" min="2" max="16383" man="1"/>
    <brk id="402" min="2" max="16383" man="1"/>
    <brk id="521" min="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Zábranský Ladislav</cp:lastModifiedBy>
  <cp:lastPrinted>2016-11-28T10:24:52Z</cp:lastPrinted>
  <dcterms:created xsi:type="dcterms:W3CDTF">2016-11-28T10:08:36Z</dcterms:created>
  <dcterms:modified xsi:type="dcterms:W3CDTF">2019-01-04T12:16:12Z</dcterms:modified>
  <cp:category/>
  <cp:version/>
  <cp:contentType/>
  <cp:contentStatus/>
</cp:coreProperties>
</file>