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tabRatio="897" activeTab="0"/>
  </bookViews>
  <sheets>
    <sheet name="RE" sheetId="1" r:id="rId1"/>
    <sheet name="RE kom+ch" sheetId="2" r:id="rId2"/>
    <sheet name="SKU7201 - SO 103  Komunikace" sheetId="3" r:id="rId3"/>
    <sheet name="SKU7202 - SO 104  Chodník..." sheetId="4" r:id="rId4"/>
    <sheet name="SKU7203 - VON" sheetId="5" r:id="rId5"/>
    <sheet name="RE most" sheetId="6" r:id="rId6"/>
    <sheet name="SKU9801 - MOST EV.Č. 1172..." sheetId="7" r:id="rId7"/>
    <sheet name="SKU9802 - VON" sheetId="8" r:id="rId8"/>
    <sheet name="Pokyny pro vyplnění" sheetId="9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BPK1">'[1]Stoka A1'!#REF!</definedName>
    <definedName name="_BPK2">'[1]Stoka A1'!#REF!</definedName>
    <definedName name="_BPK3">'[1]Stoka A1'!#REF!</definedName>
    <definedName name="_cel1">'[2]1_zemní práce'!$H$14</definedName>
    <definedName name="_cel10">#REF!</definedName>
    <definedName name="_cel11">#REF!</definedName>
    <definedName name="_cel12">#REF!</definedName>
    <definedName name="_cel13">#REF!</definedName>
    <definedName name="_cel14">#REF!</definedName>
    <definedName name="_cel15">#REF!</definedName>
    <definedName name="_cel16">#REF!</definedName>
    <definedName name="_cel17">#REF!</definedName>
    <definedName name="_cel18">#REF!</definedName>
    <definedName name="_cel19">#REF!</definedName>
    <definedName name="_cel2">#REF!</definedName>
    <definedName name="_cel20">#REF!</definedName>
    <definedName name="_cel21">#REF!</definedName>
    <definedName name="_cel22">#REF!</definedName>
    <definedName name="_cel23">#REF!</definedName>
    <definedName name="_cel24">#REF!</definedName>
    <definedName name="_cel25">'[2]25_komun_'!$H$13</definedName>
    <definedName name="_cel26">'[2]26_ter__sad_úpravy'!$I$12</definedName>
    <definedName name="_cel27">#REF!</definedName>
    <definedName name="_cel28">#REF!</definedName>
    <definedName name="_cel29">#REF!</definedName>
    <definedName name="_cel3">#REF!</definedName>
    <definedName name="_cel30">#REF!</definedName>
    <definedName name="_cel4">#REF!</definedName>
    <definedName name="_cel5">#REF!</definedName>
    <definedName name="_cel6">#REF!</definedName>
    <definedName name="_cel7">#REF!</definedName>
    <definedName name="_cel8">#REF!</definedName>
    <definedName name="_cel9">#REF!</definedName>
    <definedName name="_xlnm._FilterDatabase" localSheetId="2" hidden="1">'SKU7201 - SO 103  Komunikace'!$C$85:$K$85</definedName>
    <definedName name="_xlnm._FilterDatabase" localSheetId="3" hidden="1">'SKU7202 - SO 104  Chodník...'!$C$85:$K$85</definedName>
    <definedName name="_xlnm._FilterDatabase" localSheetId="4" hidden="1">'SKU7203 - VON'!$C$81:$K$81</definedName>
    <definedName name="_xlnm._FilterDatabase" localSheetId="6" hidden="1">'SKU9801 - MOST EV.Č. 1172...'!$C$86:$K$86</definedName>
    <definedName name="_xlnm._FilterDatabase" localSheetId="7" hidden="1">'SKU9802 - VON'!$C$81:$K$81</definedName>
    <definedName name="AAA">'[4]Voda'!#REF!</definedName>
    <definedName name="AAA_1">'[5]Voda '!#REF!</definedName>
    <definedName name="ABHIIobr">#REF!</definedName>
    <definedName name="ABHIIobr_1">#REF!</definedName>
    <definedName name="ABHIlož">#REF!</definedName>
    <definedName name="ABHIlož_1">#REF!</definedName>
    <definedName name="ABHIModlož">#REF!</definedName>
    <definedName name="ABHIModlož_1">#REF!</definedName>
    <definedName name="ABHIModobr">#REF!</definedName>
    <definedName name="ABHIModobr_1">#REF!</definedName>
    <definedName name="ABHIobr">#REF!</definedName>
    <definedName name="ABHIobr_1">#REF!</definedName>
    <definedName name="ABJ">#REF!</definedName>
    <definedName name="ABJ_1">#REF!</definedName>
    <definedName name="ABSI">#REF!</definedName>
    <definedName name="ABSI_1">#REF!</definedName>
    <definedName name="ABSII">#REF!</definedName>
    <definedName name="ABSII_1">#REF!</definedName>
    <definedName name="ABSMod">#REF!</definedName>
    <definedName name="ABSMod_1">#REF!</definedName>
    <definedName name="ABVHIa">#REF!</definedName>
    <definedName name="ABVHIa_1">#REF!</definedName>
    <definedName name="AKDS">#REF!</definedName>
    <definedName name="AKDS_1">#REF!</definedName>
    <definedName name="AKMJ">#REF!</definedName>
    <definedName name="AKMJ_1">#REF!</definedName>
    <definedName name="AKMS">#REF!</definedName>
    <definedName name="AKMS_1">#REF!</definedName>
    <definedName name="AKMSMod">#REF!</definedName>
    <definedName name="AKMSMod_1">#REF!</definedName>
    <definedName name="BPK1_1">#REF!</definedName>
    <definedName name="BPK2_1">#REF!</definedName>
    <definedName name="BPK3_1">#REF!</definedName>
    <definedName name="cisloobjektu">#REF!</definedName>
    <definedName name="cisloobjektu_1">#REF!</definedName>
    <definedName name="cislostavby">#REF!</definedName>
    <definedName name="cislostavby_1">#REF!</definedName>
    <definedName name="dadresa">#REF!</definedName>
    <definedName name="Datum">#REF!</definedName>
    <definedName name="Datum_1">#REF!</definedName>
    <definedName name="DIČ">#REF!</definedName>
    <definedName name="Dil">#REF!</definedName>
    <definedName name="Dil_1">#REF!</definedName>
    <definedName name="djhggdj">'[10]Stoka A1'!$A$21</definedName>
    <definedName name="dmisto">#REF!</definedName>
    <definedName name="dnypokl">#REF!</definedName>
    <definedName name="dnypokl_1">#REF!</definedName>
    <definedName name="Dodavka">#REF!</definedName>
    <definedName name="Dodavka_1">#REF!</definedName>
    <definedName name="Dodavka0">'[1]Stoka A1'!#REF!</definedName>
    <definedName name="Dodavka0_1">#REF!</definedName>
    <definedName name="dpsc">#REF!</definedName>
    <definedName name="dsafds">#REF!</definedName>
    <definedName name="dsfasaf">#REF!</definedName>
    <definedName name="dsfsag">#REF!</definedName>
    <definedName name="dsrgftjfgzjk">'[4]Voda'!#REF!</definedName>
    <definedName name="etrz">#REF!</definedName>
    <definedName name="ewtz">#REF!</definedName>
    <definedName name="Excel_BuiltIn_Print_Area_1">#REF!</definedName>
    <definedName name="Excel_BuiltIn_Print_Area_2">#REF!</definedName>
    <definedName name="fdghhjjfj">'[10]Stoka A1'!$C$21</definedName>
    <definedName name="fdnkjgfhg">'[10]Stoka A1'!#REF!</definedName>
    <definedName name="fgddg">#REF!</definedName>
    <definedName name="finišer">#REF!</definedName>
    <definedName name="finišer_1">#REF!</definedName>
    <definedName name="fr0125.">#REF!</definedName>
    <definedName name="fr0125._1">#REF!</definedName>
    <definedName name="fr022B">#REF!</definedName>
    <definedName name="fr022B_1">#REF!</definedName>
    <definedName name="fr02C">#REF!</definedName>
    <definedName name="fr02C_1">#REF!</definedName>
    <definedName name="fr032A">#REF!</definedName>
    <definedName name="fr032A_1">#REF!</definedName>
    <definedName name="fr032B">#REF!</definedName>
    <definedName name="fr032B_1">#REF!</definedName>
    <definedName name="fr04B">#REF!</definedName>
    <definedName name="fr04B_1">#REF!</definedName>
    <definedName name="fr04C">#REF!</definedName>
    <definedName name="fr04C_1">#REF!</definedName>
    <definedName name="fr063B">#REF!</definedName>
    <definedName name="fr063B_1">#REF!</definedName>
    <definedName name="fr1622B">#REF!</definedName>
    <definedName name="fr1622B_1">#REF!</definedName>
    <definedName name="fr1632B">#REF!</definedName>
    <definedName name="fr1632B_1">#REF!</definedName>
    <definedName name="fr25B">#REF!</definedName>
    <definedName name="fr25B_1">#REF!</definedName>
    <definedName name="fr3263B">#REF!</definedName>
    <definedName name="fr3263B_1">#REF!</definedName>
    <definedName name="fr3263BI">#REF!</definedName>
    <definedName name="fr3263BI_1">#REF!</definedName>
    <definedName name="fr48B">#REF!</definedName>
    <definedName name="fr48B_1">#REF!</definedName>
    <definedName name="fr63125B">#REF!</definedName>
    <definedName name="fr63125B_1">#REF!</definedName>
    <definedName name="fr63200.">#REF!</definedName>
    <definedName name="fr63200._1">#REF!</definedName>
    <definedName name="fr816B">#REF!</definedName>
    <definedName name="fr816B_1">#REF!</definedName>
    <definedName name="fsgjjuzhj">'[10]Stoka A1'!#REF!</definedName>
    <definedName name="ghhdsh">'[10]Stoka A1'!$E$21</definedName>
    <definedName name="hgfjfsuz">'[10]Stoka A1'!$B$21</definedName>
    <definedName name="hkjljhů">#REF!</definedName>
    <definedName name="HSV">#REF!</definedName>
    <definedName name="HSV_">'[4]Voda'!#REF!</definedName>
    <definedName name="HSV__1">'[5]Voda '!#REF!</definedName>
    <definedName name="HSV_1">#REF!</definedName>
    <definedName name="HSV0">'[1]Stoka A1'!#REF!</definedName>
    <definedName name="HSV0_1">#REF!</definedName>
    <definedName name="HZS">#REF!</definedName>
    <definedName name="HZS_1">#REF!</definedName>
    <definedName name="HZS0">'[1]Stoka A1'!#REF!</definedName>
    <definedName name="HZS0_1">#REF!</definedName>
    <definedName name="IČO">#REF!</definedName>
    <definedName name="JKSO">#REF!</definedName>
    <definedName name="JKSO_1">#REF!</definedName>
    <definedName name="lhjkl">#REF!</definedName>
    <definedName name="lk">#REF!</definedName>
    <definedName name="LKN">#REF!</definedName>
    <definedName name="LKN_1">#REF!</definedName>
    <definedName name="MJ">#REF!</definedName>
    <definedName name="MJ_1">#REF!</definedName>
    <definedName name="Mont">#REF!</definedName>
    <definedName name="Mont_">'[4]Voda'!#REF!</definedName>
    <definedName name="Mont__1">'[5]Voda '!#REF!</definedName>
    <definedName name="Mont_1">#REF!</definedName>
    <definedName name="Montaz0">'[1]Stoka A1'!#REF!</definedName>
    <definedName name="Montaz0_1">#REF!</definedName>
    <definedName name="MZK">#REF!</definedName>
    <definedName name="MZK_1">#REF!</definedName>
    <definedName name="NazevDilu">#REF!</definedName>
    <definedName name="NazevDilu_1">#REF!</definedName>
    <definedName name="nazevobjektu">#REF!</definedName>
    <definedName name="nazevobjektu_1">#REF!</definedName>
    <definedName name="nazevstavby">#REF!</definedName>
    <definedName name="nazevstavby_1">#REF!</definedName>
    <definedName name="_xlnm.Print_Titles" localSheetId="1">'RE kom+ch'!$49:$49</definedName>
    <definedName name="_xlnm.Print_Titles" localSheetId="5">'RE most'!$49:$49</definedName>
    <definedName name="_xlnm.Print_Titles" localSheetId="2">'SKU7201 - SO 103  Komunikace'!$85:$85</definedName>
    <definedName name="_xlnm.Print_Titles" localSheetId="3">'SKU7202 - SO 104  Chodník...'!$85:$85</definedName>
    <definedName name="_xlnm.Print_Titles" localSheetId="4">'SKU7203 - VON'!$81:$81</definedName>
    <definedName name="_xlnm.Print_Titles" localSheetId="6">'SKU9801 - MOST EV.Č. 1172...'!$86:$86</definedName>
    <definedName name="_xlnm.Print_Titles" localSheetId="7">'SKU9802 - VON'!$81:$81</definedName>
    <definedName name="Objednatel">#REF!</definedName>
    <definedName name="Objednatel_1">#REF!</definedName>
    <definedName name="Objekt">#REF!</definedName>
    <definedName name="objemhm">#REF!</definedName>
    <definedName name="objemhm_1">#REF!</definedName>
    <definedName name="objhm2">#REF!</definedName>
    <definedName name="objhm2_1">#REF!</definedName>
    <definedName name="objhm21">#REF!</definedName>
    <definedName name="objhm21_1">#REF!</definedName>
    <definedName name="objhm23">#REF!</definedName>
    <definedName name="objhm23_1">#REF!</definedName>
    <definedName name="objhm245">#REF!</definedName>
    <definedName name="objhm245_1">#REF!</definedName>
    <definedName name="objhm25">#REF!</definedName>
    <definedName name="objhm25_1">#REF!</definedName>
    <definedName name="_xlnm.Print_Area" localSheetId="8">'Pokyny pro vyplnění'!$B$2:$K$69,'Pokyny pro vyplnění'!$B$72:$K$116,'Pokyny pro vyplnění'!$B$119:$K$188,'Pokyny pro vyplnění'!$B$192:$K$212</definedName>
    <definedName name="_xlnm.Print_Area" localSheetId="0">'RE'!$A$1:$K$18</definedName>
    <definedName name="_xlnm.Print_Area" localSheetId="1">'RE kom+ch'!$D$4:$AO$33,'RE kom+ch'!$C$39:$AQ$55</definedName>
    <definedName name="_xlnm.Print_Area" localSheetId="5">'RE most'!$D$4:$AO$33,'RE most'!$C$39:$AQ$54</definedName>
    <definedName name="_xlnm.Print_Area" localSheetId="2">'SKU7201 - SO 103  Komunikace'!$C$4:$J$36,'SKU7201 - SO 103  Komunikace'!$C$42:$J$67,'SKU7201 - SO 103  Komunikace'!$C$73:$K$369</definedName>
    <definedName name="_xlnm.Print_Area" localSheetId="3">'SKU7202 - SO 104  Chodník...'!$C$4:$J$36,'SKU7202 - SO 104  Chodník...'!$C$42:$J$67,'SKU7202 - SO 104  Chodník...'!$C$73:$K$454</definedName>
    <definedName name="_xlnm.Print_Area" localSheetId="4">'SKU7203 - VON'!$C$4:$J$36,'SKU7203 - VON'!$C$42:$J$63,'SKU7203 - VON'!$C$69:$K$98</definedName>
    <definedName name="_xlnm.Print_Area" localSheetId="6">'SKU9801 - MOST EV.Č. 1172...'!$C$4:$J$36,'SKU9801 - MOST EV.Č. 1172...'!$C$42:$J$68,'SKU9801 - MOST EV.Č. 1172...'!$C$74:$K$580</definedName>
    <definedName name="_xlnm.Print_Area" localSheetId="7">'SKU9802 - VON'!$C$4:$J$36,'SKU9802 - VON'!$C$42:$J$63,'SKU9802 - VON'!$C$69:$K$105</definedName>
    <definedName name="odic">#REF!</definedName>
    <definedName name="oico">#REF!</definedName>
    <definedName name="OKHI">#REF!</definedName>
    <definedName name="OKHI_1">#REF!</definedName>
    <definedName name="OKVHI">#REF!</definedName>
    <definedName name="OKVHI_1">#REF!</definedName>
    <definedName name="ol">#REF!</definedName>
    <definedName name="omisto">#REF!</definedName>
    <definedName name="onazev">#REF!</definedName>
    <definedName name="opsc">#REF!</definedName>
    <definedName name="plocha">#REF!</definedName>
    <definedName name="plocha_1">#REF!</definedName>
    <definedName name="PocetMJ">#REF!</definedName>
    <definedName name="PocetMJ_1">#REF!</definedName>
    <definedName name="pokladka">#REF!</definedName>
    <definedName name="pokládka">#REF!</definedName>
    <definedName name="pokladka_1">#REF!</definedName>
    <definedName name="pokládka_1">#REF!</definedName>
    <definedName name="pokládkaMZK">#REF!</definedName>
    <definedName name="pokládkaMZK_1">#REF!</definedName>
    <definedName name="Poznamka">#REF!</definedName>
    <definedName name="Poznamka_1">#REF!</definedName>
    <definedName name="Print_Area_1">#REF!</definedName>
    <definedName name="Print_Titles_1">#REF!</definedName>
    <definedName name="Projektant">#REF!</definedName>
    <definedName name="Projektant_1">#REF!</definedName>
    <definedName name="PSV">#REF!</definedName>
    <definedName name="PSV_">'[4]Voda'!#REF!</definedName>
    <definedName name="PSV__1">'[5]Voda '!#REF!</definedName>
    <definedName name="PSV_1">#REF!</definedName>
    <definedName name="PSV0">'[1]Stoka A1'!#REF!</definedName>
    <definedName name="PSV0_1">#REF!</definedName>
    <definedName name="qwerf">#REF!</definedName>
    <definedName name="retz">#REF!</definedName>
    <definedName name="režie">#REF!</definedName>
    <definedName name="režie_1">#REF!</definedName>
    <definedName name="režiezisk">#REF!</definedName>
    <definedName name="režiezisk_1">#REF!</definedName>
    <definedName name="saDDA">#REF!</definedName>
    <definedName name="SazbaDPH1">#REF!</definedName>
    <definedName name="SazbaDPH1_1">#REF!</definedName>
    <definedName name="SazbaDPH2">#REF!</definedName>
    <definedName name="SazbaDPH2_1">#REF!</definedName>
    <definedName name="sdaDA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loKč">#REF!</definedName>
    <definedName name="soloKč_1">#REF!</definedName>
    <definedName name="solokčkm">#REF!</definedName>
    <definedName name="solokčkm_1">#REF!</definedName>
    <definedName name="soloT">#REF!</definedName>
    <definedName name="soloT_1">#REF!</definedName>
    <definedName name="solotauto">#REF!</definedName>
    <definedName name="solotauto_1">#REF!</definedName>
    <definedName name="soupravaKč">#REF!</definedName>
    <definedName name="soupravaKč_1">#REF!</definedName>
    <definedName name="soupravakčkm">#REF!</definedName>
    <definedName name="soupravakčkm_1">#REF!</definedName>
    <definedName name="soupravaT">#REF!</definedName>
    <definedName name="soupravaT_1">#REF!</definedName>
    <definedName name="soupravatauto">#REF!</definedName>
    <definedName name="soupravatauto_1">#REF!</definedName>
    <definedName name="StavbaCelkem">#REF!</definedName>
    <definedName name="tezutz">#REF!</definedName>
    <definedName name="tl.kce">#REF!</definedName>
    <definedName name="tl.kce_1">#REF!</definedName>
    <definedName name="trewžz">#REF!</definedName>
    <definedName name="tuny">#REF!</definedName>
    <definedName name="tuny_1">#REF!</definedName>
    <definedName name="Typ">'[1]Stoka A1'!#REF!</definedName>
    <definedName name="Typ_1">#REF!</definedName>
    <definedName name="typy">'[12]01 02 '!#REF!</definedName>
    <definedName name="uztuzipi">#REF!</definedName>
    <definedName name="VRN">#REF!</definedName>
    <definedName name="VRN_1">#REF!</definedName>
    <definedName name="VRNKc">#REF!</definedName>
    <definedName name="VRNKc_1">#REF!</definedName>
    <definedName name="VRNnazev">#REF!</definedName>
    <definedName name="VRNnazev_1">#REF!</definedName>
    <definedName name="VRNproc">#REF!</definedName>
    <definedName name="VRNproc_1">#REF!</definedName>
    <definedName name="VRNzakl">#REF!</definedName>
    <definedName name="VRNzakl_1">#REF!</definedName>
    <definedName name="vzdál">#REF!</definedName>
    <definedName name="vzdál_1">#REF!</definedName>
    <definedName name="vzdálenost">#REF!</definedName>
    <definedName name="vzdálenost_1">#REF!</definedName>
    <definedName name="Zakazka">#REF!</definedName>
    <definedName name="Zakazka_1">#REF!</definedName>
    <definedName name="Zaklad22">#REF!</definedName>
    <definedName name="Zaklad22_1">#REF!</definedName>
    <definedName name="Zaklad5">#REF!</definedName>
    <definedName name="Zaklad5_1">#REF!</definedName>
    <definedName name="Zhotovitel">#REF!</definedName>
    <definedName name="Zhotovitel_1">#REF!</definedName>
    <definedName name="zisk">#REF!</definedName>
    <definedName name="zisk_1">#REF!</definedName>
  </definedNames>
  <calcPr fullCalcOnLoad="1"/>
</workbook>
</file>

<file path=xl/sharedStrings.xml><?xml version="1.0" encoding="utf-8"?>
<sst xmlns="http://schemas.openxmlformats.org/spreadsheetml/2006/main" count="14123" uniqueCount="1794">
  <si>
    <t>Export VZ</t>
  </si>
  <si>
    <t>List obsahuje:</t>
  </si>
  <si>
    <t>3.0</t>
  </si>
  <si>
    <t>ZAMOK</t>
  </si>
  <si>
    <t>False</t>
  </si>
  <si>
    <t>{2ce451bb-5478-4d36-ac79-f4505a1b25d9}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</si>
  <si>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</si>
  <si>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</si>
  <si>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</si>
  <si>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</si>
  <si>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</si>
  <si>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</si>
  <si>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</si>
  <si>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</si>
  <si>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SKU72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</si>
  <si>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</si>
  <si>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</si>
  <si>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III/11724 Hrádek - Mirošov , 3.etapa Průtah Mirošov</t>
  </si>
  <si>
    <t>0,1</t>
  </si>
  <si>
    <t>KSO:</t>
  </si>
  <si>
    <t>8227</t>
  </si>
  <si>
    <t>CC-CZ:</t>
  </si>
  <si>
    <t>211211</t>
  </si>
  <si>
    <t>1</t>
  </si>
  <si>
    <t>Místo:</t>
  </si>
  <si>
    <t>Mirošov</t>
  </si>
  <si>
    <t>Datum:</t>
  </si>
  <si>
    <t>8.11.2016</t>
  </si>
  <si>
    <t>10</t>
  </si>
  <si>
    <t>100</t>
  </si>
  <si>
    <t>Zadavatel:</t>
  </si>
  <si>
    <t>IČ:</t>
  </si>
  <si>
    <t>IČ72053119</t>
  </si>
  <si>
    <t>SÚS PK příspěvková organizace</t>
  </si>
  <si>
    <t>DIČ:</t>
  </si>
  <si>
    <t>DIČCZ72053119</t>
  </si>
  <si>
    <t>Uchazeč:</t>
  </si>
  <si>
    <t>Vyplň údaj</t>
  </si>
  <si>
    <t>Projektant:</t>
  </si>
  <si>
    <t>IČ13890450</t>
  </si>
  <si>
    <t>Projekční kancelář Ing.Škubalová</t>
  </si>
  <si>
    <t>DIČCZ5651090258</t>
  </si>
  <si>
    <t>True</t>
  </si>
  <si>
    <t>Poznámka:</t>
  </si>
  <si>
    <t/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</si>
  <si>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</si>
  <si>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</si>
  <si>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</si>
  <si>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</si>
  <si>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</si>
  <si>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</si>
  <si>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</si>
  <si>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</si>
  <si>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</si>
  <si>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</si>
  <si>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</si>
  <si>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</si>
  <si>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</si>
  <si>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</si>
  <si>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</si>
  <si>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</si>
  <si>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</si>
  <si>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</si>
  <si>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</si>
  <si>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</si>
  <si>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</si>
  <si>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</si>
  <si>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</si>
  <si>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</si>
  <si>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</si>
  <si>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</si>
  <si>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</si>
  <si>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</si>
  <si>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</si>
  <si>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</si>
  <si>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</si>
  <si>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</si>
  <si>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</si>
  <si>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</si>
  <si>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</si>
  <si>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</si>
  <si>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</si>
  <si>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</si>
  <si>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SKU7201</t>
  </si>
  <si>
    <t>SO 103  Komunikace</t>
  </si>
  <si>
    <t>STA</t>
  </si>
  <si>
    <t>{435a90db-8196-4e1e-affd-fa8b8151ad75}</t>
  </si>
  <si>
    <t>2</t>
  </si>
  <si>
    <t>SKU7202</t>
  </si>
  <si>
    <t>SO 104  Chodníky a ostatní plochy</t>
  </si>
  <si>
    <t>{8a9098d2-2869-4cd8-afd1-b8dfda49d08d}</t>
  </si>
  <si>
    <t>SKU7203</t>
  </si>
  <si>
    <t>VON</t>
  </si>
  <si>
    <t>{32d2c293-5924-4eaa-a8d3-db32155332c2}</t>
  </si>
  <si>
    <t>Zpět na list:</t>
  </si>
  <si>
    <t>KRYCÍ LIST SOUPISU</t>
  </si>
  <si>
    <t>Objekt:</t>
  </si>
  <si>
    <t>SKU7201 - SO 103  Komunikace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</si>
  <si>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</si>
  <si>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</si>
  <si>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</si>
  <si>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</si>
  <si>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</si>
  <si>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</si>
  <si>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</si>
  <si>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</si>
  <si>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</si>
  <si>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</si>
  <si>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</si>
  <si>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</si>
  <si>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</si>
  <si>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</si>
  <si>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</si>
  <si>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</si>
  <si>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</si>
  <si>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</si>
  <si>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</si>
  <si>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</si>
  <si>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</si>
  <si>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</si>
  <si>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</si>
  <si>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</si>
  <si>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</si>
  <si>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</si>
  <si>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</si>
  <si>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</si>
  <si>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</si>
  <si>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</si>
  <si>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</si>
  <si>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</si>
  <si>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</si>
  <si>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</si>
  <si>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</si>
  <si>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113107223</t>
  </si>
  <si>
    <t>Odstranění podkladu pl přes 200 m2 z kameniva drceného tl 300 mm</t>
  </si>
  <si>
    <t>m2</t>
  </si>
  <si>
    <t>CS ÚRS 2016 01</t>
  </si>
  <si>
    <t>4</t>
  </si>
  <si>
    <t>-546526619</t>
  </si>
  <si>
    <t>VV</t>
  </si>
  <si>
    <t>4399,2</t>
  </si>
  <si>
    <t>dle výpisu hl.výměr</t>
  </si>
  <si>
    <t>Součet</t>
  </si>
  <si>
    <t>113154334</t>
  </si>
  <si>
    <t>Frézování živičného krytu tl 100 mm pruh š 2 m pl do 10000 m2 bez překážek v trase</t>
  </si>
  <si>
    <t>-446004425</t>
  </si>
  <si>
    <t>645</t>
  </si>
  <si>
    <t>3</t>
  </si>
  <si>
    <t>1131543351</t>
  </si>
  <si>
    <t>Frézování živičného krytu tl 150 mm pruh š 2 m pl do 10000 m2 bez překážek v trase</t>
  </si>
  <si>
    <t>-1202834530</t>
  </si>
  <si>
    <t>4783</t>
  </si>
  <si>
    <t>dle výpisu hl. výměr</t>
  </si>
  <si>
    <t>1209011211</t>
  </si>
  <si>
    <t xml:space="preserve">Bourání uličních vpustí </t>
  </si>
  <si>
    <t>m3</t>
  </si>
  <si>
    <t>317868093</t>
  </si>
  <si>
    <t>5</t>
  </si>
  <si>
    <t>122302203</t>
  </si>
  <si>
    <t>Odkopávky a prokopávky nezapažené pro silnice objemu do 5000 m3 v hornině tř. 4</t>
  </si>
  <si>
    <t>-577020331</t>
  </si>
  <si>
    <t>4399,2*0,5</t>
  </si>
  <si>
    <t>sanace</t>
  </si>
  <si>
    <t>6</t>
  </si>
  <si>
    <t>122302209</t>
  </si>
  <si>
    <t>Příplatek k odkopávkám a prokopávkám pro silnice v hornině tř. 4 za lepivost</t>
  </si>
  <si>
    <t>-230452145</t>
  </si>
  <si>
    <t>2199,6*1/2</t>
  </si>
  <si>
    <t>7</t>
  </si>
  <si>
    <t>132301101</t>
  </si>
  <si>
    <t>Hloubení rýh š do 600 mm v hornině tř. 4 objemu do 100 m3</t>
  </si>
  <si>
    <t>2049648614</t>
  </si>
  <si>
    <t>832,7*0,4*0,3</t>
  </si>
  <si>
    <t>rýha pro drenáž</t>
  </si>
  <si>
    <t>8</t>
  </si>
  <si>
    <t>132301102</t>
  </si>
  <si>
    <t>Hloubení rýh š do 600 mm v hornině tř. 4 objemu přes 100 m3</t>
  </si>
  <si>
    <t>2037154597</t>
  </si>
  <si>
    <t>660*0,3*0,6</t>
  </si>
  <si>
    <t>pro chráničky HDPE</t>
  </si>
  <si>
    <t>9</t>
  </si>
  <si>
    <t>132301109</t>
  </si>
  <si>
    <t>Příplatek za lepivost k hloubení rýh š do 600 mm v hornině tř. 4</t>
  </si>
  <si>
    <t>508176542</t>
  </si>
  <si>
    <t>99,924*1/2</t>
  </si>
  <si>
    <t>132301202</t>
  </si>
  <si>
    <t>Hloubení rýh š do 2000 mm v hornině tř. 4 objemu do 1000 m3</t>
  </si>
  <si>
    <t>-347474971</t>
  </si>
  <si>
    <t>(1+7+1+1+1+2+17+11+1+1+1+7+1+2+1+1)*0,9*2+14*0,9*2</t>
  </si>
  <si>
    <t>11</t>
  </si>
  <si>
    <t>132301209</t>
  </si>
  <si>
    <t>Příplatek za lepivost k hloubení rýh š do 2000 mm v hornině tř. 4</t>
  </si>
  <si>
    <t>-646935691</t>
  </si>
  <si>
    <t>126*1/2</t>
  </si>
  <si>
    <t>12</t>
  </si>
  <si>
    <t>151101101</t>
  </si>
  <si>
    <t>Zřízení příložného pažení a rozepření stěn rýh hl do 2 m</t>
  </si>
  <si>
    <t>-1371515845</t>
  </si>
  <si>
    <t>56*2*2</t>
  </si>
  <si>
    <t>13</t>
  </si>
  <si>
    <t>151101111</t>
  </si>
  <si>
    <t>Odstranění příložného pažení a rozepření stěn rýh hl do 2 m</t>
  </si>
  <si>
    <t>-114625666</t>
  </si>
  <si>
    <t>14</t>
  </si>
  <si>
    <t>162201101</t>
  </si>
  <si>
    <t>Vodorovné přemístění do 20 m výkopku/sypaniny z horniny tř. 1 až 4</t>
  </si>
  <si>
    <t>1231338149</t>
  </si>
  <si>
    <t>118,8</t>
  </si>
  <si>
    <t>162701105</t>
  </si>
  <si>
    <t>Vodorovné přemístění do 10000 m výkopku/sypaniny z horniny tř. 1 až 4</t>
  </si>
  <si>
    <t>-375308754</t>
  </si>
  <si>
    <t>2199,6+99,924+126</t>
  </si>
  <si>
    <t>16</t>
  </si>
  <si>
    <t>162701109</t>
  </si>
  <si>
    <t>Příplatek k vodorovnému přemístění výkopku/sypaniny z horniny tř. 1 až 4 ZKD 1000 m přes 10000 m</t>
  </si>
  <si>
    <t>-218419152</t>
  </si>
  <si>
    <t>2425,524*5</t>
  </si>
  <si>
    <t>17</t>
  </si>
  <si>
    <t>167101102</t>
  </si>
  <si>
    <t>Nakládání výkopku z hornin tř. 1 až 4 přes 100 m3</t>
  </si>
  <si>
    <t>574111521</t>
  </si>
  <si>
    <t>18</t>
  </si>
  <si>
    <t>171201201</t>
  </si>
  <si>
    <t>Uložení sypaniny na skládky</t>
  </si>
  <si>
    <t>922215639</t>
  </si>
  <si>
    <t>2425,524</t>
  </si>
  <si>
    <t>19</t>
  </si>
  <si>
    <t>171201211</t>
  </si>
  <si>
    <t>Poplatek za uložení odpadu ze sypaniny na skládce (skládkovné)</t>
  </si>
  <si>
    <t>t</t>
  </si>
  <si>
    <t>768038756</t>
  </si>
  <si>
    <t>2425,524*1,7</t>
  </si>
  <si>
    <t>20</t>
  </si>
  <si>
    <t>174101101</t>
  </si>
  <si>
    <t xml:space="preserve">Zásyp jam, šachet rýh nebo kolem objektů sypaninou se zhutněním z nakup.materiálu </t>
  </si>
  <si>
    <t>-1112256790</t>
  </si>
  <si>
    <t>56*0,9*1,5+14*0,9*1,5</t>
  </si>
  <si>
    <t>M</t>
  </si>
  <si>
    <t>583312010</t>
  </si>
  <si>
    <t>štěrkopísek netříděný stabilizační zemina</t>
  </si>
  <si>
    <t>120018757</t>
  </si>
  <si>
    <t>94,5*2 'Přepočtené koeficientem množství</t>
  </si>
  <si>
    <t>22</t>
  </si>
  <si>
    <t>-1590024695</t>
  </si>
  <si>
    <t>23</t>
  </si>
  <si>
    <t>175111101</t>
  </si>
  <si>
    <t>Obsypání potrubí ručně sypaninou bez prohození, uloženou do 3 m</t>
  </si>
  <si>
    <t>1057900445</t>
  </si>
  <si>
    <t>56*0,9*0,35+14*0,9*0,35</t>
  </si>
  <si>
    <t>24</t>
  </si>
  <si>
    <t>583312000</t>
  </si>
  <si>
    <t>štěrkopísek  netříděný zásypový materiál</t>
  </si>
  <si>
    <t>704624898</t>
  </si>
  <si>
    <t>22,05*2 'Přepočtené koeficientem množství</t>
  </si>
  <si>
    <t>25</t>
  </si>
  <si>
    <t>181951102</t>
  </si>
  <si>
    <t>Úprava pláně v hornině tř. 1 až 4 se zhutněním</t>
  </si>
  <si>
    <t>38047622</t>
  </si>
  <si>
    <t>4250</t>
  </si>
  <si>
    <t>Zakládání</t>
  </si>
  <si>
    <t>26</t>
  </si>
  <si>
    <t>212752212</t>
  </si>
  <si>
    <t>Trativod z drenážních trubek plastových flexibilních D do 100 mm včetně lože otevřený výkop</t>
  </si>
  <si>
    <t>m</t>
  </si>
  <si>
    <t>-1416682920</t>
  </si>
  <si>
    <t>832,7</t>
  </si>
  <si>
    <t>27</t>
  </si>
  <si>
    <t>212972112</t>
  </si>
  <si>
    <t>Opláštění drenážních trub filtrační textilií DN 100</t>
  </si>
  <si>
    <t>-894034115</t>
  </si>
  <si>
    <t>28</t>
  </si>
  <si>
    <t>214500211</t>
  </si>
  <si>
    <t>Zřízení výplně rýh s drenážním potrubím do DN 200 štěrkopískem v do 550 mm</t>
  </si>
  <si>
    <t>-892265108</t>
  </si>
  <si>
    <t>29</t>
  </si>
  <si>
    <t>583441970</t>
  </si>
  <si>
    <t>štěrkodrť frakce 0-63</t>
  </si>
  <si>
    <t>254130794</t>
  </si>
  <si>
    <t>832,7*0,4*0,3*1,98</t>
  </si>
  <si>
    <t>Svislé a kompletní konstrukce</t>
  </si>
  <si>
    <t>30</t>
  </si>
  <si>
    <t>3889951111</t>
  </si>
  <si>
    <t>Kabelová šachta  s poklopem</t>
  </si>
  <si>
    <t>kus</t>
  </si>
  <si>
    <t>348242964</t>
  </si>
  <si>
    <t>po 30 m</t>
  </si>
  <si>
    <t>31</t>
  </si>
  <si>
    <t>3889952101</t>
  </si>
  <si>
    <t>Chránička kabelů z trub HDPE   DN 40</t>
  </si>
  <si>
    <t>-1682077915</t>
  </si>
  <si>
    <t>660*2</t>
  </si>
  <si>
    <t>Vodorovné konstrukce</t>
  </si>
  <si>
    <t>32</t>
  </si>
  <si>
    <t>451573111</t>
  </si>
  <si>
    <t>Lože pod potrubí otevřený výkop ze štěrkopísku</t>
  </si>
  <si>
    <t>711321621</t>
  </si>
  <si>
    <t>56*0,9*0,1+14*0,9*0,1</t>
  </si>
  <si>
    <t>33</t>
  </si>
  <si>
    <t>4625111111</t>
  </si>
  <si>
    <t>Sanace z  lomového kamene</t>
  </si>
  <si>
    <t>1355724948</t>
  </si>
  <si>
    <t>4399,2*0,3</t>
  </si>
  <si>
    <t>celk tl. sanace 5600 mm , 200 mm ŠD</t>
  </si>
  <si>
    <t>Komunikace pozemní</t>
  </si>
  <si>
    <t>34</t>
  </si>
  <si>
    <t>564861111</t>
  </si>
  <si>
    <t>Podklad ze štěrkodrtě ŠD tl 200 mm</t>
  </si>
  <si>
    <t>1466583854</t>
  </si>
  <si>
    <t>vozovka + zastávky</t>
  </si>
  <si>
    <t>50</t>
  </si>
  <si>
    <t>rozšíření pod obruby</t>
  </si>
  <si>
    <t>35</t>
  </si>
  <si>
    <t>5648611111</t>
  </si>
  <si>
    <t>Podklad ze štěrkodrtě ŠD tl 200 mm - sanace</t>
  </si>
  <si>
    <t>-744388036</t>
  </si>
  <si>
    <t>celk.tl. sanace 500 mm , 300 mm lom.kámen</t>
  </si>
  <si>
    <t>36</t>
  </si>
  <si>
    <t>564952111</t>
  </si>
  <si>
    <t>Podklad z mechanicky zpevněného kameniva MZK tl 150 mm</t>
  </si>
  <si>
    <t>368402053</t>
  </si>
  <si>
    <t>37</t>
  </si>
  <si>
    <t>565135121</t>
  </si>
  <si>
    <t>Asfaltový beton vrstva podkladní ACP 16 (obalované kamenivo OKS) tl 50 mm š přes 3 m</t>
  </si>
  <si>
    <t>-1909623834</t>
  </si>
  <si>
    <t>578*1/2</t>
  </si>
  <si>
    <t>50 % plochy oprav - dle výpisu hl.výměr</t>
  </si>
  <si>
    <t>38</t>
  </si>
  <si>
    <t>565156121</t>
  </si>
  <si>
    <t xml:space="preserve">Asfaltový beton vrstva podkladní ACP 22 S  PMB 25/55-60  tl 70 mm š přes 3 m </t>
  </si>
  <si>
    <t>-1251933173</t>
  </si>
  <si>
    <t>39</t>
  </si>
  <si>
    <t>569903311</t>
  </si>
  <si>
    <t>Zřízení zemních krajnic se zhutněním</t>
  </si>
  <si>
    <t>614531443</t>
  </si>
  <si>
    <t>144,2</t>
  </si>
  <si>
    <t>40</t>
  </si>
  <si>
    <t>569951133</t>
  </si>
  <si>
    <t>Zpevnění krajnic asfaltovým recyklátem tl 150 mm</t>
  </si>
  <si>
    <t>-1135792365</t>
  </si>
  <si>
    <t>41</t>
  </si>
  <si>
    <t>569991133</t>
  </si>
  <si>
    <t>-1367968072</t>
  </si>
  <si>
    <t>55*(1,2+0,5)*1/2</t>
  </si>
  <si>
    <t>55,5*(0,4+1,2+0,7)*1/2+5,5*2,5</t>
  </si>
  <si>
    <t>6*(1,25+2,25)*1/2+1,25*7,5</t>
  </si>
  <si>
    <t>42</t>
  </si>
  <si>
    <t>5731111111</t>
  </si>
  <si>
    <t>Postřik spojovací  z modifik .asfaltu v množství 0,30 kg/m2</t>
  </si>
  <si>
    <t>-277832750</t>
  </si>
  <si>
    <t>4250+578</t>
  </si>
  <si>
    <t>vozovka + oprava komunikace - dle výpisu hl.výměr</t>
  </si>
  <si>
    <t>43</t>
  </si>
  <si>
    <t>5731111121</t>
  </si>
  <si>
    <t>Postřik spojovací  z modifik .asfaltu v množství 0,40 kg/m2</t>
  </si>
  <si>
    <t>-1368330705</t>
  </si>
  <si>
    <t>67+578*1/2</t>
  </si>
  <si>
    <t>most + 50 % plochy oprav</t>
  </si>
  <si>
    <t>44</t>
  </si>
  <si>
    <t>577144121</t>
  </si>
  <si>
    <t>Asfaltový beton vrstva obrusná ACO 11+  tř. I tl 50 mm š přes 3 m z nemodifikovaného asfaltu</t>
  </si>
  <si>
    <t>1816494775</t>
  </si>
  <si>
    <t>vozovka</t>
  </si>
  <si>
    <t>45</t>
  </si>
  <si>
    <t>1140028884</t>
  </si>
  <si>
    <t>578+67+110,25</t>
  </si>
  <si>
    <t>oprava vozovky -dle výpisu hl.výměr</t>
  </si>
  <si>
    <t>Trubní vedení</t>
  </si>
  <si>
    <t>46</t>
  </si>
  <si>
    <t>871315221</t>
  </si>
  <si>
    <t>Kanalizační potrubí z tvrdého PVC-systém KG tuhost třídy SN8 DN150</t>
  </si>
  <si>
    <t>-292826403</t>
  </si>
  <si>
    <t>56</t>
  </si>
  <si>
    <t>47</t>
  </si>
  <si>
    <t>895941111</t>
  </si>
  <si>
    <t>Zřízení vpusti kanalizační uliční z betonových dílců typ UV-50 normální</t>
  </si>
  <si>
    <t>-2119166093</t>
  </si>
  <si>
    <t>16+1</t>
  </si>
  <si>
    <t>dle tabulky vpustí</t>
  </si>
  <si>
    <t>48</t>
  </si>
  <si>
    <t>592238520</t>
  </si>
  <si>
    <t>dno betonové pro uliční vpusť s kalovou prohlubní  45x30x5 cm</t>
  </si>
  <si>
    <t>506146219</t>
  </si>
  <si>
    <t>49</t>
  </si>
  <si>
    <t>592238540</t>
  </si>
  <si>
    <t>skruž betonová pro uliční vpusťs výtokovým otvorem PVC , 45x35x5 cm</t>
  </si>
  <si>
    <t>779132808</t>
  </si>
  <si>
    <t>592238570</t>
  </si>
  <si>
    <t>skruž betonová pro uliční vpusť horní  45x30x5 cm</t>
  </si>
  <si>
    <t>167329</t>
  </si>
  <si>
    <t>51</t>
  </si>
  <si>
    <t>592238620</t>
  </si>
  <si>
    <t>skruž betonová pro uliční vpusť středová  45x30x5 cm</t>
  </si>
  <si>
    <t>-1158568881</t>
  </si>
  <si>
    <t>52</t>
  </si>
  <si>
    <t>592238640</t>
  </si>
  <si>
    <t>prstenec betonový pro uliční vpusť vyrovnávací  39x6x5 cm</t>
  </si>
  <si>
    <t>-1902981574</t>
  </si>
  <si>
    <t>53</t>
  </si>
  <si>
    <t>592238660</t>
  </si>
  <si>
    <t>skruž betonová pro uliční vpusť přechodová  45-27/32,5/11 cm</t>
  </si>
  <si>
    <t>-1695587641</t>
  </si>
  <si>
    <t>54</t>
  </si>
  <si>
    <t>899202111</t>
  </si>
  <si>
    <t>Osazení mříží litinových včetně rámů a košů na bahno hmotnosti nad 50 do 100 kg</t>
  </si>
  <si>
    <t>-993872972</t>
  </si>
  <si>
    <t>55</t>
  </si>
  <si>
    <t>592238730</t>
  </si>
  <si>
    <t>mříž  C250 DIN 19583-11 500/500 mm</t>
  </si>
  <si>
    <t>89550121</t>
  </si>
  <si>
    <t>592238740</t>
  </si>
  <si>
    <t>koš pozink.  DIN 4052, vysoký, pro rám 500/300</t>
  </si>
  <si>
    <t>-811961820</t>
  </si>
  <si>
    <t>57</t>
  </si>
  <si>
    <t>899431111</t>
  </si>
  <si>
    <t>Výšková úprava uličního vstupu nebo vpusti do 200 mm zvýšením krycího hrnce, šoupěte nebo hydrantu</t>
  </si>
  <si>
    <t>-385937846</t>
  </si>
  <si>
    <t>58</t>
  </si>
  <si>
    <t>899722111</t>
  </si>
  <si>
    <t>Krytí potrubí z plastů výstražnou fólií z PVC 20 cm</t>
  </si>
  <si>
    <t>-1950129911</t>
  </si>
  <si>
    <t>660</t>
  </si>
  <si>
    <t>chráničky HDPE</t>
  </si>
  <si>
    <t>Ostatní konstrukce a práce, bourání</t>
  </si>
  <si>
    <t>59</t>
  </si>
  <si>
    <t>9131211121</t>
  </si>
  <si>
    <t xml:space="preserve">Montáž a demontáž dodatkové dopravní značky </t>
  </si>
  <si>
    <t>-1188955732</t>
  </si>
  <si>
    <t>60</t>
  </si>
  <si>
    <t>914111111</t>
  </si>
  <si>
    <t>Montáž svislé dopravní značky do velikosti 1 m2 objímkami na sloupek nebo konzolu</t>
  </si>
  <si>
    <t>-2117861828</t>
  </si>
  <si>
    <t>61</t>
  </si>
  <si>
    <t>4044401411</t>
  </si>
  <si>
    <t xml:space="preserve">značka dopravní svislá reflexní výstražná </t>
  </si>
  <si>
    <t>592911172</t>
  </si>
  <si>
    <t>62</t>
  </si>
  <si>
    <t>-519734448</t>
  </si>
  <si>
    <t>2+2</t>
  </si>
  <si>
    <t>63</t>
  </si>
  <si>
    <t>404440540</t>
  </si>
  <si>
    <t>značka dopravní svislá reflexní STOP AL NK P6 700 mm</t>
  </si>
  <si>
    <t>153346090</t>
  </si>
  <si>
    <t>64</t>
  </si>
  <si>
    <t>404442310</t>
  </si>
  <si>
    <t>značka svislá reflexní AL- NK P2 500 x 500 mm</t>
  </si>
  <si>
    <t>557998609</t>
  </si>
  <si>
    <t>65</t>
  </si>
  <si>
    <t>914511112</t>
  </si>
  <si>
    <t>Montáž sloupku dopravních značek délky do 3,5 m s betonovým základem a patkou</t>
  </si>
  <si>
    <t>141928762</t>
  </si>
  <si>
    <t>30+4</t>
  </si>
  <si>
    <t>66</t>
  </si>
  <si>
    <t>404452250</t>
  </si>
  <si>
    <t>sloupek Zn 60 - 350</t>
  </si>
  <si>
    <t>-1175427877</t>
  </si>
  <si>
    <t>67</t>
  </si>
  <si>
    <t>404452400</t>
  </si>
  <si>
    <t>patka hliníková HP 60</t>
  </si>
  <si>
    <t>833928603</t>
  </si>
  <si>
    <t>68</t>
  </si>
  <si>
    <t>404452530</t>
  </si>
  <si>
    <t>víčko plastové na sloupek 60</t>
  </si>
  <si>
    <t>-807943811</t>
  </si>
  <si>
    <t>69</t>
  </si>
  <si>
    <t>404452560</t>
  </si>
  <si>
    <t>upínací svorka na sloupek US 60</t>
  </si>
  <si>
    <t>1109570749</t>
  </si>
  <si>
    <t>70</t>
  </si>
  <si>
    <t>915211112</t>
  </si>
  <si>
    <t>Vodorovné dopravní značení retroreflexním bílým plastem dělící čáry souvislé šířky 125 mm</t>
  </si>
  <si>
    <t>2069409714</t>
  </si>
  <si>
    <t>607</t>
  </si>
  <si>
    <t>71</t>
  </si>
  <si>
    <t>915221112</t>
  </si>
  <si>
    <t>Vodorovné dopravní značení bílým plastem vodící čáry šířky 250 mm retroreflexní</t>
  </si>
  <si>
    <t>-1718317809</t>
  </si>
  <si>
    <t>607*2</t>
  </si>
  <si>
    <t>72</t>
  </si>
  <si>
    <t>915231112</t>
  </si>
  <si>
    <t>Vodorovné dopravní značení retroreflexním bílým plastem přechody pro chodce, šipky nebo symboly</t>
  </si>
  <si>
    <t>1945204789</t>
  </si>
  <si>
    <t>2*20,75+3,1</t>
  </si>
  <si>
    <t>73</t>
  </si>
  <si>
    <t>915611111</t>
  </si>
  <si>
    <t>Předznačení vodorovného liniového značení</t>
  </si>
  <si>
    <t>785334974</t>
  </si>
  <si>
    <t>1214+607</t>
  </si>
  <si>
    <t>74</t>
  </si>
  <si>
    <t>915621111</t>
  </si>
  <si>
    <t>Předznačení vodorovného plošného značení</t>
  </si>
  <si>
    <t>-304378222</t>
  </si>
  <si>
    <t>44,6</t>
  </si>
  <si>
    <t>75</t>
  </si>
  <si>
    <t>916111123</t>
  </si>
  <si>
    <t>Osazení obruby z drobných kostek s boční opěrou do lože z betonu prostého</t>
  </si>
  <si>
    <t>-1439765398</t>
  </si>
  <si>
    <t>1153</t>
  </si>
  <si>
    <t>76</t>
  </si>
  <si>
    <t>583801200</t>
  </si>
  <si>
    <t>kostka dlažební drobná, žula velikost 8/10 cm</t>
  </si>
  <si>
    <t>1757013842</t>
  </si>
  <si>
    <t>P</t>
  </si>
  <si>
    <t>Poznámka k položce:
1t = cca 5 m2</t>
  </si>
  <si>
    <t>115,3/5</t>
  </si>
  <si>
    <t>77</t>
  </si>
  <si>
    <t>916131213</t>
  </si>
  <si>
    <t>Osazení silničního obrubníku betonového stojatého s boční opěrou do lože z betonu prostého</t>
  </si>
  <si>
    <t>-243221734</t>
  </si>
  <si>
    <t>190</t>
  </si>
  <si>
    <t>78</t>
  </si>
  <si>
    <t>592174500</t>
  </si>
  <si>
    <t>obrubník betonový chodníkový  100x15x30 cm</t>
  </si>
  <si>
    <t>-1988046515</t>
  </si>
  <si>
    <t>190*1,01 'Přepočtené koeficientem množství</t>
  </si>
  <si>
    <t>79</t>
  </si>
  <si>
    <t>919721202</t>
  </si>
  <si>
    <t>Geomříž pro vyztužení asfaltového povrchu z PP s geotextilií</t>
  </si>
  <si>
    <t>-1038081551</t>
  </si>
  <si>
    <t>80</t>
  </si>
  <si>
    <t>919731122</t>
  </si>
  <si>
    <t>Zarovnání styčné plochy podkladu nebo krytu živičného modifik.zálivkou  tl do 100 mm</t>
  </si>
  <si>
    <t>-2111857013</t>
  </si>
  <si>
    <t>95,1</t>
  </si>
  <si>
    <t>81</t>
  </si>
  <si>
    <t>919735112</t>
  </si>
  <si>
    <t>Řezání stávajícího živičného krytu hl do 100 mm</t>
  </si>
  <si>
    <t>1762883873</t>
  </si>
  <si>
    <t>6+22,5+9+10</t>
  </si>
  <si>
    <t>B2a</t>
  </si>
  <si>
    <t>10+6,3+10*2</t>
  </si>
  <si>
    <t>B2b</t>
  </si>
  <si>
    <t>5+6,3</t>
  </si>
  <si>
    <t>B2c</t>
  </si>
  <si>
    <t>82</t>
  </si>
  <si>
    <t>938902113</t>
  </si>
  <si>
    <t>Čištění příkopů komunikací příkopovým rypadlem objem nánosu do 0,5 m3/m</t>
  </si>
  <si>
    <t>-1603128615</t>
  </si>
  <si>
    <t>110</t>
  </si>
  <si>
    <t>dle v.č. B2c,4c</t>
  </si>
  <si>
    <t>83</t>
  </si>
  <si>
    <t>966006132</t>
  </si>
  <si>
    <t>Odstranění značek dopravních nebo orientačních se sloupky s betonovými patkami</t>
  </si>
  <si>
    <t>-1730233243</t>
  </si>
  <si>
    <t>997</t>
  </si>
  <si>
    <t>Přesun sutě</t>
  </si>
  <si>
    <t>84</t>
  </si>
  <si>
    <t>997221551</t>
  </si>
  <si>
    <t>Vodorovná doprava suti ze sypkých materiálů do 1 km</t>
  </si>
  <si>
    <t>296230918</t>
  </si>
  <si>
    <t>85</t>
  </si>
  <si>
    <t>997221559</t>
  </si>
  <si>
    <t>Příplatek ZKD 1 km u vodorovné dopravy suti ze sypkých materiálů</t>
  </si>
  <si>
    <t>538884142</t>
  </si>
  <si>
    <t>4409,828*9</t>
  </si>
  <si>
    <t>86</t>
  </si>
  <si>
    <t>997221611</t>
  </si>
  <si>
    <t>Nakládání suti na dopravní prostředky pro vodorovnou dopravu</t>
  </si>
  <si>
    <t>-1013377262</t>
  </si>
  <si>
    <t>87</t>
  </si>
  <si>
    <t>997221855</t>
  </si>
  <si>
    <t>Poplatek za uložení odpadu z kameniva na skládce (skládkovné)</t>
  </si>
  <si>
    <t>-1937538097</t>
  </si>
  <si>
    <t>4409,828-2001,792</t>
  </si>
  <si>
    <t xml:space="preserve">živice bezv poplatku SUS Rokycany </t>
  </si>
  <si>
    <t>998</t>
  </si>
  <si>
    <t>Přesun hmot</t>
  </si>
  <si>
    <t>88</t>
  </si>
  <si>
    <t>998225111</t>
  </si>
  <si>
    <t>Přesun hmot pro pozemní komunikace s krytem z kamene, monolitickým betonovým nebo živičným</t>
  </si>
  <si>
    <t>1307785299</t>
  </si>
  <si>
    <t>SKU7202 - SO 104  Chodníky a ostatní plochy</t>
  </si>
  <si>
    <t>PSV - Práce a dodávky PSV</t>
  </si>
  <si>
    <t xml:space="preserve">    711 - Izolace proti vodě, vlhkosti a plynům</t>
  </si>
  <si>
    <t>111201101</t>
  </si>
  <si>
    <t xml:space="preserve">Odstranění křovin a stromů průměru kmene do 100 mm i s kořeny z celkové plochy do 1000 m2 </t>
  </si>
  <si>
    <t>1789757545</t>
  </si>
  <si>
    <t>113106061</t>
  </si>
  <si>
    <t>Rozebrání dlažeb při překopech vozovek z drobných kostek do lože z kameniva plochy do 15 m2</t>
  </si>
  <si>
    <t>1848419790</t>
  </si>
  <si>
    <t>113106123</t>
  </si>
  <si>
    <t>Rozebrání dlažeb komunikací pro pěší ze zámkových dlaždic</t>
  </si>
  <si>
    <t>2080424547</t>
  </si>
  <si>
    <t>37+153+281</t>
  </si>
  <si>
    <t>113107112</t>
  </si>
  <si>
    <t>Odstranění podkladu pl do 50 m2 z kameniva těženého tl 200 mm</t>
  </si>
  <si>
    <t>126890527</t>
  </si>
  <si>
    <t>kostky</t>
  </si>
  <si>
    <t>113107121</t>
  </si>
  <si>
    <t>Odstranění podkladu pl do 50 m2 z kameniva drceného tl 100 mm</t>
  </si>
  <si>
    <t>-1991999840</t>
  </si>
  <si>
    <t>113107162</t>
  </si>
  <si>
    <t>Odstranění podkladu pl přes 50 do 200 m2 z kameniva drceného tl 200 mm</t>
  </si>
  <si>
    <t>-1486508611</t>
  </si>
  <si>
    <t>174+107+91+13</t>
  </si>
  <si>
    <t>77928036</t>
  </si>
  <si>
    <t>203+31</t>
  </si>
  <si>
    <t>113107221</t>
  </si>
  <si>
    <t>Odstranění podkladu pl přes 200 m2 z kameniva drceného tl 100 mm</t>
  </si>
  <si>
    <t>1827038855</t>
  </si>
  <si>
    <t>153+471+37</t>
  </si>
  <si>
    <t>předláždení,vjezdy ,chodník</t>
  </si>
  <si>
    <t>113154223</t>
  </si>
  <si>
    <t>Frézování živičného krytu tl 50 mm pruh š 1 m pl do 1000 m2 bez překážek v trase</t>
  </si>
  <si>
    <t>865248384</t>
  </si>
  <si>
    <t>203</t>
  </si>
  <si>
    <t>chodníky -dle výpisu hl.výměr</t>
  </si>
  <si>
    <t>113154234</t>
  </si>
  <si>
    <t>Frézování živičného krytu tl 100 mm pruh š 2 m pl do 1000 m2 bez překážek v trase</t>
  </si>
  <si>
    <t>-664193677</t>
  </si>
  <si>
    <t>vjezdy,dle výpisu hl.výměr</t>
  </si>
  <si>
    <t>2109903464</t>
  </si>
  <si>
    <t>174+107+91</t>
  </si>
  <si>
    <t>vjezdy</t>
  </si>
  <si>
    <t>1610465738</t>
  </si>
  <si>
    <t>141</t>
  </si>
  <si>
    <t xml:space="preserve">dle výpisu hl.výměr  - vozovka </t>
  </si>
  <si>
    <t>113201112</t>
  </si>
  <si>
    <t>Vytrhání obrub silničních ležatých kamenných</t>
  </si>
  <si>
    <t>-673535738</t>
  </si>
  <si>
    <t>392+58+113,6+154</t>
  </si>
  <si>
    <t>113202111</t>
  </si>
  <si>
    <t>Vytrhání obrub krajníků obrubníků stojatých</t>
  </si>
  <si>
    <t>-1218704322</t>
  </si>
  <si>
    <t>15,3+14,1</t>
  </si>
  <si>
    <t>113204111</t>
  </si>
  <si>
    <t>Vytrhání obrub záhonových</t>
  </si>
  <si>
    <t>-1121098653</t>
  </si>
  <si>
    <t>121101103</t>
  </si>
  <si>
    <t>Sejmutí ornice s přemístěním na vzdálenost do 250 m</t>
  </si>
  <si>
    <t>582344414</t>
  </si>
  <si>
    <t>261</t>
  </si>
  <si>
    <t>122301102</t>
  </si>
  <si>
    <t>Odkopávky a prokopávky nezapažené v hornině tř. 4 objem do 1000 m3</t>
  </si>
  <si>
    <t>-2052967444</t>
  </si>
  <si>
    <t>410*0,24</t>
  </si>
  <si>
    <t>chodník</t>
  </si>
  <si>
    <t>222*0,2</t>
  </si>
  <si>
    <t>vpravo,bude zeleň</t>
  </si>
  <si>
    <t>122301109</t>
  </si>
  <si>
    <t>Příplatek za lepivost u odkopávek nezapažených v hornině tř. 4</t>
  </si>
  <si>
    <t>1600526288</t>
  </si>
  <si>
    <t>142,8*1/2</t>
  </si>
  <si>
    <t>132301201</t>
  </si>
  <si>
    <t>Hloubení rýh š do 2000 mm v hornině tř. 4 objemu do 100 m3</t>
  </si>
  <si>
    <t>-724402765</t>
  </si>
  <si>
    <t>(27+15)*2*1</t>
  </si>
  <si>
    <t>-525132431</t>
  </si>
  <si>
    <t>84*1/2</t>
  </si>
  <si>
    <t>910915110</t>
  </si>
  <si>
    <t>27*2*2</t>
  </si>
  <si>
    <t>-1352812112</t>
  </si>
  <si>
    <t>1623015011</t>
  </si>
  <si>
    <t>Vodorovné přemístění křovin do 15 km D kmene do 100 mm</t>
  </si>
  <si>
    <t>423426952</t>
  </si>
  <si>
    <t>547127118</t>
  </si>
  <si>
    <t>142,8+38</t>
  </si>
  <si>
    <t>1090485789</t>
  </si>
  <si>
    <t>180,8*5</t>
  </si>
  <si>
    <t>411380789</t>
  </si>
  <si>
    <t>81370036</t>
  </si>
  <si>
    <t>180,8*1,7</t>
  </si>
  <si>
    <t>Zásyp jam, šachet rýh nebo kolem objektů sypaninou se zhutněním z nakupovaného materiálu</t>
  </si>
  <si>
    <t>-824835686</t>
  </si>
  <si>
    <t>27*0,9*1,5</t>
  </si>
  <si>
    <t>1856506550</t>
  </si>
  <si>
    <t>36,45*2 'Přepočtené koeficientem množství</t>
  </si>
  <si>
    <t>1163366786</t>
  </si>
  <si>
    <t>(27+15)*0,9*0,35</t>
  </si>
  <si>
    <t>-667002828</t>
  </si>
  <si>
    <t>13,23*2 'Přepočtené koeficientem množství</t>
  </si>
  <si>
    <t>181301102</t>
  </si>
  <si>
    <t>Rozprostření ornice tl vrstvy do 150 mm pl do 500 m2 v rovině nebo ve svahu do 1:5</t>
  </si>
  <si>
    <t>2090712100</t>
  </si>
  <si>
    <t>342-81</t>
  </si>
  <si>
    <t>181411131</t>
  </si>
  <si>
    <t>Založení parkového trávníku výsevem plochy do 1000 m2 v rovině a ve svahu do 1:5</t>
  </si>
  <si>
    <t>1888221985</t>
  </si>
  <si>
    <t>005724100</t>
  </si>
  <si>
    <t>osivo směs travní parková</t>
  </si>
  <si>
    <t>kg</t>
  </si>
  <si>
    <t>-142381192</t>
  </si>
  <si>
    <t>261*0,015 'Přepočtené koeficientem množství</t>
  </si>
  <si>
    <t>181951101</t>
  </si>
  <si>
    <t>Úprava pláně v hornině tř. 1 až 4 bez zhutnění</t>
  </si>
  <si>
    <t>-650261507</t>
  </si>
  <si>
    <t>zeleň - dle výpisu hl.výměr</t>
  </si>
  <si>
    <t>-1790076128</t>
  </si>
  <si>
    <t>265</t>
  </si>
  <si>
    <t>511829545</t>
  </si>
  <si>
    <t>(27+15)*0,9*0,1</t>
  </si>
  <si>
    <t>5647311112</t>
  </si>
  <si>
    <t>Podklad z kameniva hrubého drceného vel. 16 - 32 mm tl 100 mm</t>
  </si>
  <si>
    <t>570494365</t>
  </si>
  <si>
    <t>barev.dl</t>
  </si>
  <si>
    <t>235</t>
  </si>
  <si>
    <t>odstav.plocha</t>
  </si>
  <si>
    <t>5647611111</t>
  </si>
  <si>
    <t>Podklad z kameniva hrubého drceného vel.8-16 mm tl 200 mm</t>
  </si>
  <si>
    <t>269156248</t>
  </si>
  <si>
    <t>174</t>
  </si>
  <si>
    <t>vjezdy - dle výpisu hl.výměr</t>
  </si>
  <si>
    <t>-1312835792</t>
  </si>
  <si>
    <t>564751111</t>
  </si>
  <si>
    <t>Podklad z kameniva hrubého drceného   tl 150 mm</t>
  </si>
  <si>
    <t>475264971</t>
  </si>
  <si>
    <t>285</t>
  </si>
  <si>
    <t>asf.chodník - dle výpisu hl.výměr</t>
  </si>
  <si>
    <t>5647511111</t>
  </si>
  <si>
    <t>Podklad z kameniva hrubého drceného vel.  8 - 16  mm tl 150 mm</t>
  </si>
  <si>
    <t>-1918806438</t>
  </si>
  <si>
    <t>654+46,6+13+153</t>
  </si>
  <si>
    <t xml:space="preserve">chodník a předláždění </t>
  </si>
  <si>
    <t>-1249314268</t>
  </si>
  <si>
    <t>barevná dl.místo pův.zeleně</t>
  </si>
  <si>
    <t>-1595074810</t>
  </si>
  <si>
    <t>chodník.přejezdy - dle výpisu hl.výměr</t>
  </si>
  <si>
    <t>1609769726</t>
  </si>
  <si>
    <t>139</t>
  </si>
  <si>
    <t>vozovka ,dle výpisu hl.výměr</t>
  </si>
  <si>
    <t>-1677632498</t>
  </si>
  <si>
    <t>vozovka,dle výpisu hl.výměr</t>
  </si>
  <si>
    <t>564962111</t>
  </si>
  <si>
    <t>Podklad z mechanicky zpevněného kameniva MZK tl 200 mm</t>
  </si>
  <si>
    <t>1818623770</t>
  </si>
  <si>
    <t>565135111</t>
  </si>
  <si>
    <t>Asfaltový beton vrstva podkladní ACP 16 + (obalované kamenivo OKS) tl 50 mm š do 3 m</t>
  </si>
  <si>
    <t>51767830</t>
  </si>
  <si>
    <t>Asfaltový beton vrstva podkladní ACP 22 S (obalované kamenivo OKH) tl 70 mm š přes 3 m</t>
  </si>
  <si>
    <t>298757991</t>
  </si>
  <si>
    <t>Spojovací postřik  modifik.emulzí  v množství 0,30 kg/m2</t>
  </si>
  <si>
    <t>-1194415373</t>
  </si>
  <si>
    <t>vozovka+ oprava</t>
  </si>
  <si>
    <t>577133111</t>
  </si>
  <si>
    <t>Asfaltový beton vrstva obrusná ACO 8 (ABJ) tl 40 mm š do 3 m z nemodifikovaného asfaltu</t>
  </si>
  <si>
    <t>-1121366692</t>
  </si>
  <si>
    <t>asf.chodník -dle výpisu hl.výměr</t>
  </si>
  <si>
    <t>Asfaltový beton vrstva obrusná ACO 11 +  tl 50 mm š přes 3 m z nemodifikovaného asfaltu</t>
  </si>
  <si>
    <t>-1598740632</t>
  </si>
  <si>
    <t>nová kce vozovky</t>
  </si>
  <si>
    <t>51+63</t>
  </si>
  <si>
    <t xml:space="preserve">sjezdy na UK </t>
  </si>
  <si>
    <t>596211111</t>
  </si>
  <si>
    <t>Kladení zámkové dlažby komunikací pro pěší tl 60 mm skupiny A pl do 100 m2</t>
  </si>
  <si>
    <t>-1128205857</t>
  </si>
  <si>
    <t>153</t>
  </si>
  <si>
    <t>předlaždění - dle výpisu hl.výměr</t>
  </si>
  <si>
    <t>592450380</t>
  </si>
  <si>
    <t>dlažba zámková   20x16,5x6 cm přírodní</t>
  </si>
  <si>
    <t>-1435736700</t>
  </si>
  <si>
    <t>Poznámka k položce:
spotřeba: 36 kus/m2</t>
  </si>
  <si>
    <t>153*0,1*1,01</t>
  </si>
  <si>
    <t>dodání 10 % nové dlažby</t>
  </si>
  <si>
    <t>596211112</t>
  </si>
  <si>
    <t>Kladení zámkové dlažby komunikací pro pěší tl 60 mm skupiny A pl do 300 m2</t>
  </si>
  <si>
    <t>-967255555</t>
  </si>
  <si>
    <t>654</t>
  </si>
  <si>
    <t>zastávka</t>
  </si>
  <si>
    <t>46,6</t>
  </si>
  <si>
    <t>pro nevidomé</t>
  </si>
  <si>
    <t>-771103719</t>
  </si>
  <si>
    <t>654*1,01 'Přepočtené koeficientem množství</t>
  </si>
  <si>
    <t>592450290</t>
  </si>
  <si>
    <t>dlažba zámková  20x16,5x6 cm červená</t>
  </si>
  <si>
    <t>1918259395</t>
  </si>
  <si>
    <t>13*1,01 'Přepočtené koeficientem množství</t>
  </si>
  <si>
    <t>592452670</t>
  </si>
  <si>
    <t>dlažba  pro nevidomé 20 x 10 x 6 cm barevná</t>
  </si>
  <si>
    <t>971982794</t>
  </si>
  <si>
    <t>46,6*1,01 'Přepočtené koeficientem množství</t>
  </si>
  <si>
    <t>596211210</t>
  </si>
  <si>
    <t>Kladení zámkové dlažby komunikací pro pěší tl 80 mm skupiny A pl do 50 m2</t>
  </si>
  <si>
    <t>-1296451174</t>
  </si>
  <si>
    <t>přejezdy</t>
  </si>
  <si>
    <t>68,5</t>
  </si>
  <si>
    <t>592450070</t>
  </si>
  <si>
    <t>dlažba zámková  20x16,5x8 cm přírodní</t>
  </si>
  <si>
    <t>-179740520</t>
  </si>
  <si>
    <t>(174+40)*1,01</t>
  </si>
  <si>
    <t>592452675</t>
  </si>
  <si>
    <t>dlažba  pro nevidomé 20 x 10 x 8 cm barevná</t>
  </si>
  <si>
    <t>-951614838</t>
  </si>
  <si>
    <t>68,5*1,01 'Přepočtené koeficientem množství</t>
  </si>
  <si>
    <t>596211211</t>
  </si>
  <si>
    <t>Kladení zámkové dlažby komunikací pro pěší tl 80 mm skupiny A pl do 100 m2</t>
  </si>
  <si>
    <t>-1492419962</t>
  </si>
  <si>
    <t>dlažba místo původní zeleně,dle výpisu hl.výměr</t>
  </si>
  <si>
    <t>592450001</t>
  </si>
  <si>
    <t xml:space="preserve">dlažba zámková  20x16,5x8 cm  barevná </t>
  </si>
  <si>
    <t>-371173743</t>
  </si>
  <si>
    <t>81*1,01 'Přepočtené koeficientem množství</t>
  </si>
  <si>
    <t>596212212</t>
  </si>
  <si>
    <t>Kladení zámkové dlažby pozemních komunikací tl 80 mm skupiny A pl do 300 m2</t>
  </si>
  <si>
    <t>1262955938</t>
  </si>
  <si>
    <t>odstavná plocha ,dle výpisu hl.výměr</t>
  </si>
  <si>
    <t>-1020906983</t>
  </si>
  <si>
    <t>235*1,01 'Přepočtené koeficientem množství</t>
  </si>
  <si>
    <t>1381888011</t>
  </si>
  <si>
    <t>27+15</t>
  </si>
  <si>
    <t xml:space="preserve">dle výpisu hl.výměr </t>
  </si>
  <si>
    <t>877265271</t>
  </si>
  <si>
    <t>Montáž lapače střešních splavenin z tvrdého PVC-systém KG DN 100</t>
  </si>
  <si>
    <t>1453615847</t>
  </si>
  <si>
    <t>552441010</t>
  </si>
  <si>
    <t>lapač střešních splavenin - geiger DN 125 mm</t>
  </si>
  <si>
    <t>-494061984</t>
  </si>
  <si>
    <t>286113580</t>
  </si>
  <si>
    <t>koleno kanalizace plastové KGB 125x87°</t>
  </si>
  <si>
    <t>1460369147</t>
  </si>
  <si>
    <t>894411111</t>
  </si>
  <si>
    <t>Zřízení šachet kanalizačních z betonových dílců  vč.dodávky prvků  a poklopů</t>
  </si>
  <si>
    <t>-16275052</t>
  </si>
  <si>
    <t>2002081353</t>
  </si>
  <si>
    <t>1456254174</t>
  </si>
  <si>
    <t>skruž betonová pro uliční vpusťs výtokovým otvorem PVC ,45x35x5 cm</t>
  </si>
  <si>
    <t>-13399659</t>
  </si>
  <si>
    <t>skruž betonová pro uliční vpusť horní , 45x30x5 cm</t>
  </si>
  <si>
    <t>812559897</t>
  </si>
  <si>
    <t>646147903</t>
  </si>
  <si>
    <t>1138549029</t>
  </si>
  <si>
    <t>2079191717</t>
  </si>
  <si>
    <t>-1165069435</t>
  </si>
  <si>
    <t>mříž C250 DIN 19583-11 500/500 mm</t>
  </si>
  <si>
    <t>798330750</t>
  </si>
  <si>
    <t>1684282971</t>
  </si>
  <si>
    <t>899331111</t>
  </si>
  <si>
    <t>Výšková úprava uličního vstupu nebo vpusti do 200 mm zvýšením poklopu</t>
  </si>
  <si>
    <t>1322214269</t>
  </si>
  <si>
    <t>-1932753382</t>
  </si>
  <si>
    <t>Osazení silničního obrubníku betonového stojatého s boční opěrou do lože z betonu prostého C 30/37 XF 4</t>
  </si>
  <si>
    <t>494814883</t>
  </si>
  <si>
    <t>388</t>
  </si>
  <si>
    <t>592174920</t>
  </si>
  <si>
    <t>obrubník betonový silniční  100x15x30 cm</t>
  </si>
  <si>
    <t>224043979</t>
  </si>
  <si>
    <t>388*1,01</t>
  </si>
  <si>
    <t>916231213</t>
  </si>
  <si>
    <t>Osazení chodníkového obrubníku betonového stojatého s boční opěrou do lože z betonu prostého C30/37 XF 4</t>
  </si>
  <si>
    <t>-1081321318</t>
  </si>
  <si>
    <t>212</t>
  </si>
  <si>
    <t>592175090</t>
  </si>
  <si>
    <t>obrubník univerzální  50x8x25 cm, přírodní</t>
  </si>
  <si>
    <t>-164934642</t>
  </si>
  <si>
    <t>212*2*1,01</t>
  </si>
  <si>
    <t>916241113</t>
  </si>
  <si>
    <t>Osazení obrubníku kamenného ležatého s boční opěrou do lože z betonu prostého</t>
  </si>
  <si>
    <t>-1792827979</t>
  </si>
  <si>
    <t>120</t>
  </si>
  <si>
    <t>stáv obruby</t>
  </si>
  <si>
    <t>379-76</t>
  </si>
  <si>
    <t>nové obruby</t>
  </si>
  <si>
    <t>(15+10+13)*2</t>
  </si>
  <si>
    <t>zvýšené obruby</t>
  </si>
  <si>
    <t>583803430</t>
  </si>
  <si>
    <t>obrubník kamenný přímý,  žula, 25x20</t>
  </si>
  <si>
    <t>1958039573</t>
  </si>
  <si>
    <t>89</t>
  </si>
  <si>
    <t>583803150</t>
  </si>
  <si>
    <t>obrubník kamenný přímý,  žula,  25x30</t>
  </si>
  <si>
    <t>-755085118</t>
  </si>
  <si>
    <t>Poznámka k položce:
1 bm = 150 kg</t>
  </si>
  <si>
    <t>90</t>
  </si>
  <si>
    <t>916331112</t>
  </si>
  <si>
    <t>Osazení zahradního obrubníku betonového do lože z betonu C 30/37 XF 4  s boční opěrou</t>
  </si>
  <si>
    <t>1638714523</t>
  </si>
  <si>
    <t>186</t>
  </si>
  <si>
    <t>91</t>
  </si>
  <si>
    <t>592173040</t>
  </si>
  <si>
    <t>obrubník betonový zahradní přírodní šedá 50x5x20 cm</t>
  </si>
  <si>
    <t>1459294690</t>
  </si>
  <si>
    <t>186*2*1,01</t>
  </si>
  <si>
    <t>92</t>
  </si>
  <si>
    <t>916991121</t>
  </si>
  <si>
    <t>Lože pod obrubníky, krajníky nebo obruby z dlažebních kostek z betonu prostého</t>
  </si>
  <si>
    <t>-78628805</t>
  </si>
  <si>
    <t>(15+10+13)*2*0,3*0,15</t>
  </si>
  <si>
    <t>vyšší obruby - zastávky bus</t>
  </si>
  <si>
    <t>(499-76)*0,3*0,1</t>
  </si>
  <si>
    <t>388*0,25*0,1</t>
  </si>
  <si>
    <t>93</t>
  </si>
  <si>
    <t>935932411</t>
  </si>
  <si>
    <t>Odvodňovací plastový žlab pro zatížení D400 vnitřní š 100 mm s roštem mřížkovým z Pz oceli</t>
  </si>
  <si>
    <t>-1582479505</t>
  </si>
  <si>
    <t>5,5</t>
  </si>
  <si>
    <t>dle výpidsu hl.výměr</t>
  </si>
  <si>
    <t>94</t>
  </si>
  <si>
    <t>979024443</t>
  </si>
  <si>
    <t xml:space="preserve">Očištění vybouraných obrubníků a krajníků  kamenných </t>
  </si>
  <si>
    <t>1327920084</t>
  </si>
  <si>
    <t>95</t>
  </si>
  <si>
    <t>979054451</t>
  </si>
  <si>
    <t>Očištění vybouraných zámkových dlaždic s původním spárováním z kameniva těženého</t>
  </si>
  <si>
    <t>-870511862</t>
  </si>
  <si>
    <t>711</t>
  </si>
  <si>
    <t>96</t>
  </si>
  <si>
    <t>979071111</t>
  </si>
  <si>
    <t>Očištění dlažebních kostek velkých s původním spárováním kamenivem těženým</t>
  </si>
  <si>
    <t>-1643021718</t>
  </si>
  <si>
    <t>dle výpisu hl .výměr</t>
  </si>
  <si>
    <t>97</t>
  </si>
  <si>
    <t>997221131</t>
  </si>
  <si>
    <t>Vodorovná doprava vybouraných hmot nošením do 50 m</t>
  </si>
  <si>
    <t>677972908</t>
  </si>
  <si>
    <t>3*0,417</t>
  </si>
  <si>
    <t>kostky pro použití</t>
  </si>
  <si>
    <t>(153+285)*0,26+717,6*0,29</t>
  </si>
  <si>
    <t>zámková a kamenné obruby pro použití</t>
  </si>
  <si>
    <t>98</t>
  </si>
  <si>
    <t>-125119189</t>
  </si>
  <si>
    <t>99</t>
  </si>
  <si>
    <t>2005885651</t>
  </si>
  <si>
    <t>741,724*9</t>
  </si>
  <si>
    <t>676138825</t>
  </si>
  <si>
    <t>101</t>
  </si>
  <si>
    <t>997221815</t>
  </si>
  <si>
    <t>Poplatek za uložení betonového odpadu na skládce (skládkovné)</t>
  </si>
  <si>
    <t>546356206</t>
  </si>
  <si>
    <t>29,4*0,205+50*0,04</t>
  </si>
  <si>
    <t>(748-74,8)*0,26</t>
  </si>
  <si>
    <t>102</t>
  </si>
  <si>
    <t>-1856190618</t>
  </si>
  <si>
    <t>741,724</t>
  </si>
  <si>
    <t>-165,248</t>
  </si>
  <si>
    <t>-183,059</t>
  </si>
  <si>
    <t>živece bez polatku  ,SUS Rokycany</t>
  </si>
  <si>
    <t>103</t>
  </si>
  <si>
    <t>998223011</t>
  </si>
  <si>
    <t>Přesun hmot pro pozemní komunikace s krytem dlážděným</t>
  </si>
  <si>
    <t>133678318</t>
  </si>
  <si>
    <t>PSV</t>
  </si>
  <si>
    <t>Práce a dodávky PSV</t>
  </si>
  <si>
    <t>Izolace proti vodě, vlhkosti a plynům</t>
  </si>
  <si>
    <t>104</t>
  </si>
  <si>
    <t>711161306</t>
  </si>
  <si>
    <t>Izolace proti zemní vlhkosti stěn foliemi nopovými pro běžné podmínky tl. 0,5 mm šířky 1,0 m</t>
  </si>
  <si>
    <t>1578150417</t>
  </si>
  <si>
    <t>215*1</t>
  </si>
  <si>
    <t>105</t>
  </si>
  <si>
    <t>711161381</t>
  </si>
  <si>
    <t>Izolace proti zemní vlhkosti foliemi nopovými ukončené horní lištou</t>
  </si>
  <si>
    <t>-490901898</t>
  </si>
  <si>
    <t>215</t>
  </si>
  <si>
    <t>106</t>
  </si>
  <si>
    <t>998711101</t>
  </si>
  <si>
    <t>Přesun hmot tonážní pro izolace proti vodě, vlhkosti a plynům v objektech výšky do 6 m</t>
  </si>
  <si>
    <t>-52801041</t>
  </si>
  <si>
    <t>SKU7203 -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</si>
  <si>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</si>
  <si>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</si>
  <si>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</si>
  <si>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</si>
  <si>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</si>
  <si>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</si>
  <si>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</si>
  <si>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</si>
  <si>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</si>
  <si>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</si>
  <si>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</si>
  <si>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- vytyčení ,zaměření</t>
  </si>
  <si>
    <t>1024</t>
  </si>
  <si>
    <t>594378841</t>
  </si>
  <si>
    <t>012203000</t>
  </si>
  <si>
    <t>Geodetické práce při provádění stavby - zaměření jednotlivých vrstev vozovky</t>
  </si>
  <si>
    <t>120233158</t>
  </si>
  <si>
    <t>012203011</t>
  </si>
  <si>
    <t>Vytyčení sítí</t>
  </si>
  <si>
    <t>1801074920</t>
  </si>
  <si>
    <t>012303000</t>
  </si>
  <si>
    <t>Geodetické práce po výstavbě - zaměření skuteč.stavu,geometrický plán</t>
  </si>
  <si>
    <t>908185964</t>
  </si>
  <si>
    <t>013194001</t>
  </si>
  <si>
    <t xml:space="preserve">Pasportizace okolních objektů </t>
  </si>
  <si>
    <t>1276869941</t>
  </si>
  <si>
    <t>013254000</t>
  </si>
  <si>
    <t>Dokumentace RDS a skutečného provedení stavby</t>
  </si>
  <si>
    <t>-1113549781</t>
  </si>
  <si>
    <t>VRN3</t>
  </si>
  <si>
    <t>Zařízení staveniště</t>
  </si>
  <si>
    <t>030001000</t>
  </si>
  <si>
    <t>Zařízení staveniště-zřízení,zabezpečení,oplocení,zrušení, náklady na buňky,mobil.WC,energie pro ZS</t>
  </si>
  <si>
    <t>235775964</t>
  </si>
  <si>
    <t>VRN4</t>
  </si>
  <si>
    <t>Inženýrská činnost</t>
  </si>
  <si>
    <t>043002000</t>
  </si>
  <si>
    <t>Zkoušení materiálů  nezávislou zkušebnou nad rámec KZP dle požadavku TDI</t>
  </si>
  <si>
    <t>2015957726</t>
  </si>
  <si>
    <t>VRN7</t>
  </si>
  <si>
    <t>Provozní vlivy</t>
  </si>
  <si>
    <t>071103000</t>
  </si>
  <si>
    <t>Dopravně inženýrská opatření DIO  ( příloha č.1 )</t>
  </si>
  <si>
    <t>-1088871502</t>
  </si>
  <si>
    <t>VRN9</t>
  </si>
  <si>
    <t>Ostatní náklady</t>
  </si>
  <si>
    <t>091003001</t>
  </si>
  <si>
    <t xml:space="preserve">Fotodokumentace </t>
  </si>
  <si>
    <t>683060091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</si>
  <si>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</si>
  <si>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</si>
  <si>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</si>
  <si>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</si>
  <si>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</si>
  <si>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</si>
  <si>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</si>
  <si>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</si>
  <si>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</si>
  <si>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</si>
  <si>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</si>
  <si>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</si>
  <si>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</si>
  <si>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</si>
  <si>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</si>
  <si>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</si>
  <si>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</si>
  <si>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</si>
  <si>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</si>
  <si>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</si>
  <si>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</si>
  <si>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</si>
  <si>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</si>
  <si>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</si>
  <si>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</si>
  <si>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</si>
  <si>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</si>
  <si>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</si>
  <si>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</si>
  <si>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</si>
  <si>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</si>
  <si>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</si>
  <si>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</si>
  <si>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</si>
  <si>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</si>
  <si>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</si>
  <si>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</si>
  <si>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</si>
  <si>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</si>
  <si>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</si>
  <si>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</si>
  <si>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</si>
  <si>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</si>
  <si>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</si>
  <si>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</si>
  <si>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</si>
  <si>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</si>
  <si>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</si>
  <si>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</si>
  <si>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</si>
  <si>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</si>
  <si>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</si>
  <si>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</si>
  <si>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</si>
  <si>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</si>
  <si>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</si>
  <si>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</si>
  <si>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</si>
  <si>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</si>
  <si>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</si>
  <si>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</si>
  <si>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</si>
  <si>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</si>
  <si>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</si>
  <si>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</si>
  <si>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</si>
  <si>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</si>
  <si>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</si>
  <si>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</si>
  <si>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</si>
  <si>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</si>
  <si>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</si>
  <si>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</si>
  <si>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</si>
  <si>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</si>
  <si>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</si>
  <si>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</si>
  <si>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</si>
  <si>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</si>
  <si>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</si>
  <si>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</si>
  <si>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</si>
  <si>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</si>
  <si>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</si>
  <si>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</si>
  <si>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</si>
  <si>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</si>
  <si>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</si>
  <si>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</si>
  <si>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</si>
  <si>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</si>
  <si>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</si>
  <si>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</si>
  <si>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</si>
  <si>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</si>
  <si>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</si>
  <si>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</si>
  <si>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</si>
  <si>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</si>
  <si>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</si>
  <si>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</si>
  <si>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</si>
  <si>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</si>
  <si>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</si>
  <si>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</si>
  <si>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</si>
  <si>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</si>
  <si>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</si>
  <si>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</si>
  <si>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</si>
  <si>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</si>
  <si>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</si>
  <si>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</si>
  <si>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</si>
  <si>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</si>
  <si>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</si>
  <si>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</si>
  <si>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</si>
  <si>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</si>
  <si>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</si>
  <si>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</si>
  <si>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</si>
  <si>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</si>
  <si>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</si>
  <si>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</si>
  <si>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</si>
  <si>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</si>
  <si>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</si>
  <si>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</si>
  <si>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</si>
  <si>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</si>
  <si>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</si>
  <si>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</si>
  <si>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</si>
  <si>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</si>
  <si>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</si>
  <si>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</si>
  <si>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</si>
  <si>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</si>
  <si>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</si>
  <si>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</si>
  <si>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</si>
  <si>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</si>
  <si>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</si>
  <si>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</si>
  <si>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</si>
  <si>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</si>
  <si>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</si>
  <si>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</si>
  <si>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</si>
  <si>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</si>
  <si>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</si>
  <si>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</si>
  <si>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</si>
  <si>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</si>
  <si>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</si>
  <si>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</si>
  <si>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</si>
  <si>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</si>
  <si>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</si>
  <si>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</si>
  <si>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</si>
  <si>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</si>
  <si>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</si>
  <si>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</si>
  <si>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</si>
  <si>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</si>
  <si>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</si>
  <si>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</si>
  <si>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</si>
  <si>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</si>
  <si>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</si>
  <si>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</si>
  <si>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</si>
  <si>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</si>
  <si>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</si>
  <si>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</si>
  <si>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</si>
  <si>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</si>
  <si>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</si>
  <si>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</si>
  <si>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Příloha č. 3: REKAPITULACE - komunikace + most</t>
  </si>
  <si>
    <t>Stavba: "II/117, III/11725 a III/1783 - průtah Mirošov"</t>
  </si>
  <si>
    <t>Část financovaná SÚS PK</t>
  </si>
  <si>
    <t>cena bez DPH (Kč)</t>
  </si>
  <si>
    <t>cena vč. DPH (Kč)</t>
  </si>
  <si>
    <t>Vedlejší rozpočtové náklady (komunikace)</t>
  </si>
  <si>
    <t>SO 101</t>
  </si>
  <si>
    <t>Komunikace</t>
  </si>
  <si>
    <t>SO 201</t>
  </si>
  <si>
    <t>most ev.č.11725-1</t>
  </si>
  <si>
    <t xml:space="preserve">VON </t>
  </si>
  <si>
    <t>Vedlejší rozpočtové náklady (most)</t>
  </si>
  <si>
    <t>Celkem za SÚS PK</t>
  </si>
  <si>
    <t>Část financovaná městem Mirošov</t>
  </si>
  <si>
    <t>SO 102</t>
  </si>
  <si>
    <t>Chodníky a ostatní plochy</t>
  </si>
  <si>
    <t>Celkem za město Mirošov</t>
  </si>
  <si>
    <t>Celkové náklady za stavbu</t>
  </si>
  <si>
    <t>82112</t>
  </si>
  <si>
    <t>{01783f15-3c60-4e7d-9367-c5ce999daa95}</t>
  </si>
  <si>
    <t>{2a164444-b36b-4ba7-8c5b-5b70ebe23c7a}</t>
  </si>
  <si>
    <t>SKU9802</t>
  </si>
  <si>
    <t>{f06193b5-9d4c-4f0c-8eaa-08af9758a655}</t>
  </si>
  <si>
    <t>MOST EV.Č. 11725 - 1</t>
  </si>
  <si>
    <t>SKU9801</t>
  </si>
  <si>
    <t>DIČCZ72053116</t>
  </si>
  <si>
    <t>SÚS Plzeňského kraje</t>
  </si>
  <si>
    <t>IČ72053116</t>
  </si>
  <si>
    <t>11.8.2017</t>
  </si>
  <si>
    <t>214111</t>
  </si>
  <si>
    <t>Most ev.č.11725 - 1  v Mirošově</t>
  </si>
  <si>
    <t>SKU98</t>
  </si>
  <si>
    <t>-877921428</t>
  </si>
  <si>
    <t>142</t>
  </si>
  <si>
    <t>62,4*1,25 'Přepočtené koeficientem množství</t>
  </si>
  <si>
    <t>Poznámka k položce:
Součinitel difuze radonu D ( m2/s ) =  1.8E-11</t>
  </si>
  <si>
    <t>245002028</t>
  </si>
  <si>
    <t>zemní izolační fólie  tl. 1,5 mm, šířka 2,05 délka role 20 m</t>
  </si>
  <si>
    <t>283220810</t>
  </si>
  <si>
    <t>u drenáže,dle výpisu hl.výměr</t>
  </si>
  <si>
    <t>2*15,6*2</t>
  </si>
  <si>
    <t>-370876990</t>
  </si>
  <si>
    <t>Provedení izolace proti tlakové vodě vodorovné fólií zesílením spojů páskem</t>
  </si>
  <si>
    <t>711461201</t>
  </si>
  <si>
    <t>140</t>
  </si>
  <si>
    <t>45,35*1,2 'Přepočtené koeficientem množství</t>
  </si>
  <si>
    <t>732131813</t>
  </si>
  <si>
    <t xml:space="preserve">pás těžký asfaltovaný modifikovaný  5 mm </t>
  </si>
  <si>
    <t>628331596</t>
  </si>
  <si>
    <t>2*9,07*2,5</t>
  </si>
  <si>
    <t>-1105860813</t>
  </si>
  <si>
    <t>Provedení izolace proti tlakové vodě svislé přitavením pásu NAIP</t>
  </si>
  <si>
    <t>711442559</t>
  </si>
  <si>
    <t>138</t>
  </si>
  <si>
    <t>150,4*1,15 'Přepočtené koeficientem množství</t>
  </si>
  <si>
    <t>1002579188</t>
  </si>
  <si>
    <t xml:space="preserve">pás těžký asfaltovaný modifikovaný </t>
  </si>
  <si>
    <t>628331591</t>
  </si>
  <si>
    <t>137</t>
  </si>
  <si>
    <t>16*9,4</t>
  </si>
  <si>
    <t>-1701141597</t>
  </si>
  <si>
    <t>Provedení hydroizolace mostovek pásy přitavením NAIP</t>
  </si>
  <si>
    <t>711341564</t>
  </si>
  <si>
    <t>136</t>
  </si>
  <si>
    <t>50,4*1,15 'Přepočtené koeficientem množství</t>
  </si>
  <si>
    <t>1910612041</t>
  </si>
  <si>
    <t>pás těžký asfaltovaný modifikovaný  s Al vložkou</t>
  </si>
  <si>
    <t>628361102</t>
  </si>
  <si>
    <t>135</t>
  </si>
  <si>
    <t>izolace pod chodníky , dle výpisu hl.výměr</t>
  </si>
  <si>
    <t>2*2,8*9</t>
  </si>
  <si>
    <t>-1260077266</t>
  </si>
  <si>
    <t>134</t>
  </si>
  <si>
    <t>150,4</t>
  </si>
  <si>
    <t>1068242505</t>
  </si>
  <si>
    <t xml:space="preserve">Provedení hydroizolace mostovek za horka nátěrem asfaltovým - pečetící vrstva vč .dodávky materiálu </t>
  </si>
  <si>
    <t>7113211311</t>
  </si>
  <si>
    <t>133</t>
  </si>
  <si>
    <t>15,6*9,07</t>
  </si>
  <si>
    <t>-233101715</t>
  </si>
  <si>
    <t xml:space="preserve">Odstranění mostní  izolace proti zemní vlhkosti </t>
  </si>
  <si>
    <t>7111318111</t>
  </si>
  <si>
    <t>132</t>
  </si>
  <si>
    <t>1836985876</t>
  </si>
  <si>
    <t>Přesun hmot pro mosty zděné, monolitické betonové nebo ocelové v do 20 m</t>
  </si>
  <si>
    <t>998212111</t>
  </si>
  <si>
    <t>131</t>
  </si>
  <si>
    <t>40,488</t>
  </si>
  <si>
    <t>-827767991</t>
  </si>
  <si>
    <t>130</t>
  </si>
  <si>
    <t>48,8*0,256</t>
  </si>
  <si>
    <t>2017618221</t>
  </si>
  <si>
    <t>Poplatek za uložení odpadu z asfaltových povrchů na skládce (skládkovné)</t>
  </si>
  <si>
    <t>997221845</t>
  </si>
  <si>
    <t>129</t>
  </si>
  <si>
    <t>159,742</t>
  </si>
  <si>
    <t>867668080</t>
  </si>
  <si>
    <t>Poplatek za uložení železobetonového odpadu na skládce (skládkovné)</t>
  </si>
  <si>
    <t>997221825</t>
  </si>
  <si>
    <t>128</t>
  </si>
  <si>
    <t>88*0,586</t>
  </si>
  <si>
    <t>4,14</t>
  </si>
  <si>
    <t>-1997231966</t>
  </si>
  <si>
    <t>Poplatek za uložení betonového a kamenného odpadu na skládce (skládkovné)</t>
  </si>
  <si>
    <t>127</t>
  </si>
  <si>
    <t>41679407</t>
  </si>
  <si>
    <t>Nakládání vybouraných hmot na dopravní prostředky pro vodorovnou dopravu</t>
  </si>
  <si>
    <t>997221612</t>
  </si>
  <si>
    <t>126</t>
  </si>
  <si>
    <t>1325376613</t>
  </si>
  <si>
    <t>125</t>
  </si>
  <si>
    <t>58,813*14</t>
  </si>
  <si>
    <t>-996596980</t>
  </si>
  <si>
    <t>Příplatek ZKD 1 km u vodorovné dopravy suti z kusových materiálů</t>
  </si>
  <si>
    <t>997221569</t>
  </si>
  <si>
    <t>124</t>
  </si>
  <si>
    <t>sloupky zábradlí</t>
  </si>
  <si>
    <t>1,725*1,8</t>
  </si>
  <si>
    <t>obruby+dlažba</t>
  </si>
  <si>
    <t>4,14+88*0,586</t>
  </si>
  <si>
    <t>-977417509</t>
  </si>
  <si>
    <t>Vodorovná doprava suti z kusových materiálů do 1 km</t>
  </si>
  <si>
    <t>997221561</t>
  </si>
  <si>
    <t>123</t>
  </si>
  <si>
    <t>52,981*14</t>
  </si>
  <si>
    <t>-1777046979</t>
  </si>
  <si>
    <t>122</t>
  </si>
  <si>
    <t>živice</t>
  </si>
  <si>
    <t>kamenivo</t>
  </si>
  <si>
    <t>56*0,235+48,8*0,56</t>
  </si>
  <si>
    <t>951780513</t>
  </si>
  <si>
    <t>121</t>
  </si>
  <si>
    <t>-168499769</t>
  </si>
  <si>
    <t>997211611</t>
  </si>
  <si>
    <t>159,742*14</t>
  </si>
  <si>
    <t>1237794547</t>
  </si>
  <si>
    <t>Příplatek ZKD 1 km u vodorovné dopravy suti</t>
  </si>
  <si>
    <t>997211519</t>
  </si>
  <si>
    <t>119</t>
  </si>
  <si>
    <t>271,536-52,981-58,813</t>
  </si>
  <si>
    <t>1968291107</t>
  </si>
  <si>
    <t>Vodorovná doprava suti po suchu na vzdálenost do 1 km</t>
  </si>
  <si>
    <t>997211511</t>
  </si>
  <si>
    <t>118</t>
  </si>
  <si>
    <t>1923679675</t>
  </si>
  <si>
    <t>Poplatek za uložení stavebního odpadu z keramických materiálů na skládce (skládkovné)</t>
  </si>
  <si>
    <t>997013803</t>
  </si>
  <si>
    <t>117</t>
  </si>
  <si>
    <t>podhled a boky NK, dle výpisu hl.výměr</t>
  </si>
  <si>
    <t>2*3*10</t>
  </si>
  <si>
    <t>2*16,6*2,5</t>
  </si>
  <si>
    <t>6,3*9,1+2*9,1*0,45</t>
  </si>
  <si>
    <t>2030606584</t>
  </si>
  <si>
    <t>Ochranný  nátěr betonu dvojnásobný s impregnací</t>
  </si>
  <si>
    <t>985324211</t>
  </si>
  <si>
    <t>116</t>
  </si>
  <si>
    <t>52,48</t>
  </si>
  <si>
    <t>-230402882</t>
  </si>
  <si>
    <t>Ochranný nátěr výztuže na cementové bázi stěn, líce kleneb a podhledů 1 vrstva tl 1 mm</t>
  </si>
  <si>
    <t>985321111</t>
  </si>
  <si>
    <t>115</t>
  </si>
  <si>
    <t>148,52</t>
  </si>
  <si>
    <t>-1183446894</t>
  </si>
  <si>
    <t>Stěrka k vyrovnání betonových ploch stěn tl 5 mm</t>
  </si>
  <si>
    <t>985312114</t>
  </si>
  <si>
    <t>114</t>
  </si>
  <si>
    <t>148,52*0,05</t>
  </si>
  <si>
    <t>-325621223</t>
  </si>
  <si>
    <t>Reprofilace stěn   tl 50 mm</t>
  </si>
  <si>
    <t>985311115</t>
  </si>
  <si>
    <t>113</t>
  </si>
  <si>
    <t>621243467</t>
  </si>
  <si>
    <t>Reprofilace stěn celoplošná  tl 20 mm</t>
  </si>
  <si>
    <t>985311112</t>
  </si>
  <si>
    <t>112</t>
  </si>
  <si>
    <t>603766739</t>
  </si>
  <si>
    <t xml:space="preserve">Tryskání degradovaného betonu stěn  vysokotlakým paprskem </t>
  </si>
  <si>
    <t>9851211091</t>
  </si>
  <si>
    <t>111</t>
  </si>
  <si>
    <t>(540+2*9*6+2*15,6*6)*2*3,14*0,01</t>
  </si>
  <si>
    <t>-1006647128</t>
  </si>
  <si>
    <t>Tryskání výztuže  sušeným pískem</t>
  </si>
  <si>
    <t>9851211016</t>
  </si>
  <si>
    <t>vyústění drenáže,dle výpisu hl.výměr</t>
  </si>
  <si>
    <t>906706122</t>
  </si>
  <si>
    <t>Jádrové vrty diamantovými korunkami do D 200 mm do stavebních materiálů</t>
  </si>
  <si>
    <t>977151125</t>
  </si>
  <si>
    <t>109</t>
  </si>
  <si>
    <t>vyústění odvodňovačů ,dle výpisu hl.výměr</t>
  </si>
  <si>
    <t>8*0,7</t>
  </si>
  <si>
    <t>-258681118</t>
  </si>
  <si>
    <t>Jádrové vrty diamantovými korunkami do D 90 mm do stavebních materiálů</t>
  </si>
  <si>
    <t>977151117</t>
  </si>
  <si>
    <t>108</t>
  </si>
  <si>
    <t>kotvení spřažené desky ,dle výpisu hl.výměr</t>
  </si>
  <si>
    <t>(2*2*10+631,8)*0,2</t>
  </si>
  <si>
    <t>-375236516</t>
  </si>
  <si>
    <t>Jádrové vrty diamantovými korunkami do D 40 mm do stavebních materiálů</t>
  </si>
  <si>
    <t>977151112</t>
  </si>
  <si>
    <t>107</t>
  </si>
  <si>
    <t>1621757269</t>
  </si>
  <si>
    <t>Vrty pro kotvy do betonu průměru 25 mm hloubky 170 mm s vyplněním epoxidovým tmelem</t>
  </si>
  <si>
    <t>977141125</t>
  </si>
  <si>
    <t>2*10</t>
  </si>
  <si>
    <t>689385361</t>
  </si>
  <si>
    <t>Odstranění kovového zábradlí vcelku</t>
  </si>
  <si>
    <t>966075141</t>
  </si>
  <si>
    <t>-1319550185</t>
  </si>
  <si>
    <t xml:space="preserve">křídla </t>
  </si>
  <si>
    <t>8*1*0,3</t>
  </si>
  <si>
    <t>NK</t>
  </si>
  <si>
    <t>15,6*9,07*0,2</t>
  </si>
  <si>
    <t>římsy</t>
  </si>
  <si>
    <t>9*0,9*0,3+13*0,9*0,3</t>
  </si>
  <si>
    <t>-1588076197</t>
  </si>
  <si>
    <t>Bourání mostní nosné konstrukce z ŽB</t>
  </si>
  <si>
    <t>963051111</t>
  </si>
  <si>
    <t>sloupky mostu</t>
  </si>
  <si>
    <t>1,2*0,25*0,25*(2+5)</t>
  </si>
  <si>
    <t>1,2*0,5*0,5*(2+2)</t>
  </si>
  <si>
    <t>-1589466289</t>
  </si>
  <si>
    <t>Bourání pilířů cihelných z dutých nebo plných cihel pálených i nepálených na jakoukoli maltu</t>
  </si>
  <si>
    <t>962032314</t>
  </si>
  <si>
    <t>2010415479</t>
  </si>
  <si>
    <t>Demontáž zavěšeného lešení podpěrného pod bednění mostní římsy</t>
  </si>
  <si>
    <t>946231121</t>
  </si>
  <si>
    <t>-807066277</t>
  </si>
  <si>
    <t>Montáž zavěšeného lešení pod bednění mostních říms s vyložením do 0,9 m</t>
  </si>
  <si>
    <t>946231111</t>
  </si>
  <si>
    <t>141,5</t>
  </si>
  <si>
    <t>458312673</t>
  </si>
  <si>
    <t xml:space="preserve">Broušení nerovností mostovky </t>
  </si>
  <si>
    <t>938532111</t>
  </si>
  <si>
    <t>8*0,8</t>
  </si>
  <si>
    <t>-610897671</t>
  </si>
  <si>
    <t>Chránička odvodňovače D 63 mm</t>
  </si>
  <si>
    <t>936941131</t>
  </si>
  <si>
    <t>-1767183679</t>
  </si>
  <si>
    <t>trubka z ušlechtilé oceli (nerez) mapress, l = 6 m, DN 50</t>
  </si>
  <si>
    <t>552613060</t>
  </si>
  <si>
    <t>1133951179</t>
  </si>
  <si>
    <t>Osazení nerezového odvodňovače mostovky do plastbetonu</t>
  </si>
  <si>
    <t>936941121</t>
  </si>
  <si>
    <t>9*2</t>
  </si>
  <si>
    <t>1922661602</t>
  </si>
  <si>
    <t>Těsnění pracovní spáry betonové konstrukce polyuretanovým tmelem do pl 1,5 cm2</t>
  </si>
  <si>
    <t>931994141</t>
  </si>
  <si>
    <t>2*15,6*0,5+4*2,5*0,3</t>
  </si>
  <si>
    <t>345360848</t>
  </si>
  <si>
    <t>Výplň dilatačních spár z extrudovaného polystyrénu tl 50 mm</t>
  </si>
  <si>
    <t>931992124</t>
  </si>
  <si>
    <t>2*6,15</t>
  </si>
  <si>
    <t>814684888</t>
  </si>
  <si>
    <t xml:space="preserve">Vybourání dilatačního závěru </t>
  </si>
  <si>
    <t>9319421121</t>
  </si>
  <si>
    <t>52,3</t>
  </si>
  <si>
    <t>-361650059</t>
  </si>
  <si>
    <t>Řezání stávajícího živičného krytu hl do 150 mm</t>
  </si>
  <si>
    <t>919735113</t>
  </si>
  <si>
    <t>15,6*6,75</t>
  </si>
  <si>
    <t>1740489355</t>
  </si>
  <si>
    <t>Úprava povrchu cementobetonového krytu broušením tl do 2 mm</t>
  </si>
  <si>
    <t>919732111</t>
  </si>
  <si>
    <t>-41954688</t>
  </si>
  <si>
    <t>Zarovnání styčné plochy podkladu nebo krytu živičného tl do 100 mm</t>
  </si>
  <si>
    <t>-1852994588</t>
  </si>
  <si>
    <t>Těsnění spár zálivkou za tepla pro komůrky š 20 mm hl 40 mm s těsnicím profilem</t>
  </si>
  <si>
    <t>919122132</t>
  </si>
  <si>
    <t>-739271584</t>
  </si>
  <si>
    <t>trn kotevní , pozink+PH, D=14, l=300 mm</t>
  </si>
  <si>
    <t>548793650</t>
  </si>
  <si>
    <t>157907491</t>
  </si>
  <si>
    <t>obrubník kamenný přímý,  žula,  15x25  atyp. kotvený trny</t>
  </si>
  <si>
    <t>583803730</t>
  </si>
  <si>
    <t>2000346508</t>
  </si>
  <si>
    <t>Montáž chodníkového obrubníku žulového kotveného do mostní římsy s ložem z plastbetonu</t>
  </si>
  <si>
    <t>916242112</t>
  </si>
  <si>
    <t>16,5*2</t>
  </si>
  <si>
    <t>-1144461273</t>
  </si>
  <si>
    <t>Vodorovné dopravní značení šířky 250 mm retroreflexní bílou barvou vodící čáry</t>
  </si>
  <si>
    <t>915121112</t>
  </si>
  <si>
    <t>16,5</t>
  </si>
  <si>
    <t>-6513470</t>
  </si>
  <si>
    <t>Vodorovné dopravní značení šířky 125 mm retroreflexní bílou barvou dělící čáry souvislé</t>
  </si>
  <si>
    <t>915111112</t>
  </si>
  <si>
    <t>-1245330750</t>
  </si>
  <si>
    <t>72451936</t>
  </si>
  <si>
    <t>1538343530</t>
  </si>
  <si>
    <t>1846472103</t>
  </si>
  <si>
    <t>-1073601014</t>
  </si>
  <si>
    <t>1668920109</t>
  </si>
  <si>
    <t xml:space="preserve">Tabulka s letopočtem </t>
  </si>
  <si>
    <t>9141121119</t>
  </si>
  <si>
    <t>-654059443</t>
  </si>
  <si>
    <t xml:space="preserve">Tabulka s názvem toku </t>
  </si>
  <si>
    <t>9141121111</t>
  </si>
  <si>
    <t>-1258684056</t>
  </si>
  <si>
    <t>Tabulka s označením evidenčního čísla mostu</t>
  </si>
  <si>
    <t>914112111</t>
  </si>
  <si>
    <t>351902331</t>
  </si>
  <si>
    <t xml:space="preserve">značka dopravní svislá reflexní </t>
  </si>
  <si>
    <t>404440042</t>
  </si>
  <si>
    <t>893488062</t>
  </si>
  <si>
    <t>-145029153</t>
  </si>
  <si>
    <t>zábradlí ocelové s výplní a madlem ,kotev desekami  ,závit.tyčemi  -  pozink. + 2x nátěr</t>
  </si>
  <si>
    <t>553912005</t>
  </si>
  <si>
    <t>20+4*3</t>
  </si>
  <si>
    <t>-210288186</t>
  </si>
  <si>
    <t>Montáž zábradlí ocelového přichyceného vruty do betonového podkladu</t>
  </si>
  <si>
    <t>911121111</t>
  </si>
  <si>
    <t>4,4*20</t>
  </si>
  <si>
    <t>-2098398360</t>
  </si>
  <si>
    <t>Dlažba z lomového kamene s provedením lože z betonu</t>
  </si>
  <si>
    <t>594511111</t>
  </si>
  <si>
    <t>55,33</t>
  </si>
  <si>
    <t>-935624131</t>
  </si>
  <si>
    <t xml:space="preserve">Zdrsňovací posyp litého asfaltu </t>
  </si>
  <si>
    <t>578901114</t>
  </si>
  <si>
    <t>9,07*6,1</t>
  </si>
  <si>
    <t>878402902</t>
  </si>
  <si>
    <t>Litý asfalt MA  tl 40 mm š přes 3 m z modifikovaného asfaltu</t>
  </si>
  <si>
    <t>578143233</t>
  </si>
  <si>
    <t>18,2*6,1</t>
  </si>
  <si>
    <t>-1520613808</t>
  </si>
  <si>
    <t>Asfaltový beton vrstva obrusná ACO 11 +  tl 50 mm š přes 3 m z modifikovaného asfaltu</t>
  </si>
  <si>
    <t>577144141</t>
  </si>
  <si>
    <t>-1742777856</t>
  </si>
  <si>
    <t>Spojovací postřik v  množství  0,45 kg/m2</t>
  </si>
  <si>
    <t>573111112</t>
  </si>
  <si>
    <t>111,02</t>
  </si>
  <si>
    <t>1248832032</t>
  </si>
  <si>
    <t>Spojovací postřik  v množství 0,3  kg/m2</t>
  </si>
  <si>
    <t>573111111</t>
  </si>
  <si>
    <t>55,8</t>
  </si>
  <si>
    <t>1707352583</t>
  </si>
  <si>
    <t>Asfaltový beton vrstva podkladní ACP 22 S   (obalované kamenivo OKH) tl 70 mm š přes 3 m</t>
  </si>
  <si>
    <t>2*3*9,3</t>
  </si>
  <si>
    <t>-1944212766</t>
  </si>
  <si>
    <t>komunikace ,dle výpisu hl.výměr</t>
  </si>
  <si>
    <t>2*3*16</t>
  </si>
  <si>
    <t>920633396</t>
  </si>
  <si>
    <t>-90040441</t>
  </si>
  <si>
    <t>Podklad ze štěrkodrtě ŠD tl 150 mm</t>
  </si>
  <si>
    <t>564851111</t>
  </si>
  <si>
    <t>2*(1+2)*1/2*1,5*15,6</t>
  </si>
  <si>
    <t>218655200</t>
  </si>
  <si>
    <t>Filtrační vrstvy za opěrou z betonu mezerovitého  hutněného po vrstvách</t>
  </si>
  <si>
    <t>458311131</t>
  </si>
  <si>
    <t>1759824355</t>
  </si>
  <si>
    <t>geotextilie  390 g/m2</t>
  </si>
  <si>
    <t>693110120</t>
  </si>
  <si>
    <t>15,6*1,5*2</t>
  </si>
  <si>
    <t>587263905</t>
  </si>
  <si>
    <t>Zřízení vrstvy z geotextilie o sklonu do 10° š do 3 m</t>
  </si>
  <si>
    <t>457971111</t>
  </si>
  <si>
    <t>obruby</t>
  </si>
  <si>
    <t>2*9*0,25*6</t>
  </si>
  <si>
    <t>úžlabí obrub</t>
  </si>
  <si>
    <t>9*0,3*3</t>
  </si>
  <si>
    <t>-114116382</t>
  </si>
  <si>
    <t>Podkladní vrstva plastbetonová drenážní každá další vrstva tl 20 mm</t>
  </si>
  <si>
    <t>451477122</t>
  </si>
  <si>
    <t>obruby,dle výpisu hl.výměr</t>
  </si>
  <si>
    <t>2*9*0,25</t>
  </si>
  <si>
    <t>užlabí obrub</t>
  </si>
  <si>
    <t>9*0,3</t>
  </si>
  <si>
    <t>-447642128</t>
  </si>
  <si>
    <t>Podkladní vrstva plastbetonová drenážní první vrstva tl 20 mm</t>
  </si>
  <si>
    <t>451477121</t>
  </si>
  <si>
    <t>0,4*0,3*(6+8)</t>
  </si>
  <si>
    <t>-1407708863</t>
  </si>
  <si>
    <t>Podkladní vrstva plastbetonová samonivelační první vrstva tl 10 mm</t>
  </si>
  <si>
    <t>451475121</t>
  </si>
  <si>
    <t>-99336386</t>
  </si>
  <si>
    <t>Podklad nebo lože pod dlažbu vodorovný nebo do sklonu 1:5 z betonu prostého tl do 100 mm</t>
  </si>
  <si>
    <t>451317777</t>
  </si>
  <si>
    <t>6,4</t>
  </si>
  <si>
    <t>-1109849163</t>
  </si>
  <si>
    <t>Výztuž ŽB spřahující desky z betonářské oceli 10 505</t>
  </si>
  <si>
    <t>421361236</t>
  </si>
  <si>
    <t>1168835178</t>
  </si>
  <si>
    <t>Bednění čela pracovní spáry konstrukcí mostů - odstranění</t>
  </si>
  <si>
    <t>421351241</t>
  </si>
  <si>
    <t>-264614517</t>
  </si>
  <si>
    <t>Bednění boků přechodové desky konstrukcí mostů - odstranění</t>
  </si>
  <si>
    <t>421351212</t>
  </si>
  <si>
    <t>1485426913</t>
  </si>
  <si>
    <t>Bednění přesahu spřažené mostovky š do 600 mm - odstranění</t>
  </si>
  <si>
    <t>421351211</t>
  </si>
  <si>
    <t>9,07*0,25*2</t>
  </si>
  <si>
    <t>1976103263</t>
  </si>
  <si>
    <t>Bednění čela pracovní spáry konstrukcí mostů - zřízení</t>
  </si>
  <si>
    <t>421351141</t>
  </si>
  <si>
    <t>15,6*0,25*2</t>
  </si>
  <si>
    <t>914046514</t>
  </si>
  <si>
    <t>Bednění boků přechodové desky konstrukcí mostů - zřízení</t>
  </si>
  <si>
    <t>421351112</t>
  </si>
  <si>
    <t>570991455</t>
  </si>
  <si>
    <t>Bednění přesahu spřažené mostovky š do 600 mm - zřízení</t>
  </si>
  <si>
    <t>421351111</t>
  </si>
  <si>
    <t>15,6*9,07*0,25</t>
  </si>
  <si>
    <t>-673067711</t>
  </si>
  <si>
    <t>Mostní nosné konstrukce deskové ze ŽB C 30/37 XF2</t>
  </si>
  <si>
    <t>421321128</t>
  </si>
  <si>
    <t>3,4</t>
  </si>
  <si>
    <t>-1136382548</t>
  </si>
  <si>
    <t>Výztuž křídel,mostních opěr , závěrných zdí z betonářské oceli 10 505</t>
  </si>
  <si>
    <t>334361226</t>
  </si>
  <si>
    <t>391042593</t>
  </si>
  <si>
    <t>Bednění systémové mostních opěr a úložných prahů z překližek - odstranění</t>
  </si>
  <si>
    <t>334351211</t>
  </si>
  <si>
    <t>2,5*0,8*2</t>
  </si>
  <si>
    <t>15,8*0,8*2*2</t>
  </si>
  <si>
    <t>-449047038</t>
  </si>
  <si>
    <t>Bednění systémové mostních opěr a úložných prahů z překližek pro ŽB - zřízení</t>
  </si>
  <si>
    <t>334351112</t>
  </si>
  <si>
    <t>2,5*0,8*0,5</t>
  </si>
  <si>
    <t>2*15,8*0,8*0,5</t>
  </si>
  <si>
    <t>1436637224</t>
  </si>
  <si>
    <t>Mostní opěry a úložné prahy ze ŽB C 30/37 XF4</t>
  </si>
  <si>
    <t>334323118</t>
  </si>
  <si>
    <t>2,9</t>
  </si>
  <si>
    <t>-1187821168</t>
  </si>
  <si>
    <t>Výztuž mostních říms z betonářské oceli 10 505</t>
  </si>
  <si>
    <t>317361116</t>
  </si>
  <si>
    <t>-1917191830</t>
  </si>
  <si>
    <t>Bednění mostních říms všech tvarů - odstranění</t>
  </si>
  <si>
    <t>317353221</t>
  </si>
  <si>
    <t>(2,25+0,25)*0,8+(2,2+0,25)*0,8</t>
  </si>
  <si>
    <t>8,9*(0,25*2)*2</t>
  </si>
  <si>
    <t>8,9*(2,3+0,25)*2</t>
  </si>
  <si>
    <t>-1053800364</t>
  </si>
  <si>
    <t>Bednění mostních říms všech tvarů - zřízení</t>
  </si>
  <si>
    <t>317353121</t>
  </si>
  <si>
    <t>(2,25+2,2)*0,8*0,25</t>
  </si>
  <si>
    <t>2*(8,9*2,3*0,25+8,9*0,25*0,25)</t>
  </si>
  <si>
    <t>-194032702</t>
  </si>
  <si>
    <t>Mostní římsy ze ŽB C 30/37 XF 4</t>
  </si>
  <si>
    <t>317321118</t>
  </si>
  <si>
    <t>1920726978</t>
  </si>
  <si>
    <t>kotva římsy do vývrtu</t>
  </si>
  <si>
    <t>548792020</t>
  </si>
  <si>
    <t>2*20+6</t>
  </si>
  <si>
    <t>-159950794</t>
  </si>
  <si>
    <t>Kotvení monolitického betonu římsy do mostovky kotvou do vývrtu</t>
  </si>
  <si>
    <t>317171126</t>
  </si>
  <si>
    <t>dle výoisu hl.výměr</t>
  </si>
  <si>
    <t>4*2,5*3</t>
  </si>
  <si>
    <t>-1945525079</t>
  </si>
  <si>
    <t>Základová zeď tl do 400 mm z tvárnic ztraceného bednění včetně výplně z betonu tř. C 20/25 vč navázání zdi</t>
  </si>
  <si>
    <t>279113135</t>
  </si>
  <si>
    <t>-1250325264</t>
  </si>
  <si>
    <t>Bednění základových pasů - odstranění</t>
  </si>
  <si>
    <t>274354211</t>
  </si>
  <si>
    <t>(4,5+0,4)*0,7*2*2</t>
  </si>
  <si>
    <t>-872877442</t>
  </si>
  <si>
    <t>Bednění základových pasů,prahů,věnců  - zřízení</t>
  </si>
  <si>
    <t>274354111</t>
  </si>
  <si>
    <t>2*4,5*0,7*0,4</t>
  </si>
  <si>
    <t>-1216345575</t>
  </si>
  <si>
    <t>Základové pasy, prahy, věnce a ostruhy z betonu prostého C 30/37</t>
  </si>
  <si>
    <t>274311128</t>
  </si>
  <si>
    <t>10*5</t>
  </si>
  <si>
    <t>-999727675</t>
  </si>
  <si>
    <t>Vrty maloprofilové D do 250 mm úklon do 45° hl do 25 m hor. III a IV</t>
  </si>
  <si>
    <t>224511114</t>
  </si>
  <si>
    <t>41*0,4*0,5*2,0</t>
  </si>
  <si>
    <t>515340908</t>
  </si>
  <si>
    <t>štěrkodrť frakce 0-22</t>
  </si>
  <si>
    <t>583441550</t>
  </si>
  <si>
    <t>38+3</t>
  </si>
  <si>
    <t>-1707415019</t>
  </si>
  <si>
    <t>95*1,15 'Přepočtené koeficientem množství</t>
  </si>
  <si>
    <t>Poznámka k položce:
geoNETEX M 300, Plošná hmotnost: 300 g/m2, Pevnost v tahu (podélně/příčně): 3,0/2,5 kN/m, Statické protržení (CBR): 400 N, Funkce: F, F+S  Šířka: 2 m, Délka nábalu: 50 m</t>
  </si>
  <si>
    <t>-1821043109</t>
  </si>
  <si>
    <t>geotextilie  300 g/m2, šíře 200 cm</t>
  </si>
  <si>
    <t>693110620</t>
  </si>
  <si>
    <t>38*2,5</t>
  </si>
  <si>
    <t>604158888</t>
  </si>
  <si>
    <t>Zřízení vrstvy z geotextilie v rovině nebo ve sklonu do 1:5 š do 3 m</t>
  </si>
  <si>
    <t>213141111</t>
  </si>
  <si>
    <t>38*3</t>
  </si>
  <si>
    <t>-18507005</t>
  </si>
  <si>
    <t>Opláštění drenážních trub filtrační textilií DN 160</t>
  </si>
  <si>
    <t>212972113</t>
  </si>
  <si>
    <t>2*1,5</t>
  </si>
  <si>
    <t>1312454525</t>
  </si>
  <si>
    <t>Trativod z drenážních trubek plastových tuhých DN 150 mm včetně lože otevřený výkop</t>
  </si>
  <si>
    <t>212752312</t>
  </si>
  <si>
    <t>30+8</t>
  </si>
  <si>
    <t>1528755462</t>
  </si>
  <si>
    <t>Trativod z drenážních trubek plastových flexibilních D do 160 mm včetně lože otevřený výkop</t>
  </si>
  <si>
    <t>212752213</t>
  </si>
  <si>
    <t>2*4*2,5</t>
  </si>
  <si>
    <t>2*15,8*1,2</t>
  </si>
  <si>
    <t>-1716339520</t>
  </si>
  <si>
    <t>2,5*2*2</t>
  </si>
  <si>
    <t>2*0,8*15*0,3</t>
  </si>
  <si>
    <t>1239559507</t>
  </si>
  <si>
    <t>Zásyp jam, šachet rýh nebo kolem objektů sypaninou se zhutněním</t>
  </si>
  <si>
    <t>8,9*1,5*1</t>
  </si>
  <si>
    <t>1325017201</t>
  </si>
  <si>
    <t>Zemní hrázky  vč demontáže  z horniny tř. 1 až 4</t>
  </si>
  <si>
    <t>171103101</t>
  </si>
  <si>
    <t>celk 15 km</t>
  </si>
  <si>
    <t>20*3</t>
  </si>
  <si>
    <t>227927201</t>
  </si>
  <si>
    <t>Vodorovné přemístění křovin do 5 km D kmene do 100 mm</t>
  </si>
  <si>
    <t>162301501</t>
  </si>
  <si>
    <t>2*4*2</t>
  </si>
  <si>
    <t>-300480774</t>
  </si>
  <si>
    <t>Zřízení pažení do ocelových zápor hl výkopu do 4 m s jeho následným odstraněním</t>
  </si>
  <si>
    <t>151721111</t>
  </si>
  <si>
    <t>398792708</t>
  </si>
  <si>
    <t>Vytažení zápor ocelových dl do 8 m</t>
  </si>
  <si>
    <t>151711131</t>
  </si>
  <si>
    <t>65*42,6/1000</t>
  </si>
  <si>
    <t>Poznámka k položce:
Hmotnost: 43,70 kg/m</t>
  </si>
  <si>
    <t>-282276263</t>
  </si>
  <si>
    <t>ocel profilová HE-B, v jakosti 11 375, h=160 mm</t>
  </si>
  <si>
    <t>130109760</t>
  </si>
  <si>
    <t>10 ks HEB 160</t>
  </si>
  <si>
    <t>6,5*10</t>
  </si>
  <si>
    <t>-447626859</t>
  </si>
  <si>
    <t>Osazení zápor ocelových dl do 8 m</t>
  </si>
  <si>
    <t>151711111</t>
  </si>
  <si>
    <t>-2054670097</t>
  </si>
  <si>
    <t>2*100*0,5</t>
  </si>
  <si>
    <t>403937144</t>
  </si>
  <si>
    <t>výkop pro prahy</t>
  </si>
  <si>
    <t>2*4,5*0,4*0,7</t>
  </si>
  <si>
    <t>1520763176</t>
  </si>
  <si>
    <t>96,075*1/2</t>
  </si>
  <si>
    <t>1147600778</t>
  </si>
  <si>
    <t>Příplatek za lepivost u hloubení jam zapažených v hornině tř. 4</t>
  </si>
  <si>
    <t>131301209</t>
  </si>
  <si>
    <t>1,5*2,5*3,5</t>
  </si>
  <si>
    <t>2*15,8*(1+2,5)*1/2*1,5</t>
  </si>
  <si>
    <t>1915269495</t>
  </si>
  <si>
    <t>Hloubení jam zapažených v hornině tř. 4 objemu do 100 m3</t>
  </si>
  <si>
    <t>131301201</t>
  </si>
  <si>
    <t>30*4,5*0,1</t>
  </si>
  <si>
    <t>-2128617092</t>
  </si>
  <si>
    <t>Čištění otevřených koryt vodotečí š dna do 5 m hl do 2,5 m v hornině tř. 4</t>
  </si>
  <si>
    <t>129303101</t>
  </si>
  <si>
    <t>30*4,5*0,3</t>
  </si>
  <si>
    <t>-1470758231</t>
  </si>
  <si>
    <t>Vykopávky do 1000 m3 pro koryta vodotečí v hornině tř. 4</t>
  </si>
  <si>
    <t>124303101</t>
  </si>
  <si>
    <t>2*20</t>
  </si>
  <si>
    <t>-2128831902</t>
  </si>
  <si>
    <t>Převedení vody potrubím DN do 1000 mm - PE trouba vč demontáže</t>
  </si>
  <si>
    <t>115001106</t>
  </si>
  <si>
    <t>2125332491</t>
  </si>
  <si>
    <t>1368474645</t>
  </si>
  <si>
    <t>Vytrhání obrub chodníkových ležatých kamenných</t>
  </si>
  <si>
    <t>113201111</t>
  </si>
  <si>
    <t>1376370674</t>
  </si>
  <si>
    <t xml:space="preserve">Frézování betonového konstr.betonových  tl 50 mm pruh š 1 m pl do 500 m2 </t>
  </si>
  <si>
    <t>113155123</t>
  </si>
  <si>
    <t>2*4*6,1</t>
  </si>
  <si>
    <t>-2100736692</t>
  </si>
  <si>
    <t>Frézování živičného krytu tl 140 mm pruh š 1 m pl do 500 m2 bez překážek v trase</t>
  </si>
  <si>
    <t>1131541241</t>
  </si>
  <si>
    <t>48,8</t>
  </si>
  <si>
    <t>1284227953</t>
  </si>
  <si>
    <t>Odstranění podkladu pl do 50 m2 z kameniva drceného tl 400 mm</t>
  </si>
  <si>
    <t>113107124</t>
  </si>
  <si>
    <t>chodník, dle výpisu hl.výměr</t>
  </si>
  <si>
    <t>2*2*14</t>
  </si>
  <si>
    <t>2004625605</t>
  </si>
  <si>
    <t>Odstranění podkladu pl do 50 m2 z kameniva drceného tl 250 mm</t>
  </si>
  <si>
    <t>113107122</t>
  </si>
  <si>
    <t>poškozená dlažba korata,dle výpisu hl.výměr</t>
  </si>
  <si>
    <t>-648542868</t>
  </si>
  <si>
    <t>Rozebrání dlažeb z lomového kamene kladených na MC vyspárované MC</t>
  </si>
  <si>
    <t>113105113</t>
  </si>
  <si>
    <t>-1062282521</t>
  </si>
  <si>
    <t>Odstranění křovin a stromů průměru kmene do 100 mm i s kořeny z celkové plochy do 1000 m2</t>
  </si>
  <si>
    <t>SKU9801 - MOST EV.Č. 11725 - 1</t>
  </si>
  <si>
    <t>705545631</t>
  </si>
  <si>
    <t>Zkoušení materiálů nezávislou zkušebnou nad rámec KZP dle požadavku investora</t>
  </si>
  <si>
    <t>043103001</t>
  </si>
  <si>
    <t>-193074153</t>
  </si>
  <si>
    <t>Plán BOZP na staveništi</t>
  </si>
  <si>
    <t>042503000</t>
  </si>
  <si>
    <t>-2071820577</t>
  </si>
  <si>
    <t xml:space="preserve">Hlavní prohlídka , vypracování mostního listu </t>
  </si>
  <si>
    <t>041903001</t>
  </si>
  <si>
    <t>-1735993134</t>
  </si>
  <si>
    <t>Informační tabule na staveništi</t>
  </si>
  <si>
    <t>034503000</t>
  </si>
  <si>
    <t>-2111061339</t>
  </si>
  <si>
    <t xml:space="preserve">Dopravně inženýrská opatření  DIO </t>
  </si>
  <si>
    <t>034403001</t>
  </si>
  <si>
    <t>-1429087860</t>
  </si>
  <si>
    <t>Zařízení staveniště- zřízení ,odstranění ,zabezpečení,oplocení,náklady na buňky ,mobil.WC, energie pro ZS</t>
  </si>
  <si>
    <t>-459261261</t>
  </si>
  <si>
    <t>-998663662</t>
  </si>
  <si>
    <t xml:space="preserve">Fotodokumentace stavby </t>
  </si>
  <si>
    <t>013203001</t>
  </si>
  <si>
    <t>402061117</t>
  </si>
  <si>
    <t xml:space="preserve">Geodetické práce po výstavbě - zaměření skutečného stavu </t>
  </si>
  <si>
    <t>1910954044</t>
  </si>
  <si>
    <t xml:space="preserve">Vytyčení stáv.sítí </t>
  </si>
  <si>
    <t>012203001</t>
  </si>
  <si>
    <t>-1352190058</t>
  </si>
  <si>
    <t>Geodetické práce před výstavbou - vytyčení stavby</t>
  </si>
  <si>
    <t>-1867179889</t>
  </si>
  <si>
    <t>Průzkumné práce,diagnostika konstrukcí</t>
  </si>
  <si>
    <t>011002000</t>
  </si>
  <si>
    <t>80191603</t>
  </si>
  <si>
    <t>Odstranění silničního betonového svodidla délky 2 m výšky 0,8 m</t>
  </si>
  <si>
    <t>911381812</t>
  </si>
  <si>
    <t>-1020821522</t>
  </si>
  <si>
    <t>Silniční svodidlo provizorní betonové jednostranné průběžné délky 2 m výšky 0,8 m</t>
  </si>
  <si>
    <t>911381114</t>
  </si>
  <si>
    <t>SKU9802 - VON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</si>
</sst>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.00\ &quot;Kč&quot;"/>
    <numFmt numFmtId="177" formatCode="#,##0.0"/>
    <numFmt numFmtId="178" formatCode="#,##0\ &quot;Kč&quot;"/>
    <numFmt numFmtId="179" formatCode="[$-405]d\.\ mmmm\ yyyy"/>
    <numFmt numFmtId="180" formatCode="0.0%"/>
  </numFmts>
  <fonts count="13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0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170" fontId="77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77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171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49" fontId="16" fillId="0" borderId="0" applyBorder="0" applyProtection="0">
      <alignment horizontal="left"/>
    </xf>
    <xf numFmtId="175" fontId="16" fillId="0" borderId="0" applyBorder="0" applyProtection="0">
      <alignment/>
    </xf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9" fontId="17" fillId="0" borderId="0" applyBorder="0" applyProtection="0">
      <alignment/>
    </xf>
    <xf numFmtId="0" fontId="16" fillId="0" borderId="0" applyBorder="0" applyProtection="0">
      <alignment horizontal="left"/>
    </xf>
    <xf numFmtId="0" fontId="87" fillId="22" borderId="0" applyNumberFormat="0" applyBorder="0" applyAlignment="0" applyProtection="0"/>
    <xf numFmtId="0" fontId="4" fillId="0" borderId="0" applyAlignment="0">
      <protection locked="0"/>
    </xf>
    <xf numFmtId="0" fontId="18" fillId="0" borderId="0">
      <alignment/>
      <protection/>
    </xf>
    <xf numFmtId="0" fontId="16" fillId="0" borderId="0">
      <alignment/>
      <protection/>
    </xf>
    <xf numFmtId="0" fontId="19" fillId="0" borderId="0" applyAlignment="0">
      <protection locked="0"/>
    </xf>
    <xf numFmtId="0" fontId="77" fillId="0" borderId="0">
      <alignment/>
      <protection/>
    </xf>
    <xf numFmtId="0" fontId="18" fillId="0" borderId="0">
      <alignment/>
      <protection/>
    </xf>
    <xf numFmtId="0" fontId="16" fillId="0" borderId="0" applyAlignment="0">
      <protection/>
    </xf>
    <xf numFmtId="0" fontId="77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8" fillId="0" borderId="0" applyNumberFormat="0" applyFill="0" applyBorder="0" applyAlignment="0" applyProtection="0"/>
    <xf numFmtId="0" fontId="77" fillId="23" borderId="6" applyNumberFormat="0" applyFont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18" fillId="0" borderId="0">
      <alignment/>
      <protection/>
    </xf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20" fillId="0" borderId="0">
      <alignment/>
      <protection/>
    </xf>
    <xf numFmtId="0" fontId="16" fillId="0" borderId="0">
      <alignment/>
      <protection/>
    </xf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427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99" fillId="0" borderId="0" xfId="0" applyFont="1" applyAlignment="1">
      <alignment/>
    </xf>
    <xf numFmtId="0" fontId="100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10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104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10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06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6" fillId="0" borderId="0" xfId="0" applyFont="1" applyBorder="1" applyAlignment="1">
      <alignment horizontal="right" vertical="center"/>
    </xf>
    <xf numFmtId="0" fontId="96" fillId="0" borderId="13" xfId="0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96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106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106" fillId="0" borderId="27" xfId="0" applyFont="1" applyBorder="1" applyAlignment="1">
      <alignment horizontal="center" vertical="center" wrapText="1"/>
    </xf>
    <xf numFmtId="0" fontId="106" fillId="0" borderId="28" xfId="0" applyFont="1" applyBorder="1" applyAlignment="1">
      <alignment horizontal="center" vertical="center" wrapText="1"/>
    </xf>
    <xf numFmtId="0" fontId="106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107" fillId="0" borderId="0" xfId="0" applyFont="1" applyAlignment="1">
      <alignment horizontal="left" vertical="center"/>
    </xf>
    <xf numFmtId="0" fontId="10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108" fillId="0" borderId="24" xfId="0" applyNumberFormat="1" applyFont="1" applyBorder="1" applyAlignment="1">
      <alignment vertical="center"/>
    </xf>
    <xf numFmtId="4" fontId="108" fillId="0" borderId="0" xfId="0" applyNumberFormat="1" applyFont="1" applyBorder="1" applyAlignment="1">
      <alignment vertical="center"/>
    </xf>
    <xf numFmtId="174" fontId="108" fillId="0" borderId="0" xfId="0" applyNumberFormat="1" applyFont="1" applyBorder="1" applyAlignment="1">
      <alignment vertical="center"/>
    </xf>
    <xf numFmtId="4" fontId="108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109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111" fillId="0" borderId="24" xfId="0" applyNumberFormat="1" applyFont="1" applyBorder="1" applyAlignment="1">
      <alignment vertical="center"/>
    </xf>
    <xf numFmtId="4" fontId="111" fillId="0" borderId="0" xfId="0" applyNumberFormat="1" applyFont="1" applyBorder="1" applyAlignment="1">
      <alignment vertical="center"/>
    </xf>
    <xf numFmtId="174" fontId="111" fillId="0" borderId="0" xfId="0" applyNumberFormat="1" applyFont="1" applyBorder="1" applyAlignment="1">
      <alignment vertical="center"/>
    </xf>
    <xf numFmtId="4" fontId="111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111" fillId="0" borderId="31" xfId="0" applyNumberFormat="1" applyFont="1" applyBorder="1" applyAlignment="1">
      <alignment vertical="center"/>
    </xf>
    <xf numFmtId="4" fontId="111" fillId="0" borderId="32" xfId="0" applyNumberFormat="1" applyFont="1" applyBorder="1" applyAlignment="1">
      <alignment vertical="center"/>
    </xf>
    <xf numFmtId="174" fontId="111" fillId="0" borderId="32" xfId="0" applyNumberFormat="1" applyFont="1" applyBorder="1" applyAlignment="1">
      <alignment vertical="center"/>
    </xf>
    <xf numFmtId="4" fontId="111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0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107" fillId="0" borderId="0" xfId="0" applyNumberFormat="1" applyFont="1" applyBorder="1" applyAlignment="1">
      <alignment vertical="center"/>
    </xf>
    <xf numFmtId="0" fontId="96" fillId="0" borderId="0" xfId="0" applyFont="1" applyBorder="1" applyAlignment="1" applyProtection="1">
      <alignment horizontal="right" vertical="center"/>
      <protection locked="0"/>
    </xf>
    <xf numFmtId="4" fontId="96" fillId="0" borderId="0" xfId="0" applyNumberFormat="1" applyFont="1" applyBorder="1" applyAlignment="1">
      <alignment vertical="center"/>
    </xf>
    <xf numFmtId="172" fontId="96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112" fillId="0" borderId="0" xfId="0" applyFont="1" applyBorder="1" applyAlignment="1">
      <alignment horizontal="left" vertical="center"/>
    </xf>
    <xf numFmtId="0" fontId="97" fillId="0" borderId="13" xfId="0" applyFont="1" applyBorder="1" applyAlignment="1">
      <alignment vertical="center"/>
    </xf>
    <xf numFmtId="0" fontId="97" fillId="0" borderId="0" xfId="0" applyFont="1" applyBorder="1" applyAlignment="1">
      <alignment vertical="center"/>
    </xf>
    <xf numFmtId="0" fontId="97" fillId="0" borderId="32" xfId="0" applyFont="1" applyBorder="1" applyAlignment="1">
      <alignment horizontal="left" vertical="center"/>
    </xf>
    <xf numFmtId="0" fontId="97" fillId="0" borderId="32" xfId="0" applyFont="1" applyBorder="1" applyAlignment="1">
      <alignment vertical="center"/>
    </xf>
    <xf numFmtId="0" fontId="97" fillId="0" borderId="32" xfId="0" applyFont="1" applyBorder="1" applyAlignment="1" applyProtection="1">
      <alignment vertical="center"/>
      <protection locked="0"/>
    </xf>
    <xf numFmtId="4" fontId="97" fillId="0" borderId="32" xfId="0" applyNumberFormat="1" applyFont="1" applyBorder="1" applyAlignment="1">
      <alignment vertical="center"/>
    </xf>
    <xf numFmtId="0" fontId="97" fillId="0" borderId="14" xfId="0" applyFont="1" applyBorder="1" applyAlignment="1">
      <alignment vertical="center"/>
    </xf>
    <xf numFmtId="0" fontId="98" fillId="0" borderId="13" xfId="0" applyFont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98" fillId="0" borderId="32" xfId="0" applyFont="1" applyBorder="1" applyAlignment="1">
      <alignment horizontal="left" vertical="center"/>
    </xf>
    <xf numFmtId="0" fontId="98" fillId="0" borderId="32" xfId="0" applyFont="1" applyBorder="1" applyAlignment="1">
      <alignment vertical="center"/>
    </xf>
    <xf numFmtId="0" fontId="98" fillId="0" borderId="32" xfId="0" applyFont="1" applyBorder="1" applyAlignment="1" applyProtection="1">
      <alignment vertical="center"/>
      <protection locked="0"/>
    </xf>
    <xf numFmtId="4" fontId="98" fillId="0" borderId="32" xfId="0" applyNumberFormat="1" applyFont="1" applyBorder="1" applyAlignment="1">
      <alignment vertical="center"/>
    </xf>
    <xf numFmtId="0" fontId="98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06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113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107" fillId="0" borderId="0" xfId="0" applyNumberFormat="1" applyFont="1" applyAlignment="1">
      <alignment/>
    </xf>
    <xf numFmtId="174" fontId="114" fillId="0" borderId="22" xfId="0" applyNumberFormat="1" applyFont="1" applyBorder="1" applyAlignment="1">
      <alignment/>
    </xf>
    <xf numFmtId="174" fontId="114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99" fillId="0" borderId="13" xfId="0" applyFont="1" applyBorder="1" applyAlignment="1">
      <alignment/>
    </xf>
    <xf numFmtId="0" fontId="9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9" fillId="0" borderId="0" xfId="0" applyFont="1" applyAlignment="1" applyProtection="1">
      <alignment/>
      <protection locked="0"/>
    </xf>
    <xf numFmtId="4" fontId="97" fillId="0" borderId="0" xfId="0" applyNumberFormat="1" applyFont="1" applyAlignment="1">
      <alignment/>
    </xf>
    <xf numFmtId="0" fontId="99" fillId="0" borderId="24" xfId="0" applyFont="1" applyBorder="1" applyAlignment="1">
      <alignment/>
    </xf>
    <xf numFmtId="0" fontId="99" fillId="0" borderId="0" xfId="0" applyFont="1" applyBorder="1" applyAlignment="1">
      <alignment/>
    </xf>
    <xf numFmtId="174" fontId="99" fillId="0" borderId="0" xfId="0" applyNumberFormat="1" applyFont="1" applyBorder="1" applyAlignment="1">
      <alignment/>
    </xf>
    <xf numFmtId="174" fontId="99" fillId="0" borderId="25" xfId="0" applyNumberFormat="1" applyFont="1" applyBorder="1" applyAlignment="1">
      <alignment/>
    </xf>
    <xf numFmtId="0" fontId="99" fillId="0" borderId="0" xfId="0" applyFont="1" applyAlignment="1">
      <alignment horizontal="center"/>
    </xf>
    <xf numFmtId="4" fontId="99" fillId="0" borderId="0" xfId="0" applyNumberFormat="1" applyFont="1" applyAlignment="1">
      <alignment vertical="center"/>
    </xf>
    <xf numFmtId="0" fontId="99" fillId="0" borderId="0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4" fontId="98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96" fillId="23" borderId="36" xfId="0" applyFont="1" applyFill="1" applyBorder="1" applyAlignment="1" applyProtection="1">
      <alignment horizontal="left" vertical="center"/>
      <protection locked="0"/>
    </xf>
    <xf numFmtId="0" fontId="96" fillId="0" borderId="0" xfId="0" applyFont="1" applyBorder="1" applyAlignment="1">
      <alignment horizontal="center" vertical="center"/>
    </xf>
    <xf numFmtId="174" fontId="96" fillId="0" borderId="0" xfId="0" applyNumberFormat="1" applyFont="1" applyBorder="1" applyAlignment="1">
      <alignment vertical="center"/>
    </xf>
    <xf numFmtId="174" fontId="96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00" fillId="0" borderId="13" xfId="0" applyFont="1" applyBorder="1" applyAlignment="1">
      <alignment vertical="center"/>
    </xf>
    <xf numFmtId="0" fontId="115" fillId="0" borderId="0" xfId="0" applyFont="1" applyAlignment="1">
      <alignment horizontal="left" vertical="center"/>
    </xf>
    <xf numFmtId="0" fontId="100" fillId="0" borderId="0" xfId="0" applyFont="1" applyAlignment="1">
      <alignment horizontal="left" vertical="center"/>
    </xf>
    <xf numFmtId="0" fontId="100" fillId="0" borderId="0" xfId="0" applyFont="1" applyAlignment="1">
      <alignment horizontal="left" vertical="center" wrapText="1"/>
    </xf>
    <xf numFmtId="175" fontId="100" fillId="0" borderId="0" xfId="0" applyNumberFormat="1" applyFont="1" applyAlignment="1">
      <alignment vertical="center"/>
    </xf>
    <xf numFmtId="0" fontId="100" fillId="0" borderId="0" xfId="0" applyFont="1" applyAlignment="1" applyProtection="1">
      <alignment vertical="center"/>
      <protection locked="0"/>
    </xf>
    <xf numFmtId="0" fontId="100" fillId="0" borderId="24" xfId="0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100" fillId="0" borderId="25" xfId="0" applyFont="1" applyBorder="1" applyAlignment="1">
      <alignment vertical="center"/>
    </xf>
    <xf numFmtId="0" fontId="101" fillId="0" borderId="13" xfId="0" applyFont="1" applyBorder="1" applyAlignment="1">
      <alignment vertical="center"/>
    </xf>
    <xf numFmtId="0" fontId="101" fillId="0" borderId="0" xfId="0" applyFont="1" applyAlignment="1">
      <alignment horizontal="left" vertical="center"/>
    </xf>
    <xf numFmtId="0" fontId="101" fillId="0" borderId="0" xfId="0" applyFont="1" applyAlignment="1">
      <alignment horizontal="left" vertical="center" wrapText="1"/>
    </xf>
    <xf numFmtId="0" fontId="101" fillId="0" borderId="0" xfId="0" applyFont="1" applyAlignment="1">
      <alignment horizontal="left" vertical="center"/>
    </xf>
    <xf numFmtId="0" fontId="101" fillId="0" borderId="0" xfId="0" applyFont="1" applyAlignment="1" applyProtection="1">
      <alignment vertical="center"/>
      <protection locked="0"/>
    </xf>
    <xf numFmtId="0" fontId="101" fillId="0" borderId="24" xfId="0" applyFont="1" applyBorder="1" applyAlignment="1">
      <alignment vertical="center"/>
    </xf>
    <xf numFmtId="0" fontId="101" fillId="0" borderId="0" xfId="0" applyFont="1" applyBorder="1" applyAlignment="1">
      <alignment vertical="center"/>
    </xf>
    <xf numFmtId="0" fontId="101" fillId="0" borderId="25" xfId="0" applyFont="1" applyBorder="1" applyAlignment="1">
      <alignment vertical="center"/>
    </xf>
    <xf numFmtId="0" fontId="102" fillId="0" borderId="13" xfId="0" applyFont="1" applyBorder="1" applyAlignment="1">
      <alignment vertical="center"/>
    </xf>
    <xf numFmtId="0" fontId="115" fillId="0" borderId="0" xfId="0" applyFont="1" applyBorder="1" applyAlignment="1">
      <alignment horizontal="left" vertical="center"/>
    </xf>
    <xf numFmtId="0" fontId="102" fillId="0" borderId="0" xfId="0" applyFont="1" applyBorder="1" applyAlignment="1">
      <alignment horizontal="left" vertical="center"/>
    </xf>
    <xf numFmtId="0" fontId="102" fillId="0" borderId="0" xfId="0" applyFont="1" applyBorder="1" applyAlignment="1">
      <alignment horizontal="left" vertical="center" wrapText="1"/>
    </xf>
    <xf numFmtId="175" fontId="102" fillId="0" borderId="0" xfId="0" applyNumberFormat="1" applyFont="1" applyBorder="1" applyAlignment="1">
      <alignment vertical="center"/>
    </xf>
    <xf numFmtId="0" fontId="102" fillId="0" borderId="0" xfId="0" applyFont="1" applyAlignment="1" applyProtection="1">
      <alignment vertical="center"/>
      <protection locked="0"/>
    </xf>
    <xf numFmtId="0" fontId="102" fillId="0" borderId="24" xfId="0" applyFont="1" applyBorder="1" applyAlignment="1">
      <alignment vertical="center"/>
    </xf>
    <xf numFmtId="0" fontId="102" fillId="0" borderId="0" xfId="0" applyFont="1" applyBorder="1" applyAlignment="1">
      <alignment vertical="center"/>
    </xf>
    <xf numFmtId="0" fontId="102" fillId="0" borderId="25" xfId="0" applyFont="1" applyBorder="1" applyAlignment="1">
      <alignment vertical="center"/>
    </xf>
    <xf numFmtId="0" fontId="102" fillId="0" borderId="0" xfId="0" applyFont="1" applyAlignment="1">
      <alignment horizontal="left" vertical="center"/>
    </xf>
    <xf numFmtId="0" fontId="116" fillId="0" borderId="36" xfId="0" applyFont="1" applyBorder="1" applyAlignment="1" applyProtection="1">
      <alignment horizontal="center" vertical="center"/>
      <protection/>
    </xf>
    <xf numFmtId="49" fontId="116" fillId="0" borderId="36" xfId="0" applyNumberFormat="1" applyFont="1" applyBorder="1" applyAlignment="1" applyProtection="1">
      <alignment horizontal="left" vertical="center" wrapText="1"/>
      <protection/>
    </xf>
    <xf numFmtId="0" fontId="116" fillId="0" borderId="36" xfId="0" applyFont="1" applyBorder="1" applyAlignment="1" applyProtection="1">
      <alignment horizontal="left" vertical="center" wrapText="1"/>
      <protection/>
    </xf>
    <xf numFmtId="0" fontId="116" fillId="0" borderId="36" xfId="0" applyFont="1" applyBorder="1" applyAlignment="1" applyProtection="1">
      <alignment horizontal="center" vertical="center" wrapText="1"/>
      <protection/>
    </xf>
    <xf numFmtId="175" fontId="116" fillId="0" borderId="36" xfId="0" applyNumberFormat="1" applyFont="1" applyBorder="1" applyAlignment="1" applyProtection="1">
      <alignment vertical="center"/>
      <protection/>
    </xf>
    <xf numFmtId="4" fontId="116" fillId="23" borderId="36" xfId="0" applyNumberFormat="1" applyFont="1" applyFill="1" applyBorder="1" applyAlignment="1" applyProtection="1">
      <alignment vertical="center"/>
      <protection locked="0"/>
    </xf>
    <xf numFmtId="4" fontId="116" fillId="0" borderId="36" xfId="0" applyNumberFormat="1" applyFont="1" applyBorder="1" applyAlignment="1" applyProtection="1">
      <alignment vertical="center"/>
      <protection/>
    </xf>
    <xf numFmtId="0" fontId="116" fillId="0" borderId="13" xfId="0" applyFont="1" applyBorder="1" applyAlignment="1">
      <alignment vertical="center"/>
    </xf>
    <xf numFmtId="0" fontId="116" fillId="23" borderId="36" xfId="0" applyFont="1" applyFill="1" applyBorder="1" applyAlignment="1" applyProtection="1">
      <alignment horizontal="left" vertical="center"/>
      <protection locked="0"/>
    </xf>
    <xf numFmtId="0" fontId="116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horizontal="left" vertical="center" wrapText="1"/>
    </xf>
    <xf numFmtId="175" fontId="100" fillId="0" borderId="0" xfId="0" applyNumberFormat="1" applyFont="1" applyBorder="1" applyAlignment="1">
      <alignment vertical="center"/>
    </xf>
    <xf numFmtId="0" fontId="102" fillId="0" borderId="0" xfId="0" applyFont="1" applyAlignment="1">
      <alignment horizontal="left" vertical="center"/>
    </xf>
    <xf numFmtId="0" fontId="102" fillId="0" borderId="0" xfId="0" applyFont="1" applyAlignment="1">
      <alignment horizontal="left" vertical="center" wrapText="1"/>
    </xf>
    <xf numFmtId="175" fontId="102" fillId="0" borderId="0" xfId="0" applyNumberFormat="1" applyFont="1" applyAlignment="1">
      <alignment vertical="center"/>
    </xf>
    <xf numFmtId="0" fontId="117" fillId="0" borderId="0" xfId="0" applyFont="1" applyAlignment="1">
      <alignment vertical="center" wrapText="1"/>
    </xf>
    <xf numFmtId="0" fontId="96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96" fillId="0" borderId="32" xfId="0" applyNumberFormat="1" applyFont="1" applyBorder="1" applyAlignment="1">
      <alignment vertical="center"/>
    </xf>
    <xf numFmtId="174" fontId="96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17" fillId="0" borderId="0" xfId="0" applyFont="1" applyBorder="1" applyAlignment="1">
      <alignment vertical="center" wrapText="1"/>
    </xf>
    <xf numFmtId="0" fontId="96" fillId="0" borderId="0" xfId="0" applyFont="1" applyAlignment="1">
      <alignment vertical="center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vertical="center"/>
    </xf>
    <xf numFmtId="0" fontId="96" fillId="0" borderId="0" xfId="0" applyFont="1" applyBorder="1" applyAlignment="1">
      <alignment horizontal="right" vertical="center"/>
    </xf>
    <xf numFmtId="0" fontId="96" fillId="0" borderId="0" xfId="0" applyFont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110" fillId="0" borderId="0" xfId="0" applyFont="1" applyAlignment="1">
      <alignment vertical="center"/>
    </xf>
    <xf numFmtId="0" fontId="80" fillId="33" borderId="0" xfId="37" applyFill="1" applyAlignment="1">
      <alignment/>
    </xf>
    <xf numFmtId="0" fontId="118" fillId="0" borderId="0" xfId="37" applyFont="1" applyAlignment="1">
      <alignment horizontal="center" vertical="center"/>
    </xf>
    <xf numFmtId="0" fontId="119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20" fillId="33" borderId="0" xfId="37" applyFont="1" applyFill="1" applyAlignment="1">
      <alignment vertical="center"/>
    </xf>
    <xf numFmtId="0" fontId="103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19" fillId="33" borderId="0" xfId="0" applyFont="1" applyFill="1" applyAlignment="1" applyProtection="1">
      <alignment horizontal="left" vertical="center"/>
      <protection/>
    </xf>
    <xf numFmtId="0" fontId="120" fillId="33" borderId="0" xfId="37" applyFont="1" applyFill="1" applyAlignment="1" applyProtection="1">
      <alignment vertical="center"/>
      <protection/>
    </xf>
    <xf numFmtId="0" fontId="120" fillId="33" borderId="0" xfId="37" applyFont="1" applyFill="1" applyAlignment="1">
      <alignment vertical="center"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53" applyAlignment="1">
      <alignment vertical="top"/>
      <protection locked="0"/>
    </xf>
    <xf numFmtId="0" fontId="4" fillId="0" borderId="37" xfId="53" applyFont="1" applyBorder="1" applyAlignment="1">
      <alignment vertical="center" wrapText="1"/>
      <protection locked="0"/>
    </xf>
    <xf numFmtId="0" fontId="4" fillId="0" borderId="38" xfId="53" applyFont="1" applyBorder="1" applyAlignment="1">
      <alignment vertical="center" wrapText="1"/>
      <protection locked="0"/>
    </xf>
    <xf numFmtId="0" fontId="4" fillId="0" borderId="39" xfId="53" applyFont="1" applyBorder="1" applyAlignment="1">
      <alignment vertical="center" wrapText="1"/>
      <protection locked="0"/>
    </xf>
    <xf numFmtId="0" fontId="4" fillId="0" borderId="40" xfId="53" applyFont="1" applyBorder="1" applyAlignment="1">
      <alignment horizontal="center" vertical="center" wrapText="1"/>
      <protection locked="0"/>
    </xf>
    <xf numFmtId="0" fontId="4" fillId="0" borderId="41" xfId="53" applyFont="1" applyBorder="1" applyAlignment="1">
      <alignment horizontal="center" vertical="center" wrapText="1"/>
      <protection locked="0"/>
    </xf>
    <xf numFmtId="0" fontId="4" fillId="0" borderId="0" xfId="53" applyAlignment="1">
      <alignment horizontal="center" vertical="center"/>
      <protection locked="0"/>
    </xf>
    <xf numFmtId="0" fontId="4" fillId="0" borderId="40" xfId="53" applyFont="1" applyBorder="1" applyAlignment="1">
      <alignment vertical="center" wrapText="1"/>
      <protection locked="0"/>
    </xf>
    <xf numFmtId="0" fontId="4" fillId="0" borderId="41" xfId="53" applyFont="1" applyBorder="1" applyAlignment="1">
      <alignment vertical="center" wrapText="1"/>
      <protection locked="0"/>
    </xf>
    <xf numFmtId="0" fontId="12" fillId="0" borderId="0" xfId="53" applyFont="1" applyBorder="1" applyAlignment="1">
      <alignment horizontal="left" vertical="center" wrapText="1"/>
      <protection locked="0"/>
    </xf>
    <xf numFmtId="0" fontId="5" fillId="0" borderId="0" xfId="53" applyFont="1" applyBorder="1" applyAlignment="1">
      <alignment horizontal="left" vertical="center" wrapText="1"/>
      <protection locked="0"/>
    </xf>
    <xf numFmtId="0" fontId="5" fillId="0" borderId="40" xfId="53" applyFont="1" applyBorder="1" applyAlignment="1">
      <alignment vertical="center" wrapText="1"/>
      <protection locked="0"/>
    </xf>
    <xf numFmtId="0" fontId="5" fillId="0" borderId="0" xfId="53" applyFont="1" applyBorder="1" applyAlignment="1">
      <alignment vertical="center" wrapText="1"/>
      <protection locked="0"/>
    </xf>
    <xf numFmtId="0" fontId="5" fillId="0" borderId="0" xfId="53" applyFont="1" applyBorder="1" applyAlignment="1">
      <alignment vertical="center"/>
      <protection locked="0"/>
    </xf>
    <xf numFmtId="0" fontId="5" fillId="0" borderId="0" xfId="53" applyFont="1" applyBorder="1" applyAlignment="1">
      <alignment horizontal="left" vertical="center"/>
      <protection locked="0"/>
    </xf>
    <xf numFmtId="49" fontId="5" fillId="0" borderId="0" xfId="53" applyNumberFormat="1" applyFont="1" applyBorder="1" applyAlignment="1">
      <alignment vertical="center" wrapText="1"/>
      <protection locked="0"/>
    </xf>
    <xf numFmtId="0" fontId="4" fillId="0" borderId="42" xfId="53" applyFont="1" applyBorder="1" applyAlignment="1">
      <alignment vertical="center" wrapText="1"/>
      <protection locked="0"/>
    </xf>
    <xf numFmtId="0" fontId="14" fillId="0" borderId="43" xfId="53" applyFont="1" applyBorder="1" applyAlignment="1">
      <alignment vertical="center" wrapText="1"/>
      <protection locked="0"/>
    </xf>
    <xf numFmtId="0" fontId="4" fillId="0" borderId="44" xfId="53" applyFont="1" applyBorder="1" applyAlignment="1">
      <alignment vertical="center" wrapText="1"/>
      <protection locked="0"/>
    </xf>
    <xf numFmtId="0" fontId="4" fillId="0" borderId="0" xfId="53" applyFont="1" applyBorder="1" applyAlignment="1">
      <alignment vertical="top"/>
      <protection locked="0"/>
    </xf>
    <xf numFmtId="0" fontId="4" fillId="0" borderId="0" xfId="53" applyFont="1" applyAlignment="1">
      <alignment vertical="top"/>
      <protection locked="0"/>
    </xf>
    <xf numFmtId="0" fontId="4" fillId="0" borderId="37" xfId="53" applyFont="1" applyBorder="1" applyAlignment="1">
      <alignment horizontal="left" vertical="center"/>
      <protection locked="0"/>
    </xf>
    <xf numFmtId="0" fontId="4" fillId="0" borderId="38" xfId="53" applyFont="1" applyBorder="1" applyAlignment="1">
      <alignment horizontal="left" vertical="center"/>
      <protection locked="0"/>
    </xf>
    <xf numFmtId="0" fontId="4" fillId="0" borderId="39" xfId="53" applyFont="1" applyBorder="1" applyAlignment="1">
      <alignment horizontal="left" vertical="center"/>
      <protection locked="0"/>
    </xf>
    <xf numFmtId="0" fontId="4" fillId="0" borderId="40" xfId="53" applyFont="1" applyBorder="1" applyAlignment="1">
      <alignment horizontal="left" vertical="center"/>
      <protection locked="0"/>
    </xf>
    <xf numFmtId="0" fontId="4" fillId="0" borderId="41" xfId="53" applyFont="1" applyBorder="1" applyAlignment="1">
      <alignment horizontal="left" vertical="center"/>
      <protection locked="0"/>
    </xf>
    <xf numFmtId="0" fontId="12" fillId="0" borderId="0" xfId="53" applyFont="1" applyBorder="1" applyAlignment="1">
      <alignment horizontal="left" vertical="center"/>
      <protection locked="0"/>
    </xf>
    <xf numFmtId="0" fontId="7" fillId="0" borderId="0" xfId="53" applyFont="1" applyAlignment="1">
      <alignment horizontal="left" vertical="center"/>
      <protection locked="0"/>
    </xf>
    <xf numFmtId="0" fontId="12" fillId="0" borderId="43" xfId="53" applyFont="1" applyBorder="1" applyAlignment="1">
      <alignment horizontal="left" vertical="center"/>
      <protection locked="0"/>
    </xf>
    <xf numFmtId="0" fontId="12" fillId="0" borderId="43" xfId="53" applyFont="1" applyBorder="1" applyAlignment="1">
      <alignment horizontal="center" vertical="center"/>
      <protection locked="0"/>
    </xf>
    <xf numFmtId="0" fontId="7" fillId="0" borderId="43" xfId="53" applyFont="1" applyBorder="1" applyAlignment="1">
      <alignment horizontal="left" vertical="center"/>
      <protection locked="0"/>
    </xf>
    <xf numFmtId="0" fontId="10" fillId="0" borderId="0" xfId="53" applyFont="1" applyBorder="1" applyAlignment="1">
      <alignment horizontal="left" vertical="center"/>
      <protection locked="0"/>
    </xf>
    <xf numFmtId="0" fontId="5" fillId="0" borderId="0" xfId="53" applyFont="1" applyAlignment="1">
      <alignment horizontal="left" vertical="center"/>
      <protection locked="0"/>
    </xf>
    <xf numFmtId="0" fontId="5" fillId="0" borderId="0" xfId="53" applyFont="1" applyBorder="1" applyAlignment="1">
      <alignment horizontal="center" vertical="center"/>
      <protection locked="0"/>
    </xf>
    <xf numFmtId="0" fontId="5" fillId="0" borderId="40" xfId="53" applyFont="1" applyBorder="1" applyAlignment="1">
      <alignment horizontal="left" vertical="center"/>
      <protection locked="0"/>
    </xf>
    <xf numFmtId="0" fontId="5" fillId="0" borderId="0" xfId="53" applyFont="1" applyFill="1" applyBorder="1" applyAlignment="1">
      <alignment horizontal="left" vertical="center"/>
      <protection locked="0"/>
    </xf>
    <xf numFmtId="0" fontId="5" fillId="0" borderId="0" xfId="53" applyFont="1" applyFill="1" applyBorder="1" applyAlignment="1">
      <alignment horizontal="center" vertical="center"/>
      <protection locked="0"/>
    </xf>
    <xf numFmtId="0" fontId="4" fillId="0" borderId="42" xfId="53" applyFont="1" applyBorder="1" applyAlignment="1">
      <alignment horizontal="left" vertical="center"/>
      <protection locked="0"/>
    </xf>
    <xf numFmtId="0" fontId="14" fillId="0" borderId="43" xfId="53" applyFont="1" applyBorder="1" applyAlignment="1">
      <alignment horizontal="left" vertical="center"/>
      <protection locked="0"/>
    </xf>
    <xf numFmtId="0" fontId="4" fillId="0" borderId="44" xfId="53" applyFont="1" applyBorder="1" applyAlignment="1">
      <alignment horizontal="left" vertical="center"/>
      <protection locked="0"/>
    </xf>
    <xf numFmtId="0" fontId="4" fillId="0" borderId="0" xfId="53" applyFont="1" applyBorder="1" applyAlignment="1">
      <alignment horizontal="left" vertical="center"/>
      <protection locked="0"/>
    </xf>
    <xf numFmtId="0" fontId="14" fillId="0" borderId="0" xfId="53" applyFont="1" applyBorder="1" applyAlignment="1">
      <alignment horizontal="left" vertical="center"/>
      <protection locked="0"/>
    </xf>
    <xf numFmtId="0" fontId="7" fillId="0" borderId="0" xfId="53" applyFont="1" applyBorder="1" applyAlignment="1">
      <alignment horizontal="left" vertical="center"/>
      <protection locked="0"/>
    </xf>
    <xf numFmtId="0" fontId="5" fillId="0" borderId="43" xfId="53" applyFont="1" applyBorder="1" applyAlignment="1">
      <alignment horizontal="left" vertical="center"/>
      <protection locked="0"/>
    </xf>
    <xf numFmtId="0" fontId="4" fillId="0" borderId="0" xfId="53" applyFont="1" applyBorder="1" applyAlignment="1">
      <alignment horizontal="left" vertical="center" wrapText="1"/>
      <protection locked="0"/>
    </xf>
    <xf numFmtId="0" fontId="5" fillId="0" borderId="0" xfId="53" applyFont="1" applyBorder="1" applyAlignment="1">
      <alignment horizontal="center" vertical="center" wrapText="1"/>
      <protection locked="0"/>
    </xf>
    <xf numFmtId="0" fontId="4" fillId="0" borderId="37" xfId="53" applyFont="1" applyBorder="1" applyAlignment="1">
      <alignment horizontal="left" vertical="center" wrapText="1"/>
      <protection locked="0"/>
    </xf>
    <xf numFmtId="0" fontId="4" fillId="0" borderId="38" xfId="53" applyFont="1" applyBorder="1" applyAlignment="1">
      <alignment horizontal="left" vertical="center" wrapText="1"/>
      <protection locked="0"/>
    </xf>
    <xf numFmtId="0" fontId="4" fillId="0" borderId="39" xfId="53" applyFont="1" applyBorder="1" applyAlignment="1">
      <alignment horizontal="left" vertical="center" wrapText="1"/>
      <protection locked="0"/>
    </xf>
    <xf numFmtId="0" fontId="4" fillId="0" borderId="40" xfId="53" applyFont="1" applyBorder="1" applyAlignment="1">
      <alignment horizontal="left" vertical="center" wrapText="1"/>
      <protection locked="0"/>
    </xf>
    <xf numFmtId="0" fontId="4" fillId="0" borderId="41" xfId="53" applyFont="1" applyBorder="1" applyAlignment="1">
      <alignment horizontal="left" vertical="center" wrapText="1"/>
      <protection locked="0"/>
    </xf>
    <xf numFmtId="0" fontId="7" fillId="0" borderId="40" xfId="53" applyFont="1" applyBorder="1" applyAlignment="1">
      <alignment horizontal="left" vertical="center" wrapText="1"/>
      <protection locked="0"/>
    </xf>
    <xf numFmtId="0" fontId="7" fillId="0" borderId="41" xfId="53" applyFont="1" applyBorder="1" applyAlignment="1">
      <alignment horizontal="left" vertical="center" wrapText="1"/>
      <protection locked="0"/>
    </xf>
    <xf numFmtId="0" fontId="5" fillId="0" borderId="40" xfId="53" applyFont="1" applyBorder="1" applyAlignment="1">
      <alignment horizontal="left" vertical="center" wrapText="1"/>
      <protection locked="0"/>
    </xf>
    <xf numFmtId="0" fontId="5" fillId="0" borderId="41" xfId="53" applyFont="1" applyBorder="1" applyAlignment="1">
      <alignment horizontal="left" vertical="center" wrapText="1"/>
      <protection locked="0"/>
    </xf>
    <xf numFmtId="0" fontId="5" fillId="0" borderId="41" xfId="53" applyFont="1" applyBorder="1" applyAlignment="1">
      <alignment horizontal="left" vertical="center"/>
      <protection locked="0"/>
    </xf>
    <xf numFmtId="0" fontId="5" fillId="0" borderId="42" xfId="53" applyFont="1" applyBorder="1" applyAlignment="1">
      <alignment horizontal="left" vertical="center" wrapText="1"/>
      <protection locked="0"/>
    </xf>
    <xf numFmtId="0" fontId="5" fillId="0" borderId="43" xfId="53" applyFont="1" applyBorder="1" applyAlignment="1">
      <alignment horizontal="left" vertical="center" wrapText="1"/>
      <protection locked="0"/>
    </xf>
    <xf numFmtId="0" fontId="5" fillId="0" borderId="44" xfId="53" applyFont="1" applyBorder="1" applyAlignment="1">
      <alignment horizontal="left" vertical="center" wrapText="1"/>
      <protection locked="0"/>
    </xf>
    <xf numFmtId="0" fontId="5" fillId="0" borderId="0" xfId="53" applyFont="1" applyBorder="1" applyAlignment="1">
      <alignment horizontal="left" vertical="top"/>
      <protection locked="0"/>
    </xf>
    <xf numFmtId="0" fontId="5" fillId="0" borderId="0" xfId="53" applyFont="1" applyBorder="1" applyAlignment="1">
      <alignment horizontal="center" vertical="top"/>
      <protection locked="0"/>
    </xf>
    <xf numFmtId="0" fontId="5" fillId="0" borderId="42" xfId="53" applyFont="1" applyBorder="1" applyAlignment="1">
      <alignment horizontal="left" vertical="center"/>
      <protection locked="0"/>
    </xf>
    <xf numFmtId="0" fontId="5" fillId="0" borderId="44" xfId="53" applyFont="1" applyBorder="1" applyAlignment="1">
      <alignment horizontal="left" vertical="center"/>
      <protection locked="0"/>
    </xf>
    <xf numFmtId="0" fontId="7" fillId="0" borderId="0" xfId="53" applyFont="1" applyAlignment="1">
      <alignment vertical="center"/>
      <protection locked="0"/>
    </xf>
    <xf numFmtId="0" fontId="12" fillId="0" borderId="0" xfId="53" applyFont="1" applyBorder="1" applyAlignment="1">
      <alignment vertical="center"/>
      <protection locked="0"/>
    </xf>
    <xf numFmtId="0" fontId="7" fillId="0" borderId="43" xfId="53" applyFont="1" applyBorder="1" applyAlignment="1">
      <alignment vertical="center"/>
      <protection locked="0"/>
    </xf>
    <xf numFmtId="0" fontId="12" fillId="0" borderId="43" xfId="53" applyFont="1" applyBorder="1" applyAlignment="1">
      <alignment vertical="center"/>
      <protection locked="0"/>
    </xf>
    <xf numFmtId="0" fontId="4" fillId="0" borderId="0" xfId="53" applyBorder="1" applyAlignment="1">
      <alignment vertical="top"/>
      <protection locked="0"/>
    </xf>
    <xf numFmtId="49" fontId="5" fillId="0" borderId="0" xfId="53" applyNumberFormat="1" applyFont="1" applyBorder="1" applyAlignment="1">
      <alignment horizontal="left" vertical="center"/>
      <protection locked="0"/>
    </xf>
    <xf numFmtId="0" fontId="4" fillId="0" borderId="43" xfId="53" applyBorder="1" applyAlignment="1">
      <alignment vertical="top"/>
      <protection locked="0"/>
    </xf>
    <xf numFmtId="0" fontId="5" fillId="0" borderId="38" xfId="53" applyFont="1" applyBorder="1" applyAlignment="1">
      <alignment horizontal="left" vertical="center" wrapText="1"/>
      <protection locked="0"/>
    </xf>
    <xf numFmtId="0" fontId="5" fillId="0" borderId="38" xfId="53" applyFont="1" applyBorder="1" applyAlignment="1">
      <alignment horizontal="left" vertical="center"/>
      <protection locked="0"/>
    </xf>
    <xf numFmtId="0" fontId="5" fillId="0" borderId="38" xfId="53" applyFont="1" applyBorder="1" applyAlignment="1">
      <alignment horizontal="center" vertical="center"/>
      <protection locked="0"/>
    </xf>
    <xf numFmtId="0" fontId="12" fillId="0" borderId="43" xfId="53" applyFont="1" applyBorder="1" applyAlignment="1">
      <alignment horizontal="left"/>
      <protection locked="0"/>
    </xf>
    <xf numFmtId="0" fontId="7" fillId="0" borderId="43" xfId="53" applyFont="1" applyBorder="1" applyAlignment="1">
      <alignment/>
      <protection locked="0"/>
    </xf>
    <xf numFmtId="0" fontId="4" fillId="0" borderId="40" xfId="53" applyFont="1" applyBorder="1" applyAlignment="1">
      <alignment vertical="top"/>
      <protection locked="0"/>
    </xf>
    <xf numFmtId="0" fontId="4" fillId="0" borderId="41" xfId="53" applyFont="1" applyBorder="1" applyAlignment="1">
      <alignment vertical="top"/>
      <protection locked="0"/>
    </xf>
    <xf numFmtId="0" fontId="4" fillId="0" borderId="0" xfId="53" applyFont="1" applyBorder="1" applyAlignment="1">
      <alignment horizontal="center" vertical="center"/>
      <protection locked="0"/>
    </xf>
    <xf numFmtId="0" fontId="4" fillId="0" borderId="0" xfId="53" applyFont="1" applyBorder="1" applyAlignment="1">
      <alignment horizontal="left" vertical="top"/>
      <protection locked="0"/>
    </xf>
    <xf numFmtId="0" fontId="4" fillId="0" borderId="42" xfId="53" applyFont="1" applyBorder="1" applyAlignment="1">
      <alignment vertical="top"/>
      <protection locked="0"/>
    </xf>
    <xf numFmtId="0" fontId="4" fillId="0" borderId="43" xfId="53" applyFont="1" applyBorder="1" applyAlignment="1">
      <alignment vertical="top"/>
      <protection locked="0"/>
    </xf>
    <xf numFmtId="0" fontId="4" fillId="0" borderId="44" xfId="53" applyFont="1" applyBorder="1" applyAlignment="1">
      <alignment vertical="top"/>
      <protection locked="0"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0" fillId="0" borderId="0" xfId="0" applyAlignment="1">
      <alignment/>
    </xf>
    <xf numFmtId="0" fontId="123" fillId="0" borderId="37" xfId="0" applyFont="1" applyBorder="1" applyAlignment="1">
      <alignment/>
    </xf>
    <xf numFmtId="0" fontId="124" fillId="0" borderId="38" xfId="0" applyFont="1" applyBorder="1" applyAlignment="1">
      <alignment/>
    </xf>
    <xf numFmtId="0" fontId="124" fillId="0" borderId="39" xfId="0" applyFont="1" applyBorder="1" applyAlignment="1">
      <alignment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123" fillId="0" borderId="42" xfId="0" applyFont="1" applyBorder="1" applyAlignment="1">
      <alignment/>
    </xf>
    <xf numFmtId="0" fontId="124" fillId="0" borderId="43" xfId="0" applyFont="1" applyBorder="1" applyAlignment="1">
      <alignment/>
    </xf>
    <xf numFmtId="0" fontId="124" fillId="0" borderId="44" xfId="0" applyFont="1" applyBorder="1" applyAlignment="1">
      <alignment/>
    </xf>
    <xf numFmtId="0" fontId="124" fillId="0" borderId="40" xfId="0" applyFont="1" applyBorder="1" applyAlignment="1">
      <alignment/>
    </xf>
    <xf numFmtId="0" fontId="124" fillId="0" borderId="0" xfId="0" applyFont="1" applyBorder="1" applyAlignment="1">
      <alignment/>
    </xf>
    <xf numFmtId="0" fontId="124" fillId="0" borderId="37" xfId="0" applyFont="1" applyBorder="1" applyAlignment="1">
      <alignment/>
    </xf>
    <xf numFmtId="0" fontId="124" fillId="0" borderId="45" xfId="0" applyFont="1" applyBorder="1" applyAlignment="1">
      <alignment/>
    </xf>
    <xf numFmtId="0" fontId="127" fillId="0" borderId="40" xfId="0" applyFont="1" applyBorder="1" applyAlignment="1">
      <alignment/>
    </xf>
    <xf numFmtId="0" fontId="128" fillId="0" borderId="0" xfId="0" applyFont="1" applyBorder="1" applyAlignment="1">
      <alignment/>
    </xf>
    <xf numFmtId="0" fontId="128" fillId="0" borderId="40" xfId="0" applyFont="1" applyBorder="1" applyAlignment="1">
      <alignment/>
    </xf>
    <xf numFmtId="0" fontId="127" fillId="0" borderId="0" xfId="0" applyFont="1" applyBorder="1" applyAlignment="1">
      <alignment horizontal="right"/>
    </xf>
    <xf numFmtId="0" fontId="127" fillId="0" borderId="46" xfId="0" applyFont="1" applyBorder="1" applyAlignment="1">
      <alignment horizontal="right"/>
    </xf>
    <xf numFmtId="0" fontId="128" fillId="0" borderId="40" xfId="0" applyFont="1" applyBorder="1" applyAlignment="1">
      <alignment horizontal="center"/>
    </xf>
    <xf numFmtId="4" fontId="128" fillId="0" borderId="0" xfId="0" applyNumberFormat="1" applyFont="1" applyBorder="1" applyAlignment="1">
      <alignment horizontal="right"/>
    </xf>
    <xf numFmtId="4" fontId="128" fillId="0" borderId="46" xfId="0" applyNumberFormat="1" applyFont="1" applyBorder="1" applyAlignment="1">
      <alignment horizontal="right"/>
    </xf>
    <xf numFmtId="0" fontId="129" fillId="0" borderId="40" xfId="0" applyFont="1" applyBorder="1" applyAlignment="1">
      <alignment horizontal="center"/>
    </xf>
    <xf numFmtId="0" fontId="128" fillId="0" borderId="0" xfId="0" applyFont="1" applyBorder="1" applyAlignment="1">
      <alignment horizontal="left"/>
    </xf>
    <xf numFmtId="0" fontId="127" fillId="0" borderId="42" xfId="0" applyFont="1" applyBorder="1" applyAlignment="1">
      <alignment/>
    </xf>
    <xf numFmtId="0" fontId="127" fillId="0" borderId="43" xfId="0" applyFont="1" applyBorder="1" applyAlignment="1">
      <alignment/>
    </xf>
    <xf numFmtId="4" fontId="127" fillId="0" borderId="43" xfId="0" applyNumberFormat="1" applyFont="1" applyBorder="1" applyAlignment="1">
      <alignment/>
    </xf>
    <xf numFmtId="4" fontId="127" fillId="0" borderId="47" xfId="0" applyNumberFormat="1" applyFont="1" applyBorder="1" applyAlignment="1">
      <alignment/>
    </xf>
    <xf numFmtId="0" fontId="127" fillId="0" borderId="0" xfId="0" applyFont="1" applyBorder="1" applyAlignment="1">
      <alignment/>
    </xf>
    <xf numFmtId="4" fontId="127" fillId="0" borderId="0" xfId="0" applyNumberFormat="1" applyFont="1" applyBorder="1" applyAlignment="1">
      <alignment/>
    </xf>
    <xf numFmtId="4" fontId="127" fillId="0" borderId="46" xfId="0" applyNumberFormat="1" applyFont="1" applyBorder="1" applyAlignment="1">
      <alignment/>
    </xf>
    <xf numFmtId="0" fontId="124" fillId="0" borderId="46" xfId="0" applyFont="1" applyBorder="1" applyAlignment="1">
      <alignment/>
    </xf>
    <xf numFmtId="0" fontId="130" fillId="0" borderId="0" xfId="0" applyFont="1" applyAlignment="1">
      <alignment/>
    </xf>
    <xf numFmtId="4" fontId="128" fillId="0" borderId="0" xfId="0" applyNumberFormat="1" applyFont="1" applyBorder="1" applyAlignment="1">
      <alignment/>
    </xf>
    <xf numFmtId="4" fontId="128" fillId="0" borderId="46" xfId="0" applyNumberFormat="1" applyFont="1" applyBorder="1" applyAlignment="1">
      <alignment/>
    </xf>
    <xf numFmtId="0" fontId="128" fillId="0" borderId="43" xfId="0" applyFont="1" applyBorder="1" applyAlignment="1">
      <alignment/>
    </xf>
    <xf numFmtId="0" fontId="128" fillId="0" borderId="42" xfId="0" applyFont="1" applyBorder="1" applyAlignment="1">
      <alignment/>
    </xf>
    <xf numFmtId="4" fontId="128" fillId="0" borderId="43" xfId="0" applyNumberFormat="1" applyFont="1" applyBorder="1" applyAlignment="1">
      <alignment/>
    </xf>
    <xf numFmtId="0" fontId="123" fillId="0" borderId="43" xfId="0" applyFont="1" applyBorder="1" applyAlignment="1">
      <alignment/>
    </xf>
    <xf numFmtId="4" fontId="123" fillId="0" borderId="43" xfId="0" applyNumberFormat="1" applyFont="1" applyBorder="1" applyAlignment="1">
      <alignment/>
    </xf>
    <xf numFmtId="4" fontId="123" fillId="0" borderId="47" xfId="0" applyNumberFormat="1" applyFont="1" applyBorder="1" applyAlignment="1">
      <alignment/>
    </xf>
    <xf numFmtId="0" fontId="131" fillId="0" borderId="0" xfId="0" applyFont="1" applyAlignment="1">
      <alignment/>
    </xf>
    <xf numFmtId="4" fontId="125" fillId="0" borderId="0" xfId="0" applyNumberFormat="1" applyFont="1" applyAlignment="1">
      <alignment/>
    </xf>
    <xf numFmtId="176" fontId="0" fillId="0" borderId="0" xfId="0" applyNumberFormat="1" applyAlignment="1">
      <alignment/>
    </xf>
    <xf numFmtId="10" fontId="0" fillId="0" borderId="0" xfId="66" applyNumberFormat="1" applyFont="1" applyAlignment="1">
      <alignment/>
    </xf>
    <xf numFmtId="176" fontId="126" fillId="0" borderId="0" xfId="0" applyNumberFormat="1" applyFont="1" applyAlignment="1">
      <alignment/>
    </xf>
    <xf numFmtId="176" fontId="13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32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96" fillId="0" borderId="0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4" fontId="132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08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right" vertical="center"/>
    </xf>
    <xf numFmtId="4" fontId="110" fillId="0" borderId="0" xfId="0" applyNumberFormat="1" applyFont="1" applyAlignment="1">
      <alignment vertical="center"/>
    </xf>
    <xf numFmtId="0" fontId="110" fillId="0" borderId="0" xfId="0" applyFont="1" applyAlignment="1">
      <alignment vertical="center"/>
    </xf>
    <xf numFmtId="0" fontId="109" fillId="0" borderId="0" xfId="0" applyFont="1" applyAlignment="1">
      <alignment horizontal="left" vertical="center" wrapText="1"/>
    </xf>
    <xf numFmtId="4" fontId="107" fillId="0" borderId="0" xfId="0" applyNumberFormat="1" applyFont="1" applyAlignment="1">
      <alignment horizontal="right" vertical="center"/>
    </xf>
    <xf numFmtId="4" fontId="107" fillId="0" borderId="0" xfId="0" applyNumberFormat="1" applyFont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120" fillId="33" borderId="0" xfId="37" applyFont="1" applyFill="1" applyAlignment="1">
      <alignment vertical="center"/>
    </xf>
    <xf numFmtId="0" fontId="10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06" fillId="0" borderId="0" xfId="0" applyFont="1" applyAlignment="1">
      <alignment horizontal="left" vertical="center" wrapText="1"/>
    </xf>
    <xf numFmtId="0" fontId="8" fillId="0" borderId="0" xfId="53" applyFont="1" applyBorder="1" applyAlignment="1">
      <alignment horizontal="center" vertical="center" wrapText="1"/>
      <protection locked="0"/>
    </xf>
    <xf numFmtId="0" fontId="12" fillId="0" borderId="43" xfId="53" applyFont="1" applyBorder="1" applyAlignment="1">
      <alignment horizontal="left" wrapText="1"/>
      <protection locked="0"/>
    </xf>
    <xf numFmtId="0" fontId="5" fillId="0" borderId="0" xfId="53" applyFont="1" applyBorder="1" applyAlignment="1">
      <alignment horizontal="left" vertical="center" wrapText="1"/>
      <protection locked="0"/>
    </xf>
    <xf numFmtId="49" fontId="5" fillId="0" borderId="0" xfId="53" applyNumberFormat="1" applyFont="1" applyBorder="1" applyAlignment="1">
      <alignment horizontal="left" vertical="center" wrapText="1"/>
      <protection locked="0"/>
    </xf>
    <xf numFmtId="0" fontId="8" fillId="0" borderId="0" xfId="53" applyFont="1" applyBorder="1" applyAlignment="1">
      <alignment horizontal="center" vertical="center"/>
      <protection locked="0"/>
    </xf>
    <xf numFmtId="0" fontId="5" fillId="0" borderId="0" xfId="53" applyFont="1" applyBorder="1" applyAlignment="1">
      <alignment horizontal="left" vertical="top"/>
      <protection locked="0"/>
    </xf>
    <xf numFmtId="0" fontId="12" fillId="0" borderId="43" xfId="53" applyFont="1" applyBorder="1" applyAlignment="1">
      <alignment horizontal="left"/>
      <protection locked="0"/>
    </xf>
    <xf numFmtId="0" fontId="5" fillId="0" borderId="0" xfId="53" applyFont="1" applyBorder="1" applyAlignment="1">
      <alignment horizontal="left" vertical="center"/>
      <protection locked="0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~8406937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JPolozky" xfId="43"/>
    <cellStyle name="MnozstviPolozky" xfId="44"/>
    <cellStyle name="Nadpis 1" xfId="45"/>
    <cellStyle name="Nadpis 2" xfId="46"/>
    <cellStyle name="Nadpis 3" xfId="47"/>
    <cellStyle name="Nadpis 4" xfId="48"/>
    <cellStyle name="Název" xfId="49"/>
    <cellStyle name="NazevOddilu" xfId="50"/>
    <cellStyle name="NazevPolozky" xfId="51"/>
    <cellStyle name="Neutrální" xfId="52"/>
    <cellStyle name="normální 2" xfId="53"/>
    <cellStyle name="normální 2 2" xfId="54"/>
    <cellStyle name="normální 2 2 2" xfId="55"/>
    <cellStyle name="normální 2 3" xfId="56"/>
    <cellStyle name="normální 3" xfId="57"/>
    <cellStyle name="normální 3 2" xfId="58"/>
    <cellStyle name="normální 3 3" xfId="59"/>
    <cellStyle name="normální 4" xfId="60"/>
    <cellStyle name="normální 5" xfId="61"/>
    <cellStyle name="Normální 6" xfId="62"/>
    <cellStyle name="Normální 7" xfId="63"/>
    <cellStyle name="Followed Hyperlink" xfId="64"/>
    <cellStyle name="Poznámka" xfId="65"/>
    <cellStyle name="Percent" xfId="66"/>
    <cellStyle name="Procenta 2" xfId="67"/>
    <cellStyle name="Propojená buňka" xfId="68"/>
    <cellStyle name="Správně" xfId="69"/>
    <cellStyle name="Styl 1" xfId="70"/>
    <cellStyle name="Text upozornění" xfId="71"/>
    <cellStyle name="Vstup" xfId="72"/>
    <cellStyle name="VykazPolozka" xfId="73"/>
    <cellStyle name="VykazVzorec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9C4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948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42C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4B8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349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9E2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057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09C48.tmp" descr="C:\KROSplusData\System\Temp\rad09C4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99482.tmp" descr="C:\KROSplusData\System\Temp\rad9948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C42C8.tmp" descr="C:\KROSplusData\System\Temp\radC42C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D4B87.tmp" descr="C:\KROSplusData\System\Temp\radD4B8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A3490.tmp" descr="C:\KROSplusData\System\Temp\radA349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29E21.tmp" descr="C:\KROSplusData\System\Temp\rad29E2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D057C.tmp" descr="C:\KROSplusData\System\Temp\radD057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veta%20PJ%20-%20VD%202004\Nab&#237;dky%20&#180;04\Loguran\Kanalizace%20+%20Komun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veta%20PJ%20-%20VD%202004\Nab&#237;dky%20&#180;04\Loguran\Kanalizace%20+%20Komun%20var.%20pro%20p.%20Muller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veta\NAB&#205;DKY%20RB%20stavby%202007\Intertell%20Janovice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veta%20PJ%20-%20VD%202004\Nab&#237;dky%20&#180;04\Bru&#269;n&#225;%20-%20ul.%20Plam&#233;nkova\VODOVOD,%20PLYNOVOD%20-%20zm&#283;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veta\NAB&#205;DKY%20RB%20stavby%202007\chemick&#225;\Iveta\NAB&#205;DKY%20ROBSTAV\&#269;el&#225;kovice\&#268;el&#225;kovice2_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veta\NAB&#205;DKY%20RB%20stavby%202007\chemick&#225;\Chemick&#225;_odevzdan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veta\NAB&#205;DKY%20RB%20stavby\MOST%20Ros\Most%20nab&#237;dka%20RB%20stavb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veta\NAB&#205;DKY%20RB%20stavby%202007\Bi&#345;kov\Pod&#283;brady_kp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ossl\B%20-%20nab&#237;dky%202002\49.02%20-%20SIEMENS%20et.%20II%20-%20SAM%20voda%20ka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veta\NAB&#205;DKY%20RB%20stavby%202007\Bi&#345;kov\Bi&#345;kov_odevzd&#225;n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veta%20PJ%20-%20VD%202004\Nab&#237;dky%20&#180;04\Libu&#353;.%20ul\Dest.%20kan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veta\NAB&#205;DKY%20RB%20stavby%202007\Intertell%20Jano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oka A"/>
      <sheetName val="Stoka A1"/>
      <sheetName val="Stoka B1"/>
      <sheetName val="Stoka B1-1"/>
      <sheetName val="Stoka B2"/>
      <sheetName val="Splašk. kanal."/>
      <sheetName val="Vodov. přípojka"/>
      <sheetName val="Komunikac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oka A"/>
      <sheetName val="Stoka A1"/>
      <sheetName val="Stoka B1"/>
      <sheetName val="Stoka B1-1"/>
      <sheetName val="Stoka B2"/>
      <sheetName val="Splašk. kanal."/>
      <sheetName val="Vodov. přípojka"/>
      <sheetName val="Komunikace"/>
    </sheetNames>
    <sheetDataSet>
      <sheetData sheetId="2">
        <row r="21">
          <cell r="A21" t="str">
            <v>P.č.</v>
          </cell>
          <cell r="C21" t="str">
            <v>Název položky</v>
          </cell>
          <cell r="E21" t="str">
            <v>množství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om_ vjezd___2_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01 02 "/>
      <sheetName val="01 C1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zemní práce"/>
      <sheetName val="25_komun_"/>
      <sheetName val="26_ter__sad_úprav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e_01"/>
      <sheetName val="pol_01"/>
      <sheetName val="re_02"/>
      <sheetName val="pol_02"/>
      <sheetName val="re_03"/>
      <sheetName val="pol_03"/>
      <sheetName val="re_04"/>
      <sheetName val="po_04"/>
      <sheetName val="re_05"/>
      <sheetName val="pol_05"/>
      <sheetName val="Položky"/>
      <sheetName val="Soupis"/>
      <sheetName val="hm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ZP, kom, kan"/>
      <sheetName val="Voda"/>
      <sheetName val="Ply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oda "/>
      <sheetName val="Rekapitulace"/>
      <sheetName val="komunikace"/>
      <sheetName val="kanalizace"/>
      <sheetName val="Ply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AM KAN Rek"/>
      <sheetName val="SAM kanal"/>
      <sheetName val="SAM VODA Rek"/>
      <sheetName val="SAM vo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zp_plochy"/>
      <sheetName val="přístřešek pro P"/>
      <sheetName val="doč_ skl_ hala"/>
      <sheetName val="elektro_ VO"/>
      <sheetName val="krytý objekt pro P"/>
      <sheetName val="oplocení"/>
      <sheetName val="kanalizace"/>
      <sheetName val="vr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šťová kan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om, vjezd.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2"/>
  <sheetViews>
    <sheetView tabSelected="1" zoomScalePageLayoutView="0" workbookViewId="0" topLeftCell="A1">
      <selection activeCell="H11" sqref="H11"/>
    </sheetView>
  </sheetViews>
  <sheetFormatPr defaultColWidth="9.140625" defaultRowHeight="13.5"/>
  <cols>
    <col min="1" max="1" width="19.8515625" style="331" customWidth="1"/>
    <col min="2" max="5" width="9.140625" style="331" customWidth="1"/>
    <col min="6" max="6" width="8.8515625" style="331" customWidth="1"/>
    <col min="7" max="7" width="9.140625" style="331" hidden="1" customWidth="1"/>
    <col min="8" max="8" width="12.28125" style="331" customWidth="1"/>
    <col min="9" max="9" width="19.421875" style="331" bestFit="1" customWidth="1"/>
    <col min="10" max="10" width="5.00390625" style="331" customWidth="1"/>
    <col min="11" max="11" width="24.7109375" style="331" customWidth="1"/>
    <col min="12" max="12" width="2.421875" style="331" customWidth="1"/>
    <col min="13" max="13" width="18.00390625" style="373" customWidth="1"/>
    <col min="14" max="14" width="14.7109375" style="331" customWidth="1"/>
    <col min="15" max="16384" width="9.140625" style="331" customWidth="1"/>
  </cols>
  <sheetData>
    <row r="1" spans="1:11" ht="15">
      <c r="A1" s="329" t="s">
        <v>1176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5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4" ht="33" customHeight="1">
      <c r="A3" s="332" t="s">
        <v>1177</v>
      </c>
      <c r="B3" s="333"/>
      <c r="C3" s="333"/>
      <c r="D3" s="333"/>
      <c r="E3" s="333"/>
      <c r="F3" s="333"/>
      <c r="G3" s="333"/>
      <c r="H3" s="333"/>
      <c r="I3" s="333"/>
      <c r="J3" s="333"/>
      <c r="K3" s="334"/>
      <c r="L3" s="335"/>
      <c r="M3" s="375"/>
      <c r="N3" s="336"/>
    </row>
    <row r="4" spans="1:14" ht="18.75" customHeight="1">
      <c r="A4" s="337"/>
      <c r="B4" s="338"/>
      <c r="C4" s="338"/>
      <c r="D4" s="338"/>
      <c r="E4" s="338"/>
      <c r="F4" s="338"/>
      <c r="G4" s="338"/>
      <c r="H4" s="338"/>
      <c r="I4" s="338"/>
      <c r="J4" s="338"/>
      <c r="K4" s="339"/>
      <c r="L4" s="335"/>
      <c r="M4" s="375"/>
      <c r="N4" s="336"/>
    </row>
    <row r="5" spans="1:12" ht="18.75">
      <c r="A5" s="340"/>
      <c r="B5" s="341"/>
      <c r="C5" s="341"/>
      <c r="D5" s="341"/>
      <c r="E5" s="341"/>
      <c r="F5" s="341"/>
      <c r="G5" s="341"/>
      <c r="H5" s="342"/>
      <c r="I5" s="333"/>
      <c r="J5" s="333"/>
      <c r="K5" s="343"/>
      <c r="L5" s="335"/>
    </row>
    <row r="6" spans="1:12" ht="18.75">
      <c r="A6" s="344" t="s">
        <v>1178</v>
      </c>
      <c r="B6" s="345"/>
      <c r="C6" s="345"/>
      <c r="D6" s="345"/>
      <c r="E6" s="345"/>
      <c r="F6" s="345"/>
      <c r="G6" s="345"/>
      <c r="H6" s="346"/>
      <c r="I6" s="347" t="s">
        <v>1179</v>
      </c>
      <c r="J6" s="347"/>
      <c r="K6" s="348" t="s">
        <v>1180</v>
      </c>
      <c r="L6" s="335"/>
    </row>
    <row r="7" spans="1:12" ht="18.75">
      <c r="A7" s="349" t="s">
        <v>92</v>
      </c>
      <c r="B7" s="345" t="s">
        <v>1181</v>
      </c>
      <c r="C7" s="345"/>
      <c r="D7" s="345"/>
      <c r="E7" s="345"/>
      <c r="F7" s="345"/>
      <c r="G7" s="345"/>
      <c r="H7" s="346"/>
      <c r="I7" s="350">
        <f>'RE kom+ch'!AG54</f>
        <v>370000</v>
      </c>
      <c r="J7" s="347"/>
      <c r="K7" s="351">
        <f>I7*1.21</f>
        <v>447700</v>
      </c>
      <c r="L7" s="335"/>
    </row>
    <row r="8" spans="1:12" ht="18.75">
      <c r="A8" s="349" t="s">
        <v>1182</v>
      </c>
      <c r="B8" s="345" t="s">
        <v>1183</v>
      </c>
      <c r="C8" s="345"/>
      <c r="D8" s="345"/>
      <c r="E8" s="345"/>
      <c r="F8" s="345"/>
      <c r="G8" s="345"/>
      <c r="H8" s="346"/>
      <c r="I8" s="350">
        <f>'RE kom+ch'!AG52</f>
        <v>9444224.74</v>
      </c>
      <c r="J8" s="347"/>
      <c r="K8" s="351">
        <f>I8*1.21</f>
        <v>11427511.9354</v>
      </c>
      <c r="L8" s="335"/>
    </row>
    <row r="9" spans="1:12" ht="18.75">
      <c r="A9" s="352" t="s">
        <v>1184</v>
      </c>
      <c r="B9" s="353" t="s">
        <v>1185</v>
      </c>
      <c r="C9" s="345"/>
      <c r="D9" s="345"/>
      <c r="E9" s="345"/>
      <c r="F9" s="345"/>
      <c r="G9" s="345"/>
      <c r="H9" s="346"/>
      <c r="I9" s="350">
        <f>'RE most'!AG52</f>
        <v>3303234.57</v>
      </c>
      <c r="J9" s="347"/>
      <c r="K9" s="351">
        <f>I9*1.21</f>
        <v>3996913.8296999997</v>
      </c>
      <c r="L9" s="335"/>
    </row>
    <row r="10" spans="1:12" ht="18.75">
      <c r="A10" s="349" t="s">
        <v>1186</v>
      </c>
      <c r="B10" s="345" t="s">
        <v>1187</v>
      </c>
      <c r="C10" s="345"/>
      <c r="D10" s="345"/>
      <c r="E10" s="345"/>
      <c r="F10" s="345"/>
      <c r="G10" s="345"/>
      <c r="H10" s="346"/>
      <c r="I10" s="350">
        <f>'RE most'!AG53</f>
        <v>400650</v>
      </c>
      <c r="J10" s="347"/>
      <c r="K10" s="351">
        <f>I10*1.21</f>
        <v>484786.5</v>
      </c>
      <c r="L10" s="335"/>
    </row>
    <row r="11" spans="1:12" ht="18.75">
      <c r="A11" s="354" t="s">
        <v>1188</v>
      </c>
      <c r="B11" s="355"/>
      <c r="C11" s="355"/>
      <c r="D11" s="355"/>
      <c r="E11" s="355"/>
      <c r="F11" s="355"/>
      <c r="G11" s="355"/>
      <c r="H11" s="354"/>
      <c r="I11" s="356">
        <f>SUM(I7:I10)</f>
        <v>13518109.31</v>
      </c>
      <c r="J11" s="356"/>
      <c r="K11" s="357">
        <f>I11*1.21</f>
        <v>16356912.2651</v>
      </c>
      <c r="L11" s="335"/>
    </row>
    <row r="12" spans="1:12" ht="18.75">
      <c r="A12" s="344"/>
      <c r="B12" s="358"/>
      <c r="C12" s="358"/>
      <c r="D12" s="358"/>
      <c r="E12" s="358"/>
      <c r="F12" s="358"/>
      <c r="G12" s="358"/>
      <c r="H12" s="344"/>
      <c r="I12" s="359"/>
      <c r="J12" s="359"/>
      <c r="K12" s="360"/>
      <c r="L12" s="335"/>
    </row>
    <row r="13" spans="1:12" ht="18.75">
      <c r="A13" s="344"/>
      <c r="B13" s="358"/>
      <c r="C13" s="358"/>
      <c r="D13" s="358"/>
      <c r="E13" s="358"/>
      <c r="F13" s="358"/>
      <c r="G13" s="358"/>
      <c r="H13" s="344"/>
      <c r="I13" s="359"/>
      <c r="J13" s="359"/>
      <c r="K13" s="360"/>
      <c r="L13" s="335"/>
    </row>
    <row r="14" spans="1:12" ht="5.25" customHeight="1">
      <c r="A14" s="340"/>
      <c r="B14" s="341"/>
      <c r="C14" s="341"/>
      <c r="D14" s="341"/>
      <c r="E14" s="341"/>
      <c r="F14" s="341"/>
      <c r="G14" s="341"/>
      <c r="H14" s="340"/>
      <c r="I14" s="341"/>
      <c r="J14" s="341"/>
      <c r="K14" s="361"/>
      <c r="L14" s="335"/>
    </row>
    <row r="15" spans="1:12" ht="18.75">
      <c r="A15" s="344" t="s">
        <v>1189</v>
      </c>
      <c r="B15" s="345"/>
      <c r="C15" s="345"/>
      <c r="D15" s="345"/>
      <c r="E15" s="345"/>
      <c r="F15" s="345"/>
      <c r="G15" s="345"/>
      <c r="H15" s="346"/>
      <c r="I15" s="347" t="s">
        <v>1179</v>
      </c>
      <c r="J15" s="347"/>
      <c r="K15" s="348" t="s">
        <v>1180</v>
      </c>
      <c r="L15" s="362"/>
    </row>
    <row r="16" spans="1:14" ht="18.75">
      <c r="A16" s="349" t="s">
        <v>1190</v>
      </c>
      <c r="B16" s="345" t="s">
        <v>1191</v>
      </c>
      <c r="C16" s="345"/>
      <c r="D16" s="345"/>
      <c r="E16" s="345"/>
      <c r="F16" s="345"/>
      <c r="G16" s="345"/>
      <c r="H16" s="346"/>
      <c r="I16" s="363">
        <f>'RE kom+ch'!AG53</f>
        <v>1854842.36</v>
      </c>
      <c r="J16" s="345"/>
      <c r="K16" s="364">
        <f>I16*1.21</f>
        <v>2244359.2556000003</v>
      </c>
      <c r="L16" s="362"/>
      <c r="N16" s="377"/>
    </row>
    <row r="17" spans="1:12" ht="18.75">
      <c r="A17" s="354" t="s">
        <v>1192</v>
      </c>
      <c r="B17" s="365"/>
      <c r="C17" s="365"/>
      <c r="D17" s="365"/>
      <c r="E17" s="365"/>
      <c r="F17" s="365"/>
      <c r="G17" s="365"/>
      <c r="H17" s="366"/>
      <c r="I17" s="356">
        <f>I16</f>
        <v>1854842.36</v>
      </c>
      <c r="J17" s="367"/>
      <c r="K17" s="357">
        <f>SUM(K16:K16)</f>
        <v>2244359.2556000003</v>
      </c>
      <c r="L17" s="335"/>
    </row>
    <row r="18" spans="1:13" s="371" customFormat="1" ht="39" customHeight="1">
      <c r="A18" s="337" t="s">
        <v>1193</v>
      </c>
      <c r="B18" s="368"/>
      <c r="C18" s="368"/>
      <c r="D18" s="368"/>
      <c r="E18" s="368"/>
      <c r="F18" s="368"/>
      <c r="G18" s="368"/>
      <c r="H18" s="337"/>
      <c r="I18" s="369">
        <f>I11+I17</f>
        <v>15372951.67</v>
      </c>
      <c r="J18" s="369"/>
      <c r="K18" s="370">
        <f>K11+K17</f>
        <v>18601271.5207</v>
      </c>
      <c r="M18" s="376"/>
    </row>
    <row r="19" spans="1:12" ht="18.75">
      <c r="A19" s="335"/>
      <c r="B19" s="335"/>
      <c r="C19" s="335"/>
      <c r="D19" s="335"/>
      <c r="E19" s="335"/>
      <c r="F19" s="335"/>
      <c r="G19" s="335"/>
      <c r="H19" s="335"/>
      <c r="I19" s="372"/>
      <c r="J19" s="372"/>
      <c r="K19" s="372"/>
      <c r="L19" s="335"/>
    </row>
    <row r="20" spans="1:12" ht="18.75">
      <c r="A20" s="335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</row>
    <row r="21" ht="15">
      <c r="I21" s="373"/>
    </row>
    <row r="22" ht="15">
      <c r="I22" s="374"/>
    </row>
  </sheetData>
  <sheetProtection/>
  <printOptions/>
  <pageMargins left="0.31496062992125984" right="0.31496062992125984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M56"/>
  <sheetViews>
    <sheetView showGridLines="0" zoomScalePageLayoutView="0" workbookViewId="0" topLeftCell="A1">
      <pane ySplit="1" topLeftCell="A26" activePane="bottomLeft" state="frozen"/>
      <selection pane="topLeft" activeCell="A1" sqref="A1"/>
      <selection pane="bottomLeft" activeCell="M60" sqref="M60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41" t="s">
        <v>0</v>
      </c>
      <c r="B1" s="242"/>
      <c r="C1" s="242"/>
      <c r="D1" s="243" t="s">
        <v>1</v>
      </c>
      <c r="E1" s="242"/>
      <c r="F1" s="242"/>
      <c r="G1" s="242"/>
      <c r="H1" s="242"/>
      <c r="I1" s="242"/>
      <c r="J1" s="242"/>
      <c r="K1" s="244" t="s">
        <v>995</v>
      </c>
      <c r="L1" s="244"/>
      <c r="M1" s="244"/>
      <c r="N1" s="244"/>
      <c r="O1" s="244"/>
      <c r="P1" s="244"/>
      <c r="Q1" s="244"/>
      <c r="R1" s="244"/>
      <c r="S1" s="244"/>
      <c r="T1" s="242"/>
      <c r="U1" s="242"/>
      <c r="V1" s="242"/>
      <c r="W1" s="244" t="s">
        <v>996</v>
      </c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36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382" t="s">
        <v>14</v>
      </c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22"/>
      <c r="AQ5" s="24"/>
      <c r="BE5" s="378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84" t="s">
        <v>17</v>
      </c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22"/>
      <c r="AQ6" s="24"/>
      <c r="BE6" s="379"/>
      <c r="BS6" s="17" t="s">
        <v>18</v>
      </c>
    </row>
    <row r="7" spans="2:71" ht="14.2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22</v>
      </c>
      <c r="AO7" s="22"/>
      <c r="AP7" s="22"/>
      <c r="AQ7" s="24"/>
      <c r="BE7" s="379"/>
      <c r="BS7" s="17" t="s">
        <v>23</v>
      </c>
    </row>
    <row r="8" spans="2:71" ht="14.25" customHeight="1">
      <c r="B8" s="21"/>
      <c r="C8" s="22"/>
      <c r="D8" s="30" t="s">
        <v>24</v>
      </c>
      <c r="E8" s="22"/>
      <c r="F8" s="22"/>
      <c r="G8" s="22"/>
      <c r="H8" s="22"/>
      <c r="I8" s="22"/>
      <c r="J8" s="22"/>
      <c r="K8" s="28" t="s">
        <v>25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26</v>
      </c>
      <c r="AL8" s="22"/>
      <c r="AM8" s="22"/>
      <c r="AN8" s="31" t="s">
        <v>27</v>
      </c>
      <c r="AO8" s="22"/>
      <c r="AP8" s="22"/>
      <c r="AQ8" s="24"/>
      <c r="BE8" s="379"/>
      <c r="BS8" s="17" t="s">
        <v>28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79"/>
      <c r="BS9" s="17" t="s">
        <v>29</v>
      </c>
    </row>
    <row r="10" spans="2:71" ht="14.25" customHeight="1">
      <c r="B10" s="21"/>
      <c r="C10" s="22"/>
      <c r="D10" s="30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31</v>
      </c>
      <c r="AL10" s="22"/>
      <c r="AM10" s="22"/>
      <c r="AN10" s="28" t="s">
        <v>32</v>
      </c>
      <c r="AO10" s="22"/>
      <c r="AP10" s="22"/>
      <c r="AQ10" s="24"/>
      <c r="BE10" s="379"/>
      <c r="BS10" s="17" t="s">
        <v>18</v>
      </c>
    </row>
    <row r="11" spans="2:71" ht="18" customHeight="1">
      <c r="B11" s="21"/>
      <c r="C11" s="22"/>
      <c r="D11" s="22"/>
      <c r="E11" s="28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34</v>
      </c>
      <c r="AL11" s="22"/>
      <c r="AM11" s="22"/>
      <c r="AN11" s="28" t="s">
        <v>35</v>
      </c>
      <c r="AO11" s="22"/>
      <c r="AP11" s="22"/>
      <c r="AQ11" s="24"/>
      <c r="BE11" s="379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79"/>
      <c r="BS12" s="17" t="s">
        <v>18</v>
      </c>
    </row>
    <row r="13" spans="2:71" ht="14.25" customHeight="1">
      <c r="B13" s="21"/>
      <c r="C13" s="22"/>
      <c r="D13" s="30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31</v>
      </c>
      <c r="AL13" s="22"/>
      <c r="AM13" s="22"/>
      <c r="AN13" s="32" t="s">
        <v>37</v>
      </c>
      <c r="AO13" s="22"/>
      <c r="AP13" s="22"/>
      <c r="AQ13" s="24"/>
      <c r="BE13" s="379"/>
      <c r="BS13" s="17" t="s">
        <v>18</v>
      </c>
    </row>
    <row r="14" spans="2:71" ht="15">
      <c r="B14" s="21"/>
      <c r="C14" s="22"/>
      <c r="D14" s="22"/>
      <c r="E14" s="385" t="s">
        <v>37</v>
      </c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0" t="s">
        <v>34</v>
      </c>
      <c r="AL14" s="22"/>
      <c r="AM14" s="22"/>
      <c r="AN14" s="32" t="s">
        <v>37</v>
      </c>
      <c r="AO14" s="22"/>
      <c r="AP14" s="22"/>
      <c r="AQ14" s="24"/>
      <c r="BE14" s="379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79"/>
      <c r="BS15" s="17" t="s">
        <v>4</v>
      </c>
    </row>
    <row r="16" spans="2:71" ht="14.25" customHeight="1">
      <c r="B16" s="21"/>
      <c r="C16" s="22"/>
      <c r="D16" s="30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31</v>
      </c>
      <c r="AL16" s="22"/>
      <c r="AM16" s="22"/>
      <c r="AN16" s="28" t="s">
        <v>39</v>
      </c>
      <c r="AO16" s="22"/>
      <c r="AP16" s="22"/>
      <c r="AQ16" s="24"/>
      <c r="BE16" s="379"/>
      <c r="BS16" s="17" t="s">
        <v>4</v>
      </c>
    </row>
    <row r="17" spans="2:71" ht="18" customHeight="1">
      <c r="B17" s="21"/>
      <c r="C17" s="22"/>
      <c r="D17" s="22"/>
      <c r="E17" s="28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34</v>
      </c>
      <c r="AL17" s="22"/>
      <c r="AM17" s="22"/>
      <c r="AN17" s="28" t="s">
        <v>41</v>
      </c>
      <c r="AO17" s="22"/>
      <c r="AP17" s="22"/>
      <c r="AQ17" s="24"/>
      <c r="BE17" s="379"/>
      <c r="BS17" s="17" t="s">
        <v>42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79"/>
      <c r="BS18" s="17" t="s">
        <v>6</v>
      </c>
    </row>
    <row r="19" spans="2:71" ht="14.25" customHeight="1">
      <c r="B19" s="21"/>
      <c r="C19" s="22"/>
      <c r="D19" s="30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79"/>
      <c r="BS19" s="17" t="s">
        <v>6</v>
      </c>
    </row>
    <row r="20" spans="2:71" ht="22.5" customHeight="1">
      <c r="B20" s="21"/>
      <c r="C20" s="22"/>
      <c r="D20" s="22"/>
      <c r="E20" s="386" t="s">
        <v>44</v>
      </c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22"/>
      <c r="AP20" s="22"/>
      <c r="AQ20" s="24"/>
      <c r="BE20" s="379"/>
      <c r="BS20" s="17" t="s">
        <v>42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79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79"/>
    </row>
    <row r="23" spans="2:57" s="1" customFormat="1" ht="25.5" customHeight="1">
      <c r="B23" s="34"/>
      <c r="C23" s="35"/>
      <c r="D23" s="36" t="s">
        <v>45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7">
        <f>ROUND(AG51,2)</f>
        <v>11669067.1</v>
      </c>
      <c r="AL23" s="388"/>
      <c r="AM23" s="388"/>
      <c r="AN23" s="388"/>
      <c r="AO23" s="388"/>
      <c r="AP23" s="35"/>
      <c r="AQ23" s="38"/>
      <c r="BE23" s="380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80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89" t="s">
        <v>46</v>
      </c>
      <c r="M25" s="390"/>
      <c r="N25" s="390"/>
      <c r="O25" s="390"/>
      <c r="P25" s="35"/>
      <c r="Q25" s="35"/>
      <c r="R25" s="35"/>
      <c r="S25" s="35"/>
      <c r="T25" s="35"/>
      <c r="U25" s="35"/>
      <c r="V25" s="35"/>
      <c r="W25" s="389" t="s">
        <v>47</v>
      </c>
      <c r="X25" s="390"/>
      <c r="Y25" s="390"/>
      <c r="Z25" s="390"/>
      <c r="AA25" s="390"/>
      <c r="AB25" s="390"/>
      <c r="AC25" s="390"/>
      <c r="AD25" s="390"/>
      <c r="AE25" s="390"/>
      <c r="AF25" s="35"/>
      <c r="AG25" s="35"/>
      <c r="AH25" s="35"/>
      <c r="AI25" s="35"/>
      <c r="AJ25" s="35"/>
      <c r="AK25" s="389" t="s">
        <v>48</v>
      </c>
      <c r="AL25" s="390"/>
      <c r="AM25" s="390"/>
      <c r="AN25" s="390"/>
      <c r="AO25" s="390"/>
      <c r="AP25" s="35"/>
      <c r="AQ25" s="38"/>
      <c r="BE25" s="380"/>
    </row>
    <row r="26" spans="2:57" s="2" customFormat="1" ht="14.25" customHeight="1">
      <c r="B26" s="40"/>
      <c r="C26" s="41"/>
      <c r="D26" s="42" t="s">
        <v>49</v>
      </c>
      <c r="E26" s="41"/>
      <c r="F26" s="42" t="s">
        <v>50</v>
      </c>
      <c r="G26" s="41"/>
      <c r="H26" s="41"/>
      <c r="I26" s="41"/>
      <c r="J26" s="41"/>
      <c r="K26" s="41"/>
      <c r="L26" s="391">
        <v>0.21</v>
      </c>
      <c r="M26" s="392"/>
      <c r="N26" s="392"/>
      <c r="O26" s="392"/>
      <c r="P26" s="41"/>
      <c r="Q26" s="41"/>
      <c r="R26" s="41"/>
      <c r="S26" s="41"/>
      <c r="T26" s="41"/>
      <c r="U26" s="41"/>
      <c r="V26" s="41"/>
      <c r="W26" s="393">
        <f>ROUND(AZ51,2)</f>
        <v>11669067.1</v>
      </c>
      <c r="X26" s="392"/>
      <c r="Y26" s="392"/>
      <c r="Z26" s="392"/>
      <c r="AA26" s="392"/>
      <c r="AB26" s="392"/>
      <c r="AC26" s="392"/>
      <c r="AD26" s="392"/>
      <c r="AE26" s="392"/>
      <c r="AF26" s="41"/>
      <c r="AG26" s="41"/>
      <c r="AH26" s="41"/>
      <c r="AI26" s="41"/>
      <c r="AJ26" s="41"/>
      <c r="AK26" s="393">
        <f>ROUND(AV51,2)</f>
        <v>2450504.09</v>
      </c>
      <c r="AL26" s="392"/>
      <c r="AM26" s="392"/>
      <c r="AN26" s="392"/>
      <c r="AO26" s="392"/>
      <c r="AP26" s="41"/>
      <c r="AQ26" s="43"/>
      <c r="BE26" s="381"/>
    </row>
    <row r="27" spans="2:57" s="2" customFormat="1" ht="14.25" customHeight="1">
      <c r="B27" s="40"/>
      <c r="C27" s="41"/>
      <c r="D27" s="41"/>
      <c r="E27" s="41"/>
      <c r="F27" s="42" t="s">
        <v>51</v>
      </c>
      <c r="G27" s="41"/>
      <c r="H27" s="41"/>
      <c r="I27" s="41"/>
      <c r="J27" s="41"/>
      <c r="K27" s="41"/>
      <c r="L27" s="391">
        <v>0.15</v>
      </c>
      <c r="M27" s="392"/>
      <c r="N27" s="392"/>
      <c r="O27" s="392"/>
      <c r="P27" s="41"/>
      <c r="Q27" s="41"/>
      <c r="R27" s="41"/>
      <c r="S27" s="41"/>
      <c r="T27" s="41"/>
      <c r="U27" s="41"/>
      <c r="V27" s="41"/>
      <c r="W27" s="393">
        <f>ROUND(BA51,2)</f>
        <v>0</v>
      </c>
      <c r="X27" s="392"/>
      <c r="Y27" s="392"/>
      <c r="Z27" s="392"/>
      <c r="AA27" s="392"/>
      <c r="AB27" s="392"/>
      <c r="AC27" s="392"/>
      <c r="AD27" s="392"/>
      <c r="AE27" s="392"/>
      <c r="AF27" s="41"/>
      <c r="AG27" s="41"/>
      <c r="AH27" s="41"/>
      <c r="AI27" s="41"/>
      <c r="AJ27" s="41"/>
      <c r="AK27" s="393">
        <f>ROUND(AW51,2)</f>
        <v>0</v>
      </c>
      <c r="AL27" s="392"/>
      <c r="AM27" s="392"/>
      <c r="AN27" s="392"/>
      <c r="AO27" s="392"/>
      <c r="AP27" s="41"/>
      <c r="AQ27" s="43"/>
      <c r="BE27" s="381"/>
    </row>
    <row r="28" spans="2:57" s="2" customFormat="1" ht="14.25" customHeight="1" hidden="1">
      <c r="B28" s="40"/>
      <c r="C28" s="41"/>
      <c r="D28" s="41"/>
      <c r="E28" s="41"/>
      <c r="F28" s="42" t="s">
        <v>52</v>
      </c>
      <c r="G28" s="41"/>
      <c r="H28" s="41"/>
      <c r="I28" s="41"/>
      <c r="J28" s="41"/>
      <c r="K28" s="41"/>
      <c r="L28" s="391">
        <v>0.21</v>
      </c>
      <c r="M28" s="392"/>
      <c r="N28" s="392"/>
      <c r="O28" s="392"/>
      <c r="P28" s="41"/>
      <c r="Q28" s="41"/>
      <c r="R28" s="41"/>
      <c r="S28" s="41"/>
      <c r="T28" s="41"/>
      <c r="U28" s="41"/>
      <c r="V28" s="41"/>
      <c r="W28" s="393">
        <f>ROUND(BB51,2)</f>
        <v>0</v>
      </c>
      <c r="X28" s="392"/>
      <c r="Y28" s="392"/>
      <c r="Z28" s="392"/>
      <c r="AA28" s="392"/>
      <c r="AB28" s="392"/>
      <c r="AC28" s="392"/>
      <c r="AD28" s="392"/>
      <c r="AE28" s="392"/>
      <c r="AF28" s="41"/>
      <c r="AG28" s="41"/>
      <c r="AH28" s="41"/>
      <c r="AI28" s="41"/>
      <c r="AJ28" s="41"/>
      <c r="AK28" s="393">
        <v>0</v>
      </c>
      <c r="AL28" s="392"/>
      <c r="AM28" s="392"/>
      <c r="AN28" s="392"/>
      <c r="AO28" s="392"/>
      <c r="AP28" s="41"/>
      <c r="AQ28" s="43"/>
      <c r="BE28" s="381"/>
    </row>
    <row r="29" spans="2:57" s="2" customFormat="1" ht="14.25" customHeight="1" hidden="1">
      <c r="B29" s="40"/>
      <c r="C29" s="41"/>
      <c r="D29" s="41"/>
      <c r="E29" s="41"/>
      <c r="F29" s="42" t="s">
        <v>53</v>
      </c>
      <c r="G29" s="41"/>
      <c r="H29" s="41"/>
      <c r="I29" s="41"/>
      <c r="J29" s="41"/>
      <c r="K29" s="41"/>
      <c r="L29" s="391">
        <v>0.15</v>
      </c>
      <c r="M29" s="392"/>
      <c r="N29" s="392"/>
      <c r="O29" s="392"/>
      <c r="P29" s="41"/>
      <c r="Q29" s="41"/>
      <c r="R29" s="41"/>
      <c r="S29" s="41"/>
      <c r="T29" s="41"/>
      <c r="U29" s="41"/>
      <c r="V29" s="41"/>
      <c r="W29" s="393">
        <f>ROUND(BC51,2)</f>
        <v>0</v>
      </c>
      <c r="X29" s="392"/>
      <c r="Y29" s="392"/>
      <c r="Z29" s="392"/>
      <c r="AA29" s="392"/>
      <c r="AB29" s="392"/>
      <c r="AC29" s="392"/>
      <c r="AD29" s="392"/>
      <c r="AE29" s="392"/>
      <c r="AF29" s="41"/>
      <c r="AG29" s="41"/>
      <c r="AH29" s="41"/>
      <c r="AI29" s="41"/>
      <c r="AJ29" s="41"/>
      <c r="AK29" s="393">
        <v>0</v>
      </c>
      <c r="AL29" s="392"/>
      <c r="AM29" s="392"/>
      <c r="AN29" s="392"/>
      <c r="AO29" s="392"/>
      <c r="AP29" s="41"/>
      <c r="AQ29" s="43"/>
      <c r="BE29" s="381"/>
    </row>
    <row r="30" spans="2:57" s="2" customFormat="1" ht="14.25" customHeight="1" hidden="1">
      <c r="B30" s="40"/>
      <c r="C30" s="41"/>
      <c r="D30" s="41"/>
      <c r="E30" s="41"/>
      <c r="F30" s="42" t="s">
        <v>54</v>
      </c>
      <c r="G30" s="41"/>
      <c r="H30" s="41"/>
      <c r="I30" s="41"/>
      <c r="J30" s="41"/>
      <c r="K30" s="41"/>
      <c r="L30" s="391">
        <v>0</v>
      </c>
      <c r="M30" s="392"/>
      <c r="N30" s="392"/>
      <c r="O30" s="392"/>
      <c r="P30" s="41"/>
      <c r="Q30" s="41"/>
      <c r="R30" s="41"/>
      <c r="S30" s="41"/>
      <c r="T30" s="41"/>
      <c r="U30" s="41"/>
      <c r="V30" s="41"/>
      <c r="W30" s="393">
        <f>ROUND(BD51,2)</f>
        <v>0</v>
      </c>
      <c r="X30" s="392"/>
      <c r="Y30" s="392"/>
      <c r="Z30" s="392"/>
      <c r="AA30" s="392"/>
      <c r="AB30" s="392"/>
      <c r="AC30" s="392"/>
      <c r="AD30" s="392"/>
      <c r="AE30" s="392"/>
      <c r="AF30" s="41"/>
      <c r="AG30" s="41"/>
      <c r="AH30" s="41"/>
      <c r="AI30" s="41"/>
      <c r="AJ30" s="41"/>
      <c r="AK30" s="393">
        <v>0</v>
      </c>
      <c r="AL30" s="392"/>
      <c r="AM30" s="392"/>
      <c r="AN30" s="392"/>
      <c r="AO30" s="392"/>
      <c r="AP30" s="41"/>
      <c r="AQ30" s="43"/>
      <c r="BE30" s="381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80"/>
    </row>
    <row r="32" spans="2:57" s="1" customFormat="1" ht="25.5" customHeight="1">
      <c r="B32" s="34"/>
      <c r="C32" s="44"/>
      <c r="D32" s="45" t="s">
        <v>55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56</v>
      </c>
      <c r="U32" s="46"/>
      <c r="V32" s="46"/>
      <c r="W32" s="46"/>
      <c r="X32" s="394" t="s">
        <v>57</v>
      </c>
      <c r="Y32" s="395"/>
      <c r="Z32" s="395"/>
      <c r="AA32" s="395"/>
      <c r="AB32" s="395"/>
      <c r="AC32" s="46"/>
      <c r="AD32" s="46"/>
      <c r="AE32" s="46"/>
      <c r="AF32" s="46"/>
      <c r="AG32" s="46"/>
      <c r="AH32" s="46"/>
      <c r="AI32" s="46"/>
      <c r="AJ32" s="46"/>
      <c r="AK32" s="396">
        <f>SUM(AK23:AK30)</f>
        <v>14119571.19</v>
      </c>
      <c r="AL32" s="395"/>
      <c r="AM32" s="395"/>
      <c r="AN32" s="395"/>
      <c r="AO32" s="397"/>
      <c r="AP32" s="44"/>
      <c r="AQ32" s="48"/>
      <c r="BE32" s="380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58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13</v>
      </c>
      <c r="L41" s="3" t="str">
        <f>K5</f>
        <v>SKU72</v>
      </c>
      <c r="AR41" s="55"/>
    </row>
    <row r="42" spans="2:44" s="4" customFormat="1" ht="36.75" customHeight="1">
      <c r="B42" s="57"/>
      <c r="C42" s="58" t="s">
        <v>16</v>
      </c>
      <c r="L42" s="398" t="str">
        <f>K6</f>
        <v>III/11724 Hrádek - Mirošov , 3.etapa Průtah Mirošov</v>
      </c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24</v>
      </c>
      <c r="L44" s="59" t="str">
        <f>IF(K8="","",K8)</f>
        <v>Mirošov</v>
      </c>
      <c r="AI44" s="56" t="s">
        <v>26</v>
      </c>
      <c r="AM44" s="400" t="str">
        <f>IF(AN8="","",AN8)</f>
        <v>8.11.2016</v>
      </c>
      <c r="AN44" s="380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30</v>
      </c>
      <c r="L46" s="3" t="str">
        <f>IF(E11="","",E11)</f>
        <v>SÚS PK příspěvková organizace</v>
      </c>
      <c r="AI46" s="56" t="s">
        <v>38</v>
      </c>
      <c r="AM46" s="401" t="str">
        <f>IF(E17="","",E17)</f>
        <v>Projekční kancelář Ing.Škubalová</v>
      </c>
      <c r="AN46" s="380"/>
      <c r="AO46" s="380"/>
      <c r="AP46" s="380"/>
      <c r="AR46" s="34"/>
      <c r="AS46" s="402" t="s">
        <v>59</v>
      </c>
      <c r="AT46" s="403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36</v>
      </c>
      <c r="L47" s="3">
        <f>IF(E14="Vyplň údaj","",E14)</f>
      </c>
      <c r="AR47" s="34"/>
      <c r="AS47" s="404"/>
      <c r="AT47" s="390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404"/>
      <c r="AT48" s="390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413" t="s">
        <v>60</v>
      </c>
      <c r="D49" s="406"/>
      <c r="E49" s="406"/>
      <c r="F49" s="406"/>
      <c r="G49" s="406"/>
      <c r="H49" s="65"/>
      <c r="I49" s="405" t="s">
        <v>61</v>
      </c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6"/>
      <c r="AF49" s="406"/>
      <c r="AG49" s="407" t="s">
        <v>62</v>
      </c>
      <c r="AH49" s="406"/>
      <c r="AI49" s="406"/>
      <c r="AJ49" s="406"/>
      <c r="AK49" s="406"/>
      <c r="AL49" s="406"/>
      <c r="AM49" s="406"/>
      <c r="AN49" s="405" t="s">
        <v>63</v>
      </c>
      <c r="AO49" s="406"/>
      <c r="AP49" s="406"/>
      <c r="AQ49" s="66" t="s">
        <v>64</v>
      </c>
      <c r="AR49" s="34"/>
      <c r="AS49" s="67" t="s">
        <v>65</v>
      </c>
      <c r="AT49" s="68" t="s">
        <v>66</v>
      </c>
      <c r="AU49" s="68" t="s">
        <v>67</v>
      </c>
      <c r="AV49" s="68" t="s">
        <v>68</v>
      </c>
      <c r="AW49" s="68" t="s">
        <v>69</v>
      </c>
      <c r="AX49" s="68" t="s">
        <v>70</v>
      </c>
      <c r="AY49" s="68" t="s">
        <v>71</v>
      </c>
      <c r="AZ49" s="68" t="s">
        <v>72</v>
      </c>
      <c r="BA49" s="68" t="s">
        <v>73</v>
      </c>
      <c r="BB49" s="68" t="s">
        <v>74</v>
      </c>
      <c r="BC49" s="68" t="s">
        <v>75</v>
      </c>
      <c r="BD49" s="69" t="s">
        <v>76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77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411">
        <f>ROUND(SUM(AG52:AG54),2)</f>
        <v>11669067.1</v>
      </c>
      <c r="AH51" s="411"/>
      <c r="AI51" s="411"/>
      <c r="AJ51" s="411"/>
      <c r="AK51" s="411"/>
      <c r="AL51" s="411"/>
      <c r="AM51" s="411"/>
      <c r="AN51" s="412">
        <f>SUM(AG51,AT51)</f>
        <v>14119571.19</v>
      </c>
      <c r="AO51" s="412"/>
      <c r="AP51" s="412"/>
      <c r="AQ51" s="73" t="s">
        <v>44</v>
      </c>
      <c r="AR51" s="57"/>
      <c r="AS51" s="74">
        <f>ROUND(SUM(AS52:AS54),2)</f>
        <v>0</v>
      </c>
      <c r="AT51" s="75">
        <f>ROUND(SUM(AV51:AW51),2)</f>
        <v>2450504.09</v>
      </c>
      <c r="AU51" s="76">
        <f>ROUND(SUM(AU52:AU54),5)</f>
        <v>0</v>
      </c>
      <c r="AV51" s="75">
        <f>ROUND(AZ51*L26,2)</f>
        <v>2450504.09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ROUND(SUM(AZ52:AZ54),2)</f>
        <v>11669067.1</v>
      </c>
      <c r="BA51" s="75">
        <f>ROUND(SUM(BA52:BA54),2)</f>
        <v>0</v>
      </c>
      <c r="BB51" s="75">
        <f>ROUND(SUM(BB52:BB54),2)</f>
        <v>0</v>
      </c>
      <c r="BC51" s="75">
        <f>ROUND(SUM(BC52:BC54),2)</f>
        <v>0</v>
      </c>
      <c r="BD51" s="77">
        <f>ROUND(SUM(BD52:BD54),2)</f>
        <v>0</v>
      </c>
      <c r="BS51" s="58" t="s">
        <v>78</v>
      </c>
      <c r="BT51" s="58" t="s">
        <v>79</v>
      </c>
      <c r="BU51" s="78" t="s">
        <v>80</v>
      </c>
      <c r="BV51" s="58" t="s">
        <v>81</v>
      </c>
      <c r="BW51" s="58" t="s">
        <v>5</v>
      </c>
      <c r="BX51" s="58" t="s">
        <v>82</v>
      </c>
      <c r="CL51" s="58" t="s">
        <v>20</v>
      </c>
    </row>
    <row r="52" spans="1:91" s="5" customFormat="1" ht="27" customHeight="1">
      <c r="A52" s="237" t="s">
        <v>997</v>
      </c>
      <c r="B52" s="79"/>
      <c r="C52" s="80"/>
      <c r="D52" s="410" t="s">
        <v>83</v>
      </c>
      <c r="E52" s="409"/>
      <c r="F52" s="409"/>
      <c r="G52" s="409"/>
      <c r="H52" s="409"/>
      <c r="I52" s="81"/>
      <c r="J52" s="410" t="s">
        <v>84</v>
      </c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09"/>
      <c r="AB52" s="409"/>
      <c r="AC52" s="409"/>
      <c r="AD52" s="409"/>
      <c r="AE52" s="409"/>
      <c r="AF52" s="409"/>
      <c r="AG52" s="408">
        <f>'SKU7201 - SO 103  Komunikace'!J27</f>
        <v>9444224.74</v>
      </c>
      <c r="AH52" s="409"/>
      <c r="AI52" s="409"/>
      <c r="AJ52" s="409"/>
      <c r="AK52" s="409"/>
      <c r="AL52" s="409"/>
      <c r="AM52" s="409"/>
      <c r="AN52" s="408">
        <f>SUM(AG52,AT52)</f>
        <v>11427511.94</v>
      </c>
      <c r="AO52" s="409"/>
      <c r="AP52" s="409"/>
      <c r="AQ52" s="82" t="s">
        <v>85</v>
      </c>
      <c r="AR52" s="79"/>
      <c r="AS52" s="83">
        <v>0</v>
      </c>
      <c r="AT52" s="84">
        <f>ROUND(SUM(AV52:AW52),2)</f>
        <v>1983287.2</v>
      </c>
      <c r="AU52" s="85">
        <f>'SKU7201 - SO 103  Komunikace'!P86</f>
        <v>0</v>
      </c>
      <c r="AV52" s="84">
        <f>'SKU7201 - SO 103  Komunikace'!J30</f>
        <v>1983287.2</v>
      </c>
      <c r="AW52" s="84">
        <f>'SKU7201 - SO 103  Komunikace'!J31</f>
        <v>0</v>
      </c>
      <c r="AX52" s="84">
        <f>'SKU7201 - SO 103  Komunikace'!J32</f>
        <v>0</v>
      </c>
      <c r="AY52" s="84">
        <f>'SKU7201 - SO 103  Komunikace'!J33</f>
        <v>0</v>
      </c>
      <c r="AZ52" s="84">
        <f>'SKU7201 - SO 103  Komunikace'!F30</f>
        <v>9444224.74</v>
      </c>
      <c r="BA52" s="84">
        <f>'SKU7201 - SO 103  Komunikace'!F31</f>
        <v>0</v>
      </c>
      <c r="BB52" s="84">
        <f>'SKU7201 - SO 103  Komunikace'!F32</f>
        <v>0</v>
      </c>
      <c r="BC52" s="84">
        <f>'SKU7201 - SO 103  Komunikace'!F33</f>
        <v>0</v>
      </c>
      <c r="BD52" s="86">
        <f>'SKU7201 - SO 103  Komunikace'!F34</f>
        <v>0</v>
      </c>
      <c r="BT52" s="87" t="s">
        <v>23</v>
      </c>
      <c r="BV52" s="87" t="s">
        <v>81</v>
      </c>
      <c r="BW52" s="87" t="s">
        <v>86</v>
      </c>
      <c r="BX52" s="87" t="s">
        <v>5</v>
      </c>
      <c r="CL52" s="87" t="s">
        <v>44</v>
      </c>
      <c r="CM52" s="87" t="s">
        <v>87</v>
      </c>
    </row>
    <row r="53" spans="1:91" s="5" customFormat="1" ht="27" customHeight="1">
      <c r="A53" s="237" t="s">
        <v>997</v>
      </c>
      <c r="B53" s="79"/>
      <c r="C53" s="80"/>
      <c r="D53" s="410" t="s">
        <v>88</v>
      </c>
      <c r="E53" s="409"/>
      <c r="F53" s="409"/>
      <c r="G53" s="409"/>
      <c r="H53" s="409"/>
      <c r="I53" s="81"/>
      <c r="J53" s="410" t="s">
        <v>89</v>
      </c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09"/>
      <c r="AF53" s="409"/>
      <c r="AG53" s="408">
        <f>'SKU7202 - SO 104  Chodník...'!J27</f>
        <v>1854842.36</v>
      </c>
      <c r="AH53" s="409"/>
      <c r="AI53" s="409"/>
      <c r="AJ53" s="409"/>
      <c r="AK53" s="409"/>
      <c r="AL53" s="409"/>
      <c r="AM53" s="409"/>
      <c r="AN53" s="408">
        <f>SUM(AG53,AT53)</f>
        <v>2244359.2600000002</v>
      </c>
      <c r="AO53" s="409"/>
      <c r="AP53" s="409"/>
      <c r="AQ53" s="82" t="s">
        <v>85</v>
      </c>
      <c r="AR53" s="79"/>
      <c r="AS53" s="83">
        <v>0</v>
      </c>
      <c r="AT53" s="84">
        <f>ROUND(SUM(AV53:AW53),2)</f>
        <v>389516.9</v>
      </c>
      <c r="AU53" s="85">
        <f>'SKU7202 - SO 104  Chodník...'!P86</f>
        <v>0</v>
      </c>
      <c r="AV53" s="84">
        <f>'SKU7202 - SO 104  Chodník...'!J30</f>
        <v>389516.9</v>
      </c>
      <c r="AW53" s="84">
        <f>'SKU7202 - SO 104  Chodník...'!J31</f>
        <v>0</v>
      </c>
      <c r="AX53" s="84">
        <f>'SKU7202 - SO 104  Chodník...'!J32</f>
        <v>0</v>
      </c>
      <c r="AY53" s="84">
        <f>'SKU7202 - SO 104  Chodník...'!J33</f>
        <v>0</v>
      </c>
      <c r="AZ53" s="84">
        <f>'SKU7202 - SO 104  Chodník...'!F30</f>
        <v>1854842.36</v>
      </c>
      <c r="BA53" s="84">
        <f>'SKU7202 - SO 104  Chodník...'!F31</f>
        <v>0</v>
      </c>
      <c r="BB53" s="84">
        <f>'SKU7202 - SO 104  Chodník...'!F32</f>
        <v>0</v>
      </c>
      <c r="BC53" s="84">
        <f>'SKU7202 - SO 104  Chodník...'!F33</f>
        <v>0</v>
      </c>
      <c r="BD53" s="86">
        <f>'SKU7202 - SO 104  Chodník...'!F34</f>
        <v>0</v>
      </c>
      <c r="BT53" s="87" t="s">
        <v>23</v>
      </c>
      <c r="BV53" s="87" t="s">
        <v>81</v>
      </c>
      <c r="BW53" s="87" t="s">
        <v>90</v>
      </c>
      <c r="BX53" s="87" t="s">
        <v>5</v>
      </c>
      <c r="CL53" s="87" t="s">
        <v>44</v>
      </c>
      <c r="CM53" s="87" t="s">
        <v>87</v>
      </c>
    </row>
    <row r="54" spans="1:91" s="5" customFormat="1" ht="27" customHeight="1">
      <c r="A54" s="237" t="s">
        <v>997</v>
      </c>
      <c r="B54" s="79"/>
      <c r="C54" s="80"/>
      <c r="D54" s="410" t="s">
        <v>91</v>
      </c>
      <c r="E54" s="409"/>
      <c r="F54" s="409"/>
      <c r="G54" s="409"/>
      <c r="H54" s="409"/>
      <c r="I54" s="81"/>
      <c r="J54" s="410" t="s">
        <v>92</v>
      </c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09"/>
      <c r="AC54" s="409"/>
      <c r="AD54" s="409"/>
      <c r="AE54" s="409"/>
      <c r="AF54" s="409"/>
      <c r="AG54" s="408">
        <f>'SKU7203 - VON'!J27</f>
        <v>370000</v>
      </c>
      <c r="AH54" s="409"/>
      <c r="AI54" s="409"/>
      <c r="AJ54" s="409"/>
      <c r="AK54" s="409"/>
      <c r="AL54" s="409"/>
      <c r="AM54" s="409"/>
      <c r="AN54" s="408">
        <f>SUM(AG54,AT54)</f>
        <v>447700</v>
      </c>
      <c r="AO54" s="409"/>
      <c r="AP54" s="409"/>
      <c r="AQ54" s="82" t="s">
        <v>85</v>
      </c>
      <c r="AR54" s="79"/>
      <c r="AS54" s="88">
        <v>0</v>
      </c>
      <c r="AT54" s="89">
        <f>ROUND(SUM(AV54:AW54),2)</f>
        <v>77700</v>
      </c>
      <c r="AU54" s="90">
        <f>'SKU7203 - VON'!P82</f>
        <v>0</v>
      </c>
      <c r="AV54" s="89">
        <f>'SKU7203 - VON'!J30</f>
        <v>77700</v>
      </c>
      <c r="AW54" s="89">
        <f>'SKU7203 - VON'!J31</f>
        <v>0</v>
      </c>
      <c r="AX54" s="89">
        <f>'SKU7203 - VON'!J32</f>
        <v>0</v>
      </c>
      <c r="AY54" s="89">
        <f>'SKU7203 - VON'!J33</f>
        <v>0</v>
      </c>
      <c r="AZ54" s="89">
        <f>'SKU7203 - VON'!F30</f>
        <v>370000</v>
      </c>
      <c r="BA54" s="89">
        <f>'SKU7203 - VON'!F31</f>
        <v>0</v>
      </c>
      <c r="BB54" s="89">
        <f>'SKU7203 - VON'!F32</f>
        <v>0</v>
      </c>
      <c r="BC54" s="89">
        <f>'SKU7203 - VON'!F33</f>
        <v>0</v>
      </c>
      <c r="BD54" s="91">
        <f>'SKU7203 - VON'!F34</f>
        <v>0</v>
      </c>
      <c r="BT54" s="87" t="s">
        <v>23</v>
      </c>
      <c r="BV54" s="87" t="s">
        <v>81</v>
      </c>
      <c r="BW54" s="87" t="s">
        <v>93</v>
      </c>
      <c r="BX54" s="87" t="s">
        <v>5</v>
      </c>
      <c r="CL54" s="87" t="s">
        <v>44</v>
      </c>
      <c r="CM54" s="87" t="s">
        <v>87</v>
      </c>
    </row>
    <row r="55" spans="2:44" s="1" customFormat="1" ht="30" customHeight="1">
      <c r="B55" s="34"/>
      <c r="AR55" s="34"/>
    </row>
    <row r="56" spans="2:44" s="1" customFormat="1" ht="6.75" customHeight="1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34"/>
    </row>
  </sheetData>
  <sheetProtection password="CC35" sheet="1" objects="1" scenarios="1" formatColumns="0" formatRows="0" sort="0" autoFilter="0"/>
  <mergeCells count="49">
    <mergeCell ref="AR2:BE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KU7201 - SO 103  Komunikace'!C2" tooltip="SKU7201 - SO 103  Komunikace" display="/"/>
    <hyperlink ref="A53" location="'SKU7202 - SO 104  Chodník...'!C2" tooltip="SKU7202 - SO 104  Chodník..." display="/"/>
    <hyperlink ref="A54" location="'SKU7203 - VON'!C2" tooltip="SKU7203 - VON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1"/>
  <sheetViews>
    <sheetView showGridLines="0" zoomScalePageLayoutView="0" workbookViewId="0" topLeftCell="A1">
      <pane ySplit="1" topLeftCell="A77" activePane="bottomLeft" state="frozen"/>
      <selection pane="topLeft" activeCell="A1" sqref="A1"/>
      <selection pane="bottomLeft" activeCell="G95" sqref="G95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1.00390625" style="0" customWidth="1"/>
    <col min="6" max="6" width="73.281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17.851562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9"/>
      <c r="C1" s="239"/>
      <c r="D1" s="238" t="s">
        <v>1</v>
      </c>
      <c r="E1" s="239"/>
      <c r="F1" s="240" t="s">
        <v>998</v>
      </c>
      <c r="G1" s="414" t="s">
        <v>999</v>
      </c>
      <c r="H1" s="414"/>
      <c r="I1" s="246"/>
      <c r="J1" s="240" t="s">
        <v>1000</v>
      </c>
      <c r="K1" s="238" t="s">
        <v>94</v>
      </c>
      <c r="L1" s="240" t="s">
        <v>1001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7" t="s">
        <v>86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87</v>
      </c>
    </row>
    <row r="4" spans="2:46" ht="36.75" customHeight="1">
      <c r="B4" s="21"/>
      <c r="C4" s="22"/>
      <c r="D4" s="23" t="s">
        <v>95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415" t="str">
        <f>'RE kom+ch'!K6</f>
        <v>III/11724 Hrádek - Mirošov , 3.etapa Průtah Mirošov</v>
      </c>
      <c r="F7" s="383"/>
      <c r="G7" s="383"/>
      <c r="H7" s="383"/>
      <c r="I7" s="94"/>
      <c r="J7" s="22"/>
      <c r="K7" s="24"/>
    </row>
    <row r="8" spans="2:11" s="1" customFormat="1" ht="15">
      <c r="B8" s="34"/>
      <c r="C8" s="35"/>
      <c r="D8" s="30" t="s">
        <v>96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416" t="s">
        <v>97</v>
      </c>
      <c r="F9" s="390"/>
      <c r="G9" s="390"/>
      <c r="H9" s="390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44</v>
      </c>
      <c r="G11" s="35"/>
      <c r="H11" s="35"/>
      <c r="I11" s="96" t="s">
        <v>21</v>
      </c>
      <c r="J11" s="28" t="s">
        <v>44</v>
      </c>
      <c r="K11" s="38"/>
    </row>
    <row r="12" spans="2:11" s="1" customFormat="1" ht="14.25" customHeight="1">
      <c r="B12" s="34"/>
      <c r="C12" s="35"/>
      <c r="D12" s="30" t="s">
        <v>24</v>
      </c>
      <c r="E12" s="35"/>
      <c r="F12" s="28" t="s">
        <v>98</v>
      </c>
      <c r="G12" s="35"/>
      <c r="H12" s="35"/>
      <c r="I12" s="96" t="s">
        <v>26</v>
      </c>
      <c r="J12" s="97" t="str">
        <f>'RE kom+ch'!AN8</f>
        <v>8.11.2016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30</v>
      </c>
      <c r="E14" s="35"/>
      <c r="F14" s="35"/>
      <c r="G14" s="35"/>
      <c r="H14" s="35"/>
      <c r="I14" s="96" t="s">
        <v>31</v>
      </c>
      <c r="J14" s="28" t="s">
        <v>44</v>
      </c>
      <c r="K14" s="38"/>
    </row>
    <row r="15" spans="2:11" s="1" customFormat="1" ht="18" customHeight="1">
      <c r="B15" s="34"/>
      <c r="C15" s="35"/>
      <c r="D15" s="35"/>
      <c r="E15" s="28" t="s">
        <v>33</v>
      </c>
      <c r="F15" s="35"/>
      <c r="G15" s="35"/>
      <c r="H15" s="35"/>
      <c r="I15" s="96" t="s">
        <v>34</v>
      </c>
      <c r="J15" s="28" t="s">
        <v>44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36</v>
      </c>
      <c r="E17" s="35"/>
      <c r="F17" s="35"/>
      <c r="G17" s="35"/>
      <c r="H17" s="35"/>
      <c r="I17" s="96" t="s">
        <v>31</v>
      </c>
      <c r="J17" s="28">
        <f>IF('RE kom+ch'!AN13="Vyplň údaj","",IF('RE kom+ch'!AN13="","",'RE kom+ch'!AN13))</f>
      </c>
      <c r="K17" s="38"/>
    </row>
    <row r="18" spans="2:11" s="1" customFormat="1" ht="18" customHeight="1">
      <c r="B18" s="34"/>
      <c r="C18" s="35"/>
      <c r="D18" s="35"/>
      <c r="E18" s="28">
        <f>IF('RE kom+ch'!E14="Vyplň údaj","",IF('RE kom+ch'!E14="","",'RE kom+ch'!E14))</f>
      </c>
      <c r="F18" s="35"/>
      <c r="G18" s="35"/>
      <c r="H18" s="35"/>
      <c r="I18" s="96" t="s">
        <v>34</v>
      </c>
      <c r="J18" s="28">
        <f>IF('RE kom+ch'!AN14="Vyplň údaj","",IF('RE kom+ch'!AN14="","",'RE kom+ch'!AN14))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38</v>
      </c>
      <c r="E20" s="35"/>
      <c r="F20" s="35"/>
      <c r="G20" s="35"/>
      <c r="H20" s="35"/>
      <c r="I20" s="96" t="s">
        <v>31</v>
      </c>
      <c r="J20" s="28" t="s">
        <v>44</v>
      </c>
      <c r="K20" s="38"/>
    </row>
    <row r="21" spans="2:11" s="1" customFormat="1" ht="18" customHeight="1">
      <c r="B21" s="34"/>
      <c r="C21" s="35"/>
      <c r="D21" s="35"/>
      <c r="E21" s="28" t="s">
        <v>40</v>
      </c>
      <c r="F21" s="35"/>
      <c r="G21" s="35"/>
      <c r="H21" s="35"/>
      <c r="I21" s="96" t="s">
        <v>34</v>
      </c>
      <c r="J21" s="28" t="s">
        <v>44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43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86" t="s">
        <v>44</v>
      </c>
      <c r="F24" s="417"/>
      <c r="G24" s="417"/>
      <c r="H24" s="417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45</v>
      </c>
      <c r="E27" s="35"/>
      <c r="F27" s="35"/>
      <c r="G27" s="35"/>
      <c r="H27" s="35"/>
      <c r="I27" s="95"/>
      <c r="J27" s="105">
        <f>ROUND(J86,2)</f>
        <v>9444224.74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47</v>
      </c>
      <c r="G29" s="35"/>
      <c r="H29" s="35"/>
      <c r="I29" s="106" t="s">
        <v>46</v>
      </c>
      <c r="J29" s="39" t="s">
        <v>48</v>
      </c>
      <c r="K29" s="38"/>
    </row>
    <row r="30" spans="2:11" s="1" customFormat="1" ht="14.25" customHeight="1">
      <c r="B30" s="34"/>
      <c r="C30" s="35"/>
      <c r="D30" s="42" t="s">
        <v>49</v>
      </c>
      <c r="E30" s="42" t="s">
        <v>50</v>
      </c>
      <c r="F30" s="107">
        <f>ROUND(SUM(BE86:BE369),2)</f>
        <v>9444224.74</v>
      </c>
      <c r="G30" s="35"/>
      <c r="H30" s="35"/>
      <c r="I30" s="108">
        <v>0.21</v>
      </c>
      <c r="J30" s="107">
        <f>ROUND(ROUND((SUM(BE86:BE369)),2)*I30,2)</f>
        <v>1983287.2</v>
      </c>
      <c r="K30" s="38"/>
    </row>
    <row r="31" spans="2:11" s="1" customFormat="1" ht="14.25" customHeight="1">
      <c r="B31" s="34"/>
      <c r="C31" s="35"/>
      <c r="D31" s="35"/>
      <c r="E31" s="42" t="s">
        <v>51</v>
      </c>
      <c r="F31" s="107">
        <f>ROUND(SUM(BF86:BF369),2)</f>
        <v>0</v>
      </c>
      <c r="G31" s="35"/>
      <c r="H31" s="35"/>
      <c r="I31" s="108">
        <v>0.15</v>
      </c>
      <c r="J31" s="107">
        <f>ROUND(ROUND((SUM(BF86:BF369)),2)*I31,2)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52</v>
      </c>
      <c r="F32" s="107">
        <f>ROUND(SUM(BG86:BG369),2)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53</v>
      </c>
      <c r="F33" s="107">
        <f>ROUND(SUM(BH86:BH369),2)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54</v>
      </c>
      <c r="F34" s="107">
        <f>ROUND(SUM(BI86:BI369),2)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55</v>
      </c>
      <c r="E36" s="65"/>
      <c r="F36" s="65"/>
      <c r="G36" s="111" t="s">
        <v>56</v>
      </c>
      <c r="H36" s="112" t="s">
        <v>57</v>
      </c>
      <c r="I36" s="113"/>
      <c r="J36" s="114">
        <f>SUM(J27:J34)</f>
        <v>11427511.94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99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415" t="str">
        <f>E7</f>
        <v>III/11724 Hrádek - Mirošov , 3.etapa Průtah Mirošov</v>
      </c>
      <c r="F45" s="390"/>
      <c r="G45" s="390"/>
      <c r="H45" s="390"/>
      <c r="I45" s="95"/>
      <c r="J45" s="35"/>
      <c r="K45" s="38"/>
    </row>
    <row r="46" spans="2:11" s="1" customFormat="1" ht="14.25" customHeight="1">
      <c r="B46" s="34"/>
      <c r="C46" s="30" t="s">
        <v>96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416" t="str">
        <f>E9</f>
        <v>SKU7201 - SO 103  Komunikace</v>
      </c>
      <c r="F47" s="390"/>
      <c r="G47" s="390"/>
      <c r="H47" s="390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24</v>
      </c>
      <c r="D49" s="35"/>
      <c r="E49" s="35"/>
      <c r="F49" s="28" t="str">
        <f>F12</f>
        <v> </v>
      </c>
      <c r="G49" s="35"/>
      <c r="H49" s="35"/>
      <c r="I49" s="96" t="s">
        <v>26</v>
      </c>
      <c r="J49" s="97" t="str">
        <f>IF(J12="","",J12)</f>
        <v>8.11.2016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30</v>
      </c>
      <c r="D51" s="35"/>
      <c r="E51" s="35"/>
      <c r="F51" s="28" t="str">
        <f>E15</f>
        <v>SÚS PK příspěvková organizace</v>
      </c>
      <c r="G51" s="35"/>
      <c r="H51" s="35"/>
      <c r="I51" s="96" t="s">
        <v>38</v>
      </c>
      <c r="J51" s="28" t="str">
        <f>E21</f>
        <v>Projekční kancelář Ing.Škubalová</v>
      </c>
      <c r="K51" s="38"/>
    </row>
    <row r="52" spans="2:11" s="1" customFormat="1" ht="14.25" customHeight="1">
      <c r="B52" s="34"/>
      <c r="C52" s="30" t="s">
        <v>36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100</v>
      </c>
      <c r="D54" s="109"/>
      <c r="E54" s="109"/>
      <c r="F54" s="109"/>
      <c r="G54" s="109"/>
      <c r="H54" s="109"/>
      <c r="I54" s="120"/>
      <c r="J54" s="121" t="s">
        <v>101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102</v>
      </c>
      <c r="D56" s="35"/>
      <c r="E56" s="35"/>
      <c r="F56" s="35"/>
      <c r="G56" s="35"/>
      <c r="H56" s="35"/>
      <c r="I56" s="95"/>
      <c r="J56" s="105">
        <f>J86</f>
        <v>9444224.74</v>
      </c>
      <c r="K56" s="38"/>
      <c r="AU56" s="17" t="s">
        <v>103</v>
      </c>
    </row>
    <row r="57" spans="2:11" s="7" customFormat="1" ht="24.75" customHeight="1">
      <c r="B57" s="124"/>
      <c r="C57" s="125"/>
      <c r="D57" s="126" t="s">
        <v>104</v>
      </c>
      <c r="E57" s="127"/>
      <c r="F57" s="127"/>
      <c r="G57" s="127"/>
      <c r="H57" s="127"/>
      <c r="I57" s="128"/>
      <c r="J57" s="129">
        <f>J87</f>
        <v>9444224.74</v>
      </c>
      <c r="K57" s="130"/>
    </row>
    <row r="58" spans="2:11" s="8" customFormat="1" ht="19.5" customHeight="1">
      <c r="B58" s="131"/>
      <c r="C58" s="132"/>
      <c r="D58" s="133" t="s">
        <v>105</v>
      </c>
      <c r="E58" s="134"/>
      <c r="F58" s="134"/>
      <c r="G58" s="134"/>
      <c r="H58" s="134"/>
      <c r="I58" s="135"/>
      <c r="J58" s="136">
        <f>J88</f>
        <v>1580173.54</v>
      </c>
      <c r="K58" s="137"/>
    </row>
    <row r="59" spans="2:11" s="8" customFormat="1" ht="19.5" customHeight="1">
      <c r="B59" s="131"/>
      <c r="C59" s="132"/>
      <c r="D59" s="133" t="s">
        <v>106</v>
      </c>
      <c r="E59" s="134"/>
      <c r="F59" s="134"/>
      <c r="G59" s="134"/>
      <c r="H59" s="134"/>
      <c r="I59" s="135"/>
      <c r="J59" s="136">
        <f>J169</f>
        <v>280156.06999999995</v>
      </c>
      <c r="K59" s="137"/>
    </row>
    <row r="60" spans="2:11" s="8" customFormat="1" ht="19.5" customHeight="1">
      <c r="B60" s="131"/>
      <c r="C60" s="132"/>
      <c r="D60" s="133" t="s">
        <v>107</v>
      </c>
      <c r="E60" s="134"/>
      <c r="F60" s="134"/>
      <c r="G60" s="134"/>
      <c r="H60" s="134"/>
      <c r="I60" s="135"/>
      <c r="J60" s="136">
        <f>J182</f>
        <v>206580</v>
      </c>
      <c r="K60" s="137"/>
    </row>
    <row r="61" spans="2:11" s="8" customFormat="1" ht="19.5" customHeight="1">
      <c r="B61" s="131"/>
      <c r="C61" s="132"/>
      <c r="D61" s="133" t="s">
        <v>108</v>
      </c>
      <c r="E61" s="134"/>
      <c r="F61" s="134"/>
      <c r="G61" s="134"/>
      <c r="H61" s="134"/>
      <c r="I61" s="135"/>
      <c r="J61" s="136">
        <f>J190</f>
        <v>117818.1</v>
      </c>
      <c r="K61" s="137"/>
    </row>
    <row r="62" spans="2:11" s="8" customFormat="1" ht="19.5" customHeight="1">
      <c r="B62" s="131"/>
      <c r="C62" s="132"/>
      <c r="D62" s="133" t="s">
        <v>109</v>
      </c>
      <c r="E62" s="134"/>
      <c r="F62" s="134"/>
      <c r="G62" s="134"/>
      <c r="H62" s="134"/>
      <c r="I62" s="135"/>
      <c r="J62" s="136">
        <f>J198</f>
        <v>4595587.04</v>
      </c>
      <c r="K62" s="137"/>
    </row>
    <row r="63" spans="2:11" s="8" customFormat="1" ht="19.5" customHeight="1">
      <c r="B63" s="131"/>
      <c r="C63" s="132"/>
      <c r="D63" s="133" t="s">
        <v>110</v>
      </c>
      <c r="E63" s="134"/>
      <c r="F63" s="134"/>
      <c r="G63" s="134"/>
      <c r="H63" s="134"/>
      <c r="I63" s="135"/>
      <c r="J63" s="136">
        <f>J256</f>
        <v>277893</v>
      </c>
      <c r="K63" s="137"/>
    </row>
    <row r="64" spans="2:11" s="8" customFormat="1" ht="19.5" customHeight="1">
      <c r="B64" s="131"/>
      <c r="C64" s="132"/>
      <c r="D64" s="133" t="s">
        <v>111</v>
      </c>
      <c r="E64" s="134"/>
      <c r="F64" s="134"/>
      <c r="G64" s="134"/>
      <c r="H64" s="134"/>
      <c r="I64" s="135"/>
      <c r="J64" s="136">
        <f>J285</f>
        <v>999061.83</v>
      </c>
      <c r="K64" s="137"/>
    </row>
    <row r="65" spans="2:11" s="8" customFormat="1" ht="19.5" customHeight="1">
      <c r="B65" s="131"/>
      <c r="C65" s="132"/>
      <c r="D65" s="133" t="s">
        <v>112</v>
      </c>
      <c r="E65" s="134"/>
      <c r="F65" s="134"/>
      <c r="G65" s="134"/>
      <c r="H65" s="134"/>
      <c r="I65" s="135"/>
      <c r="J65" s="136">
        <f>J358</f>
        <v>403325.55999999994</v>
      </c>
      <c r="K65" s="137"/>
    </row>
    <row r="66" spans="2:11" s="8" customFormat="1" ht="19.5" customHeight="1">
      <c r="B66" s="131"/>
      <c r="C66" s="132"/>
      <c r="D66" s="133" t="s">
        <v>113</v>
      </c>
      <c r="E66" s="134"/>
      <c r="F66" s="134"/>
      <c r="G66" s="134"/>
      <c r="H66" s="134"/>
      <c r="I66" s="135"/>
      <c r="J66" s="136">
        <f>J368</f>
        <v>983629.6</v>
      </c>
      <c r="K66" s="137"/>
    </row>
    <row r="67" spans="2:11" s="1" customFormat="1" ht="21.75" customHeight="1">
      <c r="B67" s="34"/>
      <c r="C67" s="35"/>
      <c r="D67" s="35"/>
      <c r="E67" s="35"/>
      <c r="F67" s="35"/>
      <c r="G67" s="35"/>
      <c r="H67" s="35"/>
      <c r="I67" s="95"/>
      <c r="J67" s="35"/>
      <c r="K67" s="38"/>
    </row>
    <row r="68" spans="2:11" s="1" customFormat="1" ht="6.75" customHeight="1">
      <c r="B68" s="49"/>
      <c r="C68" s="50"/>
      <c r="D68" s="50"/>
      <c r="E68" s="50"/>
      <c r="F68" s="50"/>
      <c r="G68" s="50"/>
      <c r="H68" s="50"/>
      <c r="I68" s="116"/>
      <c r="J68" s="50"/>
      <c r="K68" s="51"/>
    </row>
    <row r="72" spans="2:12" s="1" customFormat="1" ht="6.75" customHeight="1">
      <c r="B72" s="52"/>
      <c r="C72" s="53"/>
      <c r="D72" s="53"/>
      <c r="E72" s="53"/>
      <c r="F72" s="53"/>
      <c r="G72" s="53"/>
      <c r="H72" s="53"/>
      <c r="I72" s="117"/>
      <c r="J72" s="53"/>
      <c r="K72" s="53"/>
      <c r="L72" s="34"/>
    </row>
    <row r="73" spans="2:12" s="1" customFormat="1" ht="36.75" customHeight="1">
      <c r="B73" s="34"/>
      <c r="C73" s="54" t="s">
        <v>114</v>
      </c>
      <c r="I73" s="138"/>
      <c r="L73" s="34"/>
    </row>
    <row r="74" spans="2:12" s="1" customFormat="1" ht="6.75" customHeight="1">
      <c r="B74" s="34"/>
      <c r="I74" s="138"/>
      <c r="L74" s="34"/>
    </row>
    <row r="75" spans="2:12" s="1" customFormat="1" ht="14.25" customHeight="1">
      <c r="B75" s="34"/>
      <c r="C75" s="56" t="s">
        <v>16</v>
      </c>
      <c r="I75" s="138"/>
      <c r="L75" s="34"/>
    </row>
    <row r="76" spans="2:12" s="1" customFormat="1" ht="22.5" customHeight="1">
      <c r="B76" s="34"/>
      <c r="E76" s="418" t="str">
        <f>E7</f>
        <v>III/11724 Hrádek - Mirošov , 3.etapa Průtah Mirošov</v>
      </c>
      <c r="F76" s="380"/>
      <c r="G76" s="380"/>
      <c r="H76" s="380"/>
      <c r="I76" s="138"/>
      <c r="L76" s="34"/>
    </row>
    <row r="77" spans="2:12" s="1" customFormat="1" ht="14.25" customHeight="1">
      <c r="B77" s="34"/>
      <c r="C77" s="56" t="s">
        <v>96</v>
      </c>
      <c r="I77" s="138"/>
      <c r="L77" s="34"/>
    </row>
    <row r="78" spans="2:12" s="1" customFormat="1" ht="23.25" customHeight="1">
      <c r="B78" s="34"/>
      <c r="E78" s="398" t="str">
        <f>E9</f>
        <v>SKU7201 - SO 103  Komunikace</v>
      </c>
      <c r="F78" s="380"/>
      <c r="G78" s="380"/>
      <c r="H78" s="380"/>
      <c r="I78" s="138"/>
      <c r="L78" s="34"/>
    </row>
    <row r="79" spans="2:12" s="1" customFormat="1" ht="6.75" customHeight="1">
      <c r="B79" s="34"/>
      <c r="I79" s="138"/>
      <c r="L79" s="34"/>
    </row>
    <row r="80" spans="2:12" s="1" customFormat="1" ht="18" customHeight="1">
      <c r="B80" s="34"/>
      <c r="C80" s="56" t="s">
        <v>24</v>
      </c>
      <c r="F80" s="139" t="str">
        <f>F12</f>
        <v> </v>
      </c>
      <c r="I80" s="140" t="s">
        <v>26</v>
      </c>
      <c r="J80" s="60" t="str">
        <f>IF(J12="","",J12)</f>
        <v>8.11.2016</v>
      </c>
      <c r="L80" s="34"/>
    </row>
    <row r="81" spans="2:12" s="1" customFormat="1" ht="6.75" customHeight="1">
      <c r="B81" s="34"/>
      <c r="I81" s="138"/>
      <c r="L81" s="34"/>
    </row>
    <row r="82" spans="2:12" s="1" customFormat="1" ht="15">
      <c r="B82" s="34"/>
      <c r="C82" s="56" t="s">
        <v>30</v>
      </c>
      <c r="F82" s="139" t="str">
        <f>E15</f>
        <v>SÚS PK příspěvková organizace</v>
      </c>
      <c r="I82" s="140" t="s">
        <v>38</v>
      </c>
      <c r="J82" s="139" t="str">
        <f>E21</f>
        <v>Projekční kancelář Ing.Škubalová</v>
      </c>
      <c r="L82" s="34"/>
    </row>
    <row r="83" spans="2:12" s="1" customFormat="1" ht="14.25" customHeight="1">
      <c r="B83" s="34"/>
      <c r="C83" s="56" t="s">
        <v>36</v>
      </c>
      <c r="F83" s="139">
        <f>IF(E18="","",E18)</f>
      </c>
      <c r="I83" s="138"/>
      <c r="L83" s="34"/>
    </row>
    <row r="84" spans="2:12" s="1" customFormat="1" ht="9.75" customHeight="1">
      <c r="B84" s="34"/>
      <c r="I84" s="138"/>
      <c r="L84" s="34"/>
    </row>
    <row r="85" spans="2:20" s="9" customFormat="1" ht="29.25" customHeight="1">
      <c r="B85" s="141"/>
      <c r="C85" s="142" t="s">
        <v>115</v>
      </c>
      <c r="D85" s="143" t="s">
        <v>64</v>
      </c>
      <c r="E85" s="143" t="s">
        <v>60</v>
      </c>
      <c r="F85" s="143" t="s">
        <v>116</v>
      </c>
      <c r="G85" s="143" t="s">
        <v>117</v>
      </c>
      <c r="H85" s="143" t="s">
        <v>118</v>
      </c>
      <c r="I85" s="144" t="s">
        <v>119</v>
      </c>
      <c r="J85" s="143" t="s">
        <v>101</v>
      </c>
      <c r="K85" s="145" t="s">
        <v>120</v>
      </c>
      <c r="L85" s="141"/>
      <c r="M85" s="67" t="s">
        <v>121</v>
      </c>
      <c r="N85" s="68" t="s">
        <v>49</v>
      </c>
      <c r="O85" s="68" t="s">
        <v>122</v>
      </c>
      <c r="P85" s="68" t="s">
        <v>123</v>
      </c>
      <c r="Q85" s="68" t="s">
        <v>124</v>
      </c>
      <c r="R85" s="68" t="s">
        <v>125</v>
      </c>
      <c r="S85" s="68" t="s">
        <v>126</v>
      </c>
      <c r="T85" s="69" t="s">
        <v>127</v>
      </c>
    </row>
    <row r="86" spans="2:63" s="1" customFormat="1" ht="29.25" customHeight="1">
      <c r="B86" s="34"/>
      <c r="C86" s="71" t="s">
        <v>102</v>
      </c>
      <c r="I86" s="138"/>
      <c r="J86" s="146">
        <f>BK86</f>
        <v>9444224.74</v>
      </c>
      <c r="L86" s="34"/>
      <c r="M86" s="70"/>
      <c r="N86" s="61"/>
      <c r="O86" s="61"/>
      <c r="P86" s="147">
        <f>P87</f>
        <v>0</v>
      </c>
      <c r="Q86" s="61"/>
      <c r="R86" s="147">
        <f>R87</f>
        <v>4115.60494</v>
      </c>
      <c r="S86" s="61"/>
      <c r="T86" s="148">
        <f>T87</f>
        <v>4409.8279999999995</v>
      </c>
      <c r="AT86" s="17" t="s">
        <v>78</v>
      </c>
      <c r="AU86" s="17" t="s">
        <v>103</v>
      </c>
      <c r="BK86" s="149">
        <f>BK87</f>
        <v>9444224.74</v>
      </c>
    </row>
    <row r="87" spans="2:63" s="10" customFormat="1" ht="36.75" customHeight="1">
      <c r="B87" s="150"/>
      <c r="D87" s="151" t="s">
        <v>78</v>
      </c>
      <c r="E87" s="152" t="s">
        <v>128</v>
      </c>
      <c r="F87" s="152" t="s">
        <v>129</v>
      </c>
      <c r="I87" s="153"/>
      <c r="J87" s="154">
        <f>BK87</f>
        <v>9444224.74</v>
      </c>
      <c r="L87" s="150"/>
      <c r="M87" s="155"/>
      <c r="N87" s="156"/>
      <c r="O87" s="156"/>
      <c r="P87" s="157">
        <f>P88+P169+P182+P190+P198+P256+P285+P358+P368</f>
        <v>0</v>
      </c>
      <c r="Q87" s="156"/>
      <c r="R87" s="157">
        <f>R88+R169+R182+R190+R198+R256+R285+R358+R368</f>
        <v>4115.60494</v>
      </c>
      <c r="S87" s="156"/>
      <c r="T87" s="158">
        <f>T88+T169+T182+T190+T198+T256+T285+T358+T368</f>
        <v>4409.8279999999995</v>
      </c>
      <c r="AR87" s="151" t="s">
        <v>23</v>
      </c>
      <c r="AT87" s="159" t="s">
        <v>78</v>
      </c>
      <c r="AU87" s="159" t="s">
        <v>79</v>
      </c>
      <c r="AY87" s="151" t="s">
        <v>130</v>
      </c>
      <c r="BK87" s="160">
        <f>BK88+BK169+BK182+BK190+BK198+BK256+BK285+BK358+BK368</f>
        <v>9444224.74</v>
      </c>
    </row>
    <row r="88" spans="2:63" s="10" customFormat="1" ht="19.5" customHeight="1">
      <c r="B88" s="150"/>
      <c r="D88" s="161" t="s">
        <v>78</v>
      </c>
      <c r="E88" s="162" t="s">
        <v>23</v>
      </c>
      <c r="F88" s="162" t="s">
        <v>131</v>
      </c>
      <c r="I88" s="153"/>
      <c r="J88" s="163">
        <f>BK88</f>
        <v>1580173.54</v>
      </c>
      <c r="L88" s="150"/>
      <c r="M88" s="155"/>
      <c r="N88" s="156"/>
      <c r="O88" s="156"/>
      <c r="P88" s="157">
        <f>SUM(P89:P168)</f>
        <v>0</v>
      </c>
      <c r="Q88" s="156"/>
      <c r="R88" s="157">
        <f>SUM(R89:R168)</f>
        <v>234.51993</v>
      </c>
      <c r="S88" s="156"/>
      <c r="T88" s="158">
        <f>SUM(T89:T168)</f>
        <v>4373.696</v>
      </c>
      <c r="AR88" s="151" t="s">
        <v>23</v>
      </c>
      <c r="AT88" s="159" t="s">
        <v>78</v>
      </c>
      <c r="AU88" s="159" t="s">
        <v>23</v>
      </c>
      <c r="AY88" s="151" t="s">
        <v>130</v>
      </c>
      <c r="BK88" s="160">
        <f>SUM(BK89:BK168)</f>
        <v>1580173.54</v>
      </c>
    </row>
    <row r="89" spans="2:65" s="1" customFormat="1" ht="22.5" customHeight="1">
      <c r="B89" s="164"/>
      <c r="C89" s="165" t="s">
        <v>23</v>
      </c>
      <c r="D89" s="165" t="s">
        <v>132</v>
      </c>
      <c r="E89" s="166" t="s">
        <v>133</v>
      </c>
      <c r="F89" s="167" t="s">
        <v>134</v>
      </c>
      <c r="G89" s="168" t="s">
        <v>135</v>
      </c>
      <c r="H89" s="169">
        <v>4399.2</v>
      </c>
      <c r="I89" s="170">
        <v>42</v>
      </c>
      <c r="J89" s="171">
        <f>ROUND(I89*H89,2)</f>
        <v>184766.4</v>
      </c>
      <c r="K89" s="167" t="s">
        <v>136</v>
      </c>
      <c r="L89" s="34"/>
      <c r="M89" s="172" t="s">
        <v>44</v>
      </c>
      <c r="N89" s="173" t="s">
        <v>50</v>
      </c>
      <c r="O89" s="35"/>
      <c r="P89" s="174">
        <f>O89*H89</f>
        <v>0</v>
      </c>
      <c r="Q89" s="174">
        <v>0</v>
      </c>
      <c r="R89" s="174">
        <f>Q89*H89</f>
        <v>0</v>
      </c>
      <c r="S89" s="174">
        <v>0.4</v>
      </c>
      <c r="T89" s="175">
        <f>S89*H89</f>
        <v>1759.68</v>
      </c>
      <c r="AR89" s="17" t="s">
        <v>137</v>
      </c>
      <c r="AT89" s="17" t="s">
        <v>132</v>
      </c>
      <c r="AU89" s="17" t="s">
        <v>87</v>
      </c>
      <c r="AY89" s="17" t="s">
        <v>130</v>
      </c>
      <c r="BE89" s="176">
        <f>IF(N89="základní",J89,0)</f>
        <v>184766.4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23</v>
      </c>
      <c r="BK89" s="176">
        <f>ROUND(I89*H89,2)</f>
        <v>184766.4</v>
      </c>
      <c r="BL89" s="17" t="s">
        <v>137</v>
      </c>
      <c r="BM89" s="17" t="s">
        <v>138</v>
      </c>
    </row>
    <row r="90" spans="2:51" s="11" customFormat="1" ht="22.5" customHeight="1">
      <c r="B90" s="177"/>
      <c r="D90" s="178" t="s">
        <v>139</v>
      </c>
      <c r="E90" s="179" t="s">
        <v>44</v>
      </c>
      <c r="F90" s="180" t="s">
        <v>140</v>
      </c>
      <c r="H90" s="181">
        <v>4399.2</v>
      </c>
      <c r="I90" s="182"/>
      <c r="L90" s="177"/>
      <c r="M90" s="183"/>
      <c r="N90" s="184"/>
      <c r="O90" s="184"/>
      <c r="P90" s="184"/>
      <c r="Q90" s="184"/>
      <c r="R90" s="184"/>
      <c r="S90" s="184"/>
      <c r="T90" s="185"/>
      <c r="AT90" s="179" t="s">
        <v>139</v>
      </c>
      <c r="AU90" s="179" t="s">
        <v>87</v>
      </c>
      <c r="AV90" s="11" t="s">
        <v>87</v>
      </c>
      <c r="AW90" s="11" t="s">
        <v>42</v>
      </c>
      <c r="AX90" s="11" t="s">
        <v>79</v>
      </c>
      <c r="AY90" s="179" t="s">
        <v>130</v>
      </c>
    </row>
    <row r="91" spans="2:51" s="12" customFormat="1" ht="22.5" customHeight="1">
      <c r="B91" s="186"/>
      <c r="D91" s="178" t="s">
        <v>139</v>
      </c>
      <c r="E91" s="187" t="s">
        <v>44</v>
      </c>
      <c r="F91" s="188" t="s">
        <v>141</v>
      </c>
      <c r="H91" s="189" t="s">
        <v>44</v>
      </c>
      <c r="I91" s="190"/>
      <c r="L91" s="186"/>
      <c r="M91" s="191"/>
      <c r="N91" s="192"/>
      <c r="O91" s="192"/>
      <c r="P91" s="192"/>
      <c r="Q91" s="192"/>
      <c r="R91" s="192"/>
      <c r="S91" s="192"/>
      <c r="T91" s="193"/>
      <c r="AT91" s="189" t="s">
        <v>139</v>
      </c>
      <c r="AU91" s="189" t="s">
        <v>87</v>
      </c>
      <c r="AV91" s="12" t="s">
        <v>23</v>
      </c>
      <c r="AW91" s="12" t="s">
        <v>42</v>
      </c>
      <c r="AX91" s="12" t="s">
        <v>79</v>
      </c>
      <c r="AY91" s="189" t="s">
        <v>130</v>
      </c>
    </row>
    <row r="92" spans="2:51" s="13" customFormat="1" ht="22.5" customHeight="1">
      <c r="B92" s="194"/>
      <c r="D92" s="195" t="s">
        <v>139</v>
      </c>
      <c r="E92" s="196" t="s">
        <v>44</v>
      </c>
      <c r="F92" s="197" t="s">
        <v>142</v>
      </c>
      <c r="H92" s="198">
        <v>4399.2</v>
      </c>
      <c r="I92" s="199"/>
      <c r="L92" s="194"/>
      <c r="M92" s="200"/>
      <c r="N92" s="201"/>
      <c r="O92" s="201"/>
      <c r="P92" s="201"/>
      <c r="Q92" s="201"/>
      <c r="R92" s="201"/>
      <c r="S92" s="201"/>
      <c r="T92" s="202"/>
      <c r="AT92" s="203" t="s">
        <v>139</v>
      </c>
      <c r="AU92" s="203" t="s">
        <v>87</v>
      </c>
      <c r="AV92" s="13" t="s">
        <v>137</v>
      </c>
      <c r="AW92" s="13" t="s">
        <v>42</v>
      </c>
      <c r="AX92" s="13" t="s">
        <v>23</v>
      </c>
      <c r="AY92" s="203" t="s">
        <v>130</v>
      </c>
    </row>
    <row r="93" spans="2:65" s="1" customFormat="1" ht="22.5" customHeight="1">
      <c r="B93" s="164"/>
      <c r="C93" s="165" t="s">
        <v>87</v>
      </c>
      <c r="D93" s="165" t="s">
        <v>132</v>
      </c>
      <c r="E93" s="166" t="s">
        <v>143</v>
      </c>
      <c r="F93" s="167" t="s">
        <v>144</v>
      </c>
      <c r="G93" s="168" t="s">
        <v>135</v>
      </c>
      <c r="H93" s="169">
        <v>645</v>
      </c>
      <c r="I93" s="170">
        <v>79</v>
      </c>
      <c r="J93" s="171">
        <f>ROUND(I93*H93,2)</f>
        <v>50955</v>
      </c>
      <c r="K93" s="167" t="s">
        <v>136</v>
      </c>
      <c r="L93" s="34"/>
      <c r="M93" s="172" t="s">
        <v>44</v>
      </c>
      <c r="N93" s="173" t="s">
        <v>50</v>
      </c>
      <c r="O93" s="35"/>
      <c r="P93" s="174">
        <f>O93*H93</f>
        <v>0</v>
      </c>
      <c r="Q93" s="174">
        <v>0.00013</v>
      </c>
      <c r="R93" s="174">
        <f>Q93*H93</f>
        <v>0.08385</v>
      </c>
      <c r="S93" s="174">
        <v>0.256</v>
      </c>
      <c r="T93" s="175">
        <f>S93*H93</f>
        <v>165.12</v>
      </c>
      <c r="AR93" s="17" t="s">
        <v>137</v>
      </c>
      <c r="AT93" s="17" t="s">
        <v>132</v>
      </c>
      <c r="AU93" s="17" t="s">
        <v>87</v>
      </c>
      <c r="AY93" s="17" t="s">
        <v>130</v>
      </c>
      <c r="BE93" s="176">
        <f>IF(N93="základní",J93,0)</f>
        <v>50955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7" t="s">
        <v>23</v>
      </c>
      <c r="BK93" s="176">
        <f>ROUND(I93*H93,2)</f>
        <v>50955</v>
      </c>
      <c r="BL93" s="17" t="s">
        <v>137</v>
      </c>
      <c r="BM93" s="17" t="s">
        <v>145</v>
      </c>
    </row>
    <row r="94" spans="2:51" s="11" customFormat="1" ht="22.5" customHeight="1">
      <c r="B94" s="177"/>
      <c r="D94" s="178" t="s">
        <v>139</v>
      </c>
      <c r="E94" s="179" t="s">
        <v>44</v>
      </c>
      <c r="F94" s="180" t="s">
        <v>146</v>
      </c>
      <c r="H94" s="181">
        <v>645</v>
      </c>
      <c r="I94" s="182"/>
      <c r="L94" s="177"/>
      <c r="M94" s="183"/>
      <c r="N94" s="184"/>
      <c r="O94" s="184"/>
      <c r="P94" s="184"/>
      <c r="Q94" s="184"/>
      <c r="R94" s="184"/>
      <c r="S94" s="184"/>
      <c r="T94" s="185"/>
      <c r="AT94" s="179" t="s">
        <v>139</v>
      </c>
      <c r="AU94" s="179" t="s">
        <v>87</v>
      </c>
      <c r="AV94" s="11" t="s">
        <v>87</v>
      </c>
      <c r="AW94" s="11" t="s">
        <v>42</v>
      </c>
      <c r="AX94" s="11" t="s">
        <v>79</v>
      </c>
      <c r="AY94" s="179" t="s">
        <v>130</v>
      </c>
    </row>
    <row r="95" spans="2:51" s="12" customFormat="1" ht="22.5" customHeight="1">
      <c r="B95" s="186"/>
      <c r="D95" s="178" t="s">
        <v>139</v>
      </c>
      <c r="E95" s="187" t="s">
        <v>44</v>
      </c>
      <c r="F95" s="188" t="s">
        <v>141</v>
      </c>
      <c r="H95" s="189" t="s">
        <v>44</v>
      </c>
      <c r="I95" s="190"/>
      <c r="L95" s="186"/>
      <c r="M95" s="191"/>
      <c r="N95" s="192"/>
      <c r="O95" s="192"/>
      <c r="P95" s="192"/>
      <c r="Q95" s="192"/>
      <c r="R95" s="192"/>
      <c r="S95" s="192"/>
      <c r="T95" s="193"/>
      <c r="AT95" s="189" t="s">
        <v>139</v>
      </c>
      <c r="AU95" s="189" t="s">
        <v>87</v>
      </c>
      <c r="AV95" s="12" t="s">
        <v>23</v>
      </c>
      <c r="AW95" s="12" t="s">
        <v>42</v>
      </c>
      <c r="AX95" s="12" t="s">
        <v>79</v>
      </c>
      <c r="AY95" s="189" t="s">
        <v>130</v>
      </c>
    </row>
    <row r="96" spans="2:51" s="13" customFormat="1" ht="22.5" customHeight="1">
      <c r="B96" s="194"/>
      <c r="D96" s="195" t="s">
        <v>139</v>
      </c>
      <c r="E96" s="196" t="s">
        <v>44</v>
      </c>
      <c r="F96" s="197" t="s">
        <v>142</v>
      </c>
      <c r="H96" s="198">
        <v>645</v>
      </c>
      <c r="I96" s="199"/>
      <c r="L96" s="194"/>
      <c r="M96" s="200"/>
      <c r="N96" s="201"/>
      <c r="O96" s="201"/>
      <c r="P96" s="201"/>
      <c r="Q96" s="201"/>
      <c r="R96" s="201"/>
      <c r="S96" s="201"/>
      <c r="T96" s="202"/>
      <c r="AT96" s="203" t="s">
        <v>139</v>
      </c>
      <c r="AU96" s="203" t="s">
        <v>87</v>
      </c>
      <c r="AV96" s="13" t="s">
        <v>137</v>
      </c>
      <c r="AW96" s="13" t="s">
        <v>42</v>
      </c>
      <c r="AX96" s="13" t="s">
        <v>23</v>
      </c>
      <c r="AY96" s="203" t="s">
        <v>130</v>
      </c>
    </row>
    <row r="97" spans="2:65" s="1" customFormat="1" ht="22.5" customHeight="1">
      <c r="B97" s="164"/>
      <c r="C97" s="165" t="s">
        <v>147</v>
      </c>
      <c r="D97" s="165" t="s">
        <v>132</v>
      </c>
      <c r="E97" s="166" t="s">
        <v>148</v>
      </c>
      <c r="F97" s="167" t="s">
        <v>149</v>
      </c>
      <c r="G97" s="168" t="s">
        <v>135</v>
      </c>
      <c r="H97" s="169">
        <v>4783</v>
      </c>
      <c r="I97" s="170">
        <v>81</v>
      </c>
      <c r="J97" s="171">
        <f>ROUND(I97*H97,2)</f>
        <v>387423</v>
      </c>
      <c r="K97" s="167" t="s">
        <v>44</v>
      </c>
      <c r="L97" s="34"/>
      <c r="M97" s="172" t="s">
        <v>44</v>
      </c>
      <c r="N97" s="173" t="s">
        <v>50</v>
      </c>
      <c r="O97" s="35"/>
      <c r="P97" s="174">
        <f>O97*H97</f>
        <v>0</v>
      </c>
      <c r="Q97" s="174">
        <v>0.00024</v>
      </c>
      <c r="R97" s="174">
        <f>Q97*H97</f>
        <v>1.14792</v>
      </c>
      <c r="S97" s="174">
        <v>0.512</v>
      </c>
      <c r="T97" s="175">
        <f>S97*H97</f>
        <v>2448.896</v>
      </c>
      <c r="AR97" s="17" t="s">
        <v>137</v>
      </c>
      <c r="AT97" s="17" t="s">
        <v>132</v>
      </c>
      <c r="AU97" s="17" t="s">
        <v>87</v>
      </c>
      <c r="AY97" s="17" t="s">
        <v>130</v>
      </c>
      <c r="BE97" s="176">
        <f>IF(N97="základní",J97,0)</f>
        <v>387423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17" t="s">
        <v>23</v>
      </c>
      <c r="BK97" s="176">
        <f>ROUND(I97*H97,2)</f>
        <v>387423</v>
      </c>
      <c r="BL97" s="17" t="s">
        <v>137</v>
      </c>
      <c r="BM97" s="17" t="s">
        <v>150</v>
      </c>
    </row>
    <row r="98" spans="2:51" s="11" customFormat="1" ht="22.5" customHeight="1">
      <c r="B98" s="177"/>
      <c r="D98" s="178" t="s">
        <v>139</v>
      </c>
      <c r="E98" s="179" t="s">
        <v>44</v>
      </c>
      <c r="F98" s="180" t="s">
        <v>151</v>
      </c>
      <c r="H98" s="181">
        <v>4783</v>
      </c>
      <c r="I98" s="182"/>
      <c r="L98" s="177"/>
      <c r="M98" s="183"/>
      <c r="N98" s="184"/>
      <c r="O98" s="184"/>
      <c r="P98" s="184"/>
      <c r="Q98" s="184"/>
      <c r="R98" s="184"/>
      <c r="S98" s="184"/>
      <c r="T98" s="185"/>
      <c r="AT98" s="179" t="s">
        <v>139</v>
      </c>
      <c r="AU98" s="179" t="s">
        <v>87</v>
      </c>
      <c r="AV98" s="11" t="s">
        <v>87</v>
      </c>
      <c r="AW98" s="11" t="s">
        <v>42</v>
      </c>
      <c r="AX98" s="11" t="s">
        <v>79</v>
      </c>
      <c r="AY98" s="179" t="s">
        <v>130</v>
      </c>
    </row>
    <row r="99" spans="2:51" s="12" customFormat="1" ht="22.5" customHeight="1">
      <c r="B99" s="186"/>
      <c r="D99" s="178" t="s">
        <v>139</v>
      </c>
      <c r="E99" s="187" t="s">
        <v>44</v>
      </c>
      <c r="F99" s="188" t="s">
        <v>152</v>
      </c>
      <c r="H99" s="189" t="s">
        <v>44</v>
      </c>
      <c r="I99" s="190"/>
      <c r="L99" s="186"/>
      <c r="M99" s="191"/>
      <c r="N99" s="192"/>
      <c r="O99" s="192"/>
      <c r="P99" s="192"/>
      <c r="Q99" s="192"/>
      <c r="R99" s="192"/>
      <c r="S99" s="192"/>
      <c r="T99" s="193"/>
      <c r="AT99" s="189" t="s">
        <v>139</v>
      </c>
      <c r="AU99" s="189" t="s">
        <v>87</v>
      </c>
      <c r="AV99" s="12" t="s">
        <v>23</v>
      </c>
      <c r="AW99" s="12" t="s">
        <v>42</v>
      </c>
      <c r="AX99" s="12" t="s">
        <v>79</v>
      </c>
      <c r="AY99" s="189" t="s">
        <v>130</v>
      </c>
    </row>
    <row r="100" spans="2:51" s="13" customFormat="1" ht="22.5" customHeight="1">
      <c r="B100" s="194"/>
      <c r="D100" s="195" t="s">
        <v>139</v>
      </c>
      <c r="E100" s="196" t="s">
        <v>44</v>
      </c>
      <c r="F100" s="197" t="s">
        <v>142</v>
      </c>
      <c r="H100" s="198">
        <v>4783</v>
      </c>
      <c r="I100" s="199"/>
      <c r="L100" s="194"/>
      <c r="M100" s="200"/>
      <c r="N100" s="201"/>
      <c r="O100" s="201"/>
      <c r="P100" s="201"/>
      <c r="Q100" s="201"/>
      <c r="R100" s="201"/>
      <c r="S100" s="201"/>
      <c r="T100" s="202"/>
      <c r="AT100" s="203" t="s">
        <v>139</v>
      </c>
      <c r="AU100" s="203" t="s">
        <v>87</v>
      </c>
      <c r="AV100" s="13" t="s">
        <v>137</v>
      </c>
      <c r="AW100" s="13" t="s">
        <v>42</v>
      </c>
      <c r="AX100" s="13" t="s">
        <v>23</v>
      </c>
      <c r="AY100" s="203" t="s">
        <v>130</v>
      </c>
    </row>
    <row r="101" spans="2:65" s="1" customFormat="1" ht="22.5" customHeight="1">
      <c r="B101" s="164"/>
      <c r="C101" s="165" t="s">
        <v>137</v>
      </c>
      <c r="D101" s="165" t="s">
        <v>132</v>
      </c>
      <c r="E101" s="166" t="s">
        <v>153</v>
      </c>
      <c r="F101" s="167" t="s">
        <v>154</v>
      </c>
      <c r="G101" s="168" t="s">
        <v>155</v>
      </c>
      <c r="H101" s="169">
        <v>9.2</v>
      </c>
      <c r="I101" s="170">
        <v>995</v>
      </c>
      <c r="J101" s="171">
        <f>ROUND(I101*H101,2)</f>
        <v>9154</v>
      </c>
      <c r="K101" s="167" t="s">
        <v>44</v>
      </c>
      <c r="L101" s="34"/>
      <c r="M101" s="172" t="s">
        <v>44</v>
      </c>
      <c r="N101" s="173" t="s">
        <v>50</v>
      </c>
      <c r="O101" s="35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AR101" s="17" t="s">
        <v>137</v>
      </c>
      <c r="AT101" s="17" t="s">
        <v>132</v>
      </c>
      <c r="AU101" s="17" t="s">
        <v>87</v>
      </c>
      <c r="AY101" s="17" t="s">
        <v>130</v>
      </c>
      <c r="BE101" s="176">
        <f>IF(N101="základní",J101,0)</f>
        <v>9154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7" t="s">
        <v>23</v>
      </c>
      <c r="BK101" s="176">
        <f>ROUND(I101*H101,2)</f>
        <v>9154</v>
      </c>
      <c r="BL101" s="17" t="s">
        <v>137</v>
      </c>
      <c r="BM101" s="17" t="s">
        <v>156</v>
      </c>
    </row>
    <row r="102" spans="2:65" s="1" customFormat="1" ht="22.5" customHeight="1">
      <c r="B102" s="164"/>
      <c r="C102" s="165" t="s">
        <v>157</v>
      </c>
      <c r="D102" s="165" t="s">
        <v>132</v>
      </c>
      <c r="E102" s="166" t="s">
        <v>158</v>
      </c>
      <c r="F102" s="167" t="s">
        <v>159</v>
      </c>
      <c r="G102" s="168" t="s">
        <v>155</v>
      </c>
      <c r="H102" s="169">
        <v>2199.6</v>
      </c>
      <c r="I102" s="170">
        <v>69</v>
      </c>
      <c r="J102" s="171">
        <f>ROUND(I102*H102,2)</f>
        <v>151772.4</v>
      </c>
      <c r="K102" s="167" t="s">
        <v>136</v>
      </c>
      <c r="L102" s="34"/>
      <c r="M102" s="172" t="s">
        <v>44</v>
      </c>
      <c r="N102" s="173" t="s">
        <v>50</v>
      </c>
      <c r="O102" s="35"/>
      <c r="P102" s="174">
        <f>O102*H102</f>
        <v>0</v>
      </c>
      <c r="Q102" s="174">
        <v>0</v>
      </c>
      <c r="R102" s="174">
        <f>Q102*H102</f>
        <v>0</v>
      </c>
      <c r="S102" s="174">
        <v>0</v>
      </c>
      <c r="T102" s="175">
        <f>S102*H102</f>
        <v>0</v>
      </c>
      <c r="AR102" s="17" t="s">
        <v>137</v>
      </c>
      <c r="AT102" s="17" t="s">
        <v>132</v>
      </c>
      <c r="AU102" s="17" t="s">
        <v>87</v>
      </c>
      <c r="AY102" s="17" t="s">
        <v>130</v>
      </c>
      <c r="BE102" s="176">
        <f>IF(N102="základní",J102,0)</f>
        <v>151772.4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7" t="s">
        <v>23</v>
      </c>
      <c r="BK102" s="176">
        <f>ROUND(I102*H102,2)</f>
        <v>151772.4</v>
      </c>
      <c r="BL102" s="17" t="s">
        <v>137</v>
      </c>
      <c r="BM102" s="17" t="s">
        <v>160</v>
      </c>
    </row>
    <row r="103" spans="2:51" s="11" customFormat="1" ht="22.5" customHeight="1">
      <c r="B103" s="177"/>
      <c r="D103" s="178" t="s">
        <v>139</v>
      </c>
      <c r="E103" s="179" t="s">
        <v>44</v>
      </c>
      <c r="F103" s="180" t="s">
        <v>44</v>
      </c>
      <c r="H103" s="181">
        <v>0</v>
      </c>
      <c r="I103" s="182"/>
      <c r="L103" s="177"/>
      <c r="M103" s="183"/>
      <c r="N103" s="184"/>
      <c r="O103" s="184"/>
      <c r="P103" s="184"/>
      <c r="Q103" s="184"/>
      <c r="R103" s="184"/>
      <c r="S103" s="184"/>
      <c r="T103" s="185"/>
      <c r="AT103" s="179" t="s">
        <v>139</v>
      </c>
      <c r="AU103" s="179" t="s">
        <v>87</v>
      </c>
      <c r="AV103" s="11" t="s">
        <v>87</v>
      </c>
      <c r="AW103" s="11" t="s">
        <v>42</v>
      </c>
      <c r="AX103" s="11" t="s">
        <v>79</v>
      </c>
      <c r="AY103" s="179" t="s">
        <v>130</v>
      </c>
    </row>
    <row r="104" spans="2:51" s="11" customFormat="1" ht="22.5" customHeight="1">
      <c r="B104" s="177"/>
      <c r="D104" s="178" t="s">
        <v>139</v>
      </c>
      <c r="E104" s="179" t="s">
        <v>44</v>
      </c>
      <c r="F104" s="180" t="s">
        <v>44</v>
      </c>
      <c r="H104" s="181">
        <v>0</v>
      </c>
      <c r="I104" s="182"/>
      <c r="L104" s="177"/>
      <c r="M104" s="183"/>
      <c r="N104" s="184"/>
      <c r="O104" s="184"/>
      <c r="P104" s="184"/>
      <c r="Q104" s="184"/>
      <c r="R104" s="184"/>
      <c r="S104" s="184"/>
      <c r="T104" s="185"/>
      <c r="AT104" s="179" t="s">
        <v>139</v>
      </c>
      <c r="AU104" s="179" t="s">
        <v>87</v>
      </c>
      <c r="AV104" s="11" t="s">
        <v>87</v>
      </c>
      <c r="AW104" s="11" t="s">
        <v>42</v>
      </c>
      <c r="AX104" s="11" t="s">
        <v>79</v>
      </c>
      <c r="AY104" s="179" t="s">
        <v>130</v>
      </c>
    </row>
    <row r="105" spans="2:51" s="11" customFormat="1" ht="22.5" customHeight="1">
      <c r="B105" s="177"/>
      <c r="D105" s="178" t="s">
        <v>139</v>
      </c>
      <c r="E105" s="179" t="s">
        <v>44</v>
      </c>
      <c r="F105" s="180" t="s">
        <v>161</v>
      </c>
      <c r="H105" s="181">
        <v>2199.6</v>
      </c>
      <c r="I105" s="182"/>
      <c r="L105" s="177"/>
      <c r="M105" s="183"/>
      <c r="N105" s="184"/>
      <c r="O105" s="184"/>
      <c r="P105" s="184"/>
      <c r="Q105" s="184"/>
      <c r="R105" s="184"/>
      <c r="S105" s="184"/>
      <c r="T105" s="185"/>
      <c r="AT105" s="179" t="s">
        <v>139</v>
      </c>
      <c r="AU105" s="179" t="s">
        <v>87</v>
      </c>
      <c r="AV105" s="11" t="s">
        <v>87</v>
      </c>
      <c r="AW105" s="11" t="s">
        <v>42</v>
      </c>
      <c r="AX105" s="11" t="s">
        <v>79</v>
      </c>
      <c r="AY105" s="179" t="s">
        <v>130</v>
      </c>
    </row>
    <row r="106" spans="2:51" s="12" customFormat="1" ht="22.5" customHeight="1">
      <c r="B106" s="186"/>
      <c r="D106" s="178" t="s">
        <v>139</v>
      </c>
      <c r="E106" s="187" t="s">
        <v>44</v>
      </c>
      <c r="F106" s="188" t="s">
        <v>162</v>
      </c>
      <c r="H106" s="189" t="s">
        <v>44</v>
      </c>
      <c r="I106" s="190"/>
      <c r="L106" s="186"/>
      <c r="M106" s="191"/>
      <c r="N106" s="192"/>
      <c r="O106" s="192"/>
      <c r="P106" s="192"/>
      <c r="Q106" s="192"/>
      <c r="R106" s="192"/>
      <c r="S106" s="192"/>
      <c r="T106" s="193"/>
      <c r="AT106" s="189" t="s">
        <v>139</v>
      </c>
      <c r="AU106" s="189" t="s">
        <v>87</v>
      </c>
      <c r="AV106" s="12" t="s">
        <v>23</v>
      </c>
      <c r="AW106" s="12" t="s">
        <v>42</v>
      </c>
      <c r="AX106" s="12" t="s">
        <v>79</v>
      </c>
      <c r="AY106" s="189" t="s">
        <v>130</v>
      </c>
    </row>
    <row r="107" spans="2:51" s="13" customFormat="1" ht="22.5" customHeight="1">
      <c r="B107" s="194"/>
      <c r="D107" s="195" t="s">
        <v>139</v>
      </c>
      <c r="E107" s="196" t="s">
        <v>44</v>
      </c>
      <c r="F107" s="197" t="s">
        <v>142</v>
      </c>
      <c r="H107" s="198">
        <v>2199.6</v>
      </c>
      <c r="I107" s="199"/>
      <c r="L107" s="194"/>
      <c r="M107" s="200"/>
      <c r="N107" s="201"/>
      <c r="O107" s="201"/>
      <c r="P107" s="201"/>
      <c r="Q107" s="201"/>
      <c r="R107" s="201"/>
      <c r="S107" s="201"/>
      <c r="T107" s="202"/>
      <c r="AT107" s="203" t="s">
        <v>139</v>
      </c>
      <c r="AU107" s="203" t="s">
        <v>87</v>
      </c>
      <c r="AV107" s="13" t="s">
        <v>137</v>
      </c>
      <c r="AW107" s="13" t="s">
        <v>42</v>
      </c>
      <c r="AX107" s="13" t="s">
        <v>23</v>
      </c>
      <c r="AY107" s="203" t="s">
        <v>130</v>
      </c>
    </row>
    <row r="108" spans="2:65" s="1" customFormat="1" ht="22.5" customHeight="1">
      <c r="B108" s="164"/>
      <c r="C108" s="165" t="s">
        <v>163</v>
      </c>
      <c r="D108" s="165" t="s">
        <v>132</v>
      </c>
      <c r="E108" s="166" t="s">
        <v>164</v>
      </c>
      <c r="F108" s="167" t="s">
        <v>165</v>
      </c>
      <c r="G108" s="168" t="s">
        <v>155</v>
      </c>
      <c r="H108" s="169">
        <v>1099.8</v>
      </c>
      <c r="I108" s="170">
        <v>12.5</v>
      </c>
      <c r="J108" s="171">
        <f>ROUND(I108*H108,2)</f>
        <v>13747.5</v>
      </c>
      <c r="K108" s="167" t="s">
        <v>136</v>
      </c>
      <c r="L108" s="34"/>
      <c r="M108" s="172" t="s">
        <v>44</v>
      </c>
      <c r="N108" s="173" t="s">
        <v>50</v>
      </c>
      <c r="O108" s="35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AR108" s="17" t="s">
        <v>137</v>
      </c>
      <c r="AT108" s="17" t="s">
        <v>132</v>
      </c>
      <c r="AU108" s="17" t="s">
        <v>87</v>
      </c>
      <c r="AY108" s="17" t="s">
        <v>130</v>
      </c>
      <c r="BE108" s="176">
        <f>IF(N108="základní",J108,0)</f>
        <v>13747.5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7" t="s">
        <v>23</v>
      </c>
      <c r="BK108" s="176">
        <f>ROUND(I108*H108,2)</f>
        <v>13747.5</v>
      </c>
      <c r="BL108" s="17" t="s">
        <v>137</v>
      </c>
      <c r="BM108" s="17" t="s">
        <v>166</v>
      </c>
    </row>
    <row r="109" spans="2:51" s="11" customFormat="1" ht="22.5" customHeight="1">
      <c r="B109" s="177"/>
      <c r="D109" s="178" t="s">
        <v>139</v>
      </c>
      <c r="E109" s="179" t="s">
        <v>44</v>
      </c>
      <c r="F109" s="180" t="s">
        <v>167</v>
      </c>
      <c r="H109" s="181">
        <v>1099.8</v>
      </c>
      <c r="I109" s="182"/>
      <c r="L109" s="177"/>
      <c r="M109" s="183"/>
      <c r="N109" s="184"/>
      <c r="O109" s="184"/>
      <c r="P109" s="184"/>
      <c r="Q109" s="184"/>
      <c r="R109" s="184"/>
      <c r="S109" s="184"/>
      <c r="T109" s="185"/>
      <c r="AT109" s="179" t="s">
        <v>139</v>
      </c>
      <c r="AU109" s="179" t="s">
        <v>87</v>
      </c>
      <c r="AV109" s="11" t="s">
        <v>87</v>
      </c>
      <c r="AW109" s="11" t="s">
        <v>42</v>
      </c>
      <c r="AX109" s="11" t="s">
        <v>79</v>
      </c>
      <c r="AY109" s="179" t="s">
        <v>130</v>
      </c>
    </row>
    <row r="110" spans="2:51" s="13" customFormat="1" ht="22.5" customHeight="1">
      <c r="B110" s="194"/>
      <c r="D110" s="195" t="s">
        <v>139</v>
      </c>
      <c r="E110" s="196" t="s">
        <v>44</v>
      </c>
      <c r="F110" s="197" t="s">
        <v>142</v>
      </c>
      <c r="H110" s="198">
        <v>1099.8</v>
      </c>
      <c r="I110" s="199"/>
      <c r="L110" s="194"/>
      <c r="M110" s="200"/>
      <c r="N110" s="201"/>
      <c r="O110" s="201"/>
      <c r="P110" s="201"/>
      <c r="Q110" s="201"/>
      <c r="R110" s="201"/>
      <c r="S110" s="201"/>
      <c r="T110" s="202"/>
      <c r="AT110" s="203" t="s">
        <v>139</v>
      </c>
      <c r="AU110" s="203" t="s">
        <v>87</v>
      </c>
      <c r="AV110" s="13" t="s">
        <v>137</v>
      </c>
      <c r="AW110" s="13" t="s">
        <v>42</v>
      </c>
      <c r="AX110" s="13" t="s">
        <v>23</v>
      </c>
      <c r="AY110" s="203" t="s">
        <v>130</v>
      </c>
    </row>
    <row r="111" spans="2:65" s="1" customFormat="1" ht="22.5" customHeight="1">
      <c r="B111" s="164"/>
      <c r="C111" s="165" t="s">
        <v>168</v>
      </c>
      <c r="D111" s="165" t="s">
        <v>132</v>
      </c>
      <c r="E111" s="166" t="s">
        <v>169</v>
      </c>
      <c r="F111" s="167" t="s">
        <v>170</v>
      </c>
      <c r="G111" s="168" t="s">
        <v>155</v>
      </c>
      <c r="H111" s="169">
        <v>99.924</v>
      </c>
      <c r="I111" s="170">
        <v>279</v>
      </c>
      <c r="J111" s="171">
        <f>ROUND(I111*H111,2)</f>
        <v>27878.8</v>
      </c>
      <c r="K111" s="167" t="s">
        <v>136</v>
      </c>
      <c r="L111" s="34"/>
      <c r="M111" s="172" t="s">
        <v>44</v>
      </c>
      <c r="N111" s="173" t="s">
        <v>50</v>
      </c>
      <c r="O111" s="35"/>
      <c r="P111" s="174">
        <f>O111*H111</f>
        <v>0</v>
      </c>
      <c r="Q111" s="174">
        <v>0</v>
      </c>
      <c r="R111" s="174">
        <f>Q111*H111</f>
        <v>0</v>
      </c>
      <c r="S111" s="174">
        <v>0</v>
      </c>
      <c r="T111" s="175">
        <f>S111*H111</f>
        <v>0</v>
      </c>
      <c r="AR111" s="17" t="s">
        <v>137</v>
      </c>
      <c r="AT111" s="17" t="s">
        <v>132</v>
      </c>
      <c r="AU111" s="17" t="s">
        <v>87</v>
      </c>
      <c r="AY111" s="17" t="s">
        <v>130</v>
      </c>
      <c r="BE111" s="176">
        <f>IF(N111="základní",J111,0)</f>
        <v>27878.8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7" t="s">
        <v>23</v>
      </c>
      <c r="BK111" s="176">
        <f>ROUND(I111*H111,2)</f>
        <v>27878.8</v>
      </c>
      <c r="BL111" s="17" t="s">
        <v>137</v>
      </c>
      <c r="BM111" s="17" t="s">
        <v>171</v>
      </c>
    </row>
    <row r="112" spans="2:51" s="11" customFormat="1" ht="22.5" customHeight="1">
      <c r="B112" s="177"/>
      <c r="D112" s="178" t="s">
        <v>139</v>
      </c>
      <c r="E112" s="179" t="s">
        <v>44</v>
      </c>
      <c r="F112" s="180" t="s">
        <v>172</v>
      </c>
      <c r="H112" s="181">
        <v>99.924</v>
      </c>
      <c r="I112" s="182"/>
      <c r="L112" s="177"/>
      <c r="M112" s="183"/>
      <c r="N112" s="184"/>
      <c r="O112" s="184"/>
      <c r="P112" s="184"/>
      <c r="Q112" s="184"/>
      <c r="R112" s="184"/>
      <c r="S112" s="184"/>
      <c r="T112" s="185"/>
      <c r="AT112" s="179" t="s">
        <v>139</v>
      </c>
      <c r="AU112" s="179" t="s">
        <v>87</v>
      </c>
      <c r="AV112" s="11" t="s">
        <v>87</v>
      </c>
      <c r="AW112" s="11" t="s">
        <v>42</v>
      </c>
      <c r="AX112" s="11" t="s">
        <v>79</v>
      </c>
      <c r="AY112" s="179" t="s">
        <v>130</v>
      </c>
    </row>
    <row r="113" spans="2:51" s="12" customFormat="1" ht="22.5" customHeight="1">
      <c r="B113" s="186"/>
      <c r="D113" s="178" t="s">
        <v>139</v>
      </c>
      <c r="E113" s="187" t="s">
        <v>44</v>
      </c>
      <c r="F113" s="188" t="s">
        <v>173</v>
      </c>
      <c r="H113" s="189" t="s">
        <v>44</v>
      </c>
      <c r="I113" s="190"/>
      <c r="L113" s="186"/>
      <c r="M113" s="191"/>
      <c r="N113" s="192"/>
      <c r="O113" s="192"/>
      <c r="P113" s="192"/>
      <c r="Q113" s="192"/>
      <c r="R113" s="192"/>
      <c r="S113" s="192"/>
      <c r="T113" s="193"/>
      <c r="AT113" s="189" t="s">
        <v>139</v>
      </c>
      <c r="AU113" s="189" t="s">
        <v>87</v>
      </c>
      <c r="AV113" s="12" t="s">
        <v>23</v>
      </c>
      <c r="AW113" s="12" t="s">
        <v>42</v>
      </c>
      <c r="AX113" s="12" t="s">
        <v>79</v>
      </c>
      <c r="AY113" s="189" t="s">
        <v>130</v>
      </c>
    </row>
    <row r="114" spans="2:51" s="13" customFormat="1" ht="22.5" customHeight="1">
      <c r="B114" s="194"/>
      <c r="D114" s="195" t="s">
        <v>139</v>
      </c>
      <c r="E114" s="196" t="s">
        <v>44</v>
      </c>
      <c r="F114" s="197" t="s">
        <v>142</v>
      </c>
      <c r="H114" s="198">
        <v>99.924</v>
      </c>
      <c r="I114" s="199"/>
      <c r="L114" s="194"/>
      <c r="M114" s="200"/>
      <c r="N114" s="201"/>
      <c r="O114" s="201"/>
      <c r="P114" s="201"/>
      <c r="Q114" s="201"/>
      <c r="R114" s="201"/>
      <c r="S114" s="201"/>
      <c r="T114" s="202"/>
      <c r="AT114" s="203" t="s">
        <v>139</v>
      </c>
      <c r="AU114" s="203" t="s">
        <v>87</v>
      </c>
      <c r="AV114" s="13" t="s">
        <v>137</v>
      </c>
      <c r="AW114" s="13" t="s">
        <v>42</v>
      </c>
      <c r="AX114" s="13" t="s">
        <v>23</v>
      </c>
      <c r="AY114" s="203" t="s">
        <v>130</v>
      </c>
    </row>
    <row r="115" spans="2:65" s="1" customFormat="1" ht="22.5" customHeight="1">
      <c r="B115" s="164"/>
      <c r="C115" s="165" t="s">
        <v>174</v>
      </c>
      <c r="D115" s="165" t="s">
        <v>132</v>
      </c>
      <c r="E115" s="166" t="s">
        <v>175</v>
      </c>
      <c r="F115" s="167" t="s">
        <v>176</v>
      </c>
      <c r="G115" s="168" t="s">
        <v>155</v>
      </c>
      <c r="H115" s="169">
        <v>118.8</v>
      </c>
      <c r="I115" s="170">
        <v>279</v>
      </c>
      <c r="J115" s="171">
        <f>ROUND(I115*H115,2)</f>
        <v>33145.2</v>
      </c>
      <c r="K115" s="167" t="s">
        <v>136</v>
      </c>
      <c r="L115" s="34"/>
      <c r="M115" s="172" t="s">
        <v>44</v>
      </c>
      <c r="N115" s="173" t="s">
        <v>50</v>
      </c>
      <c r="O115" s="35"/>
      <c r="P115" s="174">
        <f>O115*H115</f>
        <v>0</v>
      </c>
      <c r="Q115" s="174">
        <v>0</v>
      </c>
      <c r="R115" s="174">
        <f>Q115*H115</f>
        <v>0</v>
      </c>
      <c r="S115" s="174">
        <v>0</v>
      </c>
      <c r="T115" s="175">
        <f>S115*H115</f>
        <v>0</v>
      </c>
      <c r="AR115" s="17" t="s">
        <v>137</v>
      </c>
      <c r="AT115" s="17" t="s">
        <v>132</v>
      </c>
      <c r="AU115" s="17" t="s">
        <v>87</v>
      </c>
      <c r="AY115" s="17" t="s">
        <v>130</v>
      </c>
      <c r="BE115" s="176">
        <f>IF(N115="základní",J115,0)</f>
        <v>33145.2</v>
      </c>
      <c r="BF115" s="176">
        <f>IF(N115="snížená",J115,0)</f>
        <v>0</v>
      </c>
      <c r="BG115" s="176">
        <f>IF(N115="zákl. přenesená",J115,0)</f>
        <v>0</v>
      </c>
      <c r="BH115" s="176">
        <f>IF(N115="sníž. přenesená",J115,0)</f>
        <v>0</v>
      </c>
      <c r="BI115" s="176">
        <f>IF(N115="nulová",J115,0)</f>
        <v>0</v>
      </c>
      <c r="BJ115" s="17" t="s">
        <v>23</v>
      </c>
      <c r="BK115" s="176">
        <f>ROUND(I115*H115,2)</f>
        <v>33145.2</v>
      </c>
      <c r="BL115" s="17" t="s">
        <v>137</v>
      </c>
      <c r="BM115" s="17" t="s">
        <v>177</v>
      </c>
    </row>
    <row r="116" spans="2:51" s="11" customFormat="1" ht="22.5" customHeight="1">
      <c r="B116" s="177"/>
      <c r="D116" s="178" t="s">
        <v>139</v>
      </c>
      <c r="E116" s="179" t="s">
        <v>44</v>
      </c>
      <c r="F116" s="180" t="s">
        <v>178</v>
      </c>
      <c r="H116" s="181">
        <v>118.8</v>
      </c>
      <c r="I116" s="182"/>
      <c r="L116" s="177"/>
      <c r="M116" s="183"/>
      <c r="N116" s="184"/>
      <c r="O116" s="184"/>
      <c r="P116" s="184"/>
      <c r="Q116" s="184"/>
      <c r="R116" s="184"/>
      <c r="S116" s="184"/>
      <c r="T116" s="185"/>
      <c r="AT116" s="179" t="s">
        <v>139</v>
      </c>
      <c r="AU116" s="179" t="s">
        <v>87</v>
      </c>
      <c r="AV116" s="11" t="s">
        <v>87</v>
      </c>
      <c r="AW116" s="11" t="s">
        <v>42</v>
      </c>
      <c r="AX116" s="11" t="s">
        <v>79</v>
      </c>
      <c r="AY116" s="179" t="s">
        <v>130</v>
      </c>
    </row>
    <row r="117" spans="2:51" s="12" customFormat="1" ht="22.5" customHeight="1">
      <c r="B117" s="186"/>
      <c r="D117" s="178" t="s">
        <v>139</v>
      </c>
      <c r="E117" s="187" t="s">
        <v>44</v>
      </c>
      <c r="F117" s="188" t="s">
        <v>179</v>
      </c>
      <c r="H117" s="189" t="s">
        <v>44</v>
      </c>
      <c r="I117" s="190"/>
      <c r="L117" s="186"/>
      <c r="M117" s="191"/>
      <c r="N117" s="192"/>
      <c r="O117" s="192"/>
      <c r="P117" s="192"/>
      <c r="Q117" s="192"/>
      <c r="R117" s="192"/>
      <c r="S117" s="192"/>
      <c r="T117" s="193"/>
      <c r="AT117" s="189" t="s">
        <v>139</v>
      </c>
      <c r="AU117" s="189" t="s">
        <v>87</v>
      </c>
      <c r="AV117" s="12" t="s">
        <v>23</v>
      </c>
      <c r="AW117" s="12" t="s">
        <v>42</v>
      </c>
      <c r="AX117" s="12" t="s">
        <v>79</v>
      </c>
      <c r="AY117" s="189" t="s">
        <v>130</v>
      </c>
    </row>
    <row r="118" spans="2:51" s="13" customFormat="1" ht="22.5" customHeight="1">
      <c r="B118" s="194"/>
      <c r="D118" s="195" t="s">
        <v>139</v>
      </c>
      <c r="E118" s="196" t="s">
        <v>44</v>
      </c>
      <c r="F118" s="197" t="s">
        <v>142</v>
      </c>
      <c r="H118" s="198">
        <v>118.8</v>
      </c>
      <c r="I118" s="199"/>
      <c r="L118" s="194"/>
      <c r="M118" s="200"/>
      <c r="N118" s="201"/>
      <c r="O118" s="201"/>
      <c r="P118" s="201"/>
      <c r="Q118" s="201"/>
      <c r="R118" s="201"/>
      <c r="S118" s="201"/>
      <c r="T118" s="202"/>
      <c r="AT118" s="203" t="s">
        <v>139</v>
      </c>
      <c r="AU118" s="203" t="s">
        <v>87</v>
      </c>
      <c r="AV118" s="13" t="s">
        <v>137</v>
      </c>
      <c r="AW118" s="13" t="s">
        <v>42</v>
      </c>
      <c r="AX118" s="13" t="s">
        <v>23</v>
      </c>
      <c r="AY118" s="203" t="s">
        <v>130</v>
      </c>
    </row>
    <row r="119" spans="2:65" s="1" customFormat="1" ht="22.5" customHeight="1">
      <c r="B119" s="164"/>
      <c r="C119" s="165" t="s">
        <v>180</v>
      </c>
      <c r="D119" s="165" t="s">
        <v>132</v>
      </c>
      <c r="E119" s="166" t="s">
        <v>181</v>
      </c>
      <c r="F119" s="167" t="s">
        <v>182</v>
      </c>
      <c r="G119" s="168" t="s">
        <v>155</v>
      </c>
      <c r="H119" s="169">
        <v>49.962</v>
      </c>
      <c r="I119" s="170">
        <v>23.2</v>
      </c>
      <c r="J119" s="171">
        <f>ROUND(I119*H119,2)</f>
        <v>1159.12</v>
      </c>
      <c r="K119" s="167" t="s">
        <v>136</v>
      </c>
      <c r="L119" s="34"/>
      <c r="M119" s="172" t="s">
        <v>44</v>
      </c>
      <c r="N119" s="173" t="s">
        <v>50</v>
      </c>
      <c r="O119" s="35"/>
      <c r="P119" s="174">
        <f>O119*H119</f>
        <v>0</v>
      </c>
      <c r="Q119" s="174">
        <v>0</v>
      </c>
      <c r="R119" s="174">
        <f>Q119*H119</f>
        <v>0</v>
      </c>
      <c r="S119" s="174">
        <v>0</v>
      </c>
      <c r="T119" s="175">
        <f>S119*H119</f>
        <v>0</v>
      </c>
      <c r="AR119" s="17" t="s">
        <v>137</v>
      </c>
      <c r="AT119" s="17" t="s">
        <v>132</v>
      </c>
      <c r="AU119" s="17" t="s">
        <v>87</v>
      </c>
      <c r="AY119" s="17" t="s">
        <v>130</v>
      </c>
      <c r="BE119" s="176">
        <f>IF(N119="základní",J119,0)</f>
        <v>1159.12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7" t="s">
        <v>23</v>
      </c>
      <c r="BK119" s="176">
        <f>ROUND(I119*H119,2)</f>
        <v>1159.12</v>
      </c>
      <c r="BL119" s="17" t="s">
        <v>137</v>
      </c>
      <c r="BM119" s="17" t="s">
        <v>183</v>
      </c>
    </row>
    <row r="120" spans="2:51" s="11" customFormat="1" ht="22.5" customHeight="1">
      <c r="B120" s="177"/>
      <c r="D120" s="178" t="s">
        <v>139</v>
      </c>
      <c r="E120" s="179" t="s">
        <v>44</v>
      </c>
      <c r="F120" s="180" t="s">
        <v>184</v>
      </c>
      <c r="H120" s="181">
        <v>49.962</v>
      </c>
      <c r="I120" s="182"/>
      <c r="L120" s="177"/>
      <c r="M120" s="183"/>
      <c r="N120" s="184"/>
      <c r="O120" s="184"/>
      <c r="P120" s="184"/>
      <c r="Q120" s="184"/>
      <c r="R120" s="184"/>
      <c r="S120" s="184"/>
      <c r="T120" s="185"/>
      <c r="AT120" s="179" t="s">
        <v>139</v>
      </c>
      <c r="AU120" s="179" t="s">
        <v>87</v>
      </c>
      <c r="AV120" s="11" t="s">
        <v>87</v>
      </c>
      <c r="AW120" s="11" t="s">
        <v>42</v>
      </c>
      <c r="AX120" s="11" t="s">
        <v>79</v>
      </c>
      <c r="AY120" s="179" t="s">
        <v>130</v>
      </c>
    </row>
    <row r="121" spans="2:51" s="13" customFormat="1" ht="22.5" customHeight="1">
      <c r="B121" s="194"/>
      <c r="D121" s="195" t="s">
        <v>139</v>
      </c>
      <c r="E121" s="196" t="s">
        <v>44</v>
      </c>
      <c r="F121" s="197" t="s">
        <v>142</v>
      </c>
      <c r="H121" s="198">
        <v>49.962</v>
      </c>
      <c r="I121" s="199"/>
      <c r="L121" s="194"/>
      <c r="M121" s="200"/>
      <c r="N121" s="201"/>
      <c r="O121" s="201"/>
      <c r="P121" s="201"/>
      <c r="Q121" s="201"/>
      <c r="R121" s="201"/>
      <c r="S121" s="201"/>
      <c r="T121" s="202"/>
      <c r="AT121" s="203" t="s">
        <v>139</v>
      </c>
      <c r="AU121" s="203" t="s">
        <v>87</v>
      </c>
      <c r="AV121" s="13" t="s">
        <v>137</v>
      </c>
      <c r="AW121" s="13" t="s">
        <v>42</v>
      </c>
      <c r="AX121" s="13" t="s">
        <v>23</v>
      </c>
      <c r="AY121" s="203" t="s">
        <v>130</v>
      </c>
    </row>
    <row r="122" spans="2:65" s="1" customFormat="1" ht="22.5" customHeight="1">
      <c r="B122" s="164"/>
      <c r="C122" s="165" t="s">
        <v>28</v>
      </c>
      <c r="D122" s="165" t="s">
        <v>132</v>
      </c>
      <c r="E122" s="166" t="s">
        <v>185</v>
      </c>
      <c r="F122" s="167" t="s">
        <v>186</v>
      </c>
      <c r="G122" s="168" t="s">
        <v>155</v>
      </c>
      <c r="H122" s="169">
        <v>126</v>
      </c>
      <c r="I122" s="170">
        <v>245</v>
      </c>
      <c r="J122" s="171">
        <f>ROUND(I122*H122,2)</f>
        <v>30870</v>
      </c>
      <c r="K122" s="167" t="s">
        <v>136</v>
      </c>
      <c r="L122" s="34"/>
      <c r="M122" s="172" t="s">
        <v>44</v>
      </c>
      <c r="N122" s="173" t="s">
        <v>50</v>
      </c>
      <c r="O122" s="35"/>
      <c r="P122" s="174">
        <f>O122*H122</f>
        <v>0</v>
      </c>
      <c r="Q122" s="174">
        <v>0</v>
      </c>
      <c r="R122" s="174">
        <f>Q122*H122</f>
        <v>0</v>
      </c>
      <c r="S122" s="174">
        <v>0</v>
      </c>
      <c r="T122" s="175">
        <f>S122*H122</f>
        <v>0</v>
      </c>
      <c r="AR122" s="17" t="s">
        <v>137</v>
      </c>
      <c r="AT122" s="17" t="s">
        <v>132</v>
      </c>
      <c r="AU122" s="17" t="s">
        <v>87</v>
      </c>
      <c r="AY122" s="17" t="s">
        <v>130</v>
      </c>
      <c r="BE122" s="176">
        <f>IF(N122="základní",J122,0)</f>
        <v>30870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7" t="s">
        <v>23</v>
      </c>
      <c r="BK122" s="176">
        <f>ROUND(I122*H122,2)</f>
        <v>30870</v>
      </c>
      <c r="BL122" s="17" t="s">
        <v>137</v>
      </c>
      <c r="BM122" s="17" t="s">
        <v>187</v>
      </c>
    </row>
    <row r="123" spans="2:51" s="11" customFormat="1" ht="22.5" customHeight="1">
      <c r="B123" s="177"/>
      <c r="D123" s="178" t="s">
        <v>139</v>
      </c>
      <c r="E123" s="179" t="s">
        <v>44</v>
      </c>
      <c r="F123" s="180" t="s">
        <v>188</v>
      </c>
      <c r="H123" s="181">
        <v>126</v>
      </c>
      <c r="I123" s="182"/>
      <c r="L123" s="177"/>
      <c r="M123" s="183"/>
      <c r="N123" s="184"/>
      <c r="O123" s="184"/>
      <c r="P123" s="184"/>
      <c r="Q123" s="184"/>
      <c r="R123" s="184"/>
      <c r="S123" s="184"/>
      <c r="T123" s="185"/>
      <c r="AT123" s="179" t="s">
        <v>139</v>
      </c>
      <c r="AU123" s="179" t="s">
        <v>87</v>
      </c>
      <c r="AV123" s="11" t="s">
        <v>87</v>
      </c>
      <c r="AW123" s="11" t="s">
        <v>42</v>
      </c>
      <c r="AX123" s="11" t="s">
        <v>79</v>
      </c>
      <c r="AY123" s="179" t="s">
        <v>130</v>
      </c>
    </row>
    <row r="124" spans="2:51" s="13" customFormat="1" ht="22.5" customHeight="1">
      <c r="B124" s="194"/>
      <c r="D124" s="195" t="s">
        <v>139</v>
      </c>
      <c r="E124" s="196" t="s">
        <v>44</v>
      </c>
      <c r="F124" s="197" t="s">
        <v>142</v>
      </c>
      <c r="H124" s="198">
        <v>126</v>
      </c>
      <c r="I124" s="199"/>
      <c r="L124" s="194"/>
      <c r="M124" s="200"/>
      <c r="N124" s="201"/>
      <c r="O124" s="201"/>
      <c r="P124" s="201"/>
      <c r="Q124" s="201"/>
      <c r="R124" s="201"/>
      <c r="S124" s="201"/>
      <c r="T124" s="202"/>
      <c r="AT124" s="203" t="s">
        <v>139</v>
      </c>
      <c r="AU124" s="203" t="s">
        <v>87</v>
      </c>
      <c r="AV124" s="13" t="s">
        <v>137</v>
      </c>
      <c r="AW124" s="13" t="s">
        <v>42</v>
      </c>
      <c r="AX124" s="13" t="s">
        <v>23</v>
      </c>
      <c r="AY124" s="203" t="s">
        <v>130</v>
      </c>
    </row>
    <row r="125" spans="2:65" s="1" customFormat="1" ht="22.5" customHeight="1">
      <c r="B125" s="164"/>
      <c r="C125" s="165" t="s">
        <v>189</v>
      </c>
      <c r="D125" s="165" t="s">
        <v>132</v>
      </c>
      <c r="E125" s="166" t="s">
        <v>190</v>
      </c>
      <c r="F125" s="167" t="s">
        <v>191</v>
      </c>
      <c r="G125" s="168" t="s">
        <v>155</v>
      </c>
      <c r="H125" s="169">
        <v>63</v>
      </c>
      <c r="I125" s="170">
        <v>23.1</v>
      </c>
      <c r="J125" s="171">
        <f>ROUND(I125*H125,2)</f>
        <v>1455.3</v>
      </c>
      <c r="K125" s="167" t="s">
        <v>136</v>
      </c>
      <c r="L125" s="34"/>
      <c r="M125" s="172" t="s">
        <v>44</v>
      </c>
      <c r="N125" s="173" t="s">
        <v>50</v>
      </c>
      <c r="O125" s="35"/>
      <c r="P125" s="174">
        <f>O125*H125</f>
        <v>0</v>
      </c>
      <c r="Q125" s="174">
        <v>0</v>
      </c>
      <c r="R125" s="174">
        <f>Q125*H125</f>
        <v>0</v>
      </c>
      <c r="S125" s="174">
        <v>0</v>
      </c>
      <c r="T125" s="175">
        <f>S125*H125</f>
        <v>0</v>
      </c>
      <c r="AR125" s="17" t="s">
        <v>137</v>
      </c>
      <c r="AT125" s="17" t="s">
        <v>132</v>
      </c>
      <c r="AU125" s="17" t="s">
        <v>87</v>
      </c>
      <c r="AY125" s="17" t="s">
        <v>130</v>
      </c>
      <c r="BE125" s="176">
        <f>IF(N125="základní",J125,0)</f>
        <v>1455.3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17" t="s">
        <v>23</v>
      </c>
      <c r="BK125" s="176">
        <f>ROUND(I125*H125,2)</f>
        <v>1455.3</v>
      </c>
      <c r="BL125" s="17" t="s">
        <v>137</v>
      </c>
      <c r="BM125" s="17" t="s">
        <v>192</v>
      </c>
    </row>
    <row r="126" spans="2:51" s="11" customFormat="1" ht="22.5" customHeight="1">
      <c r="B126" s="177"/>
      <c r="D126" s="178" t="s">
        <v>139</v>
      </c>
      <c r="E126" s="179" t="s">
        <v>44</v>
      </c>
      <c r="F126" s="180" t="s">
        <v>193</v>
      </c>
      <c r="H126" s="181">
        <v>63</v>
      </c>
      <c r="I126" s="182"/>
      <c r="L126" s="177"/>
      <c r="M126" s="183"/>
      <c r="N126" s="184"/>
      <c r="O126" s="184"/>
      <c r="P126" s="184"/>
      <c r="Q126" s="184"/>
      <c r="R126" s="184"/>
      <c r="S126" s="184"/>
      <c r="T126" s="185"/>
      <c r="AT126" s="179" t="s">
        <v>139</v>
      </c>
      <c r="AU126" s="179" t="s">
        <v>87</v>
      </c>
      <c r="AV126" s="11" t="s">
        <v>87</v>
      </c>
      <c r="AW126" s="11" t="s">
        <v>42</v>
      </c>
      <c r="AX126" s="11" t="s">
        <v>79</v>
      </c>
      <c r="AY126" s="179" t="s">
        <v>130</v>
      </c>
    </row>
    <row r="127" spans="2:51" s="13" customFormat="1" ht="22.5" customHeight="1">
      <c r="B127" s="194"/>
      <c r="D127" s="195" t="s">
        <v>139</v>
      </c>
      <c r="E127" s="196" t="s">
        <v>44</v>
      </c>
      <c r="F127" s="197" t="s">
        <v>142</v>
      </c>
      <c r="H127" s="198">
        <v>63</v>
      </c>
      <c r="I127" s="199"/>
      <c r="L127" s="194"/>
      <c r="M127" s="200"/>
      <c r="N127" s="201"/>
      <c r="O127" s="201"/>
      <c r="P127" s="201"/>
      <c r="Q127" s="201"/>
      <c r="R127" s="201"/>
      <c r="S127" s="201"/>
      <c r="T127" s="202"/>
      <c r="AT127" s="203" t="s">
        <v>139</v>
      </c>
      <c r="AU127" s="203" t="s">
        <v>87</v>
      </c>
      <c r="AV127" s="13" t="s">
        <v>137</v>
      </c>
      <c r="AW127" s="13" t="s">
        <v>42</v>
      </c>
      <c r="AX127" s="13" t="s">
        <v>23</v>
      </c>
      <c r="AY127" s="203" t="s">
        <v>130</v>
      </c>
    </row>
    <row r="128" spans="2:65" s="1" customFormat="1" ht="22.5" customHeight="1">
      <c r="B128" s="164"/>
      <c r="C128" s="165" t="s">
        <v>194</v>
      </c>
      <c r="D128" s="165" t="s">
        <v>132</v>
      </c>
      <c r="E128" s="166" t="s">
        <v>195</v>
      </c>
      <c r="F128" s="167" t="s">
        <v>196</v>
      </c>
      <c r="G128" s="168" t="s">
        <v>135</v>
      </c>
      <c r="H128" s="169">
        <v>224</v>
      </c>
      <c r="I128" s="170">
        <v>48</v>
      </c>
      <c r="J128" s="171">
        <f>ROUND(I128*H128,2)</f>
        <v>10752</v>
      </c>
      <c r="K128" s="167" t="s">
        <v>136</v>
      </c>
      <c r="L128" s="34"/>
      <c r="M128" s="172" t="s">
        <v>44</v>
      </c>
      <c r="N128" s="173" t="s">
        <v>50</v>
      </c>
      <c r="O128" s="35"/>
      <c r="P128" s="174">
        <f>O128*H128</f>
        <v>0</v>
      </c>
      <c r="Q128" s="174">
        <v>0.00084</v>
      </c>
      <c r="R128" s="174">
        <f>Q128*H128</f>
        <v>0.18816</v>
      </c>
      <c r="S128" s="174">
        <v>0</v>
      </c>
      <c r="T128" s="175">
        <f>S128*H128</f>
        <v>0</v>
      </c>
      <c r="AR128" s="17" t="s">
        <v>137</v>
      </c>
      <c r="AT128" s="17" t="s">
        <v>132</v>
      </c>
      <c r="AU128" s="17" t="s">
        <v>87</v>
      </c>
      <c r="AY128" s="17" t="s">
        <v>130</v>
      </c>
      <c r="BE128" s="176">
        <f>IF(N128="základní",J128,0)</f>
        <v>10752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7" t="s">
        <v>23</v>
      </c>
      <c r="BK128" s="176">
        <f>ROUND(I128*H128,2)</f>
        <v>10752</v>
      </c>
      <c r="BL128" s="17" t="s">
        <v>137</v>
      </c>
      <c r="BM128" s="17" t="s">
        <v>197</v>
      </c>
    </row>
    <row r="129" spans="2:51" s="11" customFormat="1" ht="22.5" customHeight="1">
      <c r="B129" s="177"/>
      <c r="D129" s="178" t="s">
        <v>139</v>
      </c>
      <c r="E129" s="179" t="s">
        <v>44</v>
      </c>
      <c r="F129" s="180" t="s">
        <v>198</v>
      </c>
      <c r="H129" s="181">
        <v>224</v>
      </c>
      <c r="I129" s="182"/>
      <c r="L129" s="177"/>
      <c r="M129" s="183"/>
      <c r="N129" s="184"/>
      <c r="O129" s="184"/>
      <c r="P129" s="184"/>
      <c r="Q129" s="184"/>
      <c r="R129" s="184"/>
      <c r="S129" s="184"/>
      <c r="T129" s="185"/>
      <c r="AT129" s="179" t="s">
        <v>139</v>
      </c>
      <c r="AU129" s="179" t="s">
        <v>87</v>
      </c>
      <c r="AV129" s="11" t="s">
        <v>87</v>
      </c>
      <c r="AW129" s="11" t="s">
        <v>42</v>
      </c>
      <c r="AX129" s="11" t="s">
        <v>79</v>
      </c>
      <c r="AY129" s="179" t="s">
        <v>130</v>
      </c>
    </row>
    <row r="130" spans="2:51" s="13" customFormat="1" ht="22.5" customHeight="1">
      <c r="B130" s="194"/>
      <c r="D130" s="195" t="s">
        <v>139</v>
      </c>
      <c r="E130" s="196" t="s">
        <v>44</v>
      </c>
      <c r="F130" s="197" t="s">
        <v>142</v>
      </c>
      <c r="H130" s="198">
        <v>224</v>
      </c>
      <c r="I130" s="199"/>
      <c r="L130" s="194"/>
      <c r="M130" s="200"/>
      <c r="N130" s="201"/>
      <c r="O130" s="201"/>
      <c r="P130" s="201"/>
      <c r="Q130" s="201"/>
      <c r="R130" s="201"/>
      <c r="S130" s="201"/>
      <c r="T130" s="202"/>
      <c r="AT130" s="203" t="s">
        <v>139</v>
      </c>
      <c r="AU130" s="203" t="s">
        <v>87</v>
      </c>
      <c r="AV130" s="13" t="s">
        <v>137</v>
      </c>
      <c r="AW130" s="13" t="s">
        <v>42</v>
      </c>
      <c r="AX130" s="13" t="s">
        <v>23</v>
      </c>
      <c r="AY130" s="203" t="s">
        <v>130</v>
      </c>
    </row>
    <row r="131" spans="2:65" s="1" customFormat="1" ht="22.5" customHeight="1">
      <c r="B131" s="164"/>
      <c r="C131" s="165" t="s">
        <v>199</v>
      </c>
      <c r="D131" s="165" t="s">
        <v>132</v>
      </c>
      <c r="E131" s="166" t="s">
        <v>200</v>
      </c>
      <c r="F131" s="167" t="s">
        <v>201</v>
      </c>
      <c r="G131" s="168" t="s">
        <v>135</v>
      </c>
      <c r="H131" s="169">
        <v>224</v>
      </c>
      <c r="I131" s="170">
        <v>12</v>
      </c>
      <c r="J131" s="171">
        <f>ROUND(I131*H131,2)</f>
        <v>2688</v>
      </c>
      <c r="K131" s="167" t="s">
        <v>136</v>
      </c>
      <c r="L131" s="34"/>
      <c r="M131" s="172" t="s">
        <v>44</v>
      </c>
      <c r="N131" s="173" t="s">
        <v>50</v>
      </c>
      <c r="O131" s="35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AR131" s="17" t="s">
        <v>137</v>
      </c>
      <c r="AT131" s="17" t="s">
        <v>132</v>
      </c>
      <c r="AU131" s="17" t="s">
        <v>87</v>
      </c>
      <c r="AY131" s="17" t="s">
        <v>130</v>
      </c>
      <c r="BE131" s="176">
        <f>IF(N131="základní",J131,0)</f>
        <v>2688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7" t="s">
        <v>23</v>
      </c>
      <c r="BK131" s="176">
        <f>ROUND(I131*H131,2)</f>
        <v>2688</v>
      </c>
      <c r="BL131" s="17" t="s">
        <v>137</v>
      </c>
      <c r="BM131" s="17" t="s">
        <v>202</v>
      </c>
    </row>
    <row r="132" spans="2:65" s="1" customFormat="1" ht="22.5" customHeight="1">
      <c r="B132" s="164"/>
      <c r="C132" s="165" t="s">
        <v>203</v>
      </c>
      <c r="D132" s="165" t="s">
        <v>132</v>
      </c>
      <c r="E132" s="166" t="s">
        <v>204</v>
      </c>
      <c r="F132" s="167" t="s">
        <v>205</v>
      </c>
      <c r="G132" s="168" t="s">
        <v>155</v>
      </c>
      <c r="H132" s="169">
        <v>118.8</v>
      </c>
      <c r="I132" s="170">
        <v>49</v>
      </c>
      <c r="J132" s="171">
        <f>ROUND(I132*H132,2)</f>
        <v>5821.2</v>
      </c>
      <c r="K132" s="167" t="s">
        <v>136</v>
      </c>
      <c r="L132" s="34"/>
      <c r="M132" s="172" t="s">
        <v>44</v>
      </c>
      <c r="N132" s="173" t="s">
        <v>50</v>
      </c>
      <c r="O132" s="35"/>
      <c r="P132" s="174">
        <f>O132*H132</f>
        <v>0</v>
      </c>
      <c r="Q132" s="174">
        <v>0</v>
      </c>
      <c r="R132" s="174">
        <f>Q132*H132</f>
        <v>0</v>
      </c>
      <c r="S132" s="174">
        <v>0</v>
      </c>
      <c r="T132" s="175">
        <f>S132*H132</f>
        <v>0</v>
      </c>
      <c r="AR132" s="17" t="s">
        <v>137</v>
      </c>
      <c r="AT132" s="17" t="s">
        <v>132</v>
      </c>
      <c r="AU132" s="17" t="s">
        <v>87</v>
      </c>
      <c r="AY132" s="17" t="s">
        <v>130</v>
      </c>
      <c r="BE132" s="176">
        <f>IF(N132="základní",J132,0)</f>
        <v>5821.2</v>
      </c>
      <c r="BF132" s="176">
        <f>IF(N132="snížená",J132,0)</f>
        <v>0</v>
      </c>
      <c r="BG132" s="176">
        <f>IF(N132="zákl. přenesená",J132,0)</f>
        <v>0</v>
      </c>
      <c r="BH132" s="176">
        <f>IF(N132="sníž. přenesená",J132,0)</f>
        <v>0</v>
      </c>
      <c r="BI132" s="176">
        <f>IF(N132="nulová",J132,0)</f>
        <v>0</v>
      </c>
      <c r="BJ132" s="17" t="s">
        <v>23</v>
      </c>
      <c r="BK132" s="176">
        <f>ROUND(I132*H132,2)</f>
        <v>5821.2</v>
      </c>
      <c r="BL132" s="17" t="s">
        <v>137</v>
      </c>
      <c r="BM132" s="17" t="s">
        <v>206</v>
      </c>
    </row>
    <row r="133" spans="2:51" s="11" customFormat="1" ht="22.5" customHeight="1">
      <c r="B133" s="177"/>
      <c r="D133" s="178" t="s">
        <v>139</v>
      </c>
      <c r="E133" s="179" t="s">
        <v>44</v>
      </c>
      <c r="F133" s="180" t="s">
        <v>207</v>
      </c>
      <c r="H133" s="181">
        <v>118.8</v>
      </c>
      <c r="I133" s="182"/>
      <c r="L133" s="177"/>
      <c r="M133" s="183"/>
      <c r="N133" s="184"/>
      <c r="O133" s="184"/>
      <c r="P133" s="184"/>
      <c r="Q133" s="184"/>
      <c r="R133" s="184"/>
      <c r="S133" s="184"/>
      <c r="T133" s="185"/>
      <c r="AT133" s="179" t="s">
        <v>139</v>
      </c>
      <c r="AU133" s="179" t="s">
        <v>87</v>
      </c>
      <c r="AV133" s="11" t="s">
        <v>87</v>
      </c>
      <c r="AW133" s="11" t="s">
        <v>42</v>
      </c>
      <c r="AX133" s="11" t="s">
        <v>79</v>
      </c>
      <c r="AY133" s="179" t="s">
        <v>130</v>
      </c>
    </row>
    <row r="134" spans="2:51" s="12" customFormat="1" ht="22.5" customHeight="1">
      <c r="B134" s="186"/>
      <c r="D134" s="178" t="s">
        <v>139</v>
      </c>
      <c r="E134" s="187" t="s">
        <v>44</v>
      </c>
      <c r="F134" s="188" t="s">
        <v>179</v>
      </c>
      <c r="H134" s="189" t="s">
        <v>44</v>
      </c>
      <c r="I134" s="190"/>
      <c r="L134" s="186"/>
      <c r="M134" s="191"/>
      <c r="N134" s="192"/>
      <c r="O134" s="192"/>
      <c r="P134" s="192"/>
      <c r="Q134" s="192"/>
      <c r="R134" s="192"/>
      <c r="S134" s="192"/>
      <c r="T134" s="193"/>
      <c r="AT134" s="189" t="s">
        <v>139</v>
      </c>
      <c r="AU134" s="189" t="s">
        <v>87</v>
      </c>
      <c r="AV134" s="12" t="s">
        <v>23</v>
      </c>
      <c r="AW134" s="12" t="s">
        <v>42</v>
      </c>
      <c r="AX134" s="12" t="s">
        <v>79</v>
      </c>
      <c r="AY134" s="189" t="s">
        <v>130</v>
      </c>
    </row>
    <row r="135" spans="2:51" s="13" customFormat="1" ht="22.5" customHeight="1">
      <c r="B135" s="194"/>
      <c r="D135" s="195" t="s">
        <v>139</v>
      </c>
      <c r="E135" s="196" t="s">
        <v>44</v>
      </c>
      <c r="F135" s="197" t="s">
        <v>142</v>
      </c>
      <c r="H135" s="198">
        <v>118.8</v>
      </c>
      <c r="I135" s="199"/>
      <c r="L135" s="194"/>
      <c r="M135" s="200"/>
      <c r="N135" s="201"/>
      <c r="O135" s="201"/>
      <c r="P135" s="201"/>
      <c r="Q135" s="201"/>
      <c r="R135" s="201"/>
      <c r="S135" s="201"/>
      <c r="T135" s="202"/>
      <c r="AT135" s="203" t="s">
        <v>139</v>
      </c>
      <c r="AU135" s="203" t="s">
        <v>87</v>
      </c>
      <c r="AV135" s="13" t="s">
        <v>137</v>
      </c>
      <c r="AW135" s="13" t="s">
        <v>42</v>
      </c>
      <c r="AX135" s="13" t="s">
        <v>23</v>
      </c>
      <c r="AY135" s="203" t="s">
        <v>130</v>
      </c>
    </row>
    <row r="136" spans="2:65" s="1" customFormat="1" ht="22.5" customHeight="1">
      <c r="B136" s="164"/>
      <c r="C136" s="165" t="s">
        <v>8</v>
      </c>
      <c r="D136" s="165" t="s">
        <v>132</v>
      </c>
      <c r="E136" s="166" t="s">
        <v>208</v>
      </c>
      <c r="F136" s="167" t="s">
        <v>209</v>
      </c>
      <c r="G136" s="168" t="s">
        <v>155</v>
      </c>
      <c r="H136" s="169">
        <v>2425.524</v>
      </c>
      <c r="I136" s="170">
        <v>129</v>
      </c>
      <c r="J136" s="171">
        <f>ROUND(I136*H136,2)</f>
        <v>312892.6</v>
      </c>
      <c r="K136" s="167" t="s">
        <v>136</v>
      </c>
      <c r="L136" s="34"/>
      <c r="M136" s="172" t="s">
        <v>44</v>
      </c>
      <c r="N136" s="173" t="s">
        <v>50</v>
      </c>
      <c r="O136" s="35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AR136" s="17" t="s">
        <v>137</v>
      </c>
      <c r="AT136" s="17" t="s">
        <v>132</v>
      </c>
      <c r="AU136" s="17" t="s">
        <v>87</v>
      </c>
      <c r="AY136" s="17" t="s">
        <v>130</v>
      </c>
      <c r="BE136" s="176">
        <f>IF(N136="základní",J136,0)</f>
        <v>312892.6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7" t="s">
        <v>23</v>
      </c>
      <c r="BK136" s="176">
        <f>ROUND(I136*H136,2)</f>
        <v>312892.6</v>
      </c>
      <c r="BL136" s="17" t="s">
        <v>137</v>
      </c>
      <c r="BM136" s="17" t="s">
        <v>210</v>
      </c>
    </row>
    <row r="137" spans="2:51" s="11" customFormat="1" ht="22.5" customHeight="1">
      <c r="B137" s="177"/>
      <c r="D137" s="178" t="s">
        <v>139</v>
      </c>
      <c r="E137" s="179" t="s">
        <v>44</v>
      </c>
      <c r="F137" s="180" t="s">
        <v>211</v>
      </c>
      <c r="H137" s="181">
        <v>2425.524</v>
      </c>
      <c r="I137" s="182"/>
      <c r="L137" s="177"/>
      <c r="M137" s="183"/>
      <c r="N137" s="184"/>
      <c r="O137" s="184"/>
      <c r="P137" s="184"/>
      <c r="Q137" s="184"/>
      <c r="R137" s="184"/>
      <c r="S137" s="184"/>
      <c r="T137" s="185"/>
      <c r="AT137" s="179" t="s">
        <v>139</v>
      </c>
      <c r="AU137" s="179" t="s">
        <v>87</v>
      </c>
      <c r="AV137" s="11" t="s">
        <v>87</v>
      </c>
      <c r="AW137" s="11" t="s">
        <v>42</v>
      </c>
      <c r="AX137" s="11" t="s">
        <v>79</v>
      </c>
      <c r="AY137" s="179" t="s">
        <v>130</v>
      </c>
    </row>
    <row r="138" spans="2:51" s="13" customFormat="1" ht="22.5" customHeight="1">
      <c r="B138" s="194"/>
      <c r="D138" s="195" t="s">
        <v>139</v>
      </c>
      <c r="E138" s="196" t="s">
        <v>44</v>
      </c>
      <c r="F138" s="197" t="s">
        <v>142</v>
      </c>
      <c r="H138" s="198">
        <v>2425.524</v>
      </c>
      <c r="I138" s="199"/>
      <c r="L138" s="194"/>
      <c r="M138" s="200"/>
      <c r="N138" s="201"/>
      <c r="O138" s="201"/>
      <c r="P138" s="201"/>
      <c r="Q138" s="201"/>
      <c r="R138" s="201"/>
      <c r="S138" s="201"/>
      <c r="T138" s="202"/>
      <c r="AT138" s="203" t="s">
        <v>139</v>
      </c>
      <c r="AU138" s="203" t="s">
        <v>87</v>
      </c>
      <c r="AV138" s="13" t="s">
        <v>137</v>
      </c>
      <c r="AW138" s="13" t="s">
        <v>42</v>
      </c>
      <c r="AX138" s="13" t="s">
        <v>23</v>
      </c>
      <c r="AY138" s="203" t="s">
        <v>130</v>
      </c>
    </row>
    <row r="139" spans="2:65" s="1" customFormat="1" ht="31.5" customHeight="1">
      <c r="B139" s="164"/>
      <c r="C139" s="165" t="s">
        <v>212</v>
      </c>
      <c r="D139" s="165" t="s">
        <v>132</v>
      </c>
      <c r="E139" s="166" t="s">
        <v>213</v>
      </c>
      <c r="F139" s="167" t="s">
        <v>214</v>
      </c>
      <c r="G139" s="168" t="s">
        <v>155</v>
      </c>
      <c r="H139" s="169">
        <v>12127.62</v>
      </c>
      <c r="I139" s="170">
        <v>5</v>
      </c>
      <c r="J139" s="171">
        <f>ROUND(I139*H139,2)</f>
        <v>60638.1</v>
      </c>
      <c r="K139" s="167" t="s">
        <v>136</v>
      </c>
      <c r="L139" s="34"/>
      <c r="M139" s="172" t="s">
        <v>44</v>
      </c>
      <c r="N139" s="173" t="s">
        <v>50</v>
      </c>
      <c r="O139" s="35"/>
      <c r="P139" s="174">
        <f>O139*H139</f>
        <v>0</v>
      </c>
      <c r="Q139" s="174">
        <v>0</v>
      </c>
      <c r="R139" s="174">
        <f>Q139*H139</f>
        <v>0</v>
      </c>
      <c r="S139" s="174">
        <v>0</v>
      </c>
      <c r="T139" s="175">
        <f>S139*H139</f>
        <v>0</v>
      </c>
      <c r="AR139" s="17" t="s">
        <v>137</v>
      </c>
      <c r="AT139" s="17" t="s">
        <v>132</v>
      </c>
      <c r="AU139" s="17" t="s">
        <v>87</v>
      </c>
      <c r="AY139" s="17" t="s">
        <v>130</v>
      </c>
      <c r="BE139" s="176">
        <f>IF(N139="základní",J139,0)</f>
        <v>60638.1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7" t="s">
        <v>23</v>
      </c>
      <c r="BK139" s="176">
        <f>ROUND(I139*H139,2)</f>
        <v>60638.1</v>
      </c>
      <c r="BL139" s="17" t="s">
        <v>137</v>
      </c>
      <c r="BM139" s="17" t="s">
        <v>215</v>
      </c>
    </row>
    <row r="140" spans="2:51" s="11" customFormat="1" ht="22.5" customHeight="1">
      <c r="B140" s="177"/>
      <c r="D140" s="178" t="s">
        <v>139</v>
      </c>
      <c r="E140" s="179" t="s">
        <v>44</v>
      </c>
      <c r="F140" s="180" t="s">
        <v>216</v>
      </c>
      <c r="H140" s="181">
        <v>12127.62</v>
      </c>
      <c r="I140" s="182"/>
      <c r="L140" s="177"/>
      <c r="M140" s="183"/>
      <c r="N140" s="184"/>
      <c r="O140" s="184"/>
      <c r="P140" s="184"/>
      <c r="Q140" s="184"/>
      <c r="R140" s="184"/>
      <c r="S140" s="184"/>
      <c r="T140" s="185"/>
      <c r="AT140" s="179" t="s">
        <v>139</v>
      </c>
      <c r="AU140" s="179" t="s">
        <v>87</v>
      </c>
      <c r="AV140" s="11" t="s">
        <v>87</v>
      </c>
      <c r="AW140" s="11" t="s">
        <v>42</v>
      </c>
      <c r="AX140" s="11" t="s">
        <v>79</v>
      </c>
      <c r="AY140" s="179" t="s">
        <v>130</v>
      </c>
    </row>
    <row r="141" spans="2:51" s="13" customFormat="1" ht="22.5" customHeight="1">
      <c r="B141" s="194"/>
      <c r="D141" s="195" t="s">
        <v>139</v>
      </c>
      <c r="E141" s="196" t="s">
        <v>44</v>
      </c>
      <c r="F141" s="197" t="s">
        <v>142</v>
      </c>
      <c r="H141" s="198">
        <v>12127.62</v>
      </c>
      <c r="I141" s="199"/>
      <c r="L141" s="194"/>
      <c r="M141" s="200"/>
      <c r="N141" s="201"/>
      <c r="O141" s="201"/>
      <c r="P141" s="201"/>
      <c r="Q141" s="201"/>
      <c r="R141" s="201"/>
      <c r="S141" s="201"/>
      <c r="T141" s="202"/>
      <c r="AT141" s="203" t="s">
        <v>139</v>
      </c>
      <c r="AU141" s="203" t="s">
        <v>87</v>
      </c>
      <c r="AV141" s="13" t="s">
        <v>137</v>
      </c>
      <c r="AW141" s="13" t="s">
        <v>42</v>
      </c>
      <c r="AX141" s="13" t="s">
        <v>23</v>
      </c>
      <c r="AY141" s="203" t="s">
        <v>130</v>
      </c>
    </row>
    <row r="142" spans="2:65" s="1" customFormat="1" ht="22.5" customHeight="1">
      <c r="B142" s="164"/>
      <c r="C142" s="165" t="s">
        <v>217</v>
      </c>
      <c r="D142" s="165" t="s">
        <v>132</v>
      </c>
      <c r="E142" s="166" t="s">
        <v>218</v>
      </c>
      <c r="F142" s="167" t="s">
        <v>219</v>
      </c>
      <c r="G142" s="168" t="s">
        <v>155</v>
      </c>
      <c r="H142" s="169">
        <v>118.8</v>
      </c>
      <c r="I142" s="170">
        <v>19</v>
      </c>
      <c r="J142" s="171">
        <f>ROUND(I142*H142,2)</f>
        <v>2257.2</v>
      </c>
      <c r="K142" s="167" t="s">
        <v>136</v>
      </c>
      <c r="L142" s="34"/>
      <c r="M142" s="172" t="s">
        <v>44</v>
      </c>
      <c r="N142" s="173" t="s">
        <v>50</v>
      </c>
      <c r="O142" s="35"/>
      <c r="P142" s="174">
        <f>O142*H142</f>
        <v>0</v>
      </c>
      <c r="Q142" s="174">
        <v>0</v>
      </c>
      <c r="R142" s="174">
        <f>Q142*H142</f>
        <v>0</v>
      </c>
      <c r="S142" s="174">
        <v>0</v>
      </c>
      <c r="T142" s="175">
        <f>S142*H142</f>
        <v>0</v>
      </c>
      <c r="AR142" s="17" t="s">
        <v>137</v>
      </c>
      <c r="AT142" s="17" t="s">
        <v>132</v>
      </c>
      <c r="AU142" s="17" t="s">
        <v>87</v>
      </c>
      <c r="AY142" s="17" t="s">
        <v>130</v>
      </c>
      <c r="BE142" s="176">
        <f>IF(N142="základní",J142,0)</f>
        <v>2257.2</v>
      </c>
      <c r="BF142" s="176">
        <f>IF(N142="snížená",J142,0)</f>
        <v>0</v>
      </c>
      <c r="BG142" s="176">
        <f>IF(N142="zákl. přenesená",J142,0)</f>
        <v>0</v>
      </c>
      <c r="BH142" s="176">
        <f>IF(N142="sníž. přenesená",J142,0)</f>
        <v>0</v>
      </c>
      <c r="BI142" s="176">
        <f>IF(N142="nulová",J142,0)</f>
        <v>0</v>
      </c>
      <c r="BJ142" s="17" t="s">
        <v>23</v>
      </c>
      <c r="BK142" s="176">
        <f>ROUND(I142*H142,2)</f>
        <v>2257.2</v>
      </c>
      <c r="BL142" s="17" t="s">
        <v>137</v>
      </c>
      <c r="BM142" s="17" t="s">
        <v>220</v>
      </c>
    </row>
    <row r="143" spans="2:51" s="11" customFormat="1" ht="22.5" customHeight="1">
      <c r="B143" s="177"/>
      <c r="D143" s="178" t="s">
        <v>139</v>
      </c>
      <c r="E143" s="179" t="s">
        <v>44</v>
      </c>
      <c r="F143" s="180" t="s">
        <v>207</v>
      </c>
      <c r="H143" s="181">
        <v>118.8</v>
      </c>
      <c r="I143" s="182"/>
      <c r="L143" s="177"/>
      <c r="M143" s="183"/>
      <c r="N143" s="184"/>
      <c r="O143" s="184"/>
      <c r="P143" s="184"/>
      <c r="Q143" s="184"/>
      <c r="R143" s="184"/>
      <c r="S143" s="184"/>
      <c r="T143" s="185"/>
      <c r="AT143" s="179" t="s">
        <v>139</v>
      </c>
      <c r="AU143" s="179" t="s">
        <v>87</v>
      </c>
      <c r="AV143" s="11" t="s">
        <v>87</v>
      </c>
      <c r="AW143" s="11" t="s">
        <v>42</v>
      </c>
      <c r="AX143" s="11" t="s">
        <v>79</v>
      </c>
      <c r="AY143" s="179" t="s">
        <v>130</v>
      </c>
    </row>
    <row r="144" spans="2:51" s="12" customFormat="1" ht="22.5" customHeight="1">
      <c r="B144" s="186"/>
      <c r="D144" s="178" t="s">
        <v>139</v>
      </c>
      <c r="E144" s="187" t="s">
        <v>44</v>
      </c>
      <c r="F144" s="188" t="s">
        <v>179</v>
      </c>
      <c r="H144" s="189" t="s">
        <v>44</v>
      </c>
      <c r="I144" s="190"/>
      <c r="L144" s="186"/>
      <c r="M144" s="191"/>
      <c r="N144" s="192"/>
      <c r="O144" s="192"/>
      <c r="P144" s="192"/>
      <c r="Q144" s="192"/>
      <c r="R144" s="192"/>
      <c r="S144" s="192"/>
      <c r="T144" s="193"/>
      <c r="AT144" s="189" t="s">
        <v>139</v>
      </c>
      <c r="AU144" s="189" t="s">
        <v>87</v>
      </c>
      <c r="AV144" s="12" t="s">
        <v>23</v>
      </c>
      <c r="AW144" s="12" t="s">
        <v>42</v>
      </c>
      <c r="AX144" s="12" t="s">
        <v>79</v>
      </c>
      <c r="AY144" s="189" t="s">
        <v>130</v>
      </c>
    </row>
    <row r="145" spans="2:51" s="13" customFormat="1" ht="22.5" customHeight="1">
      <c r="B145" s="194"/>
      <c r="D145" s="195" t="s">
        <v>139</v>
      </c>
      <c r="E145" s="196" t="s">
        <v>44</v>
      </c>
      <c r="F145" s="197" t="s">
        <v>142</v>
      </c>
      <c r="H145" s="198">
        <v>118.8</v>
      </c>
      <c r="I145" s="199"/>
      <c r="L145" s="194"/>
      <c r="M145" s="200"/>
      <c r="N145" s="201"/>
      <c r="O145" s="201"/>
      <c r="P145" s="201"/>
      <c r="Q145" s="201"/>
      <c r="R145" s="201"/>
      <c r="S145" s="201"/>
      <c r="T145" s="202"/>
      <c r="AT145" s="203" t="s">
        <v>139</v>
      </c>
      <c r="AU145" s="203" t="s">
        <v>87</v>
      </c>
      <c r="AV145" s="13" t="s">
        <v>137</v>
      </c>
      <c r="AW145" s="13" t="s">
        <v>42</v>
      </c>
      <c r="AX145" s="13" t="s">
        <v>23</v>
      </c>
      <c r="AY145" s="203" t="s">
        <v>130</v>
      </c>
    </row>
    <row r="146" spans="2:65" s="1" customFormat="1" ht="22.5" customHeight="1">
      <c r="B146" s="164"/>
      <c r="C146" s="165" t="s">
        <v>221</v>
      </c>
      <c r="D146" s="165" t="s">
        <v>132</v>
      </c>
      <c r="E146" s="166" t="s">
        <v>222</v>
      </c>
      <c r="F146" s="167" t="s">
        <v>223</v>
      </c>
      <c r="G146" s="168" t="s">
        <v>155</v>
      </c>
      <c r="H146" s="169">
        <v>2425.524</v>
      </c>
      <c r="I146" s="170">
        <v>11</v>
      </c>
      <c r="J146" s="171">
        <f>ROUND(I146*H146,2)</f>
        <v>26680.76</v>
      </c>
      <c r="K146" s="167" t="s">
        <v>136</v>
      </c>
      <c r="L146" s="34"/>
      <c r="M146" s="172" t="s">
        <v>44</v>
      </c>
      <c r="N146" s="173" t="s">
        <v>50</v>
      </c>
      <c r="O146" s="35"/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AR146" s="17" t="s">
        <v>137</v>
      </c>
      <c r="AT146" s="17" t="s">
        <v>132</v>
      </c>
      <c r="AU146" s="17" t="s">
        <v>87</v>
      </c>
      <c r="AY146" s="17" t="s">
        <v>130</v>
      </c>
      <c r="BE146" s="176">
        <f>IF(N146="základní",J146,0)</f>
        <v>26680.76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7" t="s">
        <v>23</v>
      </c>
      <c r="BK146" s="176">
        <f>ROUND(I146*H146,2)</f>
        <v>26680.76</v>
      </c>
      <c r="BL146" s="17" t="s">
        <v>137</v>
      </c>
      <c r="BM146" s="17" t="s">
        <v>224</v>
      </c>
    </row>
    <row r="147" spans="2:51" s="11" customFormat="1" ht="22.5" customHeight="1">
      <c r="B147" s="177"/>
      <c r="D147" s="178" t="s">
        <v>139</v>
      </c>
      <c r="E147" s="179" t="s">
        <v>44</v>
      </c>
      <c r="F147" s="180" t="s">
        <v>225</v>
      </c>
      <c r="H147" s="181">
        <v>2425.524</v>
      </c>
      <c r="I147" s="182"/>
      <c r="L147" s="177"/>
      <c r="M147" s="183"/>
      <c r="N147" s="184"/>
      <c r="O147" s="184"/>
      <c r="P147" s="184"/>
      <c r="Q147" s="184"/>
      <c r="R147" s="184"/>
      <c r="S147" s="184"/>
      <c r="T147" s="185"/>
      <c r="AT147" s="179" t="s">
        <v>139</v>
      </c>
      <c r="AU147" s="179" t="s">
        <v>87</v>
      </c>
      <c r="AV147" s="11" t="s">
        <v>87</v>
      </c>
      <c r="AW147" s="11" t="s">
        <v>42</v>
      </c>
      <c r="AX147" s="11" t="s">
        <v>79</v>
      </c>
      <c r="AY147" s="179" t="s">
        <v>130</v>
      </c>
    </row>
    <row r="148" spans="2:51" s="13" customFormat="1" ht="22.5" customHeight="1">
      <c r="B148" s="194"/>
      <c r="D148" s="195" t="s">
        <v>139</v>
      </c>
      <c r="E148" s="196" t="s">
        <v>44</v>
      </c>
      <c r="F148" s="197" t="s">
        <v>142</v>
      </c>
      <c r="H148" s="198">
        <v>2425.524</v>
      </c>
      <c r="I148" s="199"/>
      <c r="L148" s="194"/>
      <c r="M148" s="200"/>
      <c r="N148" s="201"/>
      <c r="O148" s="201"/>
      <c r="P148" s="201"/>
      <c r="Q148" s="201"/>
      <c r="R148" s="201"/>
      <c r="S148" s="201"/>
      <c r="T148" s="202"/>
      <c r="AT148" s="203" t="s">
        <v>139</v>
      </c>
      <c r="AU148" s="203" t="s">
        <v>87</v>
      </c>
      <c r="AV148" s="13" t="s">
        <v>137</v>
      </c>
      <c r="AW148" s="13" t="s">
        <v>42</v>
      </c>
      <c r="AX148" s="13" t="s">
        <v>23</v>
      </c>
      <c r="AY148" s="203" t="s">
        <v>130</v>
      </c>
    </row>
    <row r="149" spans="2:65" s="1" customFormat="1" ht="22.5" customHeight="1">
      <c r="B149" s="164"/>
      <c r="C149" s="165" t="s">
        <v>226</v>
      </c>
      <c r="D149" s="165" t="s">
        <v>132</v>
      </c>
      <c r="E149" s="166" t="s">
        <v>227</v>
      </c>
      <c r="F149" s="167" t="s">
        <v>228</v>
      </c>
      <c r="G149" s="168" t="s">
        <v>229</v>
      </c>
      <c r="H149" s="169">
        <v>4123.391</v>
      </c>
      <c r="I149" s="170">
        <v>10</v>
      </c>
      <c r="J149" s="171">
        <f>ROUND(I149*H149,2)</f>
        <v>41233.91</v>
      </c>
      <c r="K149" s="167" t="s">
        <v>136</v>
      </c>
      <c r="L149" s="34"/>
      <c r="M149" s="172" t="s">
        <v>44</v>
      </c>
      <c r="N149" s="173" t="s">
        <v>50</v>
      </c>
      <c r="O149" s="35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AR149" s="17" t="s">
        <v>137</v>
      </c>
      <c r="AT149" s="17" t="s">
        <v>132</v>
      </c>
      <c r="AU149" s="17" t="s">
        <v>87</v>
      </c>
      <c r="AY149" s="17" t="s">
        <v>130</v>
      </c>
      <c r="BE149" s="176">
        <f>IF(N149="základní",J149,0)</f>
        <v>41233.91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7" t="s">
        <v>23</v>
      </c>
      <c r="BK149" s="176">
        <f>ROUND(I149*H149,2)</f>
        <v>41233.91</v>
      </c>
      <c r="BL149" s="17" t="s">
        <v>137</v>
      </c>
      <c r="BM149" s="17" t="s">
        <v>230</v>
      </c>
    </row>
    <row r="150" spans="2:51" s="11" customFormat="1" ht="22.5" customHeight="1">
      <c r="B150" s="177"/>
      <c r="D150" s="178" t="s">
        <v>139</v>
      </c>
      <c r="E150" s="179" t="s">
        <v>44</v>
      </c>
      <c r="F150" s="180" t="s">
        <v>231</v>
      </c>
      <c r="H150" s="181">
        <v>4123.391</v>
      </c>
      <c r="I150" s="182"/>
      <c r="L150" s="177"/>
      <c r="M150" s="183"/>
      <c r="N150" s="184"/>
      <c r="O150" s="184"/>
      <c r="P150" s="184"/>
      <c r="Q150" s="184"/>
      <c r="R150" s="184"/>
      <c r="S150" s="184"/>
      <c r="T150" s="185"/>
      <c r="AT150" s="179" t="s">
        <v>139</v>
      </c>
      <c r="AU150" s="179" t="s">
        <v>87</v>
      </c>
      <c r="AV150" s="11" t="s">
        <v>87</v>
      </c>
      <c r="AW150" s="11" t="s">
        <v>42</v>
      </c>
      <c r="AX150" s="11" t="s">
        <v>79</v>
      </c>
      <c r="AY150" s="179" t="s">
        <v>130</v>
      </c>
    </row>
    <row r="151" spans="2:51" s="13" customFormat="1" ht="22.5" customHeight="1">
      <c r="B151" s="194"/>
      <c r="D151" s="195" t="s">
        <v>139</v>
      </c>
      <c r="E151" s="196" t="s">
        <v>44</v>
      </c>
      <c r="F151" s="197" t="s">
        <v>142</v>
      </c>
      <c r="H151" s="198">
        <v>4123.391</v>
      </c>
      <c r="I151" s="199"/>
      <c r="L151" s="194"/>
      <c r="M151" s="200"/>
      <c r="N151" s="201"/>
      <c r="O151" s="201"/>
      <c r="P151" s="201"/>
      <c r="Q151" s="201"/>
      <c r="R151" s="201"/>
      <c r="S151" s="201"/>
      <c r="T151" s="202"/>
      <c r="AT151" s="203" t="s">
        <v>139</v>
      </c>
      <c r="AU151" s="203" t="s">
        <v>87</v>
      </c>
      <c r="AV151" s="13" t="s">
        <v>137</v>
      </c>
      <c r="AW151" s="13" t="s">
        <v>42</v>
      </c>
      <c r="AX151" s="13" t="s">
        <v>23</v>
      </c>
      <c r="AY151" s="203" t="s">
        <v>130</v>
      </c>
    </row>
    <row r="152" spans="2:65" s="1" customFormat="1" ht="22.5" customHeight="1">
      <c r="B152" s="164"/>
      <c r="C152" s="165" t="s">
        <v>232</v>
      </c>
      <c r="D152" s="165" t="s">
        <v>132</v>
      </c>
      <c r="E152" s="166" t="s">
        <v>233</v>
      </c>
      <c r="F152" s="167" t="s">
        <v>234</v>
      </c>
      <c r="G152" s="168" t="s">
        <v>155</v>
      </c>
      <c r="H152" s="169">
        <v>94.5</v>
      </c>
      <c r="I152" s="170">
        <v>182.5</v>
      </c>
      <c r="J152" s="171">
        <f>ROUND(I152*H152,2)</f>
        <v>17246.25</v>
      </c>
      <c r="K152" s="167" t="s">
        <v>136</v>
      </c>
      <c r="L152" s="34"/>
      <c r="M152" s="172" t="s">
        <v>44</v>
      </c>
      <c r="N152" s="173" t="s">
        <v>50</v>
      </c>
      <c r="O152" s="35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AR152" s="17" t="s">
        <v>137</v>
      </c>
      <c r="AT152" s="17" t="s">
        <v>132</v>
      </c>
      <c r="AU152" s="17" t="s">
        <v>87</v>
      </c>
      <c r="AY152" s="17" t="s">
        <v>130</v>
      </c>
      <c r="BE152" s="176">
        <f>IF(N152="základní",J152,0)</f>
        <v>17246.25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7" t="s">
        <v>23</v>
      </c>
      <c r="BK152" s="176">
        <f>ROUND(I152*H152,2)</f>
        <v>17246.25</v>
      </c>
      <c r="BL152" s="17" t="s">
        <v>137</v>
      </c>
      <c r="BM152" s="17" t="s">
        <v>235</v>
      </c>
    </row>
    <row r="153" spans="2:51" s="11" customFormat="1" ht="22.5" customHeight="1">
      <c r="B153" s="177"/>
      <c r="D153" s="178" t="s">
        <v>139</v>
      </c>
      <c r="E153" s="179" t="s">
        <v>44</v>
      </c>
      <c r="F153" s="180" t="s">
        <v>236</v>
      </c>
      <c r="H153" s="181">
        <v>94.5</v>
      </c>
      <c r="I153" s="182"/>
      <c r="L153" s="177"/>
      <c r="M153" s="183"/>
      <c r="N153" s="184"/>
      <c r="O153" s="184"/>
      <c r="P153" s="184"/>
      <c r="Q153" s="184"/>
      <c r="R153" s="184"/>
      <c r="S153" s="184"/>
      <c r="T153" s="185"/>
      <c r="AT153" s="179" t="s">
        <v>139</v>
      </c>
      <c r="AU153" s="179" t="s">
        <v>87</v>
      </c>
      <c r="AV153" s="11" t="s">
        <v>87</v>
      </c>
      <c r="AW153" s="11" t="s">
        <v>42</v>
      </c>
      <c r="AX153" s="11" t="s">
        <v>79</v>
      </c>
      <c r="AY153" s="179" t="s">
        <v>130</v>
      </c>
    </row>
    <row r="154" spans="2:51" s="13" customFormat="1" ht="22.5" customHeight="1">
      <c r="B154" s="194"/>
      <c r="D154" s="195" t="s">
        <v>139</v>
      </c>
      <c r="E154" s="196" t="s">
        <v>44</v>
      </c>
      <c r="F154" s="197" t="s">
        <v>142</v>
      </c>
      <c r="H154" s="198">
        <v>94.5</v>
      </c>
      <c r="I154" s="199"/>
      <c r="L154" s="194"/>
      <c r="M154" s="200"/>
      <c r="N154" s="201"/>
      <c r="O154" s="201"/>
      <c r="P154" s="201"/>
      <c r="Q154" s="201"/>
      <c r="R154" s="201"/>
      <c r="S154" s="201"/>
      <c r="T154" s="202"/>
      <c r="AT154" s="203" t="s">
        <v>139</v>
      </c>
      <c r="AU154" s="203" t="s">
        <v>87</v>
      </c>
      <c r="AV154" s="13" t="s">
        <v>137</v>
      </c>
      <c r="AW154" s="13" t="s">
        <v>42</v>
      </c>
      <c r="AX154" s="13" t="s">
        <v>23</v>
      </c>
      <c r="AY154" s="203" t="s">
        <v>130</v>
      </c>
    </row>
    <row r="155" spans="2:65" s="1" customFormat="1" ht="22.5" customHeight="1">
      <c r="B155" s="164"/>
      <c r="C155" s="204" t="s">
        <v>7</v>
      </c>
      <c r="D155" s="204" t="s">
        <v>237</v>
      </c>
      <c r="E155" s="205" t="s">
        <v>238</v>
      </c>
      <c r="F155" s="206" t="s">
        <v>239</v>
      </c>
      <c r="G155" s="207" t="s">
        <v>229</v>
      </c>
      <c r="H155" s="208">
        <v>189</v>
      </c>
      <c r="I155" s="209">
        <v>155</v>
      </c>
      <c r="J155" s="210">
        <f>ROUND(I155*H155,2)</f>
        <v>29295</v>
      </c>
      <c r="K155" s="206" t="s">
        <v>136</v>
      </c>
      <c r="L155" s="211"/>
      <c r="M155" s="212" t="s">
        <v>44</v>
      </c>
      <c r="N155" s="213" t="s">
        <v>50</v>
      </c>
      <c r="O155" s="35"/>
      <c r="P155" s="174">
        <f>O155*H155</f>
        <v>0</v>
      </c>
      <c r="Q155" s="174">
        <v>1</v>
      </c>
      <c r="R155" s="174">
        <f>Q155*H155</f>
        <v>189</v>
      </c>
      <c r="S155" s="174">
        <v>0</v>
      </c>
      <c r="T155" s="175">
        <f>S155*H155</f>
        <v>0</v>
      </c>
      <c r="AR155" s="17" t="s">
        <v>174</v>
      </c>
      <c r="AT155" s="17" t="s">
        <v>237</v>
      </c>
      <c r="AU155" s="17" t="s">
        <v>87</v>
      </c>
      <c r="AY155" s="17" t="s">
        <v>130</v>
      </c>
      <c r="BE155" s="176">
        <f>IF(N155="základní",J155,0)</f>
        <v>29295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7" t="s">
        <v>23</v>
      </c>
      <c r="BK155" s="176">
        <f>ROUND(I155*H155,2)</f>
        <v>29295</v>
      </c>
      <c r="BL155" s="17" t="s">
        <v>137</v>
      </c>
      <c r="BM155" s="17" t="s">
        <v>240</v>
      </c>
    </row>
    <row r="156" spans="2:51" s="11" customFormat="1" ht="22.5" customHeight="1">
      <c r="B156" s="177"/>
      <c r="D156" s="195" t="s">
        <v>139</v>
      </c>
      <c r="F156" s="214" t="s">
        <v>241</v>
      </c>
      <c r="H156" s="215">
        <v>189</v>
      </c>
      <c r="I156" s="182"/>
      <c r="L156" s="177"/>
      <c r="M156" s="183"/>
      <c r="N156" s="184"/>
      <c r="O156" s="184"/>
      <c r="P156" s="184"/>
      <c r="Q156" s="184"/>
      <c r="R156" s="184"/>
      <c r="S156" s="184"/>
      <c r="T156" s="185"/>
      <c r="AT156" s="179" t="s">
        <v>139</v>
      </c>
      <c r="AU156" s="179" t="s">
        <v>87</v>
      </c>
      <c r="AV156" s="11" t="s">
        <v>87</v>
      </c>
      <c r="AW156" s="11" t="s">
        <v>4</v>
      </c>
      <c r="AX156" s="11" t="s">
        <v>23</v>
      </c>
      <c r="AY156" s="179" t="s">
        <v>130</v>
      </c>
    </row>
    <row r="157" spans="2:65" s="1" customFormat="1" ht="22.5" customHeight="1">
      <c r="B157" s="164"/>
      <c r="C157" s="165" t="s">
        <v>242</v>
      </c>
      <c r="D157" s="165" t="s">
        <v>132</v>
      </c>
      <c r="E157" s="166" t="s">
        <v>233</v>
      </c>
      <c r="F157" s="167" t="s">
        <v>234</v>
      </c>
      <c r="G157" s="168" t="s">
        <v>155</v>
      </c>
      <c r="H157" s="169">
        <v>118.8</v>
      </c>
      <c r="I157" s="170">
        <v>492.5</v>
      </c>
      <c r="J157" s="171">
        <f>ROUND(I157*H157,2)</f>
        <v>58509</v>
      </c>
      <c r="K157" s="167" t="s">
        <v>136</v>
      </c>
      <c r="L157" s="34"/>
      <c r="M157" s="172" t="s">
        <v>44</v>
      </c>
      <c r="N157" s="173" t="s">
        <v>50</v>
      </c>
      <c r="O157" s="35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AR157" s="17" t="s">
        <v>137</v>
      </c>
      <c r="AT157" s="17" t="s">
        <v>132</v>
      </c>
      <c r="AU157" s="17" t="s">
        <v>87</v>
      </c>
      <c r="AY157" s="17" t="s">
        <v>130</v>
      </c>
      <c r="BE157" s="176">
        <f>IF(N157="základní",J157,0)</f>
        <v>58509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7" t="s">
        <v>23</v>
      </c>
      <c r="BK157" s="176">
        <f>ROUND(I157*H157,2)</f>
        <v>58509</v>
      </c>
      <c r="BL157" s="17" t="s">
        <v>137</v>
      </c>
      <c r="BM157" s="17" t="s">
        <v>243</v>
      </c>
    </row>
    <row r="158" spans="2:51" s="11" customFormat="1" ht="22.5" customHeight="1">
      <c r="B158" s="177"/>
      <c r="D158" s="178" t="s">
        <v>139</v>
      </c>
      <c r="E158" s="179" t="s">
        <v>44</v>
      </c>
      <c r="F158" s="180" t="s">
        <v>207</v>
      </c>
      <c r="H158" s="181">
        <v>118.8</v>
      </c>
      <c r="I158" s="182"/>
      <c r="L158" s="177"/>
      <c r="M158" s="183"/>
      <c r="N158" s="184"/>
      <c r="O158" s="184"/>
      <c r="P158" s="184"/>
      <c r="Q158" s="184"/>
      <c r="R158" s="184"/>
      <c r="S158" s="184"/>
      <c r="T158" s="185"/>
      <c r="AT158" s="179" t="s">
        <v>139</v>
      </c>
      <c r="AU158" s="179" t="s">
        <v>87</v>
      </c>
      <c r="AV158" s="11" t="s">
        <v>87</v>
      </c>
      <c r="AW158" s="11" t="s">
        <v>42</v>
      </c>
      <c r="AX158" s="11" t="s">
        <v>79</v>
      </c>
      <c r="AY158" s="179" t="s">
        <v>130</v>
      </c>
    </row>
    <row r="159" spans="2:51" s="12" customFormat="1" ht="22.5" customHeight="1">
      <c r="B159" s="186"/>
      <c r="D159" s="178" t="s">
        <v>139</v>
      </c>
      <c r="E159" s="187" t="s">
        <v>44</v>
      </c>
      <c r="F159" s="188" t="s">
        <v>179</v>
      </c>
      <c r="H159" s="189" t="s">
        <v>44</v>
      </c>
      <c r="I159" s="190"/>
      <c r="L159" s="186"/>
      <c r="M159" s="191"/>
      <c r="N159" s="192"/>
      <c r="O159" s="192"/>
      <c r="P159" s="192"/>
      <c r="Q159" s="192"/>
      <c r="R159" s="192"/>
      <c r="S159" s="192"/>
      <c r="T159" s="193"/>
      <c r="AT159" s="189" t="s">
        <v>139</v>
      </c>
      <c r="AU159" s="189" t="s">
        <v>87</v>
      </c>
      <c r="AV159" s="12" t="s">
        <v>23</v>
      </c>
      <c r="AW159" s="12" t="s">
        <v>42</v>
      </c>
      <c r="AX159" s="12" t="s">
        <v>79</v>
      </c>
      <c r="AY159" s="189" t="s">
        <v>130</v>
      </c>
    </row>
    <row r="160" spans="2:51" s="13" customFormat="1" ht="22.5" customHeight="1">
      <c r="B160" s="194"/>
      <c r="D160" s="195" t="s">
        <v>139</v>
      </c>
      <c r="E160" s="196" t="s">
        <v>44</v>
      </c>
      <c r="F160" s="197" t="s">
        <v>142</v>
      </c>
      <c r="H160" s="198">
        <v>118.8</v>
      </c>
      <c r="I160" s="199"/>
      <c r="L160" s="194"/>
      <c r="M160" s="200"/>
      <c r="N160" s="201"/>
      <c r="O160" s="201"/>
      <c r="P160" s="201"/>
      <c r="Q160" s="201"/>
      <c r="R160" s="201"/>
      <c r="S160" s="201"/>
      <c r="T160" s="202"/>
      <c r="AT160" s="203" t="s">
        <v>139</v>
      </c>
      <c r="AU160" s="203" t="s">
        <v>87</v>
      </c>
      <c r="AV160" s="13" t="s">
        <v>137</v>
      </c>
      <c r="AW160" s="13" t="s">
        <v>42</v>
      </c>
      <c r="AX160" s="13" t="s">
        <v>23</v>
      </c>
      <c r="AY160" s="203" t="s">
        <v>130</v>
      </c>
    </row>
    <row r="161" spans="2:65" s="1" customFormat="1" ht="22.5" customHeight="1">
      <c r="B161" s="164"/>
      <c r="C161" s="165" t="s">
        <v>244</v>
      </c>
      <c r="D161" s="165" t="s">
        <v>132</v>
      </c>
      <c r="E161" s="166" t="s">
        <v>245</v>
      </c>
      <c r="F161" s="167" t="s">
        <v>246</v>
      </c>
      <c r="G161" s="168" t="s">
        <v>155</v>
      </c>
      <c r="H161" s="169">
        <v>22.05</v>
      </c>
      <c r="I161" s="170">
        <v>306</v>
      </c>
      <c r="J161" s="171">
        <f>ROUND(I161*H161,2)</f>
        <v>6747.3</v>
      </c>
      <c r="K161" s="167" t="s">
        <v>136</v>
      </c>
      <c r="L161" s="34"/>
      <c r="M161" s="172" t="s">
        <v>44</v>
      </c>
      <c r="N161" s="173" t="s">
        <v>50</v>
      </c>
      <c r="O161" s="35"/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AR161" s="17" t="s">
        <v>137</v>
      </c>
      <c r="AT161" s="17" t="s">
        <v>132</v>
      </c>
      <c r="AU161" s="17" t="s">
        <v>87</v>
      </c>
      <c r="AY161" s="17" t="s">
        <v>130</v>
      </c>
      <c r="BE161" s="176">
        <f>IF(N161="základní",J161,0)</f>
        <v>6747.3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7" t="s">
        <v>23</v>
      </c>
      <c r="BK161" s="176">
        <f>ROUND(I161*H161,2)</f>
        <v>6747.3</v>
      </c>
      <c r="BL161" s="17" t="s">
        <v>137</v>
      </c>
      <c r="BM161" s="17" t="s">
        <v>247</v>
      </c>
    </row>
    <row r="162" spans="2:51" s="11" customFormat="1" ht="22.5" customHeight="1">
      <c r="B162" s="177"/>
      <c r="D162" s="178" t="s">
        <v>139</v>
      </c>
      <c r="E162" s="179" t="s">
        <v>44</v>
      </c>
      <c r="F162" s="180" t="s">
        <v>248</v>
      </c>
      <c r="H162" s="181">
        <v>22.05</v>
      </c>
      <c r="I162" s="182"/>
      <c r="L162" s="177"/>
      <c r="M162" s="183"/>
      <c r="N162" s="184"/>
      <c r="O162" s="184"/>
      <c r="P162" s="184"/>
      <c r="Q162" s="184"/>
      <c r="R162" s="184"/>
      <c r="S162" s="184"/>
      <c r="T162" s="185"/>
      <c r="AT162" s="179" t="s">
        <v>139</v>
      </c>
      <c r="AU162" s="179" t="s">
        <v>87</v>
      </c>
      <c r="AV162" s="11" t="s">
        <v>87</v>
      </c>
      <c r="AW162" s="11" t="s">
        <v>42</v>
      </c>
      <c r="AX162" s="11" t="s">
        <v>79</v>
      </c>
      <c r="AY162" s="179" t="s">
        <v>130</v>
      </c>
    </row>
    <row r="163" spans="2:51" s="13" customFormat="1" ht="22.5" customHeight="1">
      <c r="B163" s="194"/>
      <c r="D163" s="195" t="s">
        <v>139</v>
      </c>
      <c r="E163" s="196" t="s">
        <v>44</v>
      </c>
      <c r="F163" s="197" t="s">
        <v>142</v>
      </c>
      <c r="H163" s="198">
        <v>22.05</v>
      </c>
      <c r="I163" s="199"/>
      <c r="L163" s="194"/>
      <c r="M163" s="200"/>
      <c r="N163" s="201"/>
      <c r="O163" s="201"/>
      <c r="P163" s="201"/>
      <c r="Q163" s="201"/>
      <c r="R163" s="201"/>
      <c r="S163" s="201"/>
      <c r="T163" s="202"/>
      <c r="AT163" s="203" t="s">
        <v>139</v>
      </c>
      <c r="AU163" s="203" t="s">
        <v>87</v>
      </c>
      <c r="AV163" s="13" t="s">
        <v>137</v>
      </c>
      <c r="AW163" s="13" t="s">
        <v>42</v>
      </c>
      <c r="AX163" s="13" t="s">
        <v>23</v>
      </c>
      <c r="AY163" s="203" t="s">
        <v>130</v>
      </c>
    </row>
    <row r="164" spans="2:65" s="1" customFormat="1" ht="22.5" customHeight="1">
      <c r="B164" s="164"/>
      <c r="C164" s="204" t="s">
        <v>249</v>
      </c>
      <c r="D164" s="204" t="s">
        <v>237</v>
      </c>
      <c r="E164" s="205" t="s">
        <v>250</v>
      </c>
      <c r="F164" s="206" t="s">
        <v>251</v>
      </c>
      <c r="G164" s="207" t="s">
        <v>229</v>
      </c>
      <c r="H164" s="208">
        <v>44.1</v>
      </c>
      <c r="I164" s="209">
        <v>155</v>
      </c>
      <c r="J164" s="210">
        <f>ROUND(I164*H164,2)</f>
        <v>6835.5</v>
      </c>
      <c r="K164" s="206" t="s">
        <v>136</v>
      </c>
      <c r="L164" s="211"/>
      <c r="M164" s="212" t="s">
        <v>44</v>
      </c>
      <c r="N164" s="213" t="s">
        <v>50</v>
      </c>
      <c r="O164" s="35"/>
      <c r="P164" s="174">
        <f>O164*H164</f>
        <v>0</v>
      </c>
      <c r="Q164" s="174">
        <v>1</v>
      </c>
      <c r="R164" s="174">
        <f>Q164*H164</f>
        <v>44.1</v>
      </c>
      <c r="S164" s="174">
        <v>0</v>
      </c>
      <c r="T164" s="175">
        <f>S164*H164</f>
        <v>0</v>
      </c>
      <c r="AR164" s="17" t="s">
        <v>174</v>
      </c>
      <c r="AT164" s="17" t="s">
        <v>237</v>
      </c>
      <c r="AU164" s="17" t="s">
        <v>87</v>
      </c>
      <c r="AY164" s="17" t="s">
        <v>130</v>
      </c>
      <c r="BE164" s="176">
        <f>IF(N164="základní",J164,0)</f>
        <v>6835.5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7" t="s">
        <v>23</v>
      </c>
      <c r="BK164" s="176">
        <f>ROUND(I164*H164,2)</f>
        <v>6835.5</v>
      </c>
      <c r="BL164" s="17" t="s">
        <v>137</v>
      </c>
      <c r="BM164" s="17" t="s">
        <v>252</v>
      </c>
    </row>
    <row r="165" spans="2:51" s="11" customFormat="1" ht="22.5" customHeight="1">
      <c r="B165" s="177"/>
      <c r="D165" s="195" t="s">
        <v>139</v>
      </c>
      <c r="F165" s="214" t="s">
        <v>253</v>
      </c>
      <c r="H165" s="215">
        <v>44.1</v>
      </c>
      <c r="I165" s="182"/>
      <c r="L165" s="177"/>
      <c r="M165" s="183"/>
      <c r="N165" s="184"/>
      <c r="O165" s="184"/>
      <c r="P165" s="184"/>
      <c r="Q165" s="184"/>
      <c r="R165" s="184"/>
      <c r="S165" s="184"/>
      <c r="T165" s="185"/>
      <c r="AT165" s="179" t="s">
        <v>139</v>
      </c>
      <c r="AU165" s="179" t="s">
        <v>87</v>
      </c>
      <c r="AV165" s="11" t="s">
        <v>87</v>
      </c>
      <c r="AW165" s="11" t="s">
        <v>4</v>
      </c>
      <c r="AX165" s="11" t="s">
        <v>23</v>
      </c>
      <c r="AY165" s="179" t="s">
        <v>130</v>
      </c>
    </row>
    <row r="166" spans="2:65" s="1" customFormat="1" ht="22.5" customHeight="1">
      <c r="B166" s="164"/>
      <c r="C166" s="165" t="s">
        <v>254</v>
      </c>
      <c r="D166" s="165" t="s">
        <v>132</v>
      </c>
      <c r="E166" s="166" t="s">
        <v>255</v>
      </c>
      <c r="F166" s="167" t="s">
        <v>256</v>
      </c>
      <c r="G166" s="168" t="s">
        <v>135</v>
      </c>
      <c r="H166" s="169">
        <v>4250</v>
      </c>
      <c r="I166" s="170">
        <v>25</v>
      </c>
      <c r="J166" s="171">
        <f>ROUND(I166*H166,2)</f>
        <v>106250</v>
      </c>
      <c r="K166" s="167" t="s">
        <v>136</v>
      </c>
      <c r="L166" s="34"/>
      <c r="M166" s="172" t="s">
        <v>44</v>
      </c>
      <c r="N166" s="173" t="s">
        <v>50</v>
      </c>
      <c r="O166" s="35"/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AR166" s="17" t="s">
        <v>137</v>
      </c>
      <c r="AT166" s="17" t="s">
        <v>132</v>
      </c>
      <c r="AU166" s="17" t="s">
        <v>87</v>
      </c>
      <c r="AY166" s="17" t="s">
        <v>130</v>
      </c>
      <c r="BE166" s="176">
        <f>IF(N166="základní",J166,0)</f>
        <v>106250</v>
      </c>
      <c r="BF166" s="176">
        <f>IF(N166="snížená",J166,0)</f>
        <v>0</v>
      </c>
      <c r="BG166" s="176">
        <f>IF(N166="zákl. přenesená",J166,0)</f>
        <v>0</v>
      </c>
      <c r="BH166" s="176">
        <f>IF(N166="sníž. přenesená",J166,0)</f>
        <v>0</v>
      </c>
      <c r="BI166" s="176">
        <f>IF(N166="nulová",J166,0)</f>
        <v>0</v>
      </c>
      <c r="BJ166" s="17" t="s">
        <v>23</v>
      </c>
      <c r="BK166" s="176">
        <f>ROUND(I166*H166,2)</f>
        <v>106250</v>
      </c>
      <c r="BL166" s="17" t="s">
        <v>137</v>
      </c>
      <c r="BM166" s="17" t="s">
        <v>257</v>
      </c>
    </row>
    <row r="167" spans="2:51" s="11" customFormat="1" ht="22.5" customHeight="1">
      <c r="B167" s="177"/>
      <c r="D167" s="178" t="s">
        <v>139</v>
      </c>
      <c r="E167" s="179" t="s">
        <v>44</v>
      </c>
      <c r="F167" s="180" t="s">
        <v>258</v>
      </c>
      <c r="H167" s="181">
        <v>4250</v>
      </c>
      <c r="I167" s="182"/>
      <c r="L167" s="177"/>
      <c r="M167" s="183"/>
      <c r="N167" s="184"/>
      <c r="O167" s="184"/>
      <c r="P167" s="184"/>
      <c r="Q167" s="184"/>
      <c r="R167" s="184"/>
      <c r="S167" s="184"/>
      <c r="T167" s="185"/>
      <c r="AT167" s="179" t="s">
        <v>139</v>
      </c>
      <c r="AU167" s="179" t="s">
        <v>87</v>
      </c>
      <c r="AV167" s="11" t="s">
        <v>87</v>
      </c>
      <c r="AW167" s="11" t="s">
        <v>42</v>
      </c>
      <c r="AX167" s="11" t="s">
        <v>79</v>
      </c>
      <c r="AY167" s="179" t="s">
        <v>130</v>
      </c>
    </row>
    <row r="168" spans="2:51" s="13" customFormat="1" ht="22.5" customHeight="1">
      <c r="B168" s="194"/>
      <c r="D168" s="178" t="s">
        <v>139</v>
      </c>
      <c r="E168" s="216" t="s">
        <v>44</v>
      </c>
      <c r="F168" s="217" t="s">
        <v>142</v>
      </c>
      <c r="H168" s="218">
        <v>4250</v>
      </c>
      <c r="I168" s="199"/>
      <c r="L168" s="194"/>
      <c r="M168" s="200"/>
      <c r="N168" s="201"/>
      <c r="O168" s="201"/>
      <c r="P168" s="201"/>
      <c r="Q168" s="201"/>
      <c r="R168" s="201"/>
      <c r="S168" s="201"/>
      <c r="T168" s="202"/>
      <c r="AT168" s="203" t="s">
        <v>139</v>
      </c>
      <c r="AU168" s="203" t="s">
        <v>87</v>
      </c>
      <c r="AV168" s="13" t="s">
        <v>137</v>
      </c>
      <c r="AW168" s="13" t="s">
        <v>42</v>
      </c>
      <c r="AX168" s="13" t="s">
        <v>23</v>
      </c>
      <c r="AY168" s="203" t="s">
        <v>130</v>
      </c>
    </row>
    <row r="169" spans="2:63" s="10" customFormat="1" ht="29.25" customHeight="1">
      <c r="B169" s="150"/>
      <c r="D169" s="161" t="s">
        <v>78</v>
      </c>
      <c r="E169" s="162" t="s">
        <v>87</v>
      </c>
      <c r="F169" s="162" t="s">
        <v>259</v>
      </c>
      <c r="I169" s="153"/>
      <c r="J169" s="163">
        <f>BK169</f>
        <v>280156.06999999995</v>
      </c>
      <c r="L169" s="150"/>
      <c r="M169" s="155"/>
      <c r="N169" s="156"/>
      <c r="O169" s="156"/>
      <c r="P169" s="157">
        <f>SUM(P170:P181)</f>
        <v>0</v>
      </c>
      <c r="Q169" s="156"/>
      <c r="R169" s="157">
        <f>SUM(R170:R181)</f>
        <v>386.556474</v>
      </c>
      <c r="S169" s="156"/>
      <c r="T169" s="158">
        <f>SUM(T170:T181)</f>
        <v>0</v>
      </c>
      <c r="AR169" s="151" t="s">
        <v>23</v>
      </c>
      <c r="AT169" s="159" t="s">
        <v>78</v>
      </c>
      <c r="AU169" s="159" t="s">
        <v>23</v>
      </c>
      <c r="AY169" s="151" t="s">
        <v>130</v>
      </c>
      <c r="BK169" s="160">
        <f>SUM(BK170:BK181)</f>
        <v>280156.06999999995</v>
      </c>
    </row>
    <row r="170" spans="2:65" s="1" customFormat="1" ht="31.5" customHeight="1">
      <c r="B170" s="164"/>
      <c r="C170" s="165" t="s">
        <v>260</v>
      </c>
      <c r="D170" s="165" t="s">
        <v>132</v>
      </c>
      <c r="E170" s="166" t="s">
        <v>261</v>
      </c>
      <c r="F170" s="167" t="s">
        <v>262</v>
      </c>
      <c r="G170" s="168" t="s">
        <v>263</v>
      </c>
      <c r="H170" s="169">
        <v>832.7</v>
      </c>
      <c r="I170" s="170">
        <v>122</v>
      </c>
      <c r="J170" s="171">
        <f>ROUND(I170*H170,2)</f>
        <v>101589.4</v>
      </c>
      <c r="K170" s="167" t="s">
        <v>136</v>
      </c>
      <c r="L170" s="34"/>
      <c r="M170" s="172" t="s">
        <v>44</v>
      </c>
      <c r="N170" s="173" t="s">
        <v>50</v>
      </c>
      <c r="O170" s="35"/>
      <c r="P170" s="174">
        <f>O170*H170</f>
        <v>0</v>
      </c>
      <c r="Q170" s="174">
        <v>0.22657</v>
      </c>
      <c r="R170" s="174">
        <f>Q170*H170</f>
        <v>188.664839</v>
      </c>
      <c r="S170" s="174">
        <v>0</v>
      </c>
      <c r="T170" s="175">
        <f>S170*H170</f>
        <v>0</v>
      </c>
      <c r="AR170" s="17" t="s">
        <v>137</v>
      </c>
      <c r="AT170" s="17" t="s">
        <v>132</v>
      </c>
      <c r="AU170" s="17" t="s">
        <v>87</v>
      </c>
      <c r="AY170" s="17" t="s">
        <v>130</v>
      </c>
      <c r="BE170" s="176">
        <f>IF(N170="základní",J170,0)</f>
        <v>101589.4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7" t="s">
        <v>23</v>
      </c>
      <c r="BK170" s="176">
        <f>ROUND(I170*H170,2)</f>
        <v>101589.4</v>
      </c>
      <c r="BL170" s="17" t="s">
        <v>137</v>
      </c>
      <c r="BM170" s="17" t="s">
        <v>264</v>
      </c>
    </row>
    <row r="171" spans="2:51" s="11" customFormat="1" ht="22.5" customHeight="1">
      <c r="B171" s="177"/>
      <c r="D171" s="178" t="s">
        <v>139</v>
      </c>
      <c r="E171" s="179" t="s">
        <v>44</v>
      </c>
      <c r="F171" s="180" t="s">
        <v>265</v>
      </c>
      <c r="H171" s="181">
        <v>832.7</v>
      </c>
      <c r="I171" s="182"/>
      <c r="L171" s="177"/>
      <c r="M171" s="183"/>
      <c r="N171" s="184"/>
      <c r="O171" s="184"/>
      <c r="P171" s="184"/>
      <c r="Q171" s="184"/>
      <c r="R171" s="184"/>
      <c r="S171" s="184"/>
      <c r="T171" s="185"/>
      <c r="AT171" s="179" t="s">
        <v>139</v>
      </c>
      <c r="AU171" s="179" t="s">
        <v>87</v>
      </c>
      <c r="AV171" s="11" t="s">
        <v>87</v>
      </c>
      <c r="AW171" s="11" t="s">
        <v>42</v>
      </c>
      <c r="AX171" s="11" t="s">
        <v>79</v>
      </c>
      <c r="AY171" s="179" t="s">
        <v>130</v>
      </c>
    </row>
    <row r="172" spans="2:51" s="12" customFormat="1" ht="22.5" customHeight="1">
      <c r="B172" s="186"/>
      <c r="D172" s="178" t="s">
        <v>139</v>
      </c>
      <c r="E172" s="187" t="s">
        <v>44</v>
      </c>
      <c r="F172" s="188" t="s">
        <v>141</v>
      </c>
      <c r="H172" s="189" t="s">
        <v>44</v>
      </c>
      <c r="I172" s="190"/>
      <c r="L172" s="186"/>
      <c r="M172" s="191"/>
      <c r="N172" s="192"/>
      <c r="O172" s="192"/>
      <c r="P172" s="192"/>
      <c r="Q172" s="192"/>
      <c r="R172" s="192"/>
      <c r="S172" s="192"/>
      <c r="T172" s="193"/>
      <c r="AT172" s="189" t="s">
        <v>139</v>
      </c>
      <c r="AU172" s="189" t="s">
        <v>87</v>
      </c>
      <c r="AV172" s="12" t="s">
        <v>23</v>
      </c>
      <c r="AW172" s="12" t="s">
        <v>42</v>
      </c>
      <c r="AX172" s="12" t="s">
        <v>79</v>
      </c>
      <c r="AY172" s="189" t="s">
        <v>130</v>
      </c>
    </row>
    <row r="173" spans="2:51" s="13" customFormat="1" ht="22.5" customHeight="1">
      <c r="B173" s="194"/>
      <c r="D173" s="195" t="s">
        <v>139</v>
      </c>
      <c r="E173" s="196" t="s">
        <v>44</v>
      </c>
      <c r="F173" s="197" t="s">
        <v>142</v>
      </c>
      <c r="H173" s="198">
        <v>832.7</v>
      </c>
      <c r="I173" s="199"/>
      <c r="L173" s="194"/>
      <c r="M173" s="200"/>
      <c r="N173" s="201"/>
      <c r="O173" s="201"/>
      <c r="P173" s="201"/>
      <c r="Q173" s="201"/>
      <c r="R173" s="201"/>
      <c r="S173" s="201"/>
      <c r="T173" s="202"/>
      <c r="AT173" s="203" t="s">
        <v>139</v>
      </c>
      <c r="AU173" s="203" t="s">
        <v>87</v>
      </c>
      <c r="AV173" s="13" t="s">
        <v>137</v>
      </c>
      <c r="AW173" s="13" t="s">
        <v>42</v>
      </c>
      <c r="AX173" s="13" t="s">
        <v>23</v>
      </c>
      <c r="AY173" s="203" t="s">
        <v>130</v>
      </c>
    </row>
    <row r="174" spans="2:65" s="1" customFormat="1" ht="22.5" customHeight="1">
      <c r="B174" s="164"/>
      <c r="C174" s="165" t="s">
        <v>266</v>
      </c>
      <c r="D174" s="165" t="s">
        <v>132</v>
      </c>
      <c r="E174" s="166" t="s">
        <v>267</v>
      </c>
      <c r="F174" s="167" t="s">
        <v>268</v>
      </c>
      <c r="G174" s="168" t="s">
        <v>263</v>
      </c>
      <c r="H174" s="169">
        <v>832.7</v>
      </c>
      <c r="I174" s="170">
        <v>29</v>
      </c>
      <c r="J174" s="171">
        <f>ROUND(I174*H174,2)</f>
        <v>24148.3</v>
      </c>
      <c r="K174" s="167" t="s">
        <v>136</v>
      </c>
      <c r="L174" s="34"/>
      <c r="M174" s="172" t="s">
        <v>44</v>
      </c>
      <c r="N174" s="173" t="s">
        <v>50</v>
      </c>
      <c r="O174" s="35"/>
      <c r="P174" s="174">
        <f>O174*H174</f>
        <v>0</v>
      </c>
      <c r="Q174" s="174">
        <v>5E-05</v>
      </c>
      <c r="R174" s="174">
        <f>Q174*H174</f>
        <v>0.041635000000000005</v>
      </c>
      <c r="S174" s="174">
        <v>0</v>
      </c>
      <c r="T174" s="175">
        <f>S174*H174</f>
        <v>0</v>
      </c>
      <c r="AR174" s="17" t="s">
        <v>137</v>
      </c>
      <c r="AT174" s="17" t="s">
        <v>132</v>
      </c>
      <c r="AU174" s="17" t="s">
        <v>87</v>
      </c>
      <c r="AY174" s="17" t="s">
        <v>130</v>
      </c>
      <c r="BE174" s="176">
        <f>IF(N174="základní",J174,0)</f>
        <v>24148.3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7" t="s">
        <v>23</v>
      </c>
      <c r="BK174" s="176">
        <f>ROUND(I174*H174,2)</f>
        <v>24148.3</v>
      </c>
      <c r="BL174" s="17" t="s">
        <v>137</v>
      </c>
      <c r="BM174" s="17" t="s">
        <v>269</v>
      </c>
    </row>
    <row r="175" spans="2:51" s="11" customFormat="1" ht="22.5" customHeight="1">
      <c r="B175" s="177"/>
      <c r="D175" s="178" t="s">
        <v>139</v>
      </c>
      <c r="E175" s="179" t="s">
        <v>44</v>
      </c>
      <c r="F175" s="180" t="s">
        <v>265</v>
      </c>
      <c r="H175" s="181">
        <v>832.7</v>
      </c>
      <c r="I175" s="182"/>
      <c r="L175" s="177"/>
      <c r="M175" s="183"/>
      <c r="N175" s="184"/>
      <c r="O175" s="184"/>
      <c r="P175" s="184"/>
      <c r="Q175" s="184"/>
      <c r="R175" s="184"/>
      <c r="S175" s="184"/>
      <c r="T175" s="185"/>
      <c r="AT175" s="179" t="s">
        <v>139</v>
      </c>
      <c r="AU175" s="179" t="s">
        <v>87</v>
      </c>
      <c r="AV175" s="11" t="s">
        <v>87</v>
      </c>
      <c r="AW175" s="11" t="s">
        <v>42</v>
      </c>
      <c r="AX175" s="11" t="s">
        <v>79</v>
      </c>
      <c r="AY175" s="179" t="s">
        <v>130</v>
      </c>
    </row>
    <row r="176" spans="2:51" s="12" customFormat="1" ht="22.5" customHeight="1">
      <c r="B176" s="186"/>
      <c r="D176" s="178" t="s">
        <v>139</v>
      </c>
      <c r="E176" s="187" t="s">
        <v>44</v>
      </c>
      <c r="F176" s="188" t="s">
        <v>141</v>
      </c>
      <c r="H176" s="189" t="s">
        <v>44</v>
      </c>
      <c r="I176" s="190"/>
      <c r="L176" s="186"/>
      <c r="M176" s="191"/>
      <c r="N176" s="192"/>
      <c r="O176" s="192"/>
      <c r="P176" s="192"/>
      <c r="Q176" s="192"/>
      <c r="R176" s="192"/>
      <c r="S176" s="192"/>
      <c r="T176" s="193"/>
      <c r="AT176" s="189" t="s">
        <v>139</v>
      </c>
      <c r="AU176" s="189" t="s">
        <v>87</v>
      </c>
      <c r="AV176" s="12" t="s">
        <v>23</v>
      </c>
      <c r="AW176" s="12" t="s">
        <v>42</v>
      </c>
      <c r="AX176" s="12" t="s">
        <v>79</v>
      </c>
      <c r="AY176" s="189" t="s">
        <v>130</v>
      </c>
    </row>
    <row r="177" spans="2:51" s="13" customFormat="1" ht="22.5" customHeight="1">
      <c r="B177" s="194"/>
      <c r="D177" s="195" t="s">
        <v>139</v>
      </c>
      <c r="E177" s="196" t="s">
        <v>44</v>
      </c>
      <c r="F177" s="197" t="s">
        <v>142</v>
      </c>
      <c r="H177" s="198">
        <v>832.7</v>
      </c>
      <c r="I177" s="199"/>
      <c r="L177" s="194"/>
      <c r="M177" s="200"/>
      <c r="N177" s="201"/>
      <c r="O177" s="201"/>
      <c r="P177" s="201"/>
      <c r="Q177" s="201"/>
      <c r="R177" s="201"/>
      <c r="S177" s="201"/>
      <c r="T177" s="202"/>
      <c r="AT177" s="203" t="s">
        <v>139</v>
      </c>
      <c r="AU177" s="203" t="s">
        <v>87</v>
      </c>
      <c r="AV177" s="13" t="s">
        <v>137</v>
      </c>
      <c r="AW177" s="13" t="s">
        <v>42</v>
      </c>
      <c r="AX177" s="13" t="s">
        <v>23</v>
      </c>
      <c r="AY177" s="203" t="s">
        <v>130</v>
      </c>
    </row>
    <row r="178" spans="2:65" s="1" customFormat="1" ht="22.5" customHeight="1">
      <c r="B178" s="164"/>
      <c r="C178" s="165" t="s">
        <v>270</v>
      </c>
      <c r="D178" s="165" t="s">
        <v>132</v>
      </c>
      <c r="E178" s="166" t="s">
        <v>271</v>
      </c>
      <c r="F178" s="167" t="s">
        <v>272</v>
      </c>
      <c r="G178" s="168" t="s">
        <v>263</v>
      </c>
      <c r="H178" s="169">
        <v>832.704</v>
      </c>
      <c r="I178" s="170">
        <v>55</v>
      </c>
      <c r="J178" s="171">
        <f>ROUND(I178*H178,2)</f>
        <v>45798.72</v>
      </c>
      <c r="K178" s="167" t="s">
        <v>136</v>
      </c>
      <c r="L178" s="34"/>
      <c r="M178" s="172" t="s">
        <v>44</v>
      </c>
      <c r="N178" s="173" t="s">
        <v>50</v>
      </c>
      <c r="O178" s="35"/>
      <c r="P178" s="174">
        <f>O178*H178</f>
        <v>0</v>
      </c>
      <c r="Q178" s="174">
        <v>0</v>
      </c>
      <c r="R178" s="174">
        <f>Q178*H178</f>
        <v>0</v>
      </c>
      <c r="S178" s="174">
        <v>0</v>
      </c>
      <c r="T178" s="175">
        <f>S178*H178</f>
        <v>0</v>
      </c>
      <c r="AR178" s="17" t="s">
        <v>137</v>
      </c>
      <c r="AT178" s="17" t="s">
        <v>132</v>
      </c>
      <c r="AU178" s="17" t="s">
        <v>87</v>
      </c>
      <c r="AY178" s="17" t="s">
        <v>130</v>
      </c>
      <c r="BE178" s="176">
        <f>IF(N178="základní",J178,0)</f>
        <v>45798.72</v>
      </c>
      <c r="BF178" s="176">
        <f>IF(N178="snížená",J178,0)</f>
        <v>0</v>
      </c>
      <c r="BG178" s="176">
        <f>IF(N178="zákl. přenesená",J178,0)</f>
        <v>0</v>
      </c>
      <c r="BH178" s="176">
        <f>IF(N178="sníž. přenesená",J178,0)</f>
        <v>0</v>
      </c>
      <c r="BI178" s="176">
        <f>IF(N178="nulová",J178,0)</f>
        <v>0</v>
      </c>
      <c r="BJ178" s="17" t="s">
        <v>23</v>
      </c>
      <c r="BK178" s="176">
        <f>ROUND(I178*H178,2)</f>
        <v>45798.72</v>
      </c>
      <c r="BL178" s="17" t="s">
        <v>137</v>
      </c>
      <c r="BM178" s="17" t="s">
        <v>273</v>
      </c>
    </row>
    <row r="179" spans="2:65" s="1" customFormat="1" ht="22.5" customHeight="1">
      <c r="B179" s="164"/>
      <c r="C179" s="204" t="s">
        <v>274</v>
      </c>
      <c r="D179" s="204" t="s">
        <v>237</v>
      </c>
      <c r="E179" s="205" t="s">
        <v>275</v>
      </c>
      <c r="F179" s="206" t="s">
        <v>276</v>
      </c>
      <c r="G179" s="207" t="s">
        <v>229</v>
      </c>
      <c r="H179" s="208">
        <v>197.85</v>
      </c>
      <c r="I179" s="209">
        <v>549</v>
      </c>
      <c r="J179" s="210">
        <f>ROUND(I179*H179,2)</f>
        <v>108619.65</v>
      </c>
      <c r="K179" s="206" t="s">
        <v>136</v>
      </c>
      <c r="L179" s="211"/>
      <c r="M179" s="212" t="s">
        <v>44</v>
      </c>
      <c r="N179" s="213" t="s">
        <v>50</v>
      </c>
      <c r="O179" s="35"/>
      <c r="P179" s="174">
        <f>O179*H179</f>
        <v>0</v>
      </c>
      <c r="Q179" s="174">
        <v>1</v>
      </c>
      <c r="R179" s="174">
        <f>Q179*H179</f>
        <v>197.85</v>
      </c>
      <c r="S179" s="174">
        <v>0</v>
      </c>
      <c r="T179" s="175">
        <f>S179*H179</f>
        <v>0</v>
      </c>
      <c r="AR179" s="17" t="s">
        <v>174</v>
      </c>
      <c r="AT179" s="17" t="s">
        <v>237</v>
      </c>
      <c r="AU179" s="17" t="s">
        <v>87</v>
      </c>
      <c r="AY179" s="17" t="s">
        <v>130</v>
      </c>
      <c r="BE179" s="176">
        <f>IF(N179="základní",J179,0)</f>
        <v>108619.65</v>
      </c>
      <c r="BF179" s="176">
        <f>IF(N179="snížená",J179,0)</f>
        <v>0</v>
      </c>
      <c r="BG179" s="176">
        <f>IF(N179="zákl. přenesená",J179,0)</f>
        <v>0</v>
      </c>
      <c r="BH179" s="176">
        <f>IF(N179="sníž. přenesená",J179,0)</f>
        <v>0</v>
      </c>
      <c r="BI179" s="176">
        <f>IF(N179="nulová",J179,0)</f>
        <v>0</v>
      </c>
      <c r="BJ179" s="17" t="s">
        <v>23</v>
      </c>
      <c r="BK179" s="176">
        <f>ROUND(I179*H179,2)</f>
        <v>108619.65</v>
      </c>
      <c r="BL179" s="17" t="s">
        <v>137</v>
      </c>
      <c r="BM179" s="17" t="s">
        <v>277</v>
      </c>
    </row>
    <row r="180" spans="2:51" s="11" customFormat="1" ht="22.5" customHeight="1">
      <c r="B180" s="177"/>
      <c r="D180" s="178" t="s">
        <v>139</v>
      </c>
      <c r="E180" s="179" t="s">
        <v>44</v>
      </c>
      <c r="F180" s="180" t="s">
        <v>278</v>
      </c>
      <c r="H180" s="181">
        <v>197.85</v>
      </c>
      <c r="I180" s="182"/>
      <c r="L180" s="177"/>
      <c r="M180" s="183"/>
      <c r="N180" s="184"/>
      <c r="O180" s="184"/>
      <c r="P180" s="184"/>
      <c r="Q180" s="184"/>
      <c r="R180" s="184"/>
      <c r="S180" s="184"/>
      <c r="T180" s="185"/>
      <c r="AT180" s="179" t="s">
        <v>139</v>
      </c>
      <c r="AU180" s="179" t="s">
        <v>87</v>
      </c>
      <c r="AV180" s="11" t="s">
        <v>87</v>
      </c>
      <c r="AW180" s="11" t="s">
        <v>42</v>
      </c>
      <c r="AX180" s="11" t="s">
        <v>79</v>
      </c>
      <c r="AY180" s="179" t="s">
        <v>130</v>
      </c>
    </row>
    <row r="181" spans="2:51" s="13" customFormat="1" ht="22.5" customHeight="1">
      <c r="B181" s="194"/>
      <c r="D181" s="178" t="s">
        <v>139</v>
      </c>
      <c r="E181" s="216" t="s">
        <v>44</v>
      </c>
      <c r="F181" s="217" t="s">
        <v>142</v>
      </c>
      <c r="H181" s="218">
        <v>197.85</v>
      </c>
      <c r="I181" s="199"/>
      <c r="L181" s="194"/>
      <c r="M181" s="200"/>
      <c r="N181" s="201"/>
      <c r="O181" s="201"/>
      <c r="P181" s="201"/>
      <c r="Q181" s="201"/>
      <c r="R181" s="201"/>
      <c r="S181" s="201"/>
      <c r="T181" s="202"/>
      <c r="AT181" s="203" t="s">
        <v>139</v>
      </c>
      <c r="AU181" s="203" t="s">
        <v>87</v>
      </c>
      <c r="AV181" s="13" t="s">
        <v>137</v>
      </c>
      <c r="AW181" s="13" t="s">
        <v>42</v>
      </c>
      <c r="AX181" s="13" t="s">
        <v>23</v>
      </c>
      <c r="AY181" s="203" t="s">
        <v>130</v>
      </c>
    </row>
    <row r="182" spans="2:63" s="10" customFormat="1" ht="29.25" customHeight="1">
      <c r="B182" s="150"/>
      <c r="D182" s="161" t="s">
        <v>78</v>
      </c>
      <c r="E182" s="162" t="s">
        <v>147</v>
      </c>
      <c r="F182" s="162" t="s">
        <v>279</v>
      </c>
      <c r="I182" s="153"/>
      <c r="J182" s="163">
        <f>BK182</f>
        <v>206580</v>
      </c>
      <c r="L182" s="150"/>
      <c r="M182" s="155"/>
      <c r="N182" s="156"/>
      <c r="O182" s="156"/>
      <c r="P182" s="157">
        <f>SUM(P183:P189)</f>
        <v>0</v>
      </c>
      <c r="Q182" s="156"/>
      <c r="R182" s="157">
        <f>SUM(R183:R189)</f>
        <v>0.73964</v>
      </c>
      <c r="S182" s="156"/>
      <c r="T182" s="158">
        <f>SUM(T183:T189)</f>
        <v>0</v>
      </c>
      <c r="AR182" s="151" t="s">
        <v>23</v>
      </c>
      <c r="AT182" s="159" t="s">
        <v>78</v>
      </c>
      <c r="AU182" s="159" t="s">
        <v>23</v>
      </c>
      <c r="AY182" s="151" t="s">
        <v>130</v>
      </c>
      <c r="BK182" s="160">
        <f>SUM(BK183:BK189)</f>
        <v>206580</v>
      </c>
    </row>
    <row r="183" spans="2:65" s="1" customFormat="1" ht="22.5" customHeight="1">
      <c r="B183" s="164"/>
      <c r="C183" s="165" t="s">
        <v>280</v>
      </c>
      <c r="D183" s="165" t="s">
        <v>132</v>
      </c>
      <c r="E183" s="166" t="s">
        <v>281</v>
      </c>
      <c r="F183" s="167" t="s">
        <v>282</v>
      </c>
      <c r="G183" s="168" t="s">
        <v>283</v>
      </c>
      <c r="H183" s="169">
        <v>22</v>
      </c>
      <c r="I183" s="170">
        <v>5850</v>
      </c>
      <c r="J183" s="171">
        <f>ROUND(I183*H183,2)</f>
        <v>128700</v>
      </c>
      <c r="K183" s="167" t="s">
        <v>44</v>
      </c>
      <c r="L183" s="34"/>
      <c r="M183" s="172" t="s">
        <v>44</v>
      </c>
      <c r="N183" s="173" t="s">
        <v>50</v>
      </c>
      <c r="O183" s="35"/>
      <c r="P183" s="174">
        <f>O183*H183</f>
        <v>0</v>
      </c>
      <c r="Q183" s="174">
        <v>0.00662</v>
      </c>
      <c r="R183" s="174">
        <f>Q183*H183</f>
        <v>0.14564</v>
      </c>
      <c r="S183" s="174">
        <v>0</v>
      </c>
      <c r="T183" s="175">
        <f>S183*H183</f>
        <v>0</v>
      </c>
      <c r="AR183" s="17" t="s">
        <v>137</v>
      </c>
      <c r="AT183" s="17" t="s">
        <v>132</v>
      </c>
      <c r="AU183" s="17" t="s">
        <v>87</v>
      </c>
      <c r="AY183" s="17" t="s">
        <v>130</v>
      </c>
      <c r="BE183" s="176">
        <f>IF(N183="základní",J183,0)</f>
        <v>128700</v>
      </c>
      <c r="BF183" s="176">
        <f>IF(N183="snížená",J183,0)</f>
        <v>0</v>
      </c>
      <c r="BG183" s="176">
        <f>IF(N183="zákl. přenesená",J183,0)</f>
        <v>0</v>
      </c>
      <c r="BH183" s="176">
        <f>IF(N183="sníž. přenesená",J183,0)</f>
        <v>0</v>
      </c>
      <c r="BI183" s="176">
        <f>IF(N183="nulová",J183,0)</f>
        <v>0</v>
      </c>
      <c r="BJ183" s="17" t="s">
        <v>23</v>
      </c>
      <c r="BK183" s="176">
        <f>ROUND(I183*H183,2)</f>
        <v>128700</v>
      </c>
      <c r="BL183" s="17" t="s">
        <v>137</v>
      </c>
      <c r="BM183" s="17" t="s">
        <v>284</v>
      </c>
    </row>
    <row r="184" spans="2:51" s="11" customFormat="1" ht="22.5" customHeight="1">
      <c r="B184" s="177"/>
      <c r="D184" s="178" t="s">
        <v>139</v>
      </c>
      <c r="E184" s="179" t="s">
        <v>44</v>
      </c>
      <c r="F184" s="180" t="s">
        <v>242</v>
      </c>
      <c r="H184" s="181">
        <v>22</v>
      </c>
      <c r="I184" s="182"/>
      <c r="L184" s="177"/>
      <c r="M184" s="183"/>
      <c r="N184" s="184"/>
      <c r="O184" s="184"/>
      <c r="P184" s="184"/>
      <c r="Q184" s="184"/>
      <c r="R184" s="184"/>
      <c r="S184" s="184"/>
      <c r="T184" s="185"/>
      <c r="AT184" s="179" t="s">
        <v>139</v>
      </c>
      <c r="AU184" s="179" t="s">
        <v>87</v>
      </c>
      <c r="AV184" s="11" t="s">
        <v>87</v>
      </c>
      <c r="AW184" s="11" t="s">
        <v>42</v>
      </c>
      <c r="AX184" s="11" t="s">
        <v>79</v>
      </c>
      <c r="AY184" s="179" t="s">
        <v>130</v>
      </c>
    </row>
    <row r="185" spans="2:51" s="12" customFormat="1" ht="22.5" customHeight="1">
      <c r="B185" s="186"/>
      <c r="D185" s="178" t="s">
        <v>139</v>
      </c>
      <c r="E185" s="187" t="s">
        <v>44</v>
      </c>
      <c r="F185" s="188" t="s">
        <v>285</v>
      </c>
      <c r="H185" s="189" t="s">
        <v>44</v>
      </c>
      <c r="I185" s="190"/>
      <c r="L185" s="186"/>
      <c r="M185" s="191"/>
      <c r="N185" s="192"/>
      <c r="O185" s="192"/>
      <c r="P185" s="192"/>
      <c r="Q185" s="192"/>
      <c r="R185" s="192"/>
      <c r="S185" s="192"/>
      <c r="T185" s="193"/>
      <c r="AT185" s="189" t="s">
        <v>139</v>
      </c>
      <c r="AU185" s="189" t="s">
        <v>87</v>
      </c>
      <c r="AV185" s="12" t="s">
        <v>23</v>
      </c>
      <c r="AW185" s="12" t="s">
        <v>42</v>
      </c>
      <c r="AX185" s="12" t="s">
        <v>79</v>
      </c>
      <c r="AY185" s="189" t="s">
        <v>130</v>
      </c>
    </row>
    <row r="186" spans="2:51" s="13" customFormat="1" ht="22.5" customHeight="1">
      <c r="B186" s="194"/>
      <c r="D186" s="195" t="s">
        <v>139</v>
      </c>
      <c r="E186" s="196" t="s">
        <v>44</v>
      </c>
      <c r="F186" s="197" t="s">
        <v>142</v>
      </c>
      <c r="H186" s="198">
        <v>22</v>
      </c>
      <c r="I186" s="199"/>
      <c r="L186" s="194"/>
      <c r="M186" s="200"/>
      <c r="N186" s="201"/>
      <c r="O186" s="201"/>
      <c r="P186" s="201"/>
      <c r="Q186" s="201"/>
      <c r="R186" s="201"/>
      <c r="S186" s="201"/>
      <c r="T186" s="202"/>
      <c r="AT186" s="203" t="s">
        <v>139</v>
      </c>
      <c r="AU186" s="203" t="s">
        <v>87</v>
      </c>
      <c r="AV186" s="13" t="s">
        <v>137</v>
      </c>
      <c r="AW186" s="13" t="s">
        <v>42</v>
      </c>
      <c r="AX186" s="13" t="s">
        <v>23</v>
      </c>
      <c r="AY186" s="203" t="s">
        <v>130</v>
      </c>
    </row>
    <row r="187" spans="2:65" s="1" customFormat="1" ht="22.5" customHeight="1">
      <c r="B187" s="164"/>
      <c r="C187" s="165" t="s">
        <v>286</v>
      </c>
      <c r="D187" s="165" t="s">
        <v>132</v>
      </c>
      <c r="E187" s="166" t="s">
        <v>287</v>
      </c>
      <c r="F187" s="167" t="s">
        <v>288</v>
      </c>
      <c r="G187" s="168" t="s">
        <v>263</v>
      </c>
      <c r="H187" s="169">
        <v>1320</v>
      </c>
      <c r="I187" s="170">
        <v>59</v>
      </c>
      <c r="J187" s="171">
        <f>ROUND(I187*H187,2)</f>
        <v>77880</v>
      </c>
      <c r="K187" s="167" t="s">
        <v>44</v>
      </c>
      <c r="L187" s="34"/>
      <c r="M187" s="172" t="s">
        <v>44</v>
      </c>
      <c r="N187" s="173" t="s">
        <v>50</v>
      </c>
      <c r="O187" s="35"/>
      <c r="P187" s="174">
        <f>O187*H187</f>
        <v>0</v>
      </c>
      <c r="Q187" s="174">
        <v>0.00045</v>
      </c>
      <c r="R187" s="174">
        <f>Q187*H187</f>
        <v>0.594</v>
      </c>
      <c r="S187" s="174">
        <v>0</v>
      </c>
      <c r="T187" s="175">
        <f>S187*H187</f>
        <v>0</v>
      </c>
      <c r="AR187" s="17" t="s">
        <v>137</v>
      </c>
      <c r="AT187" s="17" t="s">
        <v>132</v>
      </c>
      <c r="AU187" s="17" t="s">
        <v>87</v>
      </c>
      <c r="AY187" s="17" t="s">
        <v>130</v>
      </c>
      <c r="BE187" s="176">
        <f>IF(N187="základní",J187,0)</f>
        <v>77880</v>
      </c>
      <c r="BF187" s="176">
        <f>IF(N187="snížená",J187,0)</f>
        <v>0</v>
      </c>
      <c r="BG187" s="176">
        <f>IF(N187="zákl. přenesená",J187,0)</f>
        <v>0</v>
      </c>
      <c r="BH187" s="176">
        <f>IF(N187="sníž. přenesená",J187,0)</f>
        <v>0</v>
      </c>
      <c r="BI187" s="176">
        <f>IF(N187="nulová",J187,0)</f>
        <v>0</v>
      </c>
      <c r="BJ187" s="17" t="s">
        <v>23</v>
      </c>
      <c r="BK187" s="176">
        <f>ROUND(I187*H187,2)</f>
        <v>77880</v>
      </c>
      <c r="BL187" s="17" t="s">
        <v>137</v>
      </c>
      <c r="BM187" s="17" t="s">
        <v>289</v>
      </c>
    </row>
    <row r="188" spans="2:51" s="11" customFormat="1" ht="22.5" customHeight="1">
      <c r="B188" s="177"/>
      <c r="D188" s="178" t="s">
        <v>139</v>
      </c>
      <c r="E188" s="179" t="s">
        <v>44</v>
      </c>
      <c r="F188" s="180" t="s">
        <v>290</v>
      </c>
      <c r="H188" s="181">
        <v>1320</v>
      </c>
      <c r="I188" s="182"/>
      <c r="L188" s="177"/>
      <c r="M188" s="183"/>
      <c r="N188" s="184"/>
      <c r="O188" s="184"/>
      <c r="P188" s="184"/>
      <c r="Q188" s="184"/>
      <c r="R188" s="184"/>
      <c r="S188" s="184"/>
      <c r="T188" s="185"/>
      <c r="AT188" s="179" t="s">
        <v>139</v>
      </c>
      <c r="AU188" s="179" t="s">
        <v>87</v>
      </c>
      <c r="AV188" s="11" t="s">
        <v>87</v>
      </c>
      <c r="AW188" s="11" t="s">
        <v>42</v>
      </c>
      <c r="AX188" s="11" t="s">
        <v>79</v>
      </c>
      <c r="AY188" s="179" t="s">
        <v>130</v>
      </c>
    </row>
    <row r="189" spans="2:51" s="13" customFormat="1" ht="22.5" customHeight="1">
      <c r="B189" s="194"/>
      <c r="D189" s="178" t="s">
        <v>139</v>
      </c>
      <c r="E189" s="216" t="s">
        <v>44</v>
      </c>
      <c r="F189" s="217" t="s">
        <v>142</v>
      </c>
      <c r="H189" s="218">
        <v>1320</v>
      </c>
      <c r="I189" s="199"/>
      <c r="L189" s="194"/>
      <c r="M189" s="200"/>
      <c r="N189" s="201"/>
      <c r="O189" s="201"/>
      <c r="P189" s="201"/>
      <c r="Q189" s="201"/>
      <c r="R189" s="201"/>
      <c r="S189" s="201"/>
      <c r="T189" s="202"/>
      <c r="AT189" s="203" t="s">
        <v>139</v>
      </c>
      <c r="AU189" s="203" t="s">
        <v>87</v>
      </c>
      <c r="AV189" s="13" t="s">
        <v>137</v>
      </c>
      <c r="AW189" s="13" t="s">
        <v>42</v>
      </c>
      <c r="AX189" s="13" t="s">
        <v>23</v>
      </c>
      <c r="AY189" s="203" t="s">
        <v>130</v>
      </c>
    </row>
    <row r="190" spans="2:63" s="10" customFormat="1" ht="29.25" customHeight="1">
      <c r="B190" s="150"/>
      <c r="D190" s="161" t="s">
        <v>78</v>
      </c>
      <c r="E190" s="162" t="s">
        <v>137</v>
      </c>
      <c r="F190" s="162" t="s">
        <v>291</v>
      </c>
      <c r="I190" s="153"/>
      <c r="J190" s="163">
        <f>BK190</f>
        <v>117818.1</v>
      </c>
      <c r="L190" s="150"/>
      <c r="M190" s="155"/>
      <c r="N190" s="156"/>
      <c r="O190" s="156"/>
      <c r="P190" s="157">
        <f>SUM(P191:P197)</f>
        <v>0</v>
      </c>
      <c r="Q190" s="156"/>
      <c r="R190" s="157">
        <f>SUM(R191:R197)</f>
        <v>3207.0168000000003</v>
      </c>
      <c r="S190" s="156"/>
      <c r="T190" s="158">
        <f>SUM(T191:T197)</f>
        <v>0</v>
      </c>
      <c r="AR190" s="151" t="s">
        <v>23</v>
      </c>
      <c r="AT190" s="159" t="s">
        <v>78</v>
      </c>
      <c r="AU190" s="159" t="s">
        <v>23</v>
      </c>
      <c r="AY190" s="151" t="s">
        <v>130</v>
      </c>
      <c r="BK190" s="160">
        <f>SUM(BK191:BK197)</f>
        <v>117818.1</v>
      </c>
    </row>
    <row r="191" spans="2:65" s="1" customFormat="1" ht="22.5" customHeight="1">
      <c r="B191" s="164"/>
      <c r="C191" s="165" t="s">
        <v>292</v>
      </c>
      <c r="D191" s="165" t="s">
        <v>132</v>
      </c>
      <c r="E191" s="166" t="s">
        <v>293</v>
      </c>
      <c r="F191" s="167" t="s">
        <v>294</v>
      </c>
      <c r="G191" s="168" t="s">
        <v>155</v>
      </c>
      <c r="H191" s="169">
        <v>6.3</v>
      </c>
      <c r="I191" s="170">
        <v>895</v>
      </c>
      <c r="J191" s="171">
        <f>ROUND(I191*H191,2)</f>
        <v>5638.5</v>
      </c>
      <c r="K191" s="167" t="s">
        <v>136</v>
      </c>
      <c r="L191" s="34"/>
      <c r="M191" s="172" t="s">
        <v>44</v>
      </c>
      <c r="N191" s="173" t="s">
        <v>50</v>
      </c>
      <c r="O191" s="35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AR191" s="17" t="s">
        <v>137</v>
      </c>
      <c r="AT191" s="17" t="s">
        <v>132</v>
      </c>
      <c r="AU191" s="17" t="s">
        <v>87</v>
      </c>
      <c r="AY191" s="17" t="s">
        <v>130</v>
      </c>
      <c r="BE191" s="176">
        <f>IF(N191="základní",J191,0)</f>
        <v>5638.5</v>
      </c>
      <c r="BF191" s="176">
        <f>IF(N191="snížená",J191,0)</f>
        <v>0</v>
      </c>
      <c r="BG191" s="176">
        <f>IF(N191="zákl. přenesená",J191,0)</f>
        <v>0</v>
      </c>
      <c r="BH191" s="176">
        <f>IF(N191="sníž. přenesená",J191,0)</f>
        <v>0</v>
      </c>
      <c r="BI191" s="176">
        <f>IF(N191="nulová",J191,0)</f>
        <v>0</v>
      </c>
      <c r="BJ191" s="17" t="s">
        <v>23</v>
      </c>
      <c r="BK191" s="176">
        <f>ROUND(I191*H191,2)</f>
        <v>5638.5</v>
      </c>
      <c r="BL191" s="17" t="s">
        <v>137</v>
      </c>
      <c r="BM191" s="17" t="s">
        <v>295</v>
      </c>
    </row>
    <row r="192" spans="2:51" s="11" customFormat="1" ht="22.5" customHeight="1">
      <c r="B192" s="177"/>
      <c r="D192" s="178" t="s">
        <v>139</v>
      </c>
      <c r="E192" s="179" t="s">
        <v>44</v>
      </c>
      <c r="F192" s="180" t="s">
        <v>296</v>
      </c>
      <c r="H192" s="181">
        <v>6.3</v>
      </c>
      <c r="I192" s="182"/>
      <c r="L192" s="177"/>
      <c r="M192" s="183"/>
      <c r="N192" s="184"/>
      <c r="O192" s="184"/>
      <c r="P192" s="184"/>
      <c r="Q192" s="184"/>
      <c r="R192" s="184"/>
      <c r="S192" s="184"/>
      <c r="T192" s="185"/>
      <c r="AT192" s="179" t="s">
        <v>139</v>
      </c>
      <c r="AU192" s="179" t="s">
        <v>87</v>
      </c>
      <c r="AV192" s="11" t="s">
        <v>87</v>
      </c>
      <c r="AW192" s="11" t="s">
        <v>42</v>
      </c>
      <c r="AX192" s="11" t="s">
        <v>79</v>
      </c>
      <c r="AY192" s="179" t="s">
        <v>130</v>
      </c>
    </row>
    <row r="193" spans="2:51" s="13" customFormat="1" ht="22.5" customHeight="1">
      <c r="B193" s="194"/>
      <c r="D193" s="195" t="s">
        <v>139</v>
      </c>
      <c r="E193" s="196" t="s">
        <v>44</v>
      </c>
      <c r="F193" s="197" t="s">
        <v>142</v>
      </c>
      <c r="H193" s="198">
        <v>6.3</v>
      </c>
      <c r="I193" s="199"/>
      <c r="L193" s="194"/>
      <c r="M193" s="200"/>
      <c r="N193" s="201"/>
      <c r="O193" s="201"/>
      <c r="P193" s="201"/>
      <c r="Q193" s="201"/>
      <c r="R193" s="201"/>
      <c r="S193" s="201"/>
      <c r="T193" s="202"/>
      <c r="AT193" s="203" t="s">
        <v>139</v>
      </c>
      <c r="AU193" s="203" t="s">
        <v>87</v>
      </c>
      <c r="AV193" s="13" t="s">
        <v>137</v>
      </c>
      <c r="AW193" s="13" t="s">
        <v>42</v>
      </c>
      <c r="AX193" s="13" t="s">
        <v>23</v>
      </c>
      <c r="AY193" s="203" t="s">
        <v>130</v>
      </c>
    </row>
    <row r="194" spans="2:65" s="1" customFormat="1" ht="22.5" customHeight="1">
      <c r="B194" s="164"/>
      <c r="C194" s="165" t="s">
        <v>297</v>
      </c>
      <c r="D194" s="165" t="s">
        <v>132</v>
      </c>
      <c r="E194" s="166" t="s">
        <v>298</v>
      </c>
      <c r="F194" s="167" t="s">
        <v>299</v>
      </c>
      <c r="G194" s="168" t="s">
        <v>155</v>
      </c>
      <c r="H194" s="169">
        <v>1319.76</v>
      </c>
      <c r="I194" s="170">
        <v>85</v>
      </c>
      <c r="J194" s="171">
        <f>ROUND(I194*H194,2)</f>
        <v>112179.6</v>
      </c>
      <c r="K194" s="167" t="s">
        <v>44</v>
      </c>
      <c r="L194" s="34"/>
      <c r="M194" s="172" t="s">
        <v>44</v>
      </c>
      <c r="N194" s="173" t="s">
        <v>50</v>
      </c>
      <c r="O194" s="35"/>
      <c r="P194" s="174">
        <f>O194*H194</f>
        <v>0</v>
      </c>
      <c r="Q194" s="174">
        <v>2.43</v>
      </c>
      <c r="R194" s="174">
        <f>Q194*H194</f>
        <v>3207.0168000000003</v>
      </c>
      <c r="S194" s="174">
        <v>0</v>
      </c>
      <c r="T194" s="175">
        <f>S194*H194</f>
        <v>0</v>
      </c>
      <c r="AR194" s="17" t="s">
        <v>137</v>
      </c>
      <c r="AT194" s="17" t="s">
        <v>132</v>
      </c>
      <c r="AU194" s="17" t="s">
        <v>87</v>
      </c>
      <c r="AY194" s="17" t="s">
        <v>130</v>
      </c>
      <c r="BE194" s="176">
        <f>IF(N194="základní",J194,0)</f>
        <v>112179.6</v>
      </c>
      <c r="BF194" s="176">
        <f>IF(N194="snížená",J194,0)</f>
        <v>0</v>
      </c>
      <c r="BG194" s="176">
        <f>IF(N194="zákl. přenesená",J194,0)</f>
        <v>0</v>
      </c>
      <c r="BH194" s="176">
        <f>IF(N194="sníž. přenesená",J194,0)</f>
        <v>0</v>
      </c>
      <c r="BI194" s="176">
        <f>IF(N194="nulová",J194,0)</f>
        <v>0</v>
      </c>
      <c r="BJ194" s="17" t="s">
        <v>23</v>
      </c>
      <c r="BK194" s="176">
        <f>ROUND(I194*H194,2)</f>
        <v>112179.6</v>
      </c>
      <c r="BL194" s="17" t="s">
        <v>137</v>
      </c>
      <c r="BM194" s="17" t="s">
        <v>300</v>
      </c>
    </row>
    <row r="195" spans="2:51" s="11" customFormat="1" ht="22.5" customHeight="1">
      <c r="B195" s="177"/>
      <c r="D195" s="178" t="s">
        <v>139</v>
      </c>
      <c r="E195" s="179" t="s">
        <v>44</v>
      </c>
      <c r="F195" s="180" t="s">
        <v>301</v>
      </c>
      <c r="H195" s="181">
        <v>1319.76</v>
      </c>
      <c r="I195" s="182"/>
      <c r="L195" s="177"/>
      <c r="M195" s="183"/>
      <c r="N195" s="184"/>
      <c r="O195" s="184"/>
      <c r="P195" s="184"/>
      <c r="Q195" s="184"/>
      <c r="R195" s="184"/>
      <c r="S195" s="184"/>
      <c r="T195" s="185"/>
      <c r="AT195" s="179" t="s">
        <v>139</v>
      </c>
      <c r="AU195" s="179" t="s">
        <v>87</v>
      </c>
      <c r="AV195" s="11" t="s">
        <v>87</v>
      </c>
      <c r="AW195" s="11" t="s">
        <v>42</v>
      </c>
      <c r="AX195" s="11" t="s">
        <v>79</v>
      </c>
      <c r="AY195" s="179" t="s">
        <v>130</v>
      </c>
    </row>
    <row r="196" spans="2:51" s="12" customFormat="1" ht="22.5" customHeight="1">
      <c r="B196" s="186"/>
      <c r="D196" s="178" t="s">
        <v>139</v>
      </c>
      <c r="E196" s="187" t="s">
        <v>44</v>
      </c>
      <c r="F196" s="188" t="s">
        <v>302</v>
      </c>
      <c r="H196" s="189" t="s">
        <v>44</v>
      </c>
      <c r="I196" s="190"/>
      <c r="L196" s="186"/>
      <c r="M196" s="191"/>
      <c r="N196" s="192"/>
      <c r="O196" s="192"/>
      <c r="P196" s="192"/>
      <c r="Q196" s="192"/>
      <c r="R196" s="192"/>
      <c r="S196" s="192"/>
      <c r="T196" s="193"/>
      <c r="AT196" s="189" t="s">
        <v>139</v>
      </c>
      <c r="AU196" s="189" t="s">
        <v>87</v>
      </c>
      <c r="AV196" s="12" t="s">
        <v>23</v>
      </c>
      <c r="AW196" s="12" t="s">
        <v>42</v>
      </c>
      <c r="AX196" s="12" t="s">
        <v>79</v>
      </c>
      <c r="AY196" s="189" t="s">
        <v>130</v>
      </c>
    </row>
    <row r="197" spans="2:51" s="13" customFormat="1" ht="22.5" customHeight="1">
      <c r="B197" s="194"/>
      <c r="D197" s="178" t="s">
        <v>139</v>
      </c>
      <c r="E197" s="216" t="s">
        <v>44</v>
      </c>
      <c r="F197" s="217" t="s">
        <v>142</v>
      </c>
      <c r="H197" s="218">
        <v>1319.76</v>
      </c>
      <c r="I197" s="199"/>
      <c r="L197" s="194"/>
      <c r="M197" s="200"/>
      <c r="N197" s="201"/>
      <c r="O197" s="201"/>
      <c r="P197" s="201"/>
      <c r="Q197" s="201"/>
      <c r="R197" s="201"/>
      <c r="S197" s="201"/>
      <c r="T197" s="202"/>
      <c r="AT197" s="203" t="s">
        <v>139</v>
      </c>
      <c r="AU197" s="203" t="s">
        <v>87</v>
      </c>
      <c r="AV197" s="13" t="s">
        <v>137</v>
      </c>
      <c r="AW197" s="13" t="s">
        <v>42</v>
      </c>
      <c r="AX197" s="13" t="s">
        <v>23</v>
      </c>
      <c r="AY197" s="203" t="s">
        <v>130</v>
      </c>
    </row>
    <row r="198" spans="2:63" s="10" customFormat="1" ht="29.25" customHeight="1">
      <c r="B198" s="150"/>
      <c r="D198" s="161" t="s">
        <v>78</v>
      </c>
      <c r="E198" s="162" t="s">
        <v>157</v>
      </c>
      <c r="F198" s="162" t="s">
        <v>303</v>
      </c>
      <c r="I198" s="153"/>
      <c r="J198" s="163">
        <f>BK198</f>
        <v>4595587.04</v>
      </c>
      <c r="L198" s="150"/>
      <c r="M198" s="155"/>
      <c r="N198" s="156"/>
      <c r="O198" s="156"/>
      <c r="P198" s="157">
        <f>SUM(P199:P255)</f>
        <v>0</v>
      </c>
      <c r="Q198" s="156"/>
      <c r="R198" s="157">
        <f>SUM(R199:R255)</f>
        <v>76.66824</v>
      </c>
      <c r="S198" s="156"/>
      <c r="T198" s="158">
        <f>SUM(T199:T255)</f>
        <v>0</v>
      </c>
      <c r="AR198" s="151" t="s">
        <v>23</v>
      </c>
      <c r="AT198" s="159" t="s">
        <v>78</v>
      </c>
      <c r="AU198" s="159" t="s">
        <v>23</v>
      </c>
      <c r="AY198" s="151" t="s">
        <v>130</v>
      </c>
      <c r="BK198" s="160">
        <f>SUM(BK199:BK255)</f>
        <v>4595587.04</v>
      </c>
    </row>
    <row r="199" spans="2:65" s="1" customFormat="1" ht="22.5" customHeight="1">
      <c r="B199" s="164"/>
      <c r="C199" s="165" t="s">
        <v>304</v>
      </c>
      <c r="D199" s="165" t="s">
        <v>132</v>
      </c>
      <c r="E199" s="166" t="s">
        <v>305</v>
      </c>
      <c r="F199" s="167" t="s">
        <v>306</v>
      </c>
      <c r="G199" s="168" t="s">
        <v>135</v>
      </c>
      <c r="H199" s="169">
        <v>4300</v>
      </c>
      <c r="I199" s="170">
        <v>159</v>
      </c>
      <c r="J199" s="171">
        <f>ROUND(I199*H199,2)</f>
        <v>683700</v>
      </c>
      <c r="K199" s="167" t="s">
        <v>136</v>
      </c>
      <c r="L199" s="34"/>
      <c r="M199" s="172" t="s">
        <v>44</v>
      </c>
      <c r="N199" s="173" t="s">
        <v>50</v>
      </c>
      <c r="O199" s="35"/>
      <c r="P199" s="174">
        <f>O199*H199</f>
        <v>0</v>
      </c>
      <c r="Q199" s="174">
        <v>0</v>
      </c>
      <c r="R199" s="174">
        <f>Q199*H199</f>
        <v>0</v>
      </c>
      <c r="S199" s="174">
        <v>0</v>
      </c>
      <c r="T199" s="175">
        <f>S199*H199</f>
        <v>0</v>
      </c>
      <c r="AR199" s="17" t="s">
        <v>137</v>
      </c>
      <c r="AT199" s="17" t="s">
        <v>132</v>
      </c>
      <c r="AU199" s="17" t="s">
        <v>87</v>
      </c>
      <c r="AY199" s="17" t="s">
        <v>130</v>
      </c>
      <c r="BE199" s="176">
        <f>IF(N199="základní",J199,0)</f>
        <v>683700</v>
      </c>
      <c r="BF199" s="176">
        <f>IF(N199="snížená",J199,0)</f>
        <v>0</v>
      </c>
      <c r="BG199" s="176">
        <f>IF(N199="zákl. přenesená",J199,0)</f>
        <v>0</v>
      </c>
      <c r="BH199" s="176">
        <f>IF(N199="sníž. přenesená",J199,0)</f>
        <v>0</v>
      </c>
      <c r="BI199" s="176">
        <f>IF(N199="nulová",J199,0)</f>
        <v>0</v>
      </c>
      <c r="BJ199" s="17" t="s">
        <v>23</v>
      </c>
      <c r="BK199" s="176">
        <f>ROUND(I199*H199,2)</f>
        <v>683700</v>
      </c>
      <c r="BL199" s="17" t="s">
        <v>137</v>
      </c>
      <c r="BM199" s="17" t="s">
        <v>307</v>
      </c>
    </row>
    <row r="200" spans="2:51" s="11" customFormat="1" ht="22.5" customHeight="1">
      <c r="B200" s="177"/>
      <c r="D200" s="178" t="s">
        <v>139</v>
      </c>
      <c r="E200" s="179" t="s">
        <v>44</v>
      </c>
      <c r="F200" s="180" t="s">
        <v>258</v>
      </c>
      <c r="H200" s="181">
        <v>4250</v>
      </c>
      <c r="I200" s="182"/>
      <c r="L200" s="177"/>
      <c r="M200" s="183"/>
      <c r="N200" s="184"/>
      <c r="O200" s="184"/>
      <c r="P200" s="184"/>
      <c r="Q200" s="184"/>
      <c r="R200" s="184"/>
      <c r="S200" s="184"/>
      <c r="T200" s="185"/>
      <c r="AT200" s="179" t="s">
        <v>139</v>
      </c>
      <c r="AU200" s="179" t="s">
        <v>87</v>
      </c>
      <c r="AV200" s="11" t="s">
        <v>87</v>
      </c>
      <c r="AW200" s="11" t="s">
        <v>42</v>
      </c>
      <c r="AX200" s="11" t="s">
        <v>79</v>
      </c>
      <c r="AY200" s="179" t="s">
        <v>130</v>
      </c>
    </row>
    <row r="201" spans="2:51" s="11" customFormat="1" ht="22.5" customHeight="1">
      <c r="B201" s="177"/>
      <c r="D201" s="178" t="s">
        <v>139</v>
      </c>
      <c r="E201" s="179" t="s">
        <v>44</v>
      </c>
      <c r="F201" s="180" t="s">
        <v>44</v>
      </c>
      <c r="H201" s="181">
        <v>0</v>
      </c>
      <c r="I201" s="182"/>
      <c r="L201" s="177"/>
      <c r="M201" s="183"/>
      <c r="N201" s="184"/>
      <c r="O201" s="184"/>
      <c r="P201" s="184"/>
      <c r="Q201" s="184"/>
      <c r="R201" s="184"/>
      <c r="S201" s="184"/>
      <c r="T201" s="185"/>
      <c r="AT201" s="179" t="s">
        <v>139</v>
      </c>
      <c r="AU201" s="179" t="s">
        <v>87</v>
      </c>
      <c r="AV201" s="11" t="s">
        <v>87</v>
      </c>
      <c r="AW201" s="11" t="s">
        <v>42</v>
      </c>
      <c r="AX201" s="11" t="s">
        <v>79</v>
      </c>
      <c r="AY201" s="179" t="s">
        <v>130</v>
      </c>
    </row>
    <row r="202" spans="2:51" s="12" customFormat="1" ht="22.5" customHeight="1">
      <c r="B202" s="186"/>
      <c r="D202" s="178" t="s">
        <v>139</v>
      </c>
      <c r="E202" s="187" t="s">
        <v>44</v>
      </c>
      <c r="F202" s="188" t="s">
        <v>308</v>
      </c>
      <c r="H202" s="189" t="s">
        <v>44</v>
      </c>
      <c r="I202" s="190"/>
      <c r="L202" s="186"/>
      <c r="M202" s="191"/>
      <c r="N202" s="192"/>
      <c r="O202" s="192"/>
      <c r="P202" s="192"/>
      <c r="Q202" s="192"/>
      <c r="R202" s="192"/>
      <c r="S202" s="192"/>
      <c r="T202" s="193"/>
      <c r="AT202" s="189" t="s">
        <v>139</v>
      </c>
      <c r="AU202" s="189" t="s">
        <v>87</v>
      </c>
      <c r="AV202" s="12" t="s">
        <v>23</v>
      </c>
      <c r="AW202" s="12" t="s">
        <v>42</v>
      </c>
      <c r="AX202" s="12" t="s">
        <v>79</v>
      </c>
      <c r="AY202" s="189" t="s">
        <v>130</v>
      </c>
    </row>
    <row r="203" spans="2:51" s="11" customFormat="1" ht="22.5" customHeight="1">
      <c r="B203" s="177"/>
      <c r="D203" s="178" t="s">
        <v>139</v>
      </c>
      <c r="E203" s="179" t="s">
        <v>44</v>
      </c>
      <c r="F203" s="180" t="s">
        <v>309</v>
      </c>
      <c r="H203" s="181">
        <v>50</v>
      </c>
      <c r="I203" s="182"/>
      <c r="L203" s="177"/>
      <c r="M203" s="183"/>
      <c r="N203" s="184"/>
      <c r="O203" s="184"/>
      <c r="P203" s="184"/>
      <c r="Q203" s="184"/>
      <c r="R203" s="184"/>
      <c r="S203" s="184"/>
      <c r="T203" s="185"/>
      <c r="AT203" s="179" t="s">
        <v>139</v>
      </c>
      <c r="AU203" s="179" t="s">
        <v>87</v>
      </c>
      <c r="AV203" s="11" t="s">
        <v>87</v>
      </c>
      <c r="AW203" s="11" t="s">
        <v>42</v>
      </c>
      <c r="AX203" s="11" t="s">
        <v>79</v>
      </c>
      <c r="AY203" s="179" t="s">
        <v>130</v>
      </c>
    </row>
    <row r="204" spans="2:51" s="12" customFormat="1" ht="22.5" customHeight="1">
      <c r="B204" s="186"/>
      <c r="D204" s="178" t="s">
        <v>139</v>
      </c>
      <c r="E204" s="187" t="s">
        <v>44</v>
      </c>
      <c r="F204" s="188" t="s">
        <v>310</v>
      </c>
      <c r="H204" s="189" t="s">
        <v>44</v>
      </c>
      <c r="I204" s="190"/>
      <c r="L204" s="186"/>
      <c r="M204" s="191"/>
      <c r="N204" s="192"/>
      <c r="O204" s="192"/>
      <c r="P204" s="192"/>
      <c r="Q204" s="192"/>
      <c r="R204" s="192"/>
      <c r="S204" s="192"/>
      <c r="T204" s="193"/>
      <c r="AT204" s="189" t="s">
        <v>139</v>
      </c>
      <c r="AU204" s="189" t="s">
        <v>87</v>
      </c>
      <c r="AV204" s="12" t="s">
        <v>23</v>
      </c>
      <c r="AW204" s="12" t="s">
        <v>42</v>
      </c>
      <c r="AX204" s="12" t="s">
        <v>79</v>
      </c>
      <c r="AY204" s="189" t="s">
        <v>130</v>
      </c>
    </row>
    <row r="205" spans="2:51" s="13" customFormat="1" ht="22.5" customHeight="1">
      <c r="B205" s="194"/>
      <c r="D205" s="195" t="s">
        <v>139</v>
      </c>
      <c r="E205" s="196" t="s">
        <v>44</v>
      </c>
      <c r="F205" s="197" t="s">
        <v>142</v>
      </c>
      <c r="H205" s="198">
        <v>4300</v>
      </c>
      <c r="I205" s="199"/>
      <c r="L205" s="194"/>
      <c r="M205" s="200"/>
      <c r="N205" s="201"/>
      <c r="O205" s="201"/>
      <c r="P205" s="201"/>
      <c r="Q205" s="201"/>
      <c r="R205" s="201"/>
      <c r="S205" s="201"/>
      <c r="T205" s="202"/>
      <c r="AT205" s="203" t="s">
        <v>139</v>
      </c>
      <c r="AU205" s="203" t="s">
        <v>87</v>
      </c>
      <c r="AV205" s="13" t="s">
        <v>137</v>
      </c>
      <c r="AW205" s="13" t="s">
        <v>42</v>
      </c>
      <c r="AX205" s="13" t="s">
        <v>23</v>
      </c>
      <c r="AY205" s="203" t="s">
        <v>130</v>
      </c>
    </row>
    <row r="206" spans="2:65" s="1" customFormat="1" ht="22.5" customHeight="1">
      <c r="B206" s="164"/>
      <c r="C206" s="165" t="s">
        <v>311</v>
      </c>
      <c r="D206" s="165" t="s">
        <v>132</v>
      </c>
      <c r="E206" s="166" t="s">
        <v>312</v>
      </c>
      <c r="F206" s="167" t="s">
        <v>313</v>
      </c>
      <c r="G206" s="168" t="s">
        <v>135</v>
      </c>
      <c r="H206" s="169">
        <v>4399.2</v>
      </c>
      <c r="I206" s="170">
        <v>106</v>
      </c>
      <c r="J206" s="171">
        <f>ROUND(I206*H206,2)</f>
        <v>466315.2</v>
      </c>
      <c r="K206" s="167" t="s">
        <v>44</v>
      </c>
      <c r="L206" s="34"/>
      <c r="M206" s="172" t="s">
        <v>44</v>
      </c>
      <c r="N206" s="173" t="s">
        <v>50</v>
      </c>
      <c r="O206" s="35"/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AR206" s="17" t="s">
        <v>137</v>
      </c>
      <c r="AT206" s="17" t="s">
        <v>132</v>
      </c>
      <c r="AU206" s="17" t="s">
        <v>87</v>
      </c>
      <c r="AY206" s="17" t="s">
        <v>130</v>
      </c>
      <c r="BE206" s="176">
        <f>IF(N206="základní",J206,0)</f>
        <v>466315.2</v>
      </c>
      <c r="BF206" s="176">
        <f>IF(N206="snížená",J206,0)</f>
        <v>0</v>
      </c>
      <c r="BG206" s="176">
        <f>IF(N206="zákl. přenesená",J206,0)</f>
        <v>0</v>
      </c>
      <c r="BH206" s="176">
        <f>IF(N206="sníž. přenesená",J206,0)</f>
        <v>0</v>
      </c>
      <c r="BI206" s="176">
        <f>IF(N206="nulová",J206,0)</f>
        <v>0</v>
      </c>
      <c r="BJ206" s="17" t="s">
        <v>23</v>
      </c>
      <c r="BK206" s="176">
        <f>ROUND(I206*H206,2)</f>
        <v>466315.2</v>
      </c>
      <c r="BL206" s="17" t="s">
        <v>137</v>
      </c>
      <c r="BM206" s="17" t="s">
        <v>314</v>
      </c>
    </row>
    <row r="207" spans="2:51" s="11" customFormat="1" ht="22.5" customHeight="1">
      <c r="B207" s="177"/>
      <c r="D207" s="178" t="s">
        <v>139</v>
      </c>
      <c r="E207" s="179" t="s">
        <v>44</v>
      </c>
      <c r="F207" s="180" t="s">
        <v>140</v>
      </c>
      <c r="H207" s="181">
        <v>4399.2</v>
      </c>
      <c r="I207" s="182"/>
      <c r="L207" s="177"/>
      <c r="M207" s="183"/>
      <c r="N207" s="184"/>
      <c r="O207" s="184"/>
      <c r="P207" s="184"/>
      <c r="Q207" s="184"/>
      <c r="R207" s="184"/>
      <c r="S207" s="184"/>
      <c r="T207" s="185"/>
      <c r="AT207" s="179" t="s">
        <v>139</v>
      </c>
      <c r="AU207" s="179" t="s">
        <v>87</v>
      </c>
      <c r="AV207" s="11" t="s">
        <v>87</v>
      </c>
      <c r="AW207" s="11" t="s">
        <v>42</v>
      </c>
      <c r="AX207" s="11" t="s">
        <v>79</v>
      </c>
      <c r="AY207" s="179" t="s">
        <v>130</v>
      </c>
    </row>
    <row r="208" spans="2:51" s="12" customFormat="1" ht="22.5" customHeight="1">
      <c r="B208" s="186"/>
      <c r="D208" s="178" t="s">
        <v>139</v>
      </c>
      <c r="E208" s="187" t="s">
        <v>44</v>
      </c>
      <c r="F208" s="188" t="s">
        <v>315</v>
      </c>
      <c r="H208" s="189" t="s">
        <v>44</v>
      </c>
      <c r="I208" s="190"/>
      <c r="L208" s="186"/>
      <c r="M208" s="191"/>
      <c r="N208" s="192"/>
      <c r="O208" s="192"/>
      <c r="P208" s="192"/>
      <c r="Q208" s="192"/>
      <c r="R208" s="192"/>
      <c r="S208" s="192"/>
      <c r="T208" s="193"/>
      <c r="AT208" s="189" t="s">
        <v>139</v>
      </c>
      <c r="AU208" s="189" t="s">
        <v>87</v>
      </c>
      <c r="AV208" s="12" t="s">
        <v>23</v>
      </c>
      <c r="AW208" s="12" t="s">
        <v>42</v>
      </c>
      <c r="AX208" s="12" t="s">
        <v>79</v>
      </c>
      <c r="AY208" s="189" t="s">
        <v>130</v>
      </c>
    </row>
    <row r="209" spans="2:51" s="13" customFormat="1" ht="22.5" customHeight="1">
      <c r="B209" s="194"/>
      <c r="D209" s="195" t="s">
        <v>139</v>
      </c>
      <c r="E209" s="196" t="s">
        <v>44</v>
      </c>
      <c r="F209" s="197" t="s">
        <v>142</v>
      </c>
      <c r="H209" s="198">
        <v>4399.2</v>
      </c>
      <c r="I209" s="199"/>
      <c r="L209" s="194"/>
      <c r="M209" s="200"/>
      <c r="N209" s="201"/>
      <c r="O209" s="201"/>
      <c r="P209" s="201"/>
      <c r="Q209" s="201"/>
      <c r="R209" s="201"/>
      <c r="S209" s="201"/>
      <c r="T209" s="202"/>
      <c r="AT209" s="203" t="s">
        <v>139</v>
      </c>
      <c r="AU209" s="203" t="s">
        <v>87</v>
      </c>
      <c r="AV209" s="13" t="s">
        <v>137</v>
      </c>
      <c r="AW209" s="13" t="s">
        <v>42</v>
      </c>
      <c r="AX209" s="13" t="s">
        <v>23</v>
      </c>
      <c r="AY209" s="203" t="s">
        <v>130</v>
      </c>
    </row>
    <row r="210" spans="2:65" s="1" customFormat="1" ht="22.5" customHeight="1">
      <c r="B210" s="164"/>
      <c r="C210" s="165" t="s">
        <v>316</v>
      </c>
      <c r="D210" s="165" t="s">
        <v>132</v>
      </c>
      <c r="E210" s="166" t="s">
        <v>317</v>
      </c>
      <c r="F210" s="167" t="s">
        <v>318</v>
      </c>
      <c r="G210" s="168" t="s">
        <v>135</v>
      </c>
      <c r="H210" s="169">
        <v>4250</v>
      </c>
      <c r="I210" s="170">
        <v>119.85</v>
      </c>
      <c r="J210" s="171">
        <f>ROUND(I210*H210,2)</f>
        <v>509362.5</v>
      </c>
      <c r="K210" s="167" t="s">
        <v>136</v>
      </c>
      <c r="L210" s="34"/>
      <c r="M210" s="172" t="s">
        <v>44</v>
      </c>
      <c r="N210" s="173" t="s">
        <v>50</v>
      </c>
      <c r="O210" s="35"/>
      <c r="P210" s="174">
        <f>O210*H210</f>
        <v>0</v>
      </c>
      <c r="Q210" s="174">
        <v>0</v>
      </c>
      <c r="R210" s="174">
        <f>Q210*H210</f>
        <v>0</v>
      </c>
      <c r="S210" s="174">
        <v>0</v>
      </c>
      <c r="T210" s="175">
        <f>S210*H210</f>
        <v>0</v>
      </c>
      <c r="AR210" s="17" t="s">
        <v>137</v>
      </c>
      <c r="AT210" s="17" t="s">
        <v>132</v>
      </c>
      <c r="AU210" s="17" t="s">
        <v>87</v>
      </c>
      <c r="AY210" s="17" t="s">
        <v>130</v>
      </c>
      <c r="BE210" s="176">
        <f>IF(N210="základní",J210,0)</f>
        <v>509362.5</v>
      </c>
      <c r="BF210" s="176">
        <f>IF(N210="snížená",J210,0)</f>
        <v>0</v>
      </c>
      <c r="BG210" s="176">
        <f>IF(N210="zákl. přenesená",J210,0)</f>
        <v>0</v>
      </c>
      <c r="BH210" s="176">
        <f>IF(N210="sníž. přenesená",J210,0)</f>
        <v>0</v>
      </c>
      <c r="BI210" s="176">
        <f>IF(N210="nulová",J210,0)</f>
        <v>0</v>
      </c>
      <c r="BJ210" s="17" t="s">
        <v>23</v>
      </c>
      <c r="BK210" s="176">
        <f>ROUND(I210*H210,2)</f>
        <v>509362.5</v>
      </c>
      <c r="BL210" s="17" t="s">
        <v>137</v>
      </c>
      <c r="BM210" s="17" t="s">
        <v>319</v>
      </c>
    </row>
    <row r="211" spans="2:51" s="11" customFormat="1" ht="22.5" customHeight="1">
      <c r="B211" s="177"/>
      <c r="D211" s="178" t="s">
        <v>139</v>
      </c>
      <c r="E211" s="179" t="s">
        <v>44</v>
      </c>
      <c r="F211" s="180" t="s">
        <v>258</v>
      </c>
      <c r="H211" s="181">
        <v>4250</v>
      </c>
      <c r="I211" s="182"/>
      <c r="L211" s="177"/>
      <c r="M211" s="183"/>
      <c r="N211" s="184"/>
      <c r="O211" s="184"/>
      <c r="P211" s="184"/>
      <c r="Q211" s="184"/>
      <c r="R211" s="184"/>
      <c r="S211" s="184"/>
      <c r="T211" s="185"/>
      <c r="AT211" s="179" t="s">
        <v>139</v>
      </c>
      <c r="AU211" s="179" t="s">
        <v>87</v>
      </c>
      <c r="AV211" s="11" t="s">
        <v>87</v>
      </c>
      <c r="AW211" s="11" t="s">
        <v>42</v>
      </c>
      <c r="AX211" s="11" t="s">
        <v>79</v>
      </c>
      <c r="AY211" s="179" t="s">
        <v>130</v>
      </c>
    </row>
    <row r="212" spans="2:51" s="11" customFormat="1" ht="22.5" customHeight="1">
      <c r="B212" s="177"/>
      <c r="D212" s="178" t="s">
        <v>139</v>
      </c>
      <c r="E212" s="179" t="s">
        <v>44</v>
      </c>
      <c r="F212" s="180" t="s">
        <v>44</v>
      </c>
      <c r="H212" s="181">
        <v>0</v>
      </c>
      <c r="I212" s="182"/>
      <c r="L212" s="177"/>
      <c r="M212" s="183"/>
      <c r="N212" s="184"/>
      <c r="O212" s="184"/>
      <c r="P212" s="184"/>
      <c r="Q212" s="184"/>
      <c r="R212" s="184"/>
      <c r="S212" s="184"/>
      <c r="T212" s="185"/>
      <c r="AT212" s="179" t="s">
        <v>139</v>
      </c>
      <c r="AU212" s="179" t="s">
        <v>87</v>
      </c>
      <c r="AV212" s="11" t="s">
        <v>87</v>
      </c>
      <c r="AW212" s="11" t="s">
        <v>42</v>
      </c>
      <c r="AX212" s="11" t="s">
        <v>79</v>
      </c>
      <c r="AY212" s="179" t="s">
        <v>130</v>
      </c>
    </row>
    <row r="213" spans="2:51" s="12" customFormat="1" ht="22.5" customHeight="1">
      <c r="B213" s="186"/>
      <c r="D213" s="178" t="s">
        <v>139</v>
      </c>
      <c r="E213" s="187" t="s">
        <v>44</v>
      </c>
      <c r="F213" s="188" t="s">
        <v>141</v>
      </c>
      <c r="H213" s="189" t="s">
        <v>44</v>
      </c>
      <c r="I213" s="190"/>
      <c r="L213" s="186"/>
      <c r="M213" s="191"/>
      <c r="N213" s="192"/>
      <c r="O213" s="192"/>
      <c r="P213" s="192"/>
      <c r="Q213" s="192"/>
      <c r="R213" s="192"/>
      <c r="S213" s="192"/>
      <c r="T213" s="193"/>
      <c r="AT213" s="189" t="s">
        <v>139</v>
      </c>
      <c r="AU213" s="189" t="s">
        <v>87</v>
      </c>
      <c r="AV213" s="12" t="s">
        <v>23</v>
      </c>
      <c r="AW213" s="12" t="s">
        <v>42</v>
      </c>
      <c r="AX213" s="12" t="s">
        <v>79</v>
      </c>
      <c r="AY213" s="189" t="s">
        <v>130</v>
      </c>
    </row>
    <row r="214" spans="2:51" s="13" customFormat="1" ht="22.5" customHeight="1">
      <c r="B214" s="194"/>
      <c r="D214" s="195" t="s">
        <v>139</v>
      </c>
      <c r="E214" s="196" t="s">
        <v>44</v>
      </c>
      <c r="F214" s="197" t="s">
        <v>142</v>
      </c>
      <c r="H214" s="198">
        <v>4250</v>
      </c>
      <c r="I214" s="199"/>
      <c r="L214" s="194"/>
      <c r="M214" s="200"/>
      <c r="N214" s="201"/>
      <c r="O214" s="201"/>
      <c r="P214" s="201"/>
      <c r="Q214" s="201"/>
      <c r="R214" s="201"/>
      <c r="S214" s="201"/>
      <c r="T214" s="202"/>
      <c r="AT214" s="203" t="s">
        <v>139</v>
      </c>
      <c r="AU214" s="203" t="s">
        <v>87</v>
      </c>
      <c r="AV214" s="13" t="s">
        <v>137</v>
      </c>
      <c r="AW214" s="13" t="s">
        <v>42</v>
      </c>
      <c r="AX214" s="13" t="s">
        <v>23</v>
      </c>
      <c r="AY214" s="203" t="s">
        <v>130</v>
      </c>
    </row>
    <row r="215" spans="2:65" s="1" customFormat="1" ht="22.5" customHeight="1">
      <c r="B215" s="164"/>
      <c r="C215" s="165" t="s">
        <v>320</v>
      </c>
      <c r="D215" s="165" t="s">
        <v>132</v>
      </c>
      <c r="E215" s="166" t="s">
        <v>321</v>
      </c>
      <c r="F215" s="167" t="s">
        <v>322</v>
      </c>
      <c r="G215" s="168" t="s">
        <v>135</v>
      </c>
      <c r="H215" s="169">
        <v>289</v>
      </c>
      <c r="I215" s="170">
        <v>153.75</v>
      </c>
      <c r="J215" s="171">
        <f>ROUND(I215*H215,2)</f>
        <v>44433.75</v>
      </c>
      <c r="K215" s="167" t="s">
        <v>136</v>
      </c>
      <c r="L215" s="34"/>
      <c r="M215" s="172" t="s">
        <v>44</v>
      </c>
      <c r="N215" s="173" t="s">
        <v>50</v>
      </c>
      <c r="O215" s="35"/>
      <c r="P215" s="174">
        <f>O215*H215</f>
        <v>0</v>
      </c>
      <c r="Q215" s="174">
        <v>0</v>
      </c>
      <c r="R215" s="174">
        <f>Q215*H215</f>
        <v>0</v>
      </c>
      <c r="S215" s="174">
        <v>0</v>
      </c>
      <c r="T215" s="175">
        <f>S215*H215</f>
        <v>0</v>
      </c>
      <c r="AR215" s="17" t="s">
        <v>137</v>
      </c>
      <c r="AT215" s="17" t="s">
        <v>132</v>
      </c>
      <c r="AU215" s="17" t="s">
        <v>87</v>
      </c>
      <c r="AY215" s="17" t="s">
        <v>130</v>
      </c>
      <c r="BE215" s="176">
        <f>IF(N215="základní",J215,0)</f>
        <v>44433.75</v>
      </c>
      <c r="BF215" s="176">
        <f>IF(N215="snížená",J215,0)</f>
        <v>0</v>
      </c>
      <c r="BG215" s="176">
        <f>IF(N215="zákl. přenesená",J215,0)</f>
        <v>0</v>
      </c>
      <c r="BH215" s="176">
        <f>IF(N215="sníž. přenesená",J215,0)</f>
        <v>0</v>
      </c>
      <c r="BI215" s="176">
        <f>IF(N215="nulová",J215,0)</f>
        <v>0</v>
      </c>
      <c r="BJ215" s="17" t="s">
        <v>23</v>
      </c>
      <c r="BK215" s="176">
        <f>ROUND(I215*H215,2)</f>
        <v>44433.75</v>
      </c>
      <c r="BL215" s="17" t="s">
        <v>137</v>
      </c>
      <c r="BM215" s="17" t="s">
        <v>323</v>
      </c>
    </row>
    <row r="216" spans="2:51" s="11" customFormat="1" ht="22.5" customHeight="1">
      <c r="B216" s="177"/>
      <c r="D216" s="178" t="s">
        <v>139</v>
      </c>
      <c r="E216" s="179" t="s">
        <v>44</v>
      </c>
      <c r="F216" s="180" t="s">
        <v>324</v>
      </c>
      <c r="H216" s="181">
        <v>289</v>
      </c>
      <c r="I216" s="182"/>
      <c r="L216" s="177"/>
      <c r="M216" s="183"/>
      <c r="N216" s="184"/>
      <c r="O216" s="184"/>
      <c r="P216" s="184"/>
      <c r="Q216" s="184"/>
      <c r="R216" s="184"/>
      <c r="S216" s="184"/>
      <c r="T216" s="185"/>
      <c r="AT216" s="179" t="s">
        <v>139</v>
      </c>
      <c r="AU216" s="179" t="s">
        <v>87</v>
      </c>
      <c r="AV216" s="11" t="s">
        <v>87</v>
      </c>
      <c r="AW216" s="11" t="s">
        <v>42</v>
      </c>
      <c r="AX216" s="11" t="s">
        <v>79</v>
      </c>
      <c r="AY216" s="179" t="s">
        <v>130</v>
      </c>
    </row>
    <row r="217" spans="2:51" s="12" customFormat="1" ht="22.5" customHeight="1">
      <c r="B217" s="186"/>
      <c r="D217" s="178" t="s">
        <v>139</v>
      </c>
      <c r="E217" s="187" t="s">
        <v>44</v>
      </c>
      <c r="F217" s="188" t="s">
        <v>325</v>
      </c>
      <c r="H217" s="189" t="s">
        <v>44</v>
      </c>
      <c r="I217" s="190"/>
      <c r="L217" s="186"/>
      <c r="M217" s="191"/>
      <c r="N217" s="192"/>
      <c r="O217" s="192"/>
      <c r="P217" s="192"/>
      <c r="Q217" s="192"/>
      <c r="R217" s="192"/>
      <c r="S217" s="192"/>
      <c r="T217" s="193"/>
      <c r="AT217" s="189" t="s">
        <v>139</v>
      </c>
      <c r="AU217" s="189" t="s">
        <v>87</v>
      </c>
      <c r="AV217" s="12" t="s">
        <v>23</v>
      </c>
      <c r="AW217" s="12" t="s">
        <v>42</v>
      </c>
      <c r="AX217" s="12" t="s">
        <v>79</v>
      </c>
      <c r="AY217" s="189" t="s">
        <v>130</v>
      </c>
    </row>
    <row r="218" spans="2:51" s="13" customFormat="1" ht="22.5" customHeight="1">
      <c r="B218" s="194"/>
      <c r="D218" s="195" t="s">
        <v>139</v>
      </c>
      <c r="E218" s="196" t="s">
        <v>44</v>
      </c>
      <c r="F218" s="197" t="s">
        <v>142</v>
      </c>
      <c r="H218" s="198">
        <v>289</v>
      </c>
      <c r="I218" s="199"/>
      <c r="L218" s="194"/>
      <c r="M218" s="200"/>
      <c r="N218" s="201"/>
      <c r="O218" s="201"/>
      <c r="P218" s="201"/>
      <c r="Q218" s="201"/>
      <c r="R218" s="201"/>
      <c r="S218" s="201"/>
      <c r="T218" s="202"/>
      <c r="AT218" s="203" t="s">
        <v>139</v>
      </c>
      <c r="AU218" s="203" t="s">
        <v>87</v>
      </c>
      <c r="AV218" s="13" t="s">
        <v>137</v>
      </c>
      <c r="AW218" s="13" t="s">
        <v>42</v>
      </c>
      <c r="AX218" s="13" t="s">
        <v>23</v>
      </c>
      <c r="AY218" s="203" t="s">
        <v>130</v>
      </c>
    </row>
    <row r="219" spans="2:65" s="1" customFormat="1" ht="22.5" customHeight="1">
      <c r="B219" s="164"/>
      <c r="C219" s="165" t="s">
        <v>326</v>
      </c>
      <c r="D219" s="165" t="s">
        <v>132</v>
      </c>
      <c r="E219" s="166" t="s">
        <v>327</v>
      </c>
      <c r="F219" s="167" t="s">
        <v>328</v>
      </c>
      <c r="G219" s="168" t="s">
        <v>135</v>
      </c>
      <c r="H219" s="169">
        <v>4250</v>
      </c>
      <c r="I219" s="170">
        <v>245.70000000000002</v>
      </c>
      <c r="J219" s="171">
        <f>ROUND(I219*H219,2)</f>
        <v>1044225</v>
      </c>
      <c r="K219" s="167" t="s">
        <v>136</v>
      </c>
      <c r="L219" s="34"/>
      <c r="M219" s="172" t="s">
        <v>44</v>
      </c>
      <c r="N219" s="173" t="s">
        <v>50</v>
      </c>
      <c r="O219" s="35"/>
      <c r="P219" s="174">
        <f>O219*H219</f>
        <v>0</v>
      </c>
      <c r="Q219" s="174">
        <v>0</v>
      </c>
      <c r="R219" s="174">
        <f>Q219*H219</f>
        <v>0</v>
      </c>
      <c r="S219" s="174">
        <v>0</v>
      </c>
      <c r="T219" s="175">
        <f>S219*H219</f>
        <v>0</v>
      </c>
      <c r="AR219" s="17" t="s">
        <v>137</v>
      </c>
      <c r="AT219" s="17" t="s">
        <v>132</v>
      </c>
      <c r="AU219" s="17" t="s">
        <v>87</v>
      </c>
      <c r="AY219" s="17" t="s">
        <v>130</v>
      </c>
      <c r="BE219" s="176">
        <f>IF(N219="základní",J219,0)</f>
        <v>1044225</v>
      </c>
      <c r="BF219" s="176">
        <f>IF(N219="snížená",J219,0)</f>
        <v>0</v>
      </c>
      <c r="BG219" s="176">
        <f>IF(N219="zákl. přenesená",J219,0)</f>
        <v>0</v>
      </c>
      <c r="BH219" s="176">
        <f>IF(N219="sníž. přenesená",J219,0)</f>
        <v>0</v>
      </c>
      <c r="BI219" s="176">
        <f>IF(N219="nulová",J219,0)</f>
        <v>0</v>
      </c>
      <c r="BJ219" s="17" t="s">
        <v>23</v>
      </c>
      <c r="BK219" s="176">
        <f>ROUND(I219*H219,2)</f>
        <v>1044225</v>
      </c>
      <c r="BL219" s="17" t="s">
        <v>137</v>
      </c>
      <c r="BM219" s="17" t="s">
        <v>329</v>
      </c>
    </row>
    <row r="220" spans="2:51" s="11" customFormat="1" ht="22.5" customHeight="1">
      <c r="B220" s="177"/>
      <c r="D220" s="178" t="s">
        <v>139</v>
      </c>
      <c r="E220" s="179" t="s">
        <v>44</v>
      </c>
      <c r="F220" s="180" t="s">
        <v>258</v>
      </c>
      <c r="H220" s="181">
        <v>4250</v>
      </c>
      <c r="I220" s="182"/>
      <c r="L220" s="177"/>
      <c r="M220" s="183"/>
      <c r="N220" s="184"/>
      <c r="O220" s="184"/>
      <c r="P220" s="184"/>
      <c r="Q220" s="184"/>
      <c r="R220" s="184"/>
      <c r="S220" s="184"/>
      <c r="T220" s="185"/>
      <c r="AT220" s="179" t="s">
        <v>139</v>
      </c>
      <c r="AU220" s="179" t="s">
        <v>87</v>
      </c>
      <c r="AV220" s="11" t="s">
        <v>87</v>
      </c>
      <c r="AW220" s="11" t="s">
        <v>42</v>
      </c>
      <c r="AX220" s="11" t="s">
        <v>79</v>
      </c>
      <c r="AY220" s="179" t="s">
        <v>130</v>
      </c>
    </row>
    <row r="221" spans="2:51" s="11" customFormat="1" ht="22.5" customHeight="1">
      <c r="B221" s="177"/>
      <c r="D221" s="178" t="s">
        <v>139</v>
      </c>
      <c r="E221" s="179" t="s">
        <v>44</v>
      </c>
      <c r="F221" s="180" t="s">
        <v>44</v>
      </c>
      <c r="H221" s="181">
        <v>0</v>
      </c>
      <c r="I221" s="182"/>
      <c r="L221" s="177"/>
      <c r="M221" s="183"/>
      <c r="N221" s="184"/>
      <c r="O221" s="184"/>
      <c r="P221" s="184"/>
      <c r="Q221" s="184"/>
      <c r="R221" s="184"/>
      <c r="S221" s="184"/>
      <c r="T221" s="185"/>
      <c r="AT221" s="179" t="s">
        <v>139</v>
      </c>
      <c r="AU221" s="179" t="s">
        <v>87</v>
      </c>
      <c r="AV221" s="11" t="s">
        <v>87</v>
      </c>
      <c r="AW221" s="11" t="s">
        <v>42</v>
      </c>
      <c r="AX221" s="11" t="s">
        <v>79</v>
      </c>
      <c r="AY221" s="179" t="s">
        <v>130</v>
      </c>
    </row>
    <row r="222" spans="2:51" s="12" customFormat="1" ht="22.5" customHeight="1">
      <c r="B222" s="186"/>
      <c r="D222" s="178" t="s">
        <v>139</v>
      </c>
      <c r="E222" s="187" t="s">
        <v>44</v>
      </c>
      <c r="F222" s="188" t="s">
        <v>141</v>
      </c>
      <c r="H222" s="189" t="s">
        <v>44</v>
      </c>
      <c r="I222" s="190"/>
      <c r="L222" s="186"/>
      <c r="M222" s="191"/>
      <c r="N222" s="192"/>
      <c r="O222" s="192"/>
      <c r="P222" s="192"/>
      <c r="Q222" s="192"/>
      <c r="R222" s="192"/>
      <c r="S222" s="192"/>
      <c r="T222" s="193"/>
      <c r="AT222" s="189" t="s">
        <v>139</v>
      </c>
      <c r="AU222" s="189" t="s">
        <v>87</v>
      </c>
      <c r="AV222" s="12" t="s">
        <v>23</v>
      </c>
      <c r="AW222" s="12" t="s">
        <v>42</v>
      </c>
      <c r="AX222" s="12" t="s">
        <v>79</v>
      </c>
      <c r="AY222" s="189" t="s">
        <v>130</v>
      </c>
    </row>
    <row r="223" spans="2:51" s="13" customFormat="1" ht="22.5" customHeight="1">
      <c r="B223" s="194"/>
      <c r="D223" s="195" t="s">
        <v>139</v>
      </c>
      <c r="E223" s="196" t="s">
        <v>44</v>
      </c>
      <c r="F223" s="197" t="s">
        <v>142</v>
      </c>
      <c r="H223" s="198">
        <v>4250</v>
      </c>
      <c r="I223" s="199"/>
      <c r="L223" s="194"/>
      <c r="M223" s="200"/>
      <c r="N223" s="201"/>
      <c r="O223" s="201"/>
      <c r="P223" s="201"/>
      <c r="Q223" s="201"/>
      <c r="R223" s="201"/>
      <c r="S223" s="201"/>
      <c r="T223" s="202"/>
      <c r="AT223" s="203" t="s">
        <v>139</v>
      </c>
      <c r="AU223" s="203" t="s">
        <v>87</v>
      </c>
      <c r="AV223" s="13" t="s">
        <v>137</v>
      </c>
      <c r="AW223" s="13" t="s">
        <v>42</v>
      </c>
      <c r="AX223" s="13" t="s">
        <v>23</v>
      </c>
      <c r="AY223" s="203" t="s">
        <v>130</v>
      </c>
    </row>
    <row r="224" spans="2:65" s="1" customFormat="1" ht="22.5" customHeight="1">
      <c r="B224" s="164"/>
      <c r="C224" s="165" t="s">
        <v>330</v>
      </c>
      <c r="D224" s="165" t="s">
        <v>132</v>
      </c>
      <c r="E224" s="166" t="s">
        <v>331</v>
      </c>
      <c r="F224" s="167" t="s">
        <v>332</v>
      </c>
      <c r="G224" s="168" t="s">
        <v>155</v>
      </c>
      <c r="H224" s="169">
        <v>144.2</v>
      </c>
      <c r="I224" s="170">
        <v>455</v>
      </c>
      <c r="J224" s="171">
        <f>ROUND(I224*H224,2)</f>
        <v>65611</v>
      </c>
      <c r="K224" s="167" t="s">
        <v>136</v>
      </c>
      <c r="L224" s="34"/>
      <c r="M224" s="172" t="s">
        <v>44</v>
      </c>
      <c r="N224" s="173" t="s">
        <v>50</v>
      </c>
      <c r="O224" s="35"/>
      <c r="P224" s="174">
        <f>O224*H224</f>
        <v>0</v>
      </c>
      <c r="Q224" s="174">
        <v>0</v>
      </c>
      <c r="R224" s="174">
        <f>Q224*H224</f>
        <v>0</v>
      </c>
      <c r="S224" s="174">
        <v>0</v>
      </c>
      <c r="T224" s="175">
        <f>S224*H224</f>
        <v>0</v>
      </c>
      <c r="AR224" s="17" t="s">
        <v>137</v>
      </c>
      <c r="AT224" s="17" t="s">
        <v>132</v>
      </c>
      <c r="AU224" s="17" t="s">
        <v>87</v>
      </c>
      <c r="AY224" s="17" t="s">
        <v>130</v>
      </c>
      <c r="BE224" s="176">
        <f>IF(N224="základní",J224,0)</f>
        <v>65611</v>
      </c>
      <c r="BF224" s="176">
        <f>IF(N224="snížená",J224,0)</f>
        <v>0</v>
      </c>
      <c r="BG224" s="176">
        <f>IF(N224="zákl. přenesená",J224,0)</f>
        <v>0</v>
      </c>
      <c r="BH224" s="176">
        <f>IF(N224="sníž. přenesená",J224,0)</f>
        <v>0</v>
      </c>
      <c r="BI224" s="176">
        <f>IF(N224="nulová",J224,0)</f>
        <v>0</v>
      </c>
      <c r="BJ224" s="17" t="s">
        <v>23</v>
      </c>
      <c r="BK224" s="176">
        <f>ROUND(I224*H224,2)</f>
        <v>65611</v>
      </c>
      <c r="BL224" s="17" t="s">
        <v>137</v>
      </c>
      <c r="BM224" s="17" t="s">
        <v>333</v>
      </c>
    </row>
    <row r="225" spans="2:51" s="11" customFormat="1" ht="22.5" customHeight="1">
      <c r="B225" s="177"/>
      <c r="D225" s="178" t="s">
        <v>139</v>
      </c>
      <c r="E225" s="179" t="s">
        <v>44</v>
      </c>
      <c r="F225" s="180" t="s">
        <v>334</v>
      </c>
      <c r="H225" s="181">
        <v>144.2</v>
      </c>
      <c r="I225" s="182"/>
      <c r="L225" s="177"/>
      <c r="M225" s="183"/>
      <c r="N225" s="184"/>
      <c r="O225" s="184"/>
      <c r="P225" s="184"/>
      <c r="Q225" s="184"/>
      <c r="R225" s="184"/>
      <c r="S225" s="184"/>
      <c r="T225" s="185"/>
      <c r="AT225" s="179" t="s">
        <v>139</v>
      </c>
      <c r="AU225" s="179" t="s">
        <v>87</v>
      </c>
      <c r="AV225" s="11" t="s">
        <v>87</v>
      </c>
      <c r="AW225" s="11" t="s">
        <v>42</v>
      </c>
      <c r="AX225" s="11" t="s">
        <v>79</v>
      </c>
      <c r="AY225" s="179" t="s">
        <v>130</v>
      </c>
    </row>
    <row r="226" spans="2:51" s="13" customFormat="1" ht="22.5" customHeight="1">
      <c r="B226" s="194"/>
      <c r="D226" s="195" t="s">
        <v>139</v>
      </c>
      <c r="E226" s="196" t="s">
        <v>44</v>
      </c>
      <c r="F226" s="197" t="s">
        <v>142</v>
      </c>
      <c r="H226" s="198">
        <v>144.2</v>
      </c>
      <c r="I226" s="199"/>
      <c r="L226" s="194"/>
      <c r="M226" s="200"/>
      <c r="N226" s="201"/>
      <c r="O226" s="201"/>
      <c r="P226" s="201"/>
      <c r="Q226" s="201"/>
      <c r="R226" s="201"/>
      <c r="S226" s="201"/>
      <c r="T226" s="202"/>
      <c r="AT226" s="203" t="s">
        <v>139</v>
      </c>
      <c r="AU226" s="203" t="s">
        <v>87</v>
      </c>
      <c r="AV226" s="13" t="s">
        <v>137</v>
      </c>
      <c r="AW226" s="13" t="s">
        <v>42</v>
      </c>
      <c r="AX226" s="13" t="s">
        <v>23</v>
      </c>
      <c r="AY226" s="203" t="s">
        <v>130</v>
      </c>
    </row>
    <row r="227" spans="2:65" s="1" customFormat="1" ht="22.5" customHeight="1">
      <c r="B227" s="164"/>
      <c r="C227" s="165" t="s">
        <v>335</v>
      </c>
      <c r="D227" s="165" t="s">
        <v>132</v>
      </c>
      <c r="E227" s="166" t="s">
        <v>336</v>
      </c>
      <c r="F227" s="167" t="s">
        <v>337</v>
      </c>
      <c r="G227" s="168" t="s">
        <v>135</v>
      </c>
      <c r="H227" s="169">
        <v>144.2</v>
      </c>
      <c r="I227" s="170">
        <v>127.5</v>
      </c>
      <c r="J227" s="171">
        <f>ROUND(I227*H227,2)</f>
        <v>18385.5</v>
      </c>
      <c r="K227" s="167" t="s">
        <v>136</v>
      </c>
      <c r="L227" s="34"/>
      <c r="M227" s="172" t="s">
        <v>44</v>
      </c>
      <c r="N227" s="173" t="s">
        <v>50</v>
      </c>
      <c r="O227" s="35"/>
      <c r="P227" s="174">
        <f>O227*H227</f>
        <v>0</v>
      </c>
      <c r="Q227" s="174">
        <v>0.198</v>
      </c>
      <c r="R227" s="174">
        <f>Q227*H227</f>
        <v>28.5516</v>
      </c>
      <c r="S227" s="174">
        <v>0</v>
      </c>
      <c r="T227" s="175">
        <f>S227*H227</f>
        <v>0</v>
      </c>
      <c r="AR227" s="17" t="s">
        <v>137</v>
      </c>
      <c r="AT227" s="17" t="s">
        <v>132</v>
      </c>
      <c r="AU227" s="17" t="s">
        <v>87</v>
      </c>
      <c r="AY227" s="17" t="s">
        <v>130</v>
      </c>
      <c r="BE227" s="176">
        <f>IF(N227="základní",J227,0)</f>
        <v>18385.5</v>
      </c>
      <c r="BF227" s="176">
        <f>IF(N227="snížená",J227,0)</f>
        <v>0</v>
      </c>
      <c r="BG227" s="176">
        <f>IF(N227="zákl. přenesená",J227,0)</f>
        <v>0</v>
      </c>
      <c r="BH227" s="176">
        <f>IF(N227="sníž. přenesená",J227,0)</f>
        <v>0</v>
      </c>
      <c r="BI227" s="176">
        <f>IF(N227="nulová",J227,0)</f>
        <v>0</v>
      </c>
      <c r="BJ227" s="17" t="s">
        <v>23</v>
      </c>
      <c r="BK227" s="176">
        <f>ROUND(I227*H227,2)</f>
        <v>18385.5</v>
      </c>
      <c r="BL227" s="17" t="s">
        <v>137</v>
      </c>
      <c r="BM227" s="17" t="s">
        <v>338</v>
      </c>
    </row>
    <row r="228" spans="2:51" s="11" customFormat="1" ht="22.5" customHeight="1">
      <c r="B228" s="177"/>
      <c r="D228" s="178" t="s">
        <v>139</v>
      </c>
      <c r="E228" s="179" t="s">
        <v>44</v>
      </c>
      <c r="F228" s="180" t="s">
        <v>334</v>
      </c>
      <c r="H228" s="181">
        <v>144.2</v>
      </c>
      <c r="I228" s="182"/>
      <c r="L228" s="177"/>
      <c r="M228" s="183"/>
      <c r="N228" s="184"/>
      <c r="O228" s="184"/>
      <c r="P228" s="184"/>
      <c r="Q228" s="184"/>
      <c r="R228" s="184"/>
      <c r="S228" s="184"/>
      <c r="T228" s="185"/>
      <c r="AT228" s="179" t="s">
        <v>139</v>
      </c>
      <c r="AU228" s="179" t="s">
        <v>87</v>
      </c>
      <c r="AV228" s="11" t="s">
        <v>87</v>
      </c>
      <c r="AW228" s="11" t="s">
        <v>42</v>
      </c>
      <c r="AX228" s="11" t="s">
        <v>79</v>
      </c>
      <c r="AY228" s="179" t="s">
        <v>130</v>
      </c>
    </row>
    <row r="229" spans="2:51" s="12" customFormat="1" ht="22.5" customHeight="1">
      <c r="B229" s="186"/>
      <c r="D229" s="178" t="s">
        <v>139</v>
      </c>
      <c r="E229" s="187" t="s">
        <v>44</v>
      </c>
      <c r="F229" s="188" t="s">
        <v>141</v>
      </c>
      <c r="H229" s="189" t="s">
        <v>44</v>
      </c>
      <c r="I229" s="190"/>
      <c r="L229" s="186"/>
      <c r="M229" s="191"/>
      <c r="N229" s="192"/>
      <c r="O229" s="192"/>
      <c r="P229" s="192"/>
      <c r="Q229" s="192"/>
      <c r="R229" s="192"/>
      <c r="S229" s="192"/>
      <c r="T229" s="193"/>
      <c r="AT229" s="189" t="s">
        <v>139</v>
      </c>
      <c r="AU229" s="189" t="s">
        <v>87</v>
      </c>
      <c r="AV229" s="12" t="s">
        <v>23</v>
      </c>
      <c r="AW229" s="12" t="s">
        <v>42</v>
      </c>
      <c r="AX229" s="12" t="s">
        <v>79</v>
      </c>
      <c r="AY229" s="189" t="s">
        <v>130</v>
      </c>
    </row>
    <row r="230" spans="2:51" s="13" customFormat="1" ht="22.5" customHeight="1">
      <c r="B230" s="194"/>
      <c r="D230" s="195" t="s">
        <v>139</v>
      </c>
      <c r="E230" s="196" t="s">
        <v>44</v>
      </c>
      <c r="F230" s="197" t="s">
        <v>142</v>
      </c>
      <c r="H230" s="198">
        <v>144.2</v>
      </c>
      <c r="I230" s="199"/>
      <c r="L230" s="194"/>
      <c r="M230" s="200"/>
      <c r="N230" s="201"/>
      <c r="O230" s="201"/>
      <c r="P230" s="201"/>
      <c r="Q230" s="201"/>
      <c r="R230" s="201"/>
      <c r="S230" s="201"/>
      <c r="T230" s="202"/>
      <c r="AT230" s="203" t="s">
        <v>139</v>
      </c>
      <c r="AU230" s="203" t="s">
        <v>87</v>
      </c>
      <c r="AV230" s="13" t="s">
        <v>137</v>
      </c>
      <c r="AW230" s="13" t="s">
        <v>42</v>
      </c>
      <c r="AX230" s="13" t="s">
        <v>23</v>
      </c>
      <c r="AY230" s="203" t="s">
        <v>130</v>
      </c>
    </row>
    <row r="231" spans="2:65" s="1" customFormat="1" ht="22.5" customHeight="1">
      <c r="B231" s="164"/>
      <c r="C231" s="165" t="s">
        <v>339</v>
      </c>
      <c r="D231" s="165" t="s">
        <v>132</v>
      </c>
      <c r="E231" s="166" t="s">
        <v>340</v>
      </c>
      <c r="F231" s="167" t="s">
        <v>337</v>
      </c>
      <c r="G231" s="168" t="s">
        <v>135</v>
      </c>
      <c r="H231" s="169">
        <v>144.2</v>
      </c>
      <c r="I231" s="170">
        <v>127.5</v>
      </c>
      <c r="J231" s="171">
        <f>ROUND(I231*H231,2)</f>
        <v>18385.5</v>
      </c>
      <c r="K231" s="167" t="s">
        <v>44</v>
      </c>
      <c r="L231" s="34"/>
      <c r="M231" s="172" t="s">
        <v>44</v>
      </c>
      <c r="N231" s="173" t="s">
        <v>50</v>
      </c>
      <c r="O231" s="35"/>
      <c r="P231" s="174">
        <f>O231*H231</f>
        <v>0</v>
      </c>
      <c r="Q231" s="174">
        <v>0.132</v>
      </c>
      <c r="R231" s="174">
        <f>Q231*H231</f>
        <v>19.034399999999998</v>
      </c>
      <c r="S231" s="174">
        <v>0</v>
      </c>
      <c r="T231" s="175">
        <f>S231*H231</f>
        <v>0</v>
      </c>
      <c r="AR231" s="17" t="s">
        <v>137</v>
      </c>
      <c r="AT231" s="17" t="s">
        <v>132</v>
      </c>
      <c r="AU231" s="17" t="s">
        <v>87</v>
      </c>
      <c r="AY231" s="17" t="s">
        <v>130</v>
      </c>
      <c r="BE231" s="176">
        <f>IF(N231="základní",J231,0)</f>
        <v>18385.5</v>
      </c>
      <c r="BF231" s="176">
        <f>IF(N231="snížená",J231,0)</f>
        <v>0</v>
      </c>
      <c r="BG231" s="176">
        <f>IF(N231="zákl. přenesená",J231,0)</f>
        <v>0</v>
      </c>
      <c r="BH231" s="176">
        <f>IF(N231="sníž. přenesená",J231,0)</f>
        <v>0</v>
      </c>
      <c r="BI231" s="176">
        <f>IF(N231="nulová",J231,0)</f>
        <v>0</v>
      </c>
      <c r="BJ231" s="17" t="s">
        <v>23</v>
      </c>
      <c r="BK231" s="176">
        <f>ROUND(I231*H231,2)</f>
        <v>18385.5</v>
      </c>
      <c r="BL231" s="17" t="s">
        <v>137</v>
      </c>
      <c r="BM231" s="17" t="s">
        <v>341</v>
      </c>
    </row>
    <row r="232" spans="2:51" s="11" customFormat="1" ht="22.5" customHeight="1">
      <c r="B232" s="177"/>
      <c r="D232" s="178" t="s">
        <v>139</v>
      </c>
      <c r="E232" s="179" t="s">
        <v>44</v>
      </c>
      <c r="F232" s="180" t="s">
        <v>342</v>
      </c>
      <c r="H232" s="181">
        <v>46.75</v>
      </c>
      <c r="I232" s="182"/>
      <c r="L232" s="177"/>
      <c r="M232" s="183"/>
      <c r="N232" s="184"/>
      <c r="O232" s="184"/>
      <c r="P232" s="184"/>
      <c r="Q232" s="184"/>
      <c r="R232" s="184"/>
      <c r="S232" s="184"/>
      <c r="T232" s="185"/>
      <c r="AT232" s="179" t="s">
        <v>139</v>
      </c>
      <c r="AU232" s="179" t="s">
        <v>87</v>
      </c>
      <c r="AV232" s="11" t="s">
        <v>87</v>
      </c>
      <c r="AW232" s="11" t="s">
        <v>42</v>
      </c>
      <c r="AX232" s="11" t="s">
        <v>79</v>
      </c>
      <c r="AY232" s="179" t="s">
        <v>130</v>
      </c>
    </row>
    <row r="233" spans="2:51" s="11" customFormat="1" ht="22.5" customHeight="1">
      <c r="B233" s="177"/>
      <c r="D233" s="178" t="s">
        <v>139</v>
      </c>
      <c r="E233" s="179" t="s">
        <v>44</v>
      </c>
      <c r="F233" s="180" t="s">
        <v>343</v>
      </c>
      <c r="H233" s="181">
        <v>77.575</v>
      </c>
      <c r="I233" s="182"/>
      <c r="L233" s="177"/>
      <c r="M233" s="183"/>
      <c r="N233" s="184"/>
      <c r="O233" s="184"/>
      <c r="P233" s="184"/>
      <c r="Q233" s="184"/>
      <c r="R233" s="184"/>
      <c r="S233" s="184"/>
      <c r="T233" s="185"/>
      <c r="AT233" s="179" t="s">
        <v>139</v>
      </c>
      <c r="AU233" s="179" t="s">
        <v>87</v>
      </c>
      <c r="AV233" s="11" t="s">
        <v>87</v>
      </c>
      <c r="AW233" s="11" t="s">
        <v>42</v>
      </c>
      <c r="AX233" s="11" t="s">
        <v>79</v>
      </c>
      <c r="AY233" s="179" t="s">
        <v>130</v>
      </c>
    </row>
    <row r="234" spans="2:51" s="11" customFormat="1" ht="22.5" customHeight="1">
      <c r="B234" s="177"/>
      <c r="D234" s="178" t="s">
        <v>139</v>
      </c>
      <c r="E234" s="179" t="s">
        <v>44</v>
      </c>
      <c r="F234" s="180" t="s">
        <v>344</v>
      </c>
      <c r="H234" s="181">
        <v>19.875</v>
      </c>
      <c r="I234" s="182"/>
      <c r="L234" s="177"/>
      <c r="M234" s="183"/>
      <c r="N234" s="184"/>
      <c r="O234" s="184"/>
      <c r="P234" s="184"/>
      <c r="Q234" s="184"/>
      <c r="R234" s="184"/>
      <c r="S234" s="184"/>
      <c r="T234" s="185"/>
      <c r="AT234" s="179" t="s">
        <v>139</v>
      </c>
      <c r="AU234" s="179" t="s">
        <v>87</v>
      </c>
      <c r="AV234" s="11" t="s">
        <v>87</v>
      </c>
      <c r="AW234" s="11" t="s">
        <v>42</v>
      </c>
      <c r="AX234" s="11" t="s">
        <v>79</v>
      </c>
      <c r="AY234" s="179" t="s">
        <v>130</v>
      </c>
    </row>
    <row r="235" spans="2:51" s="13" customFormat="1" ht="22.5" customHeight="1">
      <c r="B235" s="194"/>
      <c r="D235" s="195" t="s">
        <v>139</v>
      </c>
      <c r="E235" s="196" t="s">
        <v>44</v>
      </c>
      <c r="F235" s="197" t="s">
        <v>142</v>
      </c>
      <c r="H235" s="198">
        <v>144.2</v>
      </c>
      <c r="I235" s="199"/>
      <c r="L235" s="194"/>
      <c r="M235" s="200"/>
      <c r="N235" s="201"/>
      <c r="O235" s="201"/>
      <c r="P235" s="201"/>
      <c r="Q235" s="201"/>
      <c r="R235" s="201"/>
      <c r="S235" s="201"/>
      <c r="T235" s="202"/>
      <c r="AT235" s="203" t="s">
        <v>139</v>
      </c>
      <c r="AU235" s="203" t="s">
        <v>87</v>
      </c>
      <c r="AV235" s="13" t="s">
        <v>137</v>
      </c>
      <c r="AW235" s="13" t="s">
        <v>42</v>
      </c>
      <c r="AX235" s="13" t="s">
        <v>23</v>
      </c>
      <c r="AY235" s="203" t="s">
        <v>130</v>
      </c>
    </row>
    <row r="236" spans="2:65" s="1" customFormat="1" ht="22.5" customHeight="1">
      <c r="B236" s="164"/>
      <c r="C236" s="165" t="s">
        <v>345</v>
      </c>
      <c r="D236" s="165" t="s">
        <v>132</v>
      </c>
      <c r="E236" s="166" t="s">
        <v>346</v>
      </c>
      <c r="F236" s="167" t="s">
        <v>347</v>
      </c>
      <c r="G236" s="168" t="s">
        <v>135</v>
      </c>
      <c r="H236" s="169">
        <v>4828</v>
      </c>
      <c r="I236" s="170">
        <v>15.2</v>
      </c>
      <c r="J236" s="171">
        <f>ROUND(I236*H236,2)</f>
        <v>73385.6</v>
      </c>
      <c r="K236" s="167" t="s">
        <v>44</v>
      </c>
      <c r="L236" s="34"/>
      <c r="M236" s="172" t="s">
        <v>44</v>
      </c>
      <c r="N236" s="173" t="s">
        <v>50</v>
      </c>
      <c r="O236" s="35"/>
      <c r="P236" s="174">
        <f>O236*H236</f>
        <v>0</v>
      </c>
      <c r="Q236" s="174">
        <v>0.00561</v>
      </c>
      <c r="R236" s="174">
        <f>Q236*H236</f>
        <v>27.08508</v>
      </c>
      <c r="S236" s="174">
        <v>0</v>
      </c>
      <c r="T236" s="175">
        <f>S236*H236</f>
        <v>0</v>
      </c>
      <c r="AR236" s="17" t="s">
        <v>137</v>
      </c>
      <c r="AT236" s="17" t="s">
        <v>132</v>
      </c>
      <c r="AU236" s="17" t="s">
        <v>87</v>
      </c>
      <c r="AY236" s="17" t="s">
        <v>130</v>
      </c>
      <c r="BE236" s="176">
        <f>IF(N236="základní",J236,0)</f>
        <v>73385.6</v>
      </c>
      <c r="BF236" s="176">
        <f>IF(N236="snížená",J236,0)</f>
        <v>0</v>
      </c>
      <c r="BG236" s="176">
        <f>IF(N236="zákl. přenesená",J236,0)</f>
        <v>0</v>
      </c>
      <c r="BH236" s="176">
        <f>IF(N236="sníž. přenesená",J236,0)</f>
        <v>0</v>
      </c>
      <c r="BI236" s="176">
        <f>IF(N236="nulová",J236,0)</f>
        <v>0</v>
      </c>
      <c r="BJ236" s="17" t="s">
        <v>23</v>
      </c>
      <c r="BK236" s="176">
        <f>ROUND(I236*H236,2)</f>
        <v>73385.6</v>
      </c>
      <c r="BL236" s="17" t="s">
        <v>137</v>
      </c>
      <c r="BM236" s="17" t="s">
        <v>348</v>
      </c>
    </row>
    <row r="237" spans="2:51" s="11" customFormat="1" ht="22.5" customHeight="1">
      <c r="B237" s="177"/>
      <c r="D237" s="178" t="s">
        <v>139</v>
      </c>
      <c r="E237" s="179" t="s">
        <v>44</v>
      </c>
      <c r="F237" s="180" t="s">
        <v>349</v>
      </c>
      <c r="H237" s="181">
        <v>4828</v>
      </c>
      <c r="I237" s="182"/>
      <c r="L237" s="177"/>
      <c r="M237" s="183"/>
      <c r="N237" s="184"/>
      <c r="O237" s="184"/>
      <c r="P237" s="184"/>
      <c r="Q237" s="184"/>
      <c r="R237" s="184"/>
      <c r="S237" s="184"/>
      <c r="T237" s="185"/>
      <c r="AT237" s="179" t="s">
        <v>139</v>
      </c>
      <c r="AU237" s="179" t="s">
        <v>87</v>
      </c>
      <c r="AV237" s="11" t="s">
        <v>87</v>
      </c>
      <c r="AW237" s="11" t="s">
        <v>42</v>
      </c>
      <c r="AX237" s="11" t="s">
        <v>79</v>
      </c>
      <c r="AY237" s="179" t="s">
        <v>130</v>
      </c>
    </row>
    <row r="238" spans="2:51" s="12" customFormat="1" ht="22.5" customHeight="1">
      <c r="B238" s="186"/>
      <c r="D238" s="178" t="s">
        <v>139</v>
      </c>
      <c r="E238" s="187" t="s">
        <v>44</v>
      </c>
      <c r="F238" s="188" t="s">
        <v>350</v>
      </c>
      <c r="H238" s="189" t="s">
        <v>44</v>
      </c>
      <c r="I238" s="190"/>
      <c r="L238" s="186"/>
      <c r="M238" s="191"/>
      <c r="N238" s="192"/>
      <c r="O238" s="192"/>
      <c r="P238" s="192"/>
      <c r="Q238" s="192"/>
      <c r="R238" s="192"/>
      <c r="S238" s="192"/>
      <c r="T238" s="193"/>
      <c r="AT238" s="189" t="s">
        <v>139</v>
      </c>
      <c r="AU238" s="189" t="s">
        <v>87</v>
      </c>
      <c r="AV238" s="12" t="s">
        <v>23</v>
      </c>
      <c r="AW238" s="12" t="s">
        <v>42</v>
      </c>
      <c r="AX238" s="12" t="s">
        <v>79</v>
      </c>
      <c r="AY238" s="189" t="s">
        <v>130</v>
      </c>
    </row>
    <row r="239" spans="2:51" s="13" customFormat="1" ht="22.5" customHeight="1">
      <c r="B239" s="194"/>
      <c r="D239" s="195" t="s">
        <v>139</v>
      </c>
      <c r="E239" s="196" t="s">
        <v>44</v>
      </c>
      <c r="F239" s="197" t="s">
        <v>142</v>
      </c>
      <c r="H239" s="198">
        <v>4828</v>
      </c>
      <c r="I239" s="199"/>
      <c r="L239" s="194"/>
      <c r="M239" s="200"/>
      <c r="N239" s="201"/>
      <c r="O239" s="201"/>
      <c r="P239" s="201"/>
      <c r="Q239" s="201"/>
      <c r="R239" s="201"/>
      <c r="S239" s="201"/>
      <c r="T239" s="202"/>
      <c r="AT239" s="203" t="s">
        <v>139</v>
      </c>
      <c r="AU239" s="203" t="s">
        <v>87</v>
      </c>
      <c r="AV239" s="13" t="s">
        <v>137</v>
      </c>
      <c r="AW239" s="13" t="s">
        <v>42</v>
      </c>
      <c r="AX239" s="13" t="s">
        <v>23</v>
      </c>
      <c r="AY239" s="203" t="s">
        <v>130</v>
      </c>
    </row>
    <row r="240" spans="2:65" s="1" customFormat="1" ht="22.5" customHeight="1">
      <c r="B240" s="164"/>
      <c r="C240" s="165" t="s">
        <v>351</v>
      </c>
      <c r="D240" s="165" t="s">
        <v>132</v>
      </c>
      <c r="E240" s="166" t="s">
        <v>352</v>
      </c>
      <c r="F240" s="167" t="s">
        <v>353</v>
      </c>
      <c r="G240" s="168" t="s">
        <v>135</v>
      </c>
      <c r="H240" s="169">
        <v>356</v>
      </c>
      <c r="I240" s="170">
        <v>15.9</v>
      </c>
      <c r="J240" s="171">
        <f>ROUND(I240*H240,2)</f>
        <v>5660.4</v>
      </c>
      <c r="K240" s="167" t="s">
        <v>44</v>
      </c>
      <c r="L240" s="34"/>
      <c r="M240" s="172" t="s">
        <v>44</v>
      </c>
      <c r="N240" s="173" t="s">
        <v>50</v>
      </c>
      <c r="O240" s="35"/>
      <c r="P240" s="174">
        <f>O240*H240</f>
        <v>0</v>
      </c>
      <c r="Q240" s="174">
        <v>0.00561</v>
      </c>
      <c r="R240" s="174">
        <f>Q240*H240</f>
        <v>1.99716</v>
      </c>
      <c r="S240" s="174">
        <v>0</v>
      </c>
      <c r="T240" s="175">
        <f>S240*H240</f>
        <v>0</v>
      </c>
      <c r="AR240" s="17" t="s">
        <v>137</v>
      </c>
      <c r="AT240" s="17" t="s">
        <v>132</v>
      </c>
      <c r="AU240" s="17" t="s">
        <v>87</v>
      </c>
      <c r="AY240" s="17" t="s">
        <v>130</v>
      </c>
      <c r="BE240" s="176">
        <f>IF(N240="základní",J240,0)</f>
        <v>5660.4</v>
      </c>
      <c r="BF240" s="176">
        <f>IF(N240="snížená",J240,0)</f>
        <v>0</v>
      </c>
      <c r="BG240" s="176">
        <f>IF(N240="zákl. přenesená",J240,0)</f>
        <v>0</v>
      </c>
      <c r="BH240" s="176">
        <f>IF(N240="sníž. přenesená",J240,0)</f>
        <v>0</v>
      </c>
      <c r="BI240" s="176">
        <f>IF(N240="nulová",J240,0)</f>
        <v>0</v>
      </c>
      <c r="BJ240" s="17" t="s">
        <v>23</v>
      </c>
      <c r="BK240" s="176">
        <f>ROUND(I240*H240,2)</f>
        <v>5660.4</v>
      </c>
      <c r="BL240" s="17" t="s">
        <v>137</v>
      </c>
      <c r="BM240" s="17" t="s">
        <v>354</v>
      </c>
    </row>
    <row r="241" spans="2:51" s="11" customFormat="1" ht="22.5" customHeight="1">
      <c r="B241" s="177"/>
      <c r="D241" s="178" t="s">
        <v>139</v>
      </c>
      <c r="E241" s="179" t="s">
        <v>44</v>
      </c>
      <c r="F241" s="180" t="s">
        <v>355</v>
      </c>
      <c r="H241" s="181">
        <v>356</v>
      </c>
      <c r="I241" s="182"/>
      <c r="L241" s="177"/>
      <c r="M241" s="183"/>
      <c r="N241" s="184"/>
      <c r="O241" s="184"/>
      <c r="P241" s="184"/>
      <c r="Q241" s="184"/>
      <c r="R241" s="184"/>
      <c r="S241" s="184"/>
      <c r="T241" s="185"/>
      <c r="AT241" s="179" t="s">
        <v>139</v>
      </c>
      <c r="AU241" s="179" t="s">
        <v>87</v>
      </c>
      <c r="AV241" s="11" t="s">
        <v>87</v>
      </c>
      <c r="AW241" s="11" t="s">
        <v>42</v>
      </c>
      <c r="AX241" s="11" t="s">
        <v>79</v>
      </c>
      <c r="AY241" s="179" t="s">
        <v>130</v>
      </c>
    </row>
    <row r="242" spans="2:51" s="12" customFormat="1" ht="22.5" customHeight="1">
      <c r="B242" s="186"/>
      <c r="D242" s="178" t="s">
        <v>139</v>
      </c>
      <c r="E242" s="187" t="s">
        <v>44</v>
      </c>
      <c r="F242" s="188" t="s">
        <v>356</v>
      </c>
      <c r="H242" s="189" t="s">
        <v>44</v>
      </c>
      <c r="I242" s="190"/>
      <c r="L242" s="186"/>
      <c r="M242" s="191"/>
      <c r="N242" s="192"/>
      <c r="O242" s="192"/>
      <c r="P242" s="192"/>
      <c r="Q242" s="192"/>
      <c r="R242" s="192"/>
      <c r="S242" s="192"/>
      <c r="T242" s="193"/>
      <c r="AT242" s="189" t="s">
        <v>139</v>
      </c>
      <c r="AU242" s="189" t="s">
        <v>87</v>
      </c>
      <c r="AV242" s="12" t="s">
        <v>23</v>
      </c>
      <c r="AW242" s="12" t="s">
        <v>42</v>
      </c>
      <c r="AX242" s="12" t="s">
        <v>79</v>
      </c>
      <c r="AY242" s="189" t="s">
        <v>130</v>
      </c>
    </row>
    <row r="243" spans="2:51" s="12" customFormat="1" ht="22.5" customHeight="1">
      <c r="B243" s="186"/>
      <c r="D243" s="178" t="s">
        <v>139</v>
      </c>
      <c r="E243" s="187" t="s">
        <v>44</v>
      </c>
      <c r="F243" s="188" t="s">
        <v>141</v>
      </c>
      <c r="H243" s="189" t="s">
        <v>44</v>
      </c>
      <c r="I243" s="190"/>
      <c r="L243" s="186"/>
      <c r="M243" s="191"/>
      <c r="N243" s="192"/>
      <c r="O243" s="192"/>
      <c r="P243" s="192"/>
      <c r="Q243" s="192"/>
      <c r="R243" s="192"/>
      <c r="S243" s="192"/>
      <c r="T243" s="193"/>
      <c r="AT243" s="189" t="s">
        <v>139</v>
      </c>
      <c r="AU243" s="189" t="s">
        <v>87</v>
      </c>
      <c r="AV243" s="12" t="s">
        <v>23</v>
      </c>
      <c r="AW243" s="12" t="s">
        <v>42</v>
      </c>
      <c r="AX243" s="12" t="s">
        <v>79</v>
      </c>
      <c r="AY243" s="189" t="s">
        <v>130</v>
      </c>
    </row>
    <row r="244" spans="2:51" s="13" customFormat="1" ht="22.5" customHeight="1">
      <c r="B244" s="194"/>
      <c r="D244" s="195" t="s">
        <v>139</v>
      </c>
      <c r="E244" s="196" t="s">
        <v>44</v>
      </c>
      <c r="F244" s="197" t="s">
        <v>142</v>
      </c>
      <c r="H244" s="198">
        <v>356</v>
      </c>
      <c r="I244" s="199"/>
      <c r="L244" s="194"/>
      <c r="M244" s="200"/>
      <c r="N244" s="201"/>
      <c r="O244" s="201"/>
      <c r="P244" s="201"/>
      <c r="Q244" s="201"/>
      <c r="R244" s="201"/>
      <c r="S244" s="201"/>
      <c r="T244" s="202"/>
      <c r="AT244" s="203" t="s">
        <v>139</v>
      </c>
      <c r="AU244" s="203" t="s">
        <v>87</v>
      </c>
      <c r="AV244" s="13" t="s">
        <v>137</v>
      </c>
      <c r="AW244" s="13" t="s">
        <v>42</v>
      </c>
      <c r="AX244" s="13" t="s">
        <v>23</v>
      </c>
      <c r="AY244" s="203" t="s">
        <v>130</v>
      </c>
    </row>
    <row r="245" spans="2:65" s="1" customFormat="1" ht="31.5" customHeight="1">
      <c r="B245" s="164"/>
      <c r="C245" s="165" t="s">
        <v>357</v>
      </c>
      <c r="D245" s="165" t="s">
        <v>132</v>
      </c>
      <c r="E245" s="166" t="s">
        <v>358</v>
      </c>
      <c r="F245" s="167" t="s">
        <v>359</v>
      </c>
      <c r="G245" s="168" t="s">
        <v>135</v>
      </c>
      <c r="H245" s="169">
        <v>4250</v>
      </c>
      <c r="I245" s="170">
        <v>332.875</v>
      </c>
      <c r="J245" s="171">
        <f>ROUND(I245*H245,2)</f>
        <v>1414718.75</v>
      </c>
      <c r="K245" s="167" t="s">
        <v>136</v>
      </c>
      <c r="L245" s="34"/>
      <c r="M245" s="172" t="s">
        <v>44</v>
      </c>
      <c r="N245" s="173" t="s">
        <v>50</v>
      </c>
      <c r="O245" s="35"/>
      <c r="P245" s="174">
        <f>O245*H245</f>
        <v>0</v>
      </c>
      <c r="Q245" s="174">
        <v>0</v>
      </c>
      <c r="R245" s="174">
        <f>Q245*H245</f>
        <v>0</v>
      </c>
      <c r="S245" s="174">
        <v>0</v>
      </c>
      <c r="T245" s="175">
        <f>S245*H245</f>
        <v>0</v>
      </c>
      <c r="AR245" s="17" t="s">
        <v>137</v>
      </c>
      <c r="AT245" s="17" t="s">
        <v>132</v>
      </c>
      <c r="AU245" s="17" t="s">
        <v>87</v>
      </c>
      <c r="AY245" s="17" t="s">
        <v>130</v>
      </c>
      <c r="BE245" s="176">
        <f>IF(N245="základní",J245,0)</f>
        <v>1414718.75</v>
      </c>
      <c r="BF245" s="176">
        <f>IF(N245="snížená",J245,0)</f>
        <v>0</v>
      </c>
      <c r="BG245" s="176">
        <f>IF(N245="zákl. přenesená",J245,0)</f>
        <v>0</v>
      </c>
      <c r="BH245" s="176">
        <f>IF(N245="sníž. přenesená",J245,0)</f>
        <v>0</v>
      </c>
      <c r="BI245" s="176">
        <f>IF(N245="nulová",J245,0)</f>
        <v>0</v>
      </c>
      <c r="BJ245" s="17" t="s">
        <v>23</v>
      </c>
      <c r="BK245" s="176">
        <f>ROUND(I245*H245,2)</f>
        <v>1414718.75</v>
      </c>
      <c r="BL245" s="17" t="s">
        <v>137</v>
      </c>
      <c r="BM245" s="17" t="s">
        <v>360</v>
      </c>
    </row>
    <row r="246" spans="2:51" s="11" customFormat="1" ht="22.5" customHeight="1">
      <c r="B246" s="177"/>
      <c r="D246" s="178" t="s">
        <v>139</v>
      </c>
      <c r="E246" s="179" t="s">
        <v>44</v>
      </c>
      <c r="F246" s="180" t="s">
        <v>258</v>
      </c>
      <c r="H246" s="181">
        <v>4250</v>
      </c>
      <c r="I246" s="182"/>
      <c r="L246" s="177"/>
      <c r="M246" s="183"/>
      <c r="N246" s="184"/>
      <c r="O246" s="184"/>
      <c r="P246" s="184"/>
      <c r="Q246" s="184"/>
      <c r="R246" s="184"/>
      <c r="S246" s="184"/>
      <c r="T246" s="185"/>
      <c r="AT246" s="179" t="s">
        <v>139</v>
      </c>
      <c r="AU246" s="179" t="s">
        <v>87</v>
      </c>
      <c r="AV246" s="11" t="s">
        <v>87</v>
      </c>
      <c r="AW246" s="11" t="s">
        <v>42</v>
      </c>
      <c r="AX246" s="11" t="s">
        <v>79</v>
      </c>
      <c r="AY246" s="179" t="s">
        <v>130</v>
      </c>
    </row>
    <row r="247" spans="2:51" s="12" customFormat="1" ht="22.5" customHeight="1">
      <c r="B247" s="186"/>
      <c r="D247" s="178" t="s">
        <v>139</v>
      </c>
      <c r="E247" s="187" t="s">
        <v>44</v>
      </c>
      <c r="F247" s="188" t="s">
        <v>361</v>
      </c>
      <c r="H247" s="189" t="s">
        <v>44</v>
      </c>
      <c r="I247" s="190"/>
      <c r="L247" s="186"/>
      <c r="M247" s="191"/>
      <c r="N247" s="192"/>
      <c r="O247" s="192"/>
      <c r="P247" s="192"/>
      <c r="Q247" s="192"/>
      <c r="R247" s="192"/>
      <c r="S247" s="192"/>
      <c r="T247" s="193"/>
      <c r="AT247" s="189" t="s">
        <v>139</v>
      </c>
      <c r="AU247" s="189" t="s">
        <v>87</v>
      </c>
      <c r="AV247" s="12" t="s">
        <v>23</v>
      </c>
      <c r="AW247" s="12" t="s">
        <v>42</v>
      </c>
      <c r="AX247" s="12" t="s">
        <v>79</v>
      </c>
      <c r="AY247" s="189" t="s">
        <v>130</v>
      </c>
    </row>
    <row r="248" spans="2:51" s="11" customFormat="1" ht="22.5" customHeight="1">
      <c r="B248" s="177"/>
      <c r="D248" s="178" t="s">
        <v>139</v>
      </c>
      <c r="E248" s="179" t="s">
        <v>44</v>
      </c>
      <c r="F248" s="180" t="s">
        <v>44</v>
      </c>
      <c r="H248" s="181">
        <v>0</v>
      </c>
      <c r="I248" s="182"/>
      <c r="L248" s="177"/>
      <c r="M248" s="183"/>
      <c r="N248" s="184"/>
      <c r="O248" s="184"/>
      <c r="P248" s="184"/>
      <c r="Q248" s="184"/>
      <c r="R248" s="184"/>
      <c r="S248" s="184"/>
      <c r="T248" s="185"/>
      <c r="AT248" s="179" t="s">
        <v>139</v>
      </c>
      <c r="AU248" s="179" t="s">
        <v>87</v>
      </c>
      <c r="AV248" s="11" t="s">
        <v>87</v>
      </c>
      <c r="AW248" s="11" t="s">
        <v>42</v>
      </c>
      <c r="AX248" s="11" t="s">
        <v>79</v>
      </c>
      <c r="AY248" s="179" t="s">
        <v>130</v>
      </c>
    </row>
    <row r="249" spans="2:51" s="11" customFormat="1" ht="22.5" customHeight="1">
      <c r="B249" s="177"/>
      <c r="D249" s="178" t="s">
        <v>139</v>
      </c>
      <c r="E249" s="179" t="s">
        <v>44</v>
      </c>
      <c r="F249" s="180" t="s">
        <v>44</v>
      </c>
      <c r="H249" s="181">
        <v>0</v>
      </c>
      <c r="I249" s="182"/>
      <c r="L249" s="177"/>
      <c r="M249" s="183"/>
      <c r="N249" s="184"/>
      <c r="O249" s="184"/>
      <c r="P249" s="184"/>
      <c r="Q249" s="184"/>
      <c r="R249" s="184"/>
      <c r="S249" s="184"/>
      <c r="T249" s="185"/>
      <c r="AT249" s="179" t="s">
        <v>139</v>
      </c>
      <c r="AU249" s="179" t="s">
        <v>87</v>
      </c>
      <c r="AV249" s="11" t="s">
        <v>87</v>
      </c>
      <c r="AW249" s="11" t="s">
        <v>42</v>
      </c>
      <c r="AX249" s="11" t="s">
        <v>79</v>
      </c>
      <c r="AY249" s="179" t="s">
        <v>130</v>
      </c>
    </row>
    <row r="250" spans="2:51" s="12" customFormat="1" ht="22.5" customHeight="1">
      <c r="B250" s="186"/>
      <c r="D250" s="178" t="s">
        <v>139</v>
      </c>
      <c r="E250" s="187" t="s">
        <v>44</v>
      </c>
      <c r="F250" s="188" t="s">
        <v>141</v>
      </c>
      <c r="H250" s="189" t="s">
        <v>44</v>
      </c>
      <c r="I250" s="190"/>
      <c r="L250" s="186"/>
      <c r="M250" s="191"/>
      <c r="N250" s="192"/>
      <c r="O250" s="192"/>
      <c r="P250" s="192"/>
      <c r="Q250" s="192"/>
      <c r="R250" s="192"/>
      <c r="S250" s="192"/>
      <c r="T250" s="193"/>
      <c r="AT250" s="189" t="s">
        <v>139</v>
      </c>
      <c r="AU250" s="189" t="s">
        <v>87</v>
      </c>
      <c r="AV250" s="12" t="s">
        <v>23</v>
      </c>
      <c r="AW250" s="12" t="s">
        <v>42</v>
      </c>
      <c r="AX250" s="12" t="s">
        <v>79</v>
      </c>
      <c r="AY250" s="189" t="s">
        <v>130</v>
      </c>
    </row>
    <row r="251" spans="2:51" s="13" customFormat="1" ht="22.5" customHeight="1">
      <c r="B251" s="194"/>
      <c r="D251" s="195" t="s">
        <v>139</v>
      </c>
      <c r="E251" s="196" t="s">
        <v>44</v>
      </c>
      <c r="F251" s="197" t="s">
        <v>142</v>
      </c>
      <c r="H251" s="198">
        <v>4250</v>
      </c>
      <c r="I251" s="199"/>
      <c r="L251" s="194"/>
      <c r="M251" s="200"/>
      <c r="N251" s="201"/>
      <c r="O251" s="201"/>
      <c r="P251" s="201"/>
      <c r="Q251" s="201"/>
      <c r="R251" s="201"/>
      <c r="S251" s="201"/>
      <c r="T251" s="202"/>
      <c r="AT251" s="203" t="s">
        <v>139</v>
      </c>
      <c r="AU251" s="203" t="s">
        <v>87</v>
      </c>
      <c r="AV251" s="13" t="s">
        <v>137</v>
      </c>
      <c r="AW251" s="13" t="s">
        <v>42</v>
      </c>
      <c r="AX251" s="13" t="s">
        <v>23</v>
      </c>
      <c r="AY251" s="203" t="s">
        <v>130</v>
      </c>
    </row>
    <row r="252" spans="2:65" s="1" customFormat="1" ht="31.5" customHeight="1">
      <c r="B252" s="164"/>
      <c r="C252" s="165" t="s">
        <v>362</v>
      </c>
      <c r="D252" s="165" t="s">
        <v>132</v>
      </c>
      <c r="E252" s="166" t="s">
        <v>358</v>
      </c>
      <c r="F252" s="167" t="s">
        <v>359</v>
      </c>
      <c r="G252" s="168" t="s">
        <v>135</v>
      </c>
      <c r="H252" s="169">
        <v>755.25</v>
      </c>
      <c r="I252" s="170">
        <v>332.875</v>
      </c>
      <c r="J252" s="171">
        <f>ROUND(I252*H252,2)</f>
        <v>251403.84</v>
      </c>
      <c r="K252" s="167" t="s">
        <v>136</v>
      </c>
      <c r="L252" s="34"/>
      <c r="M252" s="172" t="s">
        <v>44</v>
      </c>
      <c r="N252" s="173" t="s">
        <v>50</v>
      </c>
      <c r="O252" s="35"/>
      <c r="P252" s="174">
        <f>O252*H252</f>
        <v>0</v>
      </c>
      <c r="Q252" s="174">
        <v>0</v>
      </c>
      <c r="R252" s="174">
        <f>Q252*H252</f>
        <v>0</v>
      </c>
      <c r="S252" s="174">
        <v>0</v>
      </c>
      <c r="T252" s="175">
        <f>S252*H252</f>
        <v>0</v>
      </c>
      <c r="AR252" s="17" t="s">
        <v>137</v>
      </c>
      <c r="AT252" s="17" t="s">
        <v>132</v>
      </c>
      <c r="AU252" s="17" t="s">
        <v>87</v>
      </c>
      <c r="AY252" s="17" t="s">
        <v>130</v>
      </c>
      <c r="BE252" s="176">
        <f>IF(N252="základní",J252,0)</f>
        <v>251403.84</v>
      </c>
      <c r="BF252" s="176">
        <f>IF(N252="snížená",J252,0)</f>
        <v>0</v>
      </c>
      <c r="BG252" s="176">
        <f>IF(N252="zákl. přenesená",J252,0)</f>
        <v>0</v>
      </c>
      <c r="BH252" s="176">
        <f>IF(N252="sníž. přenesená",J252,0)</f>
        <v>0</v>
      </c>
      <c r="BI252" s="176">
        <f>IF(N252="nulová",J252,0)</f>
        <v>0</v>
      </c>
      <c r="BJ252" s="17" t="s">
        <v>23</v>
      </c>
      <c r="BK252" s="176">
        <f>ROUND(I252*H252,2)</f>
        <v>251403.84</v>
      </c>
      <c r="BL252" s="17" t="s">
        <v>137</v>
      </c>
      <c r="BM252" s="17" t="s">
        <v>363</v>
      </c>
    </row>
    <row r="253" spans="2:51" s="11" customFormat="1" ht="22.5" customHeight="1">
      <c r="B253" s="177"/>
      <c r="D253" s="178" t="s">
        <v>139</v>
      </c>
      <c r="E253" s="179" t="s">
        <v>44</v>
      </c>
      <c r="F253" s="180" t="s">
        <v>364</v>
      </c>
      <c r="H253" s="181">
        <v>755.25</v>
      </c>
      <c r="I253" s="182"/>
      <c r="L253" s="177"/>
      <c r="M253" s="183"/>
      <c r="N253" s="184"/>
      <c r="O253" s="184"/>
      <c r="P253" s="184"/>
      <c r="Q253" s="184"/>
      <c r="R253" s="184"/>
      <c r="S253" s="184"/>
      <c r="T253" s="185"/>
      <c r="AT253" s="179" t="s">
        <v>139</v>
      </c>
      <c r="AU253" s="179" t="s">
        <v>87</v>
      </c>
      <c r="AV253" s="11" t="s">
        <v>87</v>
      </c>
      <c r="AW253" s="11" t="s">
        <v>42</v>
      </c>
      <c r="AX253" s="11" t="s">
        <v>79</v>
      </c>
      <c r="AY253" s="179" t="s">
        <v>130</v>
      </c>
    </row>
    <row r="254" spans="2:51" s="12" customFormat="1" ht="22.5" customHeight="1">
      <c r="B254" s="186"/>
      <c r="D254" s="178" t="s">
        <v>139</v>
      </c>
      <c r="E254" s="187" t="s">
        <v>44</v>
      </c>
      <c r="F254" s="188" t="s">
        <v>365</v>
      </c>
      <c r="H254" s="189" t="s">
        <v>44</v>
      </c>
      <c r="I254" s="190"/>
      <c r="L254" s="186"/>
      <c r="M254" s="191"/>
      <c r="N254" s="192"/>
      <c r="O254" s="192"/>
      <c r="P254" s="192"/>
      <c r="Q254" s="192"/>
      <c r="R254" s="192"/>
      <c r="S254" s="192"/>
      <c r="T254" s="193"/>
      <c r="AT254" s="189" t="s">
        <v>139</v>
      </c>
      <c r="AU254" s="189" t="s">
        <v>87</v>
      </c>
      <c r="AV254" s="12" t="s">
        <v>23</v>
      </c>
      <c r="AW254" s="12" t="s">
        <v>42</v>
      </c>
      <c r="AX254" s="12" t="s">
        <v>79</v>
      </c>
      <c r="AY254" s="189" t="s">
        <v>130</v>
      </c>
    </row>
    <row r="255" spans="2:51" s="13" customFormat="1" ht="22.5" customHeight="1">
      <c r="B255" s="194"/>
      <c r="D255" s="178" t="s">
        <v>139</v>
      </c>
      <c r="E255" s="216" t="s">
        <v>44</v>
      </c>
      <c r="F255" s="217" t="s">
        <v>142</v>
      </c>
      <c r="H255" s="218">
        <v>755.25</v>
      </c>
      <c r="I255" s="199"/>
      <c r="L255" s="194"/>
      <c r="M255" s="200"/>
      <c r="N255" s="201"/>
      <c r="O255" s="201"/>
      <c r="P255" s="201"/>
      <c r="Q255" s="201"/>
      <c r="R255" s="201"/>
      <c r="S255" s="201"/>
      <c r="T255" s="202"/>
      <c r="AT255" s="203" t="s">
        <v>139</v>
      </c>
      <c r="AU255" s="203" t="s">
        <v>87</v>
      </c>
      <c r="AV255" s="13" t="s">
        <v>137</v>
      </c>
      <c r="AW255" s="13" t="s">
        <v>42</v>
      </c>
      <c r="AX255" s="13" t="s">
        <v>23</v>
      </c>
      <c r="AY255" s="203" t="s">
        <v>130</v>
      </c>
    </row>
    <row r="256" spans="2:63" s="10" customFormat="1" ht="29.25" customHeight="1">
      <c r="B256" s="150"/>
      <c r="D256" s="161" t="s">
        <v>78</v>
      </c>
      <c r="E256" s="162" t="s">
        <v>174</v>
      </c>
      <c r="F256" s="162" t="s">
        <v>366</v>
      </c>
      <c r="I256" s="153"/>
      <c r="J256" s="163">
        <f>BK256</f>
        <v>277893</v>
      </c>
      <c r="L256" s="150"/>
      <c r="M256" s="155"/>
      <c r="N256" s="156"/>
      <c r="O256" s="156"/>
      <c r="P256" s="157">
        <f>SUM(P257:P284)</f>
        <v>0</v>
      </c>
      <c r="Q256" s="156"/>
      <c r="R256" s="157">
        <f>SUM(R257:R284)</f>
        <v>19.314619999999998</v>
      </c>
      <c r="S256" s="156"/>
      <c r="T256" s="158">
        <f>SUM(T257:T284)</f>
        <v>0</v>
      </c>
      <c r="AR256" s="151" t="s">
        <v>23</v>
      </c>
      <c r="AT256" s="159" t="s">
        <v>78</v>
      </c>
      <c r="AU256" s="159" t="s">
        <v>23</v>
      </c>
      <c r="AY256" s="151" t="s">
        <v>130</v>
      </c>
      <c r="BK256" s="160">
        <f>SUM(BK257:BK284)</f>
        <v>277893</v>
      </c>
    </row>
    <row r="257" spans="2:65" s="1" customFormat="1" ht="22.5" customHeight="1">
      <c r="B257" s="164"/>
      <c r="C257" s="165" t="s">
        <v>367</v>
      </c>
      <c r="D257" s="165" t="s">
        <v>132</v>
      </c>
      <c r="E257" s="166" t="s">
        <v>368</v>
      </c>
      <c r="F257" s="167" t="s">
        <v>369</v>
      </c>
      <c r="G257" s="168" t="s">
        <v>263</v>
      </c>
      <c r="H257" s="169">
        <v>70</v>
      </c>
      <c r="I257" s="170">
        <v>551</v>
      </c>
      <c r="J257" s="171">
        <f>ROUND(I257*H257,2)</f>
        <v>38570</v>
      </c>
      <c r="K257" s="167" t="s">
        <v>136</v>
      </c>
      <c r="L257" s="34"/>
      <c r="M257" s="172" t="s">
        <v>44</v>
      </c>
      <c r="N257" s="173" t="s">
        <v>50</v>
      </c>
      <c r="O257" s="35"/>
      <c r="P257" s="174">
        <f>O257*H257</f>
        <v>0</v>
      </c>
      <c r="Q257" s="174">
        <v>0.0033</v>
      </c>
      <c r="R257" s="174">
        <f>Q257*H257</f>
        <v>0.231</v>
      </c>
      <c r="S257" s="174">
        <v>0</v>
      </c>
      <c r="T257" s="175">
        <f>S257*H257</f>
        <v>0</v>
      </c>
      <c r="AR257" s="17" t="s">
        <v>137</v>
      </c>
      <c r="AT257" s="17" t="s">
        <v>132</v>
      </c>
      <c r="AU257" s="17" t="s">
        <v>87</v>
      </c>
      <c r="AY257" s="17" t="s">
        <v>130</v>
      </c>
      <c r="BE257" s="176">
        <f>IF(N257="základní",J257,0)</f>
        <v>38570</v>
      </c>
      <c r="BF257" s="176">
        <f>IF(N257="snížená",J257,0)</f>
        <v>0</v>
      </c>
      <c r="BG257" s="176">
        <f>IF(N257="zákl. přenesená",J257,0)</f>
        <v>0</v>
      </c>
      <c r="BH257" s="176">
        <f>IF(N257="sníž. přenesená",J257,0)</f>
        <v>0</v>
      </c>
      <c r="BI257" s="176">
        <f>IF(N257="nulová",J257,0)</f>
        <v>0</v>
      </c>
      <c r="BJ257" s="17" t="s">
        <v>23</v>
      </c>
      <c r="BK257" s="176">
        <f>ROUND(I257*H257,2)</f>
        <v>38570</v>
      </c>
      <c r="BL257" s="17" t="s">
        <v>137</v>
      </c>
      <c r="BM257" s="17" t="s">
        <v>370</v>
      </c>
    </row>
    <row r="258" spans="2:51" s="11" customFormat="1" ht="22.5" customHeight="1">
      <c r="B258" s="177"/>
      <c r="D258" s="178" t="s">
        <v>139</v>
      </c>
      <c r="E258" s="179" t="s">
        <v>44</v>
      </c>
      <c r="F258" s="180" t="s">
        <v>371</v>
      </c>
      <c r="H258" s="181">
        <v>56</v>
      </c>
      <c r="I258" s="182"/>
      <c r="L258" s="177"/>
      <c r="M258" s="183"/>
      <c r="N258" s="184"/>
      <c r="O258" s="184"/>
      <c r="P258" s="184"/>
      <c r="Q258" s="184"/>
      <c r="R258" s="184"/>
      <c r="S258" s="184"/>
      <c r="T258" s="185"/>
      <c r="AT258" s="179" t="s">
        <v>139</v>
      </c>
      <c r="AU258" s="179" t="s">
        <v>87</v>
      </c>
      <c r="AV258" s="11" t="s">
        <v>87</v>
      </c>
      <c r="AW258" s="11" t="s">
        <v>42</v>
      </c>
      <c r="AX258" s="11" t="s">
        <v>79</v>
      </c>
      <c r="AY258" s="179" t="s">
        <v>130</v>
      </c>
    </row>
    <row r="259" spans="2:51" s="11" customFormat="1" ht="22.5" customHeight="1">
      <c r="B259" s="177"/>
      <c r="D259" s="178" t="s">
        <v>139</v>
      </c>
      <c r="E259" s="179" t="s">
        <v>44</v>
      </c>
      <c r="F259" s="180" t="s">
        <v>203</v>
      </c>
      <c r="H259" s="181">
        <v>14</v>
      </c>
      <c r="I259" s="182"/>
      <c r="L259" s="177"/>
      <c r="M259" s="183"/>
      <c r="N259" s="184"/>
      <c r="O259" s="184"/>
      <c r="P259" s="184"/>
      <c r="Q259" s="184"/>
      <c r="R259" s="184"/>
      <c r="S259" s="184"/>
      <c r="T259" s="185"/>
      <c r="AT259" s="179" t="s">
        <v>139</v>
      </c>
      <c r="AU259" s="179" t="s">
        <v>87</v>
      </c>
      <c r="AV259" s="11" t="s">
        <v>87</v>
      </c>
      <c r="AW259" s="11" t="s">
        <v>42</v>
      </c>
      <c r="AX259" s="11" t="s">
        <v>79</v>
      </c>
      <c r="AY259" s="179" t="s">
        <v>130</v>
      </c>
    </row>
    <row r="260" spans="2:51" s="12" customFormat="1" ht="22.5" customHeight="1">
      <c r="B260" s="186"/>
      <c r="D260" s="178" t="s">
        <v>139</v>
      </c>
      <c r="E260" s="187" t="s">
        <v>44</v>
      </c>
      <c r="F260" s="188" t="s">
        <v>141</v>
      </c>
      <c r="H260" s="189" t="s">
        <v>44</v>
      </c>
      <c r="I260" s="190"/>
      <c r="L260" s="186"/>
      <c r="M260" s="191"/>
      <c r="N260" s="192"/>
      <c r="O260" s="192"/>
      <c r="P260" s="192"/>
      <c r="Q260" s="192"/>
      <c r="R260" s="192"/>
      <c r="S260" s="192"/>
      <c r="T260" s="193"/>
      <c r="AT260" s="189" t="s">
        <v>139</v>
      </c>
      <c r="AU260" s="189" t="s">
        <v>87</v>
      </c>
      <c r="AV260" s="12" t="s">
        <v>23</v>
      </c>
      <c r="AW260" s="12" t="s">
        <v>42</v>
      </c>
      <c r="AX260" s="12" t="s">
        <v>79</v>
      </c>
      <c r="AY260" s="189" t="s">
        <v>130</v>
      </c>
    </row>
    <row r="261" spans="2:51" s="13" customFormat="1" ht="22.5" customHeight="1">
      <c r="B261" s="194"/>
      <c r="D261" s="195" t="s">
        <v>139</v>
      </c>
      <c r="E261" s="196" t="s">
        <v>44</v>
      </c>
      <c r="F261" s="197" t="s">
        <v>142</v>
      </c>
      <c r="H261" s="198">
        <v>70</v>
      </c>
      <c r="I261" s="199"/>
      <c r="L261" s="194"/>
      <c r="M261" s="200"/>
      <c r="N261" s="201"/>
      <c r="O261" s="201"/>
      <c r="P261" s="201"/>
      <c r="Q261" s="201"/>
      <c r="R261" s="201"/>
      <c r="S261" s="201"/>
      <c r="T261" s="202"/>
      <c r="AT261" s="203" t="s">
        <v>139</v>
      </c>
      <c r="AU261" s="203" t="s">
        <v>87</v>
      </c>
      <c r="AV261" s="13" t="s">
        <v>137</v>
      </c>
      <c r="AW261" s="13" t="s">
        <v>42</v>
      </c>
      <c r="AX261" s="13" t="s">
        <v>23</v>
      </c>
      <c r="AY261" s="203" t="s">
        <v>130</v>
      </c>
    </row>
    <row r="262" spans="2:65" s="1" customFormat="1" ht="22.5" customHeight="1">
      <c r="B262" s="164"/>
      <c r="C262" s="165" t="s">
        <v>372</v>
      </c>
      <c r="D262" s="165" t="s">
        <v>132</v>
      </c>
      <c r="E262" s="166" t="s">
        <v>373</v>
      </c>
      <c r="F262" s="167" t="s">
        <v>374</v>
      </c>
      <c r="G262" s="168" t="s">
        <v>283</v>
      </c>
      <c r="H262" s="169">
        <v>17</v>
      </c>
      <c r="I262" s="170">
        <v>5999</v>
      </c>
      <c r="J262" s="171">
        <f>ROUND(I262*H262,2)</f>
        <v>101983</v>
      </c>
      <c r="K262" s="167" t="s">
        <v>136</v>
      </c>
      <c r="L262" s="34"/>
      <c r="M262" s="172" t="s">
        <v>44</v>
      </c>
      <c r="N262" s="173" t="s">
        <v>50</v>
      </c>
      <c r="O262" s="35"/>
      <c r="P262" s="174">
        <f>O262*H262</f>
        <v>0</v>
      </c>
      <c r="Q262" s="174">
        <v>0.3409</v>
      </c>
      <c r="R262" s="174">
        <f>Q262*H262</f>
        <v>5.795299999999999</v>
      </c>
      <c r="S262" s="174">
        <v>0</v>
      </c>
      <c r="T262" s="175">
        <f>S262*H262</f>
        <v>0</v>
      </c>
      <c r="AR262" s="17" t="s">
        <v>137</v>
      </c>
      <c r="AT262" s="17" t="s">
        <v>132</v>
      </c>
      <c r="AU262" s="17" t="s">
        <v>87</v>
      </c>
      <c r="AY262" s="17" t="s">
        <v>130</v>
      </c>
      <c r="BE262" s="176">
        <f>IF(N262="základní",J262,0)</f>
        <v>101983</v>
      </c>
      <c r="BF262" s="176">
        <f>IF(N262="snížená",J262,0)</f>
        <v>0</v>
      </c>
      <c r="BG262" s="176">
        <f>IF(N262="zákl. přenesená",J262,0)</f>
        <v>0</v>
      </c>
      <c r="BH262" s="176">
        <f>IF(N262="sníž. přenesená",J262,0)</f>
        <v>0</v>
      </c>
      <c r="BI262" s="176">
        <f>IF(N262="nulová",J262,0)</f>
        <v>0</v>
      </c>
      <c r="BJ262" s="17" t="s">
        <v>23</v>
      </c>
      <c r="BK262" s="176">
        <f>ROUND(I262*H262,2)</f>
        <v>101983</v>
      </c>
      <c r="BL262" s="17" t="s">
        <v>137</v>
      </c>
      <c r="BM262" s="17" t="s">
        <v>375</v>
      </c>
    </row>
    <row r="263" spans="2:51" s="11" customFormat="1" ht="22.5" customHeight="1">
      <c r="B263" s="177"/>
      <c r="D263" s="178" t="s">
        <v>139</v>
      </c>
      <c r="E263" s="179" t="s">
        <v>44</v>
      </c>
      <c r="F263" s="180" t="s">
        <v>376</v>
      </c>
      <c r="H263" s="181">
        <v>17</v>
      </c>
      <c r="I263" s="182"/>
      <c r="L263" s="177"/>
      <c r="M263" s="183"/>
      <c r="N263" s="184"/>
      <c r="O263" s="184"/>
      <c r="P263" s="184"/>
      <c r="Q263" s="184"/>
      <c r="R263" s="184"/>
      <c r="S263" s="184"/>
      <c r="T263" s="185"/>
      <c r="AT263" s="179" t="s">
        <v>139</v>
      </c>
      <c r="AU263" s="179" t="s">
        <v>87</v>
      </c>
      <c r="AV263" s="11" t="s">
        <v>87</v>
      </c>
      <c r="AW263" s="11" t="s">
        <v>42</v>
      </c>
      <c r="AX263" s="11" t="s">
        <v>79</v>
      </c>
      <c r="AY263" s="179" t="s">
        <v>130</v>
      </c>
    </row>
    <row r="264" spans="2:51" s="12" customFormat="1" ht="22.5" customHeight="1">
      <c r="B264" s="186"/>
      <c r="D264" s="178" t="s">
        <v>139</v>
      </c>
      <c r="E264" s="187" t="s">
        <v>44</v>
      </c>
      <c r="F264" s="188" t="s">
        <v>377</v>
      </c>
      <c r="H264" s="189" t="s">
        <v>44</v>
      </c>
      <c r="I264" s="190"/>
      <c r="L264" s="186"/>
      <c r="M264" s="191"/>
      <c r="N264" s="192"/>
      <c r="O264" s="192"/>
      <c r="P264" s="192"/>
      <c r="Q264" s="192"/>
      <c r="R264" s="192"/>
      <c r="S264" s="192"/>
      <c r="T264" s="193"/>
      <c r="AT264" s="189" t="s">
        <v>139</v>
      </c>
      <c r="AU264" s="189" t="s">
        <v>87</v>
      </c>
      <c r="AV264" s="12" t="s">
        <v>23</v>
      </c>
      <c r="AW264" s="12" t="s">
        <v>42</v>
      </c>
      <c r="AX264" s="12" t="s">
        <v>79</v>
      </c>
      <c r="AY264" s="189" t="s">
        <v>130</v>
      </c>
    </row>
    <row r="265" spans="2:51" s="13" customFormat="1" ht="22.5" customHeight="1">
      <c r="B265" s="194"/>
      <c r="D265" s="195" t="s">
        <v>139</v>
      </c>
      <c r="E265" s="196" t="s">
        <v>44</v>
      </c>
      <c r="F265" s="197" t="s">
        <v>142</v>
      </c>
      <c r="H265" s="198">
        <v>17</v>
      </c>
      <c r="I265" s="199"/>
      <c r="L265" s="194"/>
      <c r="M265" s="200"/>
      <c r="N265" s="201"/>
      <c r="O265" s="201"/>
      <c r="P265" s="201"/>
      <c r="Q265" s="201"/>
      <c r="R265" s="201"/>
      <c r="S265" s="201"/>
      <c r="T265" s="202"/>
      <c r="AT265" s="203" t="s">
        <v>139</v>
      </c>
      <c r="AU265" s="203" t="s">
        <v>87</v>
      </c>
      <c r="AV265" s="13" t="s">
        <v>137</v>
      </c>
      <c r="AW265" s="13" t="s">
        <v>42</v>
      </c>
      <c r="AX265" s="13" t="s">
        <v>23</v>
      </c>
      <c r="AY265" s="203" t="s">
        <v>130</v>
      </c>
    </row>
    <row r="266" spans="2:65" s="1" customFormat="1" ht="22.5" customHeight="1">
      <c r="B266" s="164"/>
      <c r="C266" s="204" t="s">
        <v>378</v>
      </c>
      <c r="D266" s="204" t="s">
        <v>237</v>
      </c>
      <c r="E266" s="205" t="s">
        <v>379</v>
      </c>
      <c r="F266" s="206" t="s">
        <v>380</v>
      </c>
      <c r="G266" s="207" t="s">
        <v>283</v>
      </c>
      <c r="H266" s="208">
        <v>17</v>
      </c>
      <c r="I266" s="209">
        <v>224</v>
      </c>
      <c r="J266" s="210">
        <f aca="true" t="shared" si="0" ref="J266:J272">ROUND(I266*H266,2)</f>
        <v>3808</v>
      </c>
      <c r="K266" s="206" t="s">
        <v>136</v>
      </c>
      <c r="L266" s="211"/>
      <c r="M266" s="212" t="s">
        <v>44</v>
      </c>
      <c r="N266" s="213" t="s">
        <v>50</v>
      </c>
      <c r="O266" s="35"/>
      <c r="P266" s="174">
        <f aca="true" t="shared" si="1" ref="P266:P272">O266*H266</f>
        <v>0</v>
      </c>
      <c r="Q266" s="174">
        <v>0.072</v>
      </c>
      <c r="R266" s="174">
        <f aca="true" t="shared" si="2" ref="R266:R272">Q266*H266</f>
        <v>1.224</v>
      </c>
      <c r="S266" s="174">
        <v>0</v>
      </c>
      <c r="T266" s="175">
        <f aca="true" t="shared" si="3" ref="T266:T272">S266*H266</f>
        <v>0</v>
      </c>
      <c r="AR266" s="17" t="s">
        <v>174</v>
      </c>
      <c r="AT266" s="17" t="s">
        <v>237</v>
      </c>
      <c r="AU266" s="17" t="s">
        <v>87</v>
      </c>
      <c r="AY266" s="17" t="s">
        <v>130</v>
      </c>
      <c r="BE266" s="176">
        <f aca="true" t="shared" si="4" ref="BE266:BE272">IF(N266="základní",J266,0)</f>
        <v>3808</v>
      </c>
      <c r="BF266" s="176">
        <f aca="true" t="shared" si="5" ref="BF266:BF272">IF(N266="snížená",J266,0)</f>
        <v>0</v>
      </c>
      <c r="BG266" s="176">
        <f aca="true" t="shared" si="6" ref="BG266:BG272">IF(N266="zákl. přenesená",J266,0)</f>
        <v>0</v>
      </c>
      <c r="BH266" s="176">
        <f aca="true" t="shared" si="7" ref="BH266:BH272">IF(N266="sníž. přenesená",J266,0)</f>
        <v>0</v>
      </c>
      <c r="BI266" s="176">
        <f aca="true" t="shared" si="8" ref="BI266:BI272">IF(N266="nulová",J266,0)</f>
        <v>0</v>
      </c>
      <c r="BJ266" s="17" t="s">
        <v>23</v>
      </c>
      <c r="BK266" s="176">
        <f aca="true" t="shared" si="9" ref="BK266:BK272">ROUND(I266*H266,2)</f>
        <v>3808</v>
      </c>
      <c r="BL266" s="17" t="s">
        <v>137</v>
      </c>
      <c r="BM266" s="17" t="s">
        <v>381</v>
      </c>
    </row>
    <row r="267" spans="2:65" s="1" customFormat="1" ht="22.5" customHeight="1">
      <c r="B267" s="164"/>
      <c r="C267" s="204" t="s">
        <v>382</v>
      </c>
      <c r="D267" s="204" t="s">
        <v>237</v>
      </c>
      <c r="E267" s="205" t="s">
        <v>383</v>
      </c>
      <c r="F267" s="206" t="s">
        <v>384</v>
      </c>
      <c r="G267" s="207" t="s">
        <v>283</v>
      </c>
      <c r="H267" s="208">
        <v>17</v>
      </c>
      <c r="I267" s="209">
        <v>289</v>
      </c>
      <c r="J267" s="210">
        <f t="shared" si="0"/>
        <v>4913</v>
      </c>
      <c r="K267" s="206" t="s">
        <v>136</v>
      </c>
      <c r="L267" s="211"/>
      <c r="M267" s="212" t="s">
        <v>44</v>
      </c>
      <c r="N267" s="213" t="s">
        <v>50</v>
      </c>
      <c r="O267" s="35"/>
      <c r="P267" s="174">
        <f t="shared" si="1"/>
        <v>0</v>
      </c>
      <c r="Q267" s="174">
        <v>0.08</v>
      </c>
      <c r="R267" s="174">
        <f t="shared" si="2"/>
        <v>1.36</v>
      </c>
      <c r="S267" s="174">
        <v>0</v>
      </c>
      <c r="T267" s="175">
        <f t="shared" si="3"/>
        <v>0</v>
      </c>
      <c r="AR267" s="17" t="s">
        <v>174</v>
      </c>
      <c r="AT267" s="17" t="s">
        <v>237</v>
      </c>
      <c r="AU267" s="17" t="s">
        <v>87</v>
      </c>
      <c r="AY267" s="17" t="s">
        <v>130</v>
      </c>
      <c r="BE267" s="176">
        <f t="shared" si="4"/>
        <v>4913</v>
      </c>
      <c r="BF267" s="176">
        <f t="shared" si="5"/>
        <v>0</v>
      </c>
      <c r="BG267" s="176">
        <f t="shared" si="6"/>
        <v>0</v>
      </c>
      <c r="BH267" s="176">
        <f t="shared" si="7"/>
        <v>0</v>
      </c>
      <c r="BI267" s="176">
        <f t="shared" si="8"/>
        <v>0</v>
      </c>
      <c r="BJ267" s="17" t="s">
        <v>23</v>
      </c>
      <c r="BK267" s="176">
        <f t="shared" si="9"/>
        <v>4913</v>
      </c>
      <c r="BL267" s="17" t="s">
        <v>137</v>
      </c>
      <c r="BM267" s="17" t="s">
        <v>385</v>
      </c>
    </row>
    <row r="268" spans="2:65" s="1" customFormat="1" ht="22.5" customHeight="1">
      <c r="B268" s="164"/>
      <c r="C268" s="204" t="s">
        <v>309</v>
      </c>
      <c r="D268" s="204" t="s">
        <v>237</v>
      </c>
      <c r="E268" s="205" t="s">
        <v>386</v>
      </c>
      <c r="F268" s="206" t="s">
        <v>387</v>
      </c>
      <c r="G268" s="207" t="s">
        <v>283</v>
      </c>
      <c r="H268" s="208">
        <v>17</v>
      </c>
      <c r="I268" s="209">
        <v>200</v>
      </c>
      <c r="J268" s="210">
        <f t="shared" si="0"/>
        <v>3400</v>
      </c>
      <c r="K268" s="206" t="s">
        <v>136</v>
      </c>
      <c r="L268" s="211"/>
      <c r="M268" s="212" t="s">
        <v>44</v>
      </c>
      <c r="N268" s="213" t="s">
        <v>50</v>
      </c>
      <c r="O268" s="35"/>
      <c r="P268" s="174">
        <f t="shared" si="1"/>
        <v>0</v>
      </c>
      <c r="Q268" s="174">
        <v>0.058</v>
      </c>
      <c r="R268" s="174">
        <f t="shared" si="2"/>
        <v>0.9860000000000001</v>
      </c>
      <c r="S268" s="174">
        <v>0</v>
      </c>
      <c r="T268" s="175">
        <f t="shared" si="3"/>
        <v>0</v>
      </c>
      <c r="AR268" s="17" t="s">
        <v>174</v>
      </c>
      <c r="AT268" s="17" t="s">
        <v>237</v>
      </c>
      <c r="AU268" s="17" t="s">
        <v>87</v>
      </c>
      <c r="AY268" s="17" t="s">
        <v>130</v>
      </c>
      <c r="BE268" s="176">
        <f t="shared" si="4"/>
        <v>3400</v>
      </c>
      <c r="BF268" s="176">
        <f t="shared" si="5"/>
        <v>0</v>
      </c>
      <c r="BG268" s="176">
        <f t="shared" si="6"/>
        <v>0</v>
      </c>
      <c r="BH268" s="176">
        <f t="shared" si="7"/>
        <v>0</v>
      </c>
      <c r="BI268" s="176">
        <f t="shared" si="8"/>
        <v>0</v>
      </c>
      <c r="BJ268" s="17" t="s">
        <v>23</v>
      </c>
      <c r="BK268" s="176">
        <f t="shared" si="9"/>
        <v>3400</v>
      </c>
      <c r="BL268" s="17" t="s">
        <v>137</v>
      </c>
      <c r="BM268" s="17" t="s">
        <v>388</v>
      </c>
    </row>
    <row r="269" spans="2:65" s="1" customFormat="1" ht="22.5" customHeight="1">
      <c r="B269" s="164"/>
      <c r="C269" s="204" t="s">
        <v>389</v>
      </c>
      <c r="D269" s="204" t="s">
        <v>237</v>
      </c>
      <c r="E269" s="205" t="s">
        <v>390</v>
      </c>
      <c r="F269" s="206" t="s">
        <v>391</v>
      </c>
      <c r="G269" s="207" t="s">
        <v>283</v>
      </c>
      <c r="H269" s="208">
        <v>17</v>
      </c>
      <c r="I269" s="209">
        <v>200</v>
      </c>
      <c r="J269" s="210">
        <f t="shared" si="0"/>
        <v>3400</v>
      </c>
      <c r="K269" s="206" t="s">
        <v>136</v>
      </c>
      <c r="L269" s="211"/>
      <c r="M269" s="212" t="s">
        <v>44</v>
      </c>
      <c r="N269" s="213" t="s">
        <v>50</v>
      </c>
      <c r="O269" s="35"/>
      <c r="P269" s="174">
        <f t="shared" si="1"/>
        <v>0</v>
      </c>
      <c r="Q269" s="174">
        <v>0.057</v>
      </c>
      <c r="R269" s="174">
        <f t="shared" si="2"/>
        <v>0.9690000000000001</v>
      </c>
      <c r="S269" s="174">
        <v>0</v>
      </c>
      <c r="T269" s="175">
        <f t="shared" si="3"/>
        <v>0</v>
      </c>
      <c r="AR269" s="17" t="s">
        <v>174</v>
      </c>
      <c r="AT269" s="17" t="s">
        <v>237</v>
      </c>
      <c r="AU269" s="17" t="s">
        <v>87</v>
      </c>
      <c r="AY269" s="17" t="s">
        <v>130</v>
      </c>
      <c r="BE269" s="176">
        <f t="shared" si="4"/>
        <v>3400</v>
      </c>
      <c r="BF269" s="176">
        <f t="shared" si="5"/>
        <v>0</v>
      </c>
      <c r="BG269" s="176">
        <f t="shared" si="6"/>
        <v>0</v>
      </c>
      <c r="BH269" s="176">
        <f t="shared" si="7"/>
        <v>0</v>
      </c>
      <c r="BI269" s="176">
        <f t="shared" si="8"/>
        <v>0</v>
      </c>
      <c r="BJ269" s="17" t="s">
        <v>23</v>
      </c>
      <c r="BK269" s="176">
        <f t="shared" si="9"/>
        <v>3400</v>
      </c>
      <c r="BL269" s="17" t="s">
        <v>137</v>
      </c>
      <c r="BM269" s="17" t="s">
        <v>392</v>
      </c>
    </row>
    <row r="270" spans="2:65" s="1" customFormat="1" ht="22.5" customHeight="1">
      <c r="B270" s="164"/>
      <c r="C270" s="204" t="s">
        <v>393</v>
      </c>
      <c r="D270" s="204" t="s">
        <v>237</v>
      </c>
      <c r="E270" s="205" t="s">
        <v>394</v>
      </c>
      <c r="F270" s="206" t="s">
        <v>395</v>
      </c>
      <c r="G270" s="207" t="s">
        <v>283</v>
      </c>
      <c r="H270" s="208">
        <v>17</v>
      </c>
      <c r="I270" s="209">
        <v>163</v>
      </c>
      <c r="J270" s="210">
        <f t="shared" si="0"/>
        <v>2771</v>
      </c>
      <c r="K270" s="206" t="s">
        <v>136</v>
      </c>
      <c r="L270" s="211"/>
      <c r="M270" s="212" t="s">
        <v>44</v>
      </c>
      <c r="N270" s="213" t="s">
        <v>50</v>
      </c>
      <c r="O270" s="35"/>
      <c r="P270" s="174">
        <f t="shared" si="1"/>
        <v>0</v>
      </c>
      <c r="Q270" s="174">
        <v>0.027</v>
      </c>
      <c r="R270" s="174">
        <f t="shared" si="2"/>
        <v>0.459</v>
      </c>
      <c r="S270" s="174">
        <v>0</v>
      </c>
      <c r="T270" s="175">
        <f t="shared" si="3"/>
        <v>0</v>
      </c>
      <c r="AR270" s="17" t="s">
        <v>174</v>
      </c>
      <c r="AT270" s="17" t="s">
        <v>237</v>
      </c>
      <c r="AU270" s="17" t="s">
        <v>87</v>
      </c>
      <c r="AY270" s="17" t="s">
        <v>130</v>
      </c>
      <c r="BE270" s="176">
        <f t="shared" si="4"/>
        <v>2771</v>
      </c>
      <c r="BF270" s="176">
        <f t="shared" si="5"/>
        <v>0</v>
      </c>
      <c r="BG270" s="176">
        <f t="shared" si="6"/>
        <v>0</v>
      </c>
      <c r="BH270" s="176">
        <f t="shared" si="7"/>
        <v>0</v>
      </c>
      <c r="BI270" s="176">
        <f t="shared" si="8"/>
        <v>0</v>
      </c>
      <c r="BJ270" s="17" t="s">
        <v>23</v>
      </c>
      <c r="BK270" s="176">
        <f t="shared" si="9"/>
        <v>2771</v>
      </c>
      <c r="BL270" s="17" t="s">
        <v>137</v>
      </c>
      <c r="BM270" s="17" t="s">
        <v>396</v>
      </c>
    </row>
    <row r="271" spans="2:65" s="1" customFormat="1" ht="22.5" customHeight="1">
      <c r="B271" s="164"/>
      <c r="C271" s="204" t="s">
        <v>397</v>
      </c>
      <c r="D271" s="204" t="s">
        <v>237</v>
      </c>
      <c r="E271" s="205" t="s">
        <v>398</v>
      </c>
      <c r="F271" s="206" t="s">
        <v>399</v>
      </c>
      <c r="G271" s="207" t="s">
        <v>283</v>
      </c>
      <c r="H271" s="208">
        <v>17</v>
      </c>
      <c r="I271" s="209">
        <v>311</v>
      </c>
      <c r="J271" s="210">
        <f t="shared" si="0"/>
        <v>5287</v>
      </c>
      <c r="K271" s="206" t="s">
        <v>136</v>
      </c>
      <c r="L271" s="211"/>
      <c r="M271" s="212" t="s">
        <v>44</v>
      </c>
      <c r="N271" s="213" t="s">
        <v>50</v>
      </c>
      <c r="O271" s="35"/>
      <c r="P271" s="174">
        <f t="shared" si="1"/>
        <v>0</v>
      </c>
      <c r="Q271" s="174">
        <v>0.061</v>
      </c>
      <c r="R271" s="174">
        <f t="shared" si="2"/>
        <v>1.037</v>
      </c>
      <c r="S271" s="174">
        <v>0</v>
      </c>
      <c r="T271" s="175">
        <f t="shared" si="3"/>
        <v>0</v>
      </c>
      <c r="AR271" s="17" t="s">
        <v>174</v>
      </c>
      <c r="AT271" s="17" t="s">
        <v>237</v>
      </c>
      <c r="AU271" s="17" t="s">
        <v>87</v>
      </c>
      <c r="AY271" s="17" t="s">
        <v>130</v>
      </c>
      <c r="BE271" s="176">
        <f t="shared" si="4"/>
        <v>5287</v>
      </c>
      <c r="BF271" s="176">
        <f t="shared" si="5"/>
        <v>0</v>
      </c>
      <c r="BG271" s="176">
        <f t="shared" si="6"/>
        <v>0</v>
      </c>
      <c r="BH271" s="176">
        <f t="shared" si="7"/>
        <v>0</v>
      </c>
      <c r="BI271" s="176">
        <f t="shared" si="8"/>
        <v>0</v>
      </c>
      <c r="BJ271" s="17" t="s">
        <v>23</v>
      </c>
      <c r="BK271" s="176">
        <f t="shared" si="9"/>
        <v>5287</v>
      </c>
      <c r="BL271" s="17" t="s">
        <v>137</v>
      </c>
      <c r="BM271" s="17" t="s">
        <v>400</v>
      </c>
    </row>
    <row r="272" spans="2:65" s="1" customFormat="1" ht="22.5" customHeight="1">
      <c r="B272" s="164"/>
      <c r="C272" s="165" t="s">
        <v>401</v>
      </c>
      <c r="D272" s="165" t="s">
        <v>132</v>
      </c>
      <c r="E272" s="166" t="s">
        <v>402</v>
      </c>
      <c r="F272" s="167" t="s">
        <v>403</v>
      </c>
      <c r="G272" s="168" t="s">
        <v>283</v>
      </c>
      <c r="H272" s="169">
        <v>17</v>
      </c>
      <c r="I272" s="170">
        <v>661</v>
      </c>
      <c r="J272" s="171">
        <f t="shared" si="0"/>
        <v>11237</v>
      </c>
      <c r="K272" s="167" t="s">
        <v>136</v>
      </c>
      <c r="L272" s="34"/>
      <c r="M272" s="172" t="s">
        <v>44</v>
      </c>
      <c r="N272" s="173" t="s">
        <v>50</v>
      </c>
      <c r="O272" s="35"/>
      <c r="P272" s="174">
        <f t="shared" si="1"/>
        <v>0</v>
      </c>
      <c r="Q272" s="174">
        <v>0.00936</v>
      </c>
      <c r="R272" s="174">
        <f t="shared" si="2"/>
        <v>0.15912</v>
      </c>
      <c r="S272" s="174">
        <v>0</v>
      </c>
      <c r="T272" s="175">
        <f t="shared" si="3"/>
        <v>0</v>
      </c>
      <c r="AR272" s="17" t="s">
        <v>137</v>
      </c>
      <c r="AT272" s="17" t="s">
        <v>132</v>
      </c>
      <c r="AU272" s="17" t="s">
        <v>87</v>
      </c>
      <c r="AY272" s="17" t="s">
        <v>130</v>
      </c>
      <c r="BE272" s="176">
        <f t="shared" si="4"/>
        <v>11237</v>
      </c>
      <c r="BF272" s="176">
        <f t="shared" si="5"/>
        <v>0</v>
      </c>
      <c r="BG272" s="176">
        <f t="shared" si="6"/>
        <v>0</v>
      </c>
      <c r="BH272" s="176">
        <f t="shared" si="7"/>
        <v>0</v>
      </c>
      <c r="BI272" s="176">
        <f t="shared" si="8"/>
        <v>0</v>
      </c>
      <c r="BJ272" s="17" t="s">
        <v>23</v>
      </c>
      <c r="BK272" s="176">
        <f t="shared" si="9"/>
        <v>11237</v>
      </c>
      <c r="BL272" s="17" t="s">
        <v>137</v>
      </c>
      <c r="BM272" s="17" t="s">
        <v>404</v>
      </c>
    </row>
    <row r="273" spans="2:51" s="11" customFormat="1" ht="22.5" customHeight="1">
      <c r="B273" s="177"/>
      <c r="D273" s="178" t="s">
        <v>139</v>
      </c>
      <c r="E273" s="179" t="s">
        <v>44</v>
      </c>
      <c r="F273" s="180" t="s">
        <v>376</v>
      </c>
      <c r="H273" s="181">
        <v>17</v>
      </c>
      <c r="I273" s="182"/>
      <c r="L273" s="177"/>
      <c r="M273" s="183"/>
      <c r="N273" s="184"/>
      <c r="O273" s="184"/>
      <c r="P273" s="184"/>
      <c r="Q273" s="184"/>
      <c r="R273" s="184"/>
      <c r="S273" s="184"/>
      <c r="T273" s="185"/>
      <c r="AT273" s="179" t="s">
        <v>139</v>
      </c>
      <c r="AU273" s="179" t="s">
        <v>87</v>
      </c>
      <c r="AV273" s="11" t="s">
        <v>87</v>
      </c>
      <c r="AW273" s="11" t="s">
        <v>42</v>
      </c>
      <c r="AX273" s="11" t="s">
        <v>79</v>
      </c>
      <c r="AY273" s="179" t="s">
        <v>130</v>
      </c>
    </row>
    <row r="274" spans="2:51" s="13" customFormat="1" ht="22.5" customHeight="1">
      <c r="B274" s="194"/>
      <c r="D274" s="195" t="s">
        <v>139</v>
      </c>
      <c r="E274" s="196" t="s">
        <v>44</v>
      </c>
      <c r="F274" s="197" t="s">
        <v>142</v>
      </c>
      <c r="H274" s="198">
        <v>17</v>
      </c>
      <c r="I274" s="199"/>
      <c r="L274" s="194"/>
      <c r="M274" s="200"/>
      <c r="N274" s="201"/>
      <c r="O274" s="201"/>
      <c r="P274" s="201"/>
      <c r="Q274" s="201"/>
      <c r="R274" s="201"/>
      <c r="S274" s="201"/>
      <c r="T274" s="202"/>
      <c r="AT274" s="203" t="s">
        <v>139</v>
      </c>
      <c r="AU274" s="203" t="s">
        <v>87</v>
      </c>
      <c r="AV274" s="13" t="s">
        <v>137</v>
      </c>
      <c r="AW274" s="13" t="s">
        <v>42</v>
      </c>
      <c r="AX274" s="13" t="s">
        <v>23</v>
      </c>
      <c r="AY274" s="203" t="s">
        <v>130</v>
      </c>
    </row>
    <row r="275" spans="2:65" s="1" customFormat="1" ht="22.5" customHeight="1">
      <c r="B275" s="164"/>
      <c r="C275" s="204" t="s">
        <v>405</v>
      </c>
      <c r="D275" s="204" t="s">
        <v>237</v>
      </c>
      <c r="E275" s="205" t="s">
        <v>406</v>
      </c>
      <c r="F275" s="206" t="s">
        <v>407</v>
      </c>
      <c r="G275" s="207" t="s">
        <v>283</v>
      </c>
      <c r="H275" s="208">
        <v>17</v>
      </c>
      <c r="I275" s="209">
        <v>2611</v>
      </c>
      <c r="J275" s="210">
        <f>ROUND(I275*H275,2)</f>
        <v>44387</v>
      </c>
      <c r="K275" s="206" t="s">
        <v>136</v>
      </c>
      <c r="L275" s="211"/>
      <c r="M275" s="212" t="s">
        <v>44</v>
      </c>
      <c r="N275" s="213" t="s">
        <v>50</v>
      </c>
      <c r="O275" s="35"/>
      <c r="P275" s="174">
        <f>O275*H275</f>
        <v>0</v>
      </c>
      <c r="Q275" s="174">
        <v>0.043</v>
      </c>
      <c r="R275" s="174">
        <f>Q275*H275</f>
        <v>0.731</v>
      </c>
      <c r="S275" s="174">
        <v>0</v>
      </c>
      <c r="T275" s="175">
        <f>S275*H275</f>
        <v>0</v>
      </c>
      <c r="AR275" s="17" t="s">
        <v>174</v>
      </c>
      <c r="AT275" s="17" t="s">
        <v>237</v>
      </c>
      <c r="AU275" s="17" t="s">
        <v>87</v>
      </c>
      <c r="AY275" s="17" t="s">
        <v>130</v>
      </c>
      <c r="BE275" s="176">
        <f>IF(N275="základní",J275,0)</f>
        <v>44387</v>
      </c>
      <c r="BF275" s="176">
        <f>IF(N275="snížená",J275,0)</f>
        <v>0</v>
      </c>
      <c r="BG275" s="176">
        <f>IF(N275="zákl. přenesená",J275,0)</f>
        <v>0</v>
      </c>
      <c r="BH275" s="176">
        <f>IF(N275="sníž. přenesená",J275,0)</f>
        <v>0</v>
      </c>
      <c r="BI275" s="176">
        <f>IF(N275="nulová",J275,0)</f>
        <v>0</v>
      </c>
      <c r="BJ275" s="17" t="s">
        <v>23</v>
      </c>
      <c r="BK275" s="176">
        <f>ROUND(I275*H275,2)</f>
        <v>44387</v>
      </c>
      <c r="BL275" s="17" t="s">
        <v>137</v>
      </c>
      <c r="BM275" s="17" t="s">
        <v>408</v>
      </c>
    </row>
    <row r="276" spans="2:65" s="1" customFormat="1" ht="22.5" customHeight="1">
      <c r="B276" s="164"/>
      <c r="C276" s="204" t="s">
        <v>371</v>
      </c>
      <c r="D276" s="204" t="s">
        <v>237</v>
      </c>
      <c r="E276" s="205" t="s">
        <v>409</v>
      </c>
      <c r="F276" s="206" t="s">
        <v>410</v>
      </c>
      <c r="G276" s="207" t="s">
        <v>283</v>
      </c>
      <c r="H276" s="208">
        <v>17</v>
      </c>
      <c r="I276" s="209">
        <v>661</v>
      </c>
      <c r="J276" s="210">
        <f>ROUND(I276*H276,2)</f>
        <v>11237</v>
      </c>
      <c r="K276" s="206" t="s">
        <v>136</v>
      </c>
      <c r="L276" s="211"/>
      <c r="M276" s="212" t="s">
        <v>44</v>
      </c>
      <c r="N276" s="213" t="s">
        <v>50</v>
      </c>
      <c r="O276" s="35"/>
      <c r="P276" s="174">
        <f>O276*H276</f>
        <v>0</v>
      </c>
      <c r="Q276" s="174">
        <v>0.006</v>
      </c>
      <c r="R276" s="174">
        <f>Q276*H276</f>
        <v>0.10200000000000001</v>
      </c>
      <c r="S276" s="174">
        <v>0</v>
      </c>
      <c r="T276" s="175">
        <f>S276*H276</f>
        <v>0</v>
      </c>
      <c r="AR276" s="17" t="s">
        <v>174</v>
      </c>
      <c r="AT276" s="17" t="s">
        <v>237</v>
      </c>
      <c r="AU276" s="17" t="s">
        <v>87</v>
      </c>
      <c r="AY276" s="17" t="s">
        <v>130</v>
      </c>
      <c r="BE276" s="176">
        <f>IF(N276="základní",J276,0)</f>
        <v>11237</v>
      </c>
      <c r="BF276" s="176">
        <f>IF(N276="snížená",J276,0)</f>
        <v>0</v>
      </c>
      <c r="BG276" s="176">
        <f>IF(N276="zákl. přenesená",J276,0)</f>
        <v>0</v>
      </c>
      <c r="BH276" s="176">
        <f>IF(N276="sníž. přenesená",J276,0)</f>
        <v>0</v>
      </c>
      <c r="BI276" s="176">
        <f>IF(N276="nulová",J276,0)</f>
        <v>0</v>
      </c>
      <c r="BJ276" s="17" t="s">
        <v>23</v>
      </c>
      <c r="BK276" s="176">
        <f>ROUND(I276*H276,2)</f>
        <v>11237</v>
      </c>
      <c r="BL276" s="17" t="s">
        <v>137</v>
      </c>
      <c r="BM276" s="17" t="s">
        <v>411</v>
      </c>
    </row>
    <row r="277" spans="2:65" s="1" customFormat="1" ht="31.5" customHeight="1">
      <c r="B277" s="164"/>
      <c r="C277" s="165" t="s">
        <v>412</v>
      </c>
      <c r="D277" s="165" t="s">
        <v>132</v>
      </c>
      <c r="E277" s="166" t="s">
        <v>413</v>
      </c>
      <c r="F277" s="167" t="s">
        <v>414</v>
      </c>
      <c r="G277" s="168" t="s">
        <v>283</v>
      </c>
      <c r="H277" s="169">
        <v>20</v>
      </c>
      <c r="I277" s="170">
        <v>1520</v>
      </c>
      <c r="J277" s="171">
        <f>ROUND(I277*H277,2)</f>
        <v>30400</v>
      </c>
      <c r="K277" s="167" t="s">
        <v>136</v>
      </c>
      <c r="L277" s="34"/>
      <c r="M277" s="172" t="s">
        <v>44</v>
      </c>
      <c r="N277" s="173" t="s">
        <v>50</v>
      </c>
      <c r="O277" s="35"/>
      <c r="P277" s="174">
        <f>O277*H277</f>
        <v>0</v>
      </c>
      <c r="Q277" s="174">
        <v>0.31108</v>
      </c>
      <c r="R277" s="174">
        <f>Q277*H277</f>
        <v>6.2216000000000005</v>
      </c>
      <c r="S277" s="174">
        <v>0</v>
      </c>
      <c r="T277" s="175">
        <f>S277*H277</f>
        <v>0</v>
      </c>
      <c r="AR277" s="17" t="s">
        <v>137</v>
      </c>
      <c r="AT277" s="17" t="s">
        <v>132</v>
      </c>
      <c r="AU277" s="17" t="s">
        <v>87</v>
      </c>
      <c r="AY277" s="17" t="s">
        <v>130</v>
      </c>
      <c r="BE277" s="176">
        <f>IF(N277="základní",J277,0)</f>
        <v>30400</v>
      </c>
      <c r="BF277" s="176">
        <f>IF(N277="snížená",J277,0)</f>
        <v>0</v>
      </c>
      <c r="BG277" s="176">
        <f>IF(N277="zákl. přenesená",J277,0)</f>
        <v>0</v>
      </c>
      <c r="BH277" s="176">
        <f>IF(N277="sníž. přenesená",J277,0)</f>
        <v>0</v>
      </c>
      <c r="BI277" s="176">
        <f>IF(N277="nulová",J277,0)</f>
        <v>0</v>
      </c>
      <c r="BJ277" s="17" t="s">
        <v>23</v>
      </c>
      <c r="BK277" s="176">
        <f>ROUND(I277*H277,2)</f>
        <v>30400</v>
      </c>
      <c r="BL277" s="17" t="s">
        <v>137</v>
      </c>
      <c r="BM277" s="17" t="s">
        <v>415</v>
      </c>
    </row>
    <row r="278" spans="2:51" s="11" customFormat="1" ht="22.5" customHeight="1">
      <c r="B278" s="177"/>
      <c r="D278" s="178" t="s">
        <v>139</v>
      </c>
      <c r="E278" s="179" t="s">
        <v>44</v>
      </c>
      <c r="F278" s="180" t="s">
        <v>232</v>
      </c>
      <c r="H278" s="181">
        <v>20</v>
      </c>
      <c r="I278" s="182"/>
      <c r="L278" s="177"/>
      <c r="M278" s="183"/>
      <c r="N278" s="184"/>
      <c r="O278" s="184"/>
      <c r="P278" s="184"/>
      <c r="Q278" s="184"/>
      <c r="R278" s="184"/>
      <c r="S278" s="184"/>
      <c r="T278" s="185"/>
      <c r="AT278" s="179" t="s">
        <v>139</v>
      </c>
      <c r="AU278" s="179" t="s">
        <v>87</v>
      </c>
      <c r="AV278" s="11" t="s">
        <v>87</v>
      </c>
      <c r="AW278" s="11" t="s">
        <v>42</v>
      </c>
      <c r="AX278" s="11" t="s">
        <v>79</v>
      </c>
      <c r="AY278" s="179" t="s">
        <v>130</v>
      </c>
    </row>
    <row r="279" spans="2:51" s="12" customFormat="1" ht="22.5" customHeight="1">
      <c r="B279" s="186"/>
      <c r="D279" s="178" t="s">
        <v>139</v>
      </c>
      <c r="E279" s="187" t="s">
        <v>44</v>
      </c>
      <c r="F279" s="188" t="s">
        <v>141</v>
      </c>
      <c r="H279" s="189" t="s">
        <v>44</v>
      </c>
      <c r="I279" s="190"/>
      <c r="L279" s="186"/>
      <c r="M279" s="191"/>
      <c r="N279" s="192"/>
      <c r="O279" s="192"/>
      <c r="P279" s="192"/>
      <c r="Q279" s="192"/>
      <c r="R279" s="192"/>
      <c r="S279" s="192"/>
      <c r="T279" s="193"/>
      <c r="AT279" s="189" t="s">
        <v>139</v>
      </c>
      <c r="AU279" s="189" t="s">
        <v>87</v>
      </c>
      <c r="AV279" s="12" t="s">
        <v>23</v>
      </c>
      <c r="AW279" s="12" t="s">
        <v>42</v>
      </c>
      <c r="AX279" s="12" t="s">
        <v>79</v>
      </c>
      <c r="AY279" s="189" t="s">
        <v>130</v>
      </c>
    </row>
    <row r="280" spans="2:51" s="13" customFormat="1" ht="22.5" customHeight="1">
      <c r="B280" s="194"/>
      <c r="D280" s="195" t="s">
        <v>139</v>
      </c>
      <c r="E280" s="196" t="s">
        <v>44</v>
      </c>
      <c r="F280" s="197" t="s">
        <v>142</v>
      </c>
      <c r="H280" s="198">
        <v>20</v>
      </c>
      <c r="I280" s="199"/>
      <c r="L280" s="194"/>
      <c r="M280" s="200"/>
      <c r="N280" s="201"/>
      <c r="O280" s="201"/>
      <c r="P280" s="201"/>
      <c r="Q280" s="201"/>
      <c r="R280" s="201"/>
      <c r="S280" s="201"/>
      <c r="T280" s="202"/>
      <c r="AT280" s="203" t="s">
        <v>139</v>
      </c>
      <c r="AU280" s="203" t="s">
        <v>87</v>
      </c>
      <c r="AV280" s="13" t="s">
        <v>137</v>
      </c>
      <c r="AW280" s="13" t="s">
        <v>42</v>
      </c>
      <c r="AX280" s="13" t="s">
        <v>23</v>
      </c>
      <c r="AY280" s="203" t="s">
        <v>130</v>
      </c>
    </row>
    <row r="281" spans="2:65" s="1" customFormat="1" ht="22.5" customHeight="1">
      <c r="B281" s="164"/>
      <c r="C281" s="165" t="s">
        <v>416</v>
      </c>
      <c r="D281" s="165" t="s">
        <v>132</v>
      </c>
      <c r="E281" s="166" t="s">
        <v>417</v>
      </c>
      <c r="F281" s="167" t="s">
        <v>418</v>
      </c>
      <c r="G281" s="168" t="s">
        <v>263</v>
      </c>
      <c r="H281" s="169">
        <v>660</v>
      </c>
      <c r="I281" s="170">
        <v>25</v>
      </c>
      <c r="J281" s="171">
        <f>ROUND(I281*H281,2)</f>
        <v>16500</v>
      </c>
      <c r="K281" s="167" t="s">
        <v>136</v>
      </c>
      <c r="L281" s="34"/>
      <c r="M281" s="172" t="s">
        <v>44</v>
      </c>
      <c r="N281" s="173" t="s">
        <v>50</v>
      </c>
      <c r="O281" s="35"/>
      <c r="P281" s="174">
        <f>O281*H281</f>
        <v>0</v>
      </c>
      <c r="Q281" s="174">
        <v>6E-05</v>
      </c>
      <c r="R281" s="174">
        <f>Q281*H281</f>
        <v>0.0396</v>
      </c>
      <c r="S281" s="174">
        <v>0</v>
      </c>
      <c r="T281" s="175">
        <f>S281*H281</f>
        <v>0</v>
      </c>
      <c r="AR281" s="17" t="s">
        <v>137</v>
      </c>
      <c r="AT281" s="17" t="s">
        <v>132</v>
      </c>
      <c r="AU281" s="17" t="s">
        <v>87</v>
      </c>
      <c r="AY281" s="17" t="s">
        <v>130</v>
      </c>
      <c r="BE281" s="176">
        <f>IF(N281="základní",J281,0)</f>
        <v>16500</v>
      </c>
      <c r="BF281" s="176">
        <f>IF(N281="snížená",J281,0)</f>
        <v>0</v>
      </c>
      <c r="BG281" s="176">
        <f>IF(N281="zákl. přenesená",J281,0)</f>
        <v>0</v>
      </c>
      <c r="BH281" s="176">
        <f>IF(N281="sníž. přenesená",J281,0)</f>
        <v>0</v>
      </c>
      <c r="BI281" s="176">
        <f>IF(N281="nulová",J281,0)</f>
        <v>0</v>
      </c>
      <c r="BJ281" s="17" t="s">
        <v>23</v>
      </c>
      <c r="BK281" s="176">
        <f>ROUND(I281*H281,2)</f>
        <v>16500</v>
      </c>
      <c r="BL281" s="17" t="s">
        <v>137</v>
      </c>
      <c r="BM281" s="17" t="s">
        <v>419</v>
      </c>
    </row>
    <row r="282" spans="2:51" s="11" customFormat="1" ht="22.5" customHeight="1">
      <c r="B282" s="177"/>
      <c r="D282" s="178" t="s">
        <v>139</v>
      </c>
      <c r="E282" s="179" t="s">
        <v>44</v>
      </c>
      <c r="F282" s="180" t="s">
        <v>420</v>
      </c>
      <c r="H282" s="181">
        <v>660</v>
      </c>
      <c r="I282" s="182"/>
      <c r="L282" s="177"/>
      <c r="M282" s="183"/>
      <c r="N282" s="184"/>
      <c r="O282" s="184"/>
      <c r="P282" s="184"/>
      <c r="Q282" s="184"/>
      <c r="R282" s="184"/>
      <c r="S282" s="184"/>
      <c r="T282" s="185"/>
      <c r="AT282" s="179" t="s">
        <v>139</v>
      </c>
      <c r="AU282" s="179" t="s">
        <v>87</v>
      </c>
      <c r="AV282" s="11" t="s">
        <v>87</v>
      </c>
      <c r="AW282" s="11" t="s">
        <v>42</v>
      </c>
      <c r="AX282" s="11" t="s">
        <v>79</v>
      </c>
      <c r="AY282" s="179" t="s">
        <v>130</v>
      </c>
    </row>
    <row r="283" spans="2:51" s="12" customFormat="1" ht="22.5" customHeight="1">
      <c r="B283" s="186"/>
      <c r="D283" s="178" t="s">
        <v>139</v>
      </c>
      <c r="E283" s="187" t="s">
        <v>44</v>
      </c>
      <c r="F283" s="188" t="s">
        <v>421</v>
      </c>
      <c r="H283" s="189" t="s">
        <v>44</v>
      </c>
      <c r="I283" s="190"/>
      <c r="L283" s="186"/>
      <c r="M283" s="191"/>
      <c r="N283" s="192"/>
      <c r="O283" s="192"/>
      <c r="P283" s="192"/>
      <c r="Q283" s="192"/>
      <c r="R283" s="192"/>
      <c r="S283" s="192"/>
      <c r="T283" s="193"/>
      <c r="AT283" s="189" t="s">
        <v>139</v>
      </c>
      <c r="AU283" s="189" t="s">
        <v>87</v>
      </c>
      <c r="AV283" s="12" t="s">
        <v>23</v>
      </c>
      <c r="AW283" s="12" t="s">
        <v>42</v>
      </c>
      <c r="AX283" s="12" t="s">
        <v>79</v>
      </c>
      <c r="AY283" s="189" t="s">
        <v>130</v>
      </c>
    </row>
    <row r="284" spans="2:51" s="13" customFormat="1" ht="22.5" customHeight="1">
      <c r="B284" s="194"/>
      <c r="D284" s="178" t="s">
        <v>139</v>
      </c>
      <c r="E284" s="216" t="s">
        <v>44</v>
      </c>
      <c r="F284" s="217" t="s">
        <v>142</v>
      </c>
      <c r="H284" s="218">
        <v>660</v>
      </c>
      <c r="I284" s="199"/>
      <c r="L284" s="194"/>
      <c r="M284" s="200"/>
      <c r="N284" s="201"/>
      <c r="O284" s="201"/>
      <c r="P284" s="201"/>
      <c r="Q284" s="201"/>
      <c r="R284" s="201"/>
      <c r="S284" s="201"/>
      <c r="T284" s="202"/>
      <c r="AT284" s="203" t="s">
        <v>139</v>
      </c>
      <c r="AU284" s="203" t="s">
        <v>87</v>
      </c>
      <c r="AV284" s="13" t="s">
        <v>137</v>
      </c>
      <c r="AW284" s="13" t="s">
        <v>42</v>
      </c>
      <c r="AX284" s="13" t="s">
        <v>23</v>
      </c>
      <c r="AY284" s="203" t="s">
        <v>130</v>
      </c>
    </row>
    <row r="285" spans="2:63" s="10" customFormat="1" ht="29.25" customHeight="1">
      <c r="B285" s="150"/>
      <c r="D285" s="161" t="s">
        <v>78</v>
      </c>
      <c r="E285" s="162" t="s">
        <v>180</v>
      </c>
      <c r="F285" s="162" t="s">
        <v>422</v>
      </c>
      <c r="I285" s="153"/>
      <c r="J285" s="163">
        <f>BK285</f>
        <v>999061.83</v>
      </c>
      <c r="L285" s="150"/>
      <c r="M285" s="155"/>
      <c r="N285" s="156"/>
      <c r="O285" s="156"/>
      <c r="P285" s="157">
        <f>SUM(P286:P357)</f>
        <v>0</v>
      </c>
      <c r="Q285" s="156"/>
      <c r="R285" s="157">
        <f>SUM(R286:R357)</f>
        <v>190.78923600000002</v>
      </c>
      <c r="S285" s="156"/>
      <c r="T285" s="158">
        <f>SUM(T286:T357)</f>
        <v>36.132</v>
      </c>
      <c r="AR285" s="151" t="s">
        <v>23</v>
      </c>
      <c r="AT285" s="159" t="s">
        <v>78</v>
      </c>
      <c r="AU285" s="159" t="s">
        <v>23</v>
      </c>
      <c r="AY285" s="151" t="s">
        <v>130</v>
      </c>
      <c r="BK285" s="160">
        <f>SUM(BK286:BK357)</f>
        <v>999061.83</v>
      </c>
    </row>
    <row r="286" spans="2:65" s="1" customFormat="1" ht="22.5" customHeight="1">
      <c r="B286" s="164"/>
      <c r="C286" s="165" t="s">
        <v>423</v>
      </c>
      <c r="D286" s="165" t="s">
        <v>132</v>
      </c>
      <c r="E286" s="166" t="s">
        <v>424</v>
      </c>
      <c r="F286" s="167" t="s">
        <v>425</v>
      </c>
      <c r="G286" s="168" t="s">
        <v>283</v>
      </c>
      <c r="H286" s="169">
        <v>1</v>
      </c>
      <c r="I286" s="170">
        <v>550</v>
      </c>
      <c r="J286" s="171">
        <f>ROUND(I286*H286,2)</f>
        <v>550</v>
      </c>
      <c r="K286" s="167" t="s">
        <v>44</v>
      </c>
      <c r="L286" s="34"/>
      <c r="M286" s="172" t="s">
        <v>44</v>
      </c>
      <c r="N286" s="173" t="s">
        <v>50</v>
      </c>
      <c r="O286" s="35"/>
      <c r="P286" s="174">
        <f>O286*H286</f>
        <v>0</v>
      </c>
      <c r="Q286" s="174">
        <v>0</v>
      </c>
      <c r="R286" s="174">
        <f>Q286*H286</f>
        <v>0</v>
      </c>
      <c r="S286" s="174">
        <v>0</v>
      </c>
      <c r="T286" s="175">
        <f>S286*H286</f>
        <v>0</v>
      </c>
      <c r="AR286" s="17" t="s">
        <v>137</v>
      </c>
      <c r="AT286" s="17" t="s">
        <v>132</v>
      </c>
      <c r="AU286" s="17" t="s">
        <v>87</v>
      </c>
      <c r="AY286" s="17" t="s">
        <v>130</v>
      </c>
      <c r="BE286" s="176">
        <f>IF(N286="základní",J286,0)</f>
        <v>550</v>
      </c>
      <c r="BF286" s="176">
        <f>IF(N286="snížená",J286,0)</f>
        <v>0</v>
      </c>
      <c r="BG286" s="176">
        <f>IF(N286="zákl. přenesená",J286,0)</f>
        <v>0</v>
      </c>
      <c r="BH286" s="176">
        <f>IF(N286="sníž. přenesená",J286,0)</f>
        <v>0</v>
      </c>
      <c r="BI286" s="176">
        <f>IF(N286="nulová",J286,0)</f>
        <v>0</v>
      </c>
      <c r="BJ286" s="17" t="s">
        <v>23</v>
      </c>
      <c r="BK286" s="176">
        <f>ROUND(I286*H286,2)</f>
        <v>550</v>
      </c>
      <c r="BL286" s="17" t="s">
        <v>137</v>
      </c>
      <c r="BM286" s="17" t="s">
        <v>426</v>
      </c>
    </row>
    <row r="287" spans="2:65" s="1" customFormat="1" ht="22.5" customHeight="1">
      <c r="B287" s="164"/>
      <c r="C287" s="165" t="s">
        <v>427</v>
      </c>
      <c r="D287" s="165" t="s">
        <v>132</v>
      </c>
      <c r="E287" s="166" t="s">
        <v>428</v>
      </c>
      <c r="F287" s="167" t="s">
        <v>429</v>
      </c>
      <c r="G287" s="168" t="s">
        <v>283</v>
      </c>
      <c r="H287" s="169">
        <v>30</v>
      </c>
      <c r="I287" s="170">
        <v>1105</v>
      </c>
      <c r="J287" s="171">
        <f>ROUND(I287*H287,2)</f>
        <v>33150</v>
      </c>
      <c r="K287" s="167" t="s">
        <v>136</v>
      </c>
      <c r="L287" s="34"/>
      <c r="M287" s="172" t="s">
        <v>44</v>
      </c>
      <c r="N287" s="173" t="s">
        <v>50</v>
      </c>
      <c r="O287" s="35"/>
      <c r="P287" s="174">
        <f>O287*H287</f>
        <v>0</v>
      </c>
      <c r="Q287" s="174">
        <v>0.0007</v>
      </c>
      <c r="R287" s="174">
        <f>Q287*H287</f>
        <v>0.021</v>
      </c>
      <c r="S287" s="174">
        <v>0</v>
      </c>
      <c r="T287" s="175">
        <f>S287*H287</f>
        <v>0</v>
      </c>
      <c r="AR287" s="17" t="s">
        <v>137</v>
      </c>
      <c r="AT287" s="17" t="s">
        <v>132</v>
      </c>
      <c r="AU287" s="17" t="s">
        <v>87</v>
      </c>
      <c r="AY287" s="17" t="s">
        <v>130</v>
      </c>
      <c r="BE287" s="176">
        <f>IF(N287="základní",J287,0)</f>
        <v>33150</v>
      </c>
      <c r="BF287" s="176">
        <f>IF(N287="snížená",J287,0)</f>
        <v>0</v>
      </c>
      <c r="BG287" s="176">
        <f>IF(N287="zákl. přenesená",J287,0)</f>
        <v>0</v>
      </c>
      <c r="BH287" s="176">
        <f>IF(N287="sníž. přenesená",J287,0)</f>
        <v>0</v>
      </c>
      <c r="BI287" s="176">
        <f>IF(N287="nulová",J287,0)</f>
        <v>0</v>
      </c>
      <c r="BJ287" s="17" t="s">
        <v>23</v>
      </c>
      <c r="BK287" s="176">
        <f>ROUND(I287*H287,2)</f>
        <v>33150</v>
      </c>
      <c r="BL287" s="17" t="s">
        <v>137</v>
      </c>
      <c r="BM287" s="17" t="s">
        <v>430</v>
      </c>
    </row>
    <row r="288" spans="2:51" s="11" customFormat="1" ht="22.5" customHeight="1">
      <c r="B288" s="177"/>
      <c r="D288" s="178" t="s">
        <v>139</v>
      </c>
      <c r="E288" s="179" t="s">
        <v>44</v>
      </c>
      <c r="F288" s="180" t="s">
        <v>280</v>
      </c>
      <c r="H288" s="181">
        <v>30</v>
      </c>
      <c r="I288" s="182"/>
      <c r="L288" s="177"/>
      <c r="M288" s="183"/>
      <c r="N288" s="184"/>
      <c r="O288" s="184"/>
      <c r="P288" s="184"/>
      <c r="Q288" s="184"/>
      <c r="R288" s="184"/>
      <c r="S288" s="184"/>
      <c r="T288" s="185"/>
      <c r="AT288" s="179" t="s">
        <v>139</v>
      </c>
      <c r="AU288" s="179" t="s">
        <v>87</v>
      </c>
      <c r="AV288" s="11" t="s">
        <v>87</v>
      </c>
      <c r="AW288" s="11" t="s">
        <v>42</v>
      </c>
      <c r="AX288" s="11" t="s">
        <v>79</v>
      </c>
      <c r="AY288" s="179" t="s">
        <v>130</v>
      </c>
    </row>
    <row r="289" spans="2:51" s="12" customFormat="1" ht="22.5" customHeight="1">
      <c r="B289" s="186"/>
      <c r="D289" s="178" t="s">
        <v>139</v>
      </c>
      <c r="E289" s="187" t="s">
        <v>44</v>
      </c>
      <c r="F289" s="188" t="s">
        <v>152</v>
      </c>
      <c r="H289" s="189" t="s">
        <v>44</v>
      </c>
      <c r="I289" s="190"/>
      <c r="L289" s="186"/>
      <c r="M289" s="191"/>
      <c r="N289" s="192"/>
      <c r="O289" s="192"/>
      <c r="P289" s="192"/>
      <c r="Q289" s="192"/>
      <c r="R289" s="192"/>
      <c r="S289" s="192"/>
      <c r="T289" s="193"/>
      <c r="AT289" s="189" t="s">
        <v>139</v>
      </c>
      <c r="AU289" s="189" t="s">
        <v>87</v>
      </c>
      <c r="AV289" s="12" t="s">
        <v>23</v>
      </c>
      <c r="AW289" s="12" t="s">
        <v>42</v>
      </c>
      <c r="AX289" s="12" t="s">
        <v>79</v>
      </c>
      <c r="AY289" s="189" t="s">
        <v>130</v>
      </c>
    </row>
    <row r="290" spans="2:51" s="13" customFormat="1" ht="22.5" customHeight="1">
      <c r="B290" s="194"/>
      <c r="D290" s="195" t="s">
        <v>139</v>
      </c>
      <c r="E290" s="196" t="s">
        <v>44</v>
      </c>
      <c r="F290" s="197" t="s">
        <v>142</v>
      </c>
      <c r="H290" s="198">
        <v>30</v>
      </c>
      <c r="I290" s="199"/>
      <c r="L290" s="194"/>
      <c r="M290" s="200"/>
      <c r="N290" s="201"/>
      <c r="O290" s="201"/>
      <c r="P290" s="201"/>
      <c r="Q290" s="201"/>
      <c r="R290" s="201"/>
      <c r="S290" s="201"/>
      <c r="T290" s="202"/>
      <c r="AT290" s="203" t="s">
        <v>139</v>
      </c>
      <c r="AU290" s="203" t="s">
        <v>87</v>
      </c>
      <c r="AV290" s="13" t="s">
        <v>137</v>
      </c>
      <c r="AW290" s="13" t="s">
        <v>42</v>
      </c>
      <c r="AX290" s="13" t="s">
        <v>23</v>
      </c>
      <c r="AY290" s="203" t="s">
        <v>130</v>
      </c>
    </row>
    <row r="291" spans="2:65" s="1" customFormat="1" ht="22.5" customHeight="1">
      <c r="B291" s="164"/>
      <c r="C291" s="204" t="s">
        <v>431</v>
      </c>
      <c r="D291" s="204" t="s">
        <v>237</v>
      </c>
      <c r="E291" s="205" t="s">
        <v>432</v>
      </c>
      <c r="F291" s="206" t="s">
        <v>433</v>
      </c>
      <c r="G291" s="207" t="s">
        <v>283</v>
      </c>
      <c r="H291" s="208">
        <v>30</v>
      </c>
      <c r="I291" s="209">
        <v>1343</v>
      </c>
      <c r="J291" s="210">
        <f>ROUND(I291*H291,2)</f>
        <v>40290</v>
      </c>
      <c r="K291" s="206" t="s">
        <v>44</v>
      </c>
      <c r="L291" s="211"/>
      <c r="M291" s="212" t="s">
        <v>44</v>
      </c>
      <c r="N291" s="213" t="s">
        <v>50</v>
      </c>
      <c r="O291" s="35"/>
      <c r="P291" s="174">
        <f>O291*H291</f>
        <v>0</v>
      </c>
      <c r="Q291" s="174">
        <v>0.0031</v>
      </c>
      <c r="R291" s="174">
        <f>Q291*H291</f>
        <v>0.093</v>
      </c>
      <c r="S291" s="174">
        <v>0</v>
      </c>
      <c r="T291" s="175">
        <f>S291*H291</f>
        <v>0</v>
      </c>
      <c r="AR291" s="17" t="s">
        <v>174</v>
      </c>
      <c r="AT291" s="17" t="s">
        <v>237</v>
      </c>
      <c r="AU291" s="17" t="s">
        <v>87</v>
      </c>
      <c r="AY291" s="17" t="s">
        <v>130</v>
      </c>
      <c r="BE291" s="176">
        <f>IF(N291="základní",J291,0)</f>
        <v>40290</v>
      </c>
      <c r="BF291" s="176">
        <f>IF(N291="snížená",J291,0)</f>
        <v>0</v>
      </c>
      <c r="BG291" s="176">
        <f>IF(N291="zákl. přenesená",J291,0)</f>
        <v>0</v>
      </c>
      <c r="BH291" s="176">
        <f>IF(N291="sníž. přenesená",J291,0)</f>
        <v>0</v>
      </c>
      <c r="BI291" s="176">
        <f>IF(N291="nulová",J291,0)</f>
        <v>0</v>
      </c>
      <c r="BJ291" s="17" t="s">
        <v>23</v>
      </c>
      <c r="BK291" s="176">
        <f>ROUND(I291*H291,2)</f>
        <v>40290</v>
      </c>
      <c r="BL291" s="17" t="s">
        <v>137</v>
      </c>
      <c r="BM291" s="17" t="s">
        <v>434</v>
      </c>
    </row>
    <row r="292" spans="2:65" s="1" customFormat="1" ht="22.5" customHeight="1">
      <c r="B292" s="164"/>
      <c r="C292" s="165" t="s">
        <v>435</v>
      </c>
      <c r="D292" s="165" t="s">
        <v>132</v>
      </c>
      <c r="E292" s="166" t="s">
        <v>428</v>
      </c>
      <c r="F292" s="167" t="s">
        <v>429</v>
      </c>
      <c r="G292" s="168" t="s">
        <v>283</v>
      </c>
      <c r="H292" s="169">
        <v>4</v>
      </c>
      <c r="I292" s="170">
        <v>1105</v>
      </c>
      <c r="J292" s="171">
        <f>ROUND(I292*H292,2)</f>
        <v>4420</v>
      </c>
      <c r="K292" s="167" t="s">
        <v>136</v>
      </c>
      <c r="L292" s="34"/>
      <c r="M292" s="172" t="s">
        <v>44</v>
      </c>
      <c r="N292" s="173" t="s">
        <v>50</v>
      </c>
      <c r="O292" s="35"/>
      <c r="P292" s="174">
        <f>O292*H292</f>
        <v>0</v>
      </c>
      <c r="Q292" s="174">
        <v>0.0007</v>
      </c>
      <c r="R292" s="174">
        <f>Q292*H292</f>
        <v>0.0028</v>
      </c>
      <c r="S292" s="174">
        <v>0</v>
      </c>
      <c r="T292" s="175">
        <f>S292*H292</f>
        <v>0</v>
      </c>
      <c r="AR292" s="17" t="s">
        <v>137</v>
      </c>
      <c r="AT292" s="17" t="s">
        <v>132</v>
      </c>
      <c r="AU292" s="17" t="s">
        <v>87</v>
      </c>
      <c r="AY292" s="17" t="s">
        <v>130</v>
      </c>
      <c r="BE292" s="176">
        <f>IF(N292="základní",J292,0)</f>
        <v>4420</v>
      </c>
      <c r="BF292" s="176">
        <f>IF(N292="snížená",J292,0)</f>
        <v>0</v>
      </c>
      <c r="BG292" s="176">
        <f>IF(N292="zákl. přenesená",J292,0)</f>
        <v>0</v>
      </c>
      <c r="BH292" s="176">
        <f>IF(N292="sníž. přenesená",J292,0)</f>
        <v>0</v>
      </c>
      <c r="BI292" s="176">
        <f>IF(N292="nulová",J292,0)</f>
        <v>0</v>
      </c>
      <c r="BJ292" s="17" t="s">
        <v>23</v>
      </c>
      <c r="BK292" s="176">
        <f>ROUND(I292*H292,2)</f>
        <v>4420</v>
      </c>
      <c r="BL292" s="17" t="s">
        <v>137</v>
      </c>
      <c r="BM292" s="17" t="s">
        <v>436</v>
      </c>
    </row>
    <row r="293" spans="2:51" s="11" customFormat="1" ht="22.5" customHeight="1">
      <c r="B293" s="177"/>
      <c r="D293" s="178" t="s">
        <v>139</v>
      </c>
      <c r="E293" s="179" t="s">
        <v>44</v>
      </c>
      <c r="F293" s="180" t="s">
        <v>437</v>
      </c>
      <c r="H293" s="181">
        <v>4</v>
      </c>
      <c r="I293" s="182"/>
      <c r="L293" s="177"/>
      <c r="M293" s="183"/>
      <c r="N293" s="184"/>
      <c r="O293" s="184"/>
      <c r="P293" s="184"/>
      <c r="Q293" s="184"/>
      <c r="R293" s="184"/>
      <c r="S293" s="184"/>
      <c r="T293" s="185"/>
      <c r="AT293" s="179" t="s">
        <v>139</v>
      </c>
      <c r="AU293" s="179" t="s">
        <v>87</v>
      </c>
      <c r="AV293" s="11" t="s">
        <v>87</v>
      </c>
      <c r="AW293" s="11" t="s">
        <v>42</v>
      </c>
      <c r="AX293" s="11" t="s">
        <v>79</v>
      </c>
      <c r="AY293" s="179" t="s">
        <v>130</v>
      </c>
    </row>
    <row r="294" spans="2:51" s="12" customFormat="1" ht="22.5" customHeight="1">
      <c r="B294" s="186"/>
      <c r="D294" s="178" t="s">
        <v>139</v>
      </c>
      <c r="E294" s="187" t="s">
        <v>44</v>
      </c>
      <c r="F294" s="188" t="s">
        <v>141</v>
      </c>
      <c r="H294" s="189" t="s">
        <v>44</v>
      </c>
      <c r="I294" s="190"/>
      <c r="L294" s="186"/>
      <c r="M294" s="191"/>
      <c r="N294" s="192"/>
      <c r="O294" s="192"/>
      <c r="P294" s="192"/>
      <c r="Q294" s="192"/>
      <c r="R294" s="192"/>
      <c r="S294" s="192"/>
      <c r="T294" s="193"/>
      <c r="AT294" s="189" t="s">
        <v>139</v>
      </c>
      <c r="AU294" s="189" t="s">
        <v>87</v>
      </c>
      <c r="AV294" s="12" t="s">
        <v>23</v>
      </c>
      <c r="AW294" s="12" t="s">
        <v>42</v>
      </c>
      <c r="AX294" s="12" t="s">
        <v>79</v>
      </c>
      <c r="AY294" s="189" t="s">
        <v>130</v>
      </c>
    </row>
    <row r="295" spans="2:51" s="13" customFormat="1" ht="22.5" customHeight="1">
      <c r="B295" s="194"/>
      <c r="D295" s="195" t="s">
        <v>139</v>
      </c>
      <c r="E295" s="196" t="s">
        <v>44</v>
      </c>
      <c r="F295" s="197" t="s">
        <v>142</v>
      </c>
      <c r="H295" s="198">
        <v>4</v>
      </c>
      <c r="I295" s="199"/>
      <c r="L295" s="194"/>
      <c r="M295" s="200"/>
      <c r="N295" s="201"/>
      <c r="O295" s="201"/>
      <c r="P295" s="201"/>
      <c r="Q295" s="201"/>
      <c r="R295" s="201"/>
      <c r="S295" s="201"/>
      <c r="T295" s="202"/>
      <c r="AT295" s="203" t="s">
        <v>139</v>
      </c>
      <c r="AU295" s="203" t="s">
        <v>87</v>
      </c>
      <c r="AV295" s="13" t="s">
        <v>137</v>
      </c>
      <c r="AW295" s="13" t="s">
        <v>42</v>
      </c>
      <c r="AX295" s="13" t="s">
        <v>23</v>
      </c>
      <c r="AY295" s="203" t="s">
        <v>130</v>
      </c>
    </row>
    <row r="296" spans="2:65" s="1" customFormat="1" ht="22.5" customHeight="1">
      <c r="B296" s="164"/>
      <c r="C296" s="204" t="s">
        <v>438</v>
      </c>
      <c r="D296" s="204" t="s">
        <v>237</v>
      </c>
      <c r="E296" s="205" t="s">
        <v>439</v>
      </c>
      <c r="F296" s="206" t="s">
        <v>440</v>
      </c>
      <c r="G296" s="207" t="s">
        <v>283</v>
      </c>
      <c r="H296" s="208">
        <v>2</v>
      </c>
      <c r="I296" s="209">
        <v>1343</v>
      </c>
      <c r="J296" s="210">
        <f>ROUND(I296*H296,2)</f>
        <v>2686</v>
      </c>
      <c r="K296" s="206" t="s">
        <v>136</v>
      </c>
      <c r="L296" s="211"/>
      <c r="M296" s="212" t="s">
        <v>44</v>
      </c>
      <c r="N296" s="213" t="s">
        <v>50</v>
      </c>
      <c r="O296" s="35"/>
      <c r="P296" s="174">
        <f>O296*H296</f>
        <v>0</v>
      </c>
      <c r="Q296" s="174">
        <v>0.004</v>
      </c>
      <c r="R296" s="174">
        <f>Q296*H296</f>
        <v>0.008</v>
      </c>
      <c r="S296" s="174">
        <v>0</v>
      </c>
      <c r="T296" s="175">
        <f>S296*H296</f>
        <v>0</v>
      </c>
      <c r="AR296" s="17" t="s">
        <v>174</v>
      </c>
      <c r="AT296" s="17" t="s">
        <v>237</v>
      </c>
      <c r="AU296" s="17" t="s">
        <v>87</v>
      </c>
      <c r="AY296" s="17" t="s">
        <v>130</v>
      </c>
      <c r="BE296" s="176">
        <f>IF(N296="základní",J296,0)</f>
        <v>2686</v>
      </c>
      <c r="BF296" s="176">
        <f>IF(N296="snížená",J296,0)</f>
        <v>0</v>
      </c>
      <c r="BG296" s="176">
        <f>IF(N296="zákl. přenesená",J296,0)</f>
        <v>0</v>
      </c>
      <c r="BH296" s="176">
        <f>IF(N296="sníž. přenesená",J296,0)</f>
        <v>0</v>
      </c>
      <c r="BI296" s="176">
        <f>IF(N296="nulová",J296,0)</f>
        <v>0</v>
      </c>
      <c r="BJ296" s="17" t="s">
        <v>23</v>
      </c>
      <c r="BK296" s="176">
        <f>ROUND(I296*H296,2)</f>
        <v>2686</v>
      </c>
      <c r="BL296" s="17" t="s">
        <v>137</v>
      </c>
      <c r="BM296" s="17" t="s">
        <v>441</v>
      </c>
    </row>
    <row r="297" spans="2:65" s="1" customFormat="1" ht="22.5" customHeight="1">
      <c r="B297" s="164"/>
      <c r="C297" s="204" t="s">
        <v>442</v>
      </c>
      <c r="D297" s="204" t="s">
        <v>237</v>
      </c>
      <c r="E297" s="205" t="s">
        <v>443</v>
      </c>
      <c r="F297" s="206" t="s">
        <v>444</v>
      </c>
      <c r="G297" s="207" t="s">
        <v>283</v>
      </c>
      <c r="H297" s="208">
        <v>2</v>
      </c>
      <c r="I297" s="209">
        <v>1343</v>
      </c>
      <c r="J297" s="210">
        <f>ROUND(I297*H297,2)</f>
        <v>2686</v>
      </c>
      <c r="K297" s="206" t="s">
        <v>136</v>
      </c>
      <c r="L297" s="211"/>
      <c r="M297" s="212" t="s">
        <v>44</v>
      </c>
      <c r="N297" s="213" t="s">
        <v>50</v>
      </c>
      <c r="O297" s="35"/>
      <c r="P297" s="174">
        <f>O297*H297</f>
        <v>0</v>
      </c>
      <c r="Q297" s="174">
        <v>0.003</v>
      </c>
      <c r="R297" s="174">
        <f>Q297*H297</f>
        <v>0.006</v>
      </c>
      <c r="S297" s="174">
        <v>0</v>
      </c>
      <c r="T297" s="175">
        <f>S297*H297</f>
        <v>0</v>
      </c>
      <c r="AR297" s="17" t="s">
        <v>174</v>
      </c>
      <c r="AT297" s="17" t="s">
        <v>237</v>
      </c>
      <c r="AU297" s="17" t="s">
        <v>87</v>
      </c>
      <c r="AY297" s="17" t="s">
        <v>130</v>
      </c>
      <c r="BE297" s="176">
        <f>IF(N297="základní",J297,0)</f>
        <v>2686</v>
      </c>
      <c r="BF297" s="176">
        <f>IF(N297="snížená",J297,0)</f>
        <v>0</v>
      </c>
      <c r="BG297" s="176">
        <f>IF(N297="zákl. přenesená",J297,0)</f>
        <v>0</v>
      </c>
      <c r="BH297" s="176">
        <f>IF(N297="sníž. přenesená",J297,0)</f>
        <v>0</v>
      </c>
      <c r="BI297" s="176">
        <f>IF(N297="nulová",J297,0)</f>
        <v>0</v>
      </c>
      <c r="BJ297" s="17" t="s">
        <v>23</v>
      </c>
      <c r="BK297" s="176">
        <f>ROUND(I297*H297,2)</f>
        <v>2686</v>
      </c>
      <c r="BL297" s="17" t="s">
        <v>137</v>
      </c>
      <c r="BM297" s="17" t="s">
        <v>445</v>
      </c>
    </row>
    <row r="298" spans="2:65" s="1" customFormat="1" ht="22.5" customHeight="1">
      <c r="B298" s="164"/>
      <c r="C298" s="165" t="s">
        <v>446</v>
      </c>
      <c r="D298" s="165" t="s">
        <v>132</v>
      </c>
      <c r="E298" s="166" t="s">
        <v>447</v>
      </c>
      <c r="F298" s="167" t="s">
        <v>448</v>
      </c>
      <c r="G298" s="168" t="s">
        <v>283</v>
      </c>
      <c r="H298" s="169">
        <v>34</v>
      </c>
      <c r="I298" s="170">
        <v>645</v>
      </c>
      <c r="J298" s="171">
        <f>ROUND(I298*H298,2)</f>
        <v>21930</v>
      </c>
      <c r="K298" s="167" t="s">
        <v>136</v>
      </c>
      <c r="L298" s="34"/>
      <c r="M298" s="172" t="s">
        <v>44</v>
      </c>
      <c r="N298" s="173" t="s">
        <v>50</v>
      </c>
      <c r="O298" s="35"/>
      <c r="P298" s="174">
        <f>O298*H298</f>
        <v>0</v>
      </c>
      <c r="Q298" s="174">
        <v>0.11241</v>
      </c>
      <c r="R298" s="174">
        <f>Q298*H298</f>
        <v>3.8219399999999997</v>
      </c>
      <c r="S298" s="174">
        <v>0</v>
      </c>
      <c r="T298" s="175">
        <f>S298*H298</f>
        <v>0</v>
      </c>
      <c r="AR298" s="17" t="s">
        <v>137</v>
      </c>
      <c r="AT298" s="17" t="s">
        <v>132</v>
      </c>
      <c r="AU298" s="17" t="s">
        <v>87</v>
      </c>
      <c r="AY298" s="17" t="s">
        <v>130</v>
      </c>
      <c r="BE298" s="176">
        <f>IF(N298="základní",J298,0)</f>
        <v>21930</v>
      </c>
      <c r="BF298" s="176">
        <f>IF(N298="snížená",J298,0)</f>
        <v>0</v>
      </c>
      <c r="BG298" s="176">
        <f>IF(N298="zákl. přenesená",J298,0)</f>
        <v>0</v>
      </c>
      <c r="BH298" s="176">
        <f>IF(N298="sníž. přenesená",J298,0)</f>
        <v>0</v>
      </c>
      <c r="BI298" s="176">
        <f>IF(N298="nulová",J298,0)</f>
        <v>0</v>
      </c>
      <c r="BJ298" s="17" t="s">
        <v>23</v>
      </c>
      <c r="BK298" s="176">
        <f>ROUND(I298*H298,2)</f>
        <v>21930</v>
      </c>
      <c r="BL298" s="17" t="s">
        <v>137</v>
      </c>
      <c r="BM298" s="17" t="s">
        <v>449</v>
      </c>
    </row>
    <row r="299" spans="2:51" s="11" customFormat="1" ht="22.5" customHeight="1">
      <c r="B299" s="177"/>
      <c r="D299" s="178" t="s">
        <v>139</v>
      </c>
      <c r="E299" s="179" t="s">
        <v>44</v>
      </c>
      <c r="F299" s="180" t="s">
        <v>450</v>
      </c>
      <c r="H299" s="181">
        <v>34</v>
      </c>
      <c r="I299" s="182"/>
      <c r="L299" s="177"/>
      <c r="M299" s="183"/>
      <c r="N299" s="184"/>
      <c r="O299" s="184"/>
      <c r="P299" s="184"/>
      <c r="Q299" s="184"/>
      <c r="R299" s="184"/>
      <c r="S299" s="184"/>
      <c r="T299" s="185"/>
      <c r="AT299" s="179" t="s">
        <v>139</v>
      </c>
      <c r="AU299" s="179" t="s">
        <v>87</v>
      </c>
      <c r="AV299" s="11" t="s">
        <v>87</v>
      </c>
      <c r="AW299" s="11" t="s">
        <v>42</v>
      </c>
      <c r="AX299" s="11" t="s">
        <v>79</v>
      </c>
      <c r="AY299" s="179" t="s">
        <v>130</v>
      </c>
    </row>
    <row r="300" spans="2:51" s="12" customFormat="1" ht="22.5" customHeight="1">
      <c r="B300" s="186"/>
      <c r="D300" s="178" t="s">
        <v>139</v>
      </c>
      <c r="E300" s="187" t="s">
        <v>44</v>
      </c>
      <c r="F300" s="188" t="s">
        <v>141</v>
      </c>
      <c r="H300" s="189" t="s">
        <v>44</v>
      </c>
      <c r="I300" s="190"/>
      <c r="L300" s="186"/>
      <c r="M300" s="191"/>
      <c r="N300" s="192"/>
      <c r="O300" s="192"/>
      <c r="P300" s="192"/>
      <c r="Q300" s="192"/>
      <c r="R300" s="192"/>
      <c r="S300" s="192"/>
      <c r="T300" s="193"/>
      <c r="AT300" s="189" t="s">
        <v>139</v>
      </c>
      <c r="AU300" s="189" t="s">
        <v>87</v>
      </c>
      <c r="AV300" s="12" t="s">
        <v>23</v>
      </c>
      <c r="AW300" s="12" t="s">
        <v>42</v>
      </c>
      <c r="AX300" s="12" t="s">
        <v>79</v>
      </c>
      <c r="AY300" s="189" t="s">
        <v>130</v>
      </c>
    </row>
    <row r="301" spans="2:51" s="13" customFormat="1" ht="22.5" customHeight="1">
      <c r="B301" s="194"/>
      <c r="D301" s="195" t="s">
        <v>139</v>
      </c>
      <c r="E301" s="196" t="s">
        <v>44</v>
      </c>
      <c r="F301" s="197" t="s">
        <v>142</v>
      </c>
      <c r="H301" s="198">
        <v>34</v>
      </c>
      <c r="I301" s="199"/>
      <c r="L301" s="194"/>
      <c r="M301" s="200"/>
      <c r="N301" s="201"/>
      <c r="O301" s="201"/>
      <c r="P301" s="201"/>
      <c r="Q301" s="201"/>
      <c r="R301" s="201"/>
      <c r="S301" s="201"/>
      <c r="T301" s="202"/>
      <c r="AT301" s="203" t="s">
        <v>139</v>
      </c>
      <c r="AU301" s="203" t="s">
        <v>87</v>
      </c>
      <c r="AV301" s="13" t="s">
        <v>137</v>
      </c>
      <c r="AW301" s="13" t="s">
        <v>42</v>
      </c>
      <c r="AX301" s="13" t="s">
        <v>23</v>
      </c>
      <c r="AY301" s="203" t="s">
        <v>130</v>
      </c>
    </row>
    <row r="302" spans="2:65" s="1" customFormat="1" ht="22.5" customHeight="1">
      <c r="B302" s="164"/>
      <c r="C302" s="204" t="s">
        <v>451</v>
      </c>
      <c r="D302" s="204" t="s">
        <v>237</v>
      </c>
      <c r="E302" s="205" t="s">
        <v>452</v>
      </c>
      <c r="F302" s="206" t="s">
        <v>453</v>
      </c>
      <c r="G302" s="207" t="s">
        <v>283</v>
      </c>
      <c r="H302" s="208">
        <v>34</v>
      </c>
      <c r="I302" s="209">
        <v>850</v>
      </c>
      <c r="J302" s="210">
        <f>ROUND(I302*H302,2)</f>
        <v>28900</v>
      </c>
      <c r="K302" s="206" t="s">
        <v>136</v>
      </c>
      <c r="L302" s="211"/>
      <c r="M302" s="212" t="s">
        <v>44</v>
      </c>
      <c r="N302" s="213" t="s">
        <v>50</v>
      </c>
      <c r="O302" s="35"/>
      <c r="P302" s="174">
        <f>O302*H302</f>
        <v>0</v>
      </c>
      <c r="Q302" s="174">
        <v>0.0061</v>
      </c>
      <c r="R302" s="174">
        <f>Q302*H302</f>
        <v>0.2074</v>
      </c>
      <c r="S302" s="174">
        <v>0</v>
      </c>
      <c r="T302" s="175">
        <f>S302*H302</f>
        <v>0</v>
      </c>
      <c r="AR302" s="17" t="s">
        <v>174</v>
      </c>
      <c r="AT302" s="17" t="s">
        <v>237</v>
      </c>
      <c r="AU302" s="17" t="s">
        <v>87</v>
      </c>
      <c r="AY302" s="17" t="s">
        <v>130</v>
      </c>
      <c r="BE302" s="176">
        <f>IF(N302="základní",J302,0)</f>
        <v>28900</v>
      </c>
      <c r="BF302" s="176">
        <f>IF(N302="snížená",J302,0)</f>
        <v>0</v>
      </c>
      <c r="BG302" s="176">
        <f>IF(N302="zákl. přenesená",J302,0)</f>
        <v>0</v>
      </c>
      <c r="BH302" s="176">
        <f>IF(N302="sníž. přenesená",J302,0)</f>
        <v>0</v>
      </c>
      <c r="BI302" s="176">
        <f>IF(N302="nulová",J302,0)</f>
        <v>0</v>
      </c>
      <c r="BJ302" s="17" t="s">
        <v>23</v>
      </c>
      <c r="BK302" s="176">
        <f>ROUND(I302*H302,2)</f>
        <v>28900</v>
      </c>
      <c r="BL302" s="17" t="s">
        <v>137</v>
      </c>
      <c r="BM302" s="17" t="s">
        <v>454</v>
      </c>
    </row>
    <row r="303" spans="2:65" s="1" customFormat="1" ht="22.5" customHeight="1">
      <c r="B303" s="164"/>
      <c r="C303" s="204" t="s">
        <v>455</v>
      </c>
      <c r="D303" s="204" t="s">
        <v>237</v>
      </c>
      <c r="E303" s="205" t="s">
        <v>456</v>
      </c>
      <c r="F303" s="206" t="s">
        <v>457</v>
      </c>
      <c r="G303" s="207" t="s">
        <v>283</v>
      </c>
      <c r="H303" s="208">
        <v>34</v>
      </c>
      <c r="I303" s="209">
        <v>800</v>
      </c>
      <c r="J303" s="210">
        <f>ROUND(I303*H303,2)</f>
        <v>27200</v>
      </c>
      <c r="K303" s="206" t="s">
        <v>136</v>
      </c>
      <c r="L303" s="211"/>
      <c r="M303" s="212" t="s">
        <v>44</v>
      </c>
      <c r="N303" s="213" t="s">
        <v>50</v>
      </c>
      <c r="O303" s="35"/>
      <c r="P303" s="174">
        <f>O303*H303</f>
        <v>0</v>
      </c>
      <c r="Q303" s="174">
        <v>0.003</v>
      </c>
      <c r="R303" s="174">
        <f>Q303*H303</f>
        <v>0.10200000000000001</v>
      </c>
      <c r="S303" s="174">
        <v>0</v>
      </c>
      <c r="T303" s="175">
        <f>S303*H303</f>
        <v>0</v>
      </c>
      <c r="AR303" s="17" t="s">
        <v>174</v>
      </c>
      <c r="AT303" s="17" t="s">
        <v>237</v>
      </c>
      <c r="AU303" s="17" t="s">
        <v>87</v>
      </c>
      <c r="AY303" s="17" t="s">
        <v>130</v>
      </c>
      <c r="BE303" s="176">
        <f>IF(N303="základní",J303,0)</f>
        <v>27200</v>
      </c>
      <c r="BF303" s="176">
        <f>IF(N303="snížená",J303,0)</f>
        <v>0</v>
      </c>
      <c r="BG303" s="176">
        <f>IF(N303="zákl. přenesená",J303,0)</f>
        <v>0</v>
      </c>
      <c r="BH303" s="176">
        <f>IF(N303="sníž. přenesená",J303,0)</f>
        <v>0</v>
      </c>
      <c r="BI303" s="176">
        <f>IF(N303="nulová",J303,0)</f>
        <v>0</v>
      </c>
      <c r="BJ303" s="17" t="s">
        <v>23</v>
      </c>
      <c r="BK303" s="176">
        <f>ROUND(I303*H303,2)</f>
        <v>27200</v>
      </c>
      <c r="BL303" s="17" t="s">
        <v>137</v>
      </c>
      <c r="BM303" s="17" t="s">
        <v>458</v>
      </c>
    </row>
    <row r="304" spans="2:65" s="1" customFormat="1" ht="22.5" customHeight="1">
      <c r="B304" s="164"/>
      <c r="C304" s="204" t="s">
        <v>459</v>
      </c>
      <c r="D304" s="204" t="s">
        <v>237</v>
      </c>
      <c r="E304" s="205" t="s">
        <v>460</v>
      </c>
      <c r="F304" s="206" t="s">
        <v>461</v>
      </c>
      <c r="G304" s="207" t="s">
        <v>283</v>
      </c>
      <c r="H304" s="208">
        <v>34</v>
      </c>
      <c r="I304" s="209">
        <v>45</v>
      </c>
      <c r="J304" s="210">
        <f>ROUND(I304*H304,2)</f>
        <v>1530</v>
      </c>
      <c r="K304" s="206" t="s">
        <v>136</v>
      </c>
      <c r="L304" s="211"/>
      <c r="M304" s="212" t="s">
        <v>44</v>
      </c>
      <c r="N304" s="213" t="s">
        <v>50</v>
      </c>
      <c r="O304" s="35"/>
      <c r="P304" s="174">
        <f>O304*H304</f>
        <v>0</v>
      </c>
      <c r="Q304" s="174">
        <v>0.0001</v>
      </c>
      <c r="R304" s="174">
        <f>Q304*H304</f>
        <v>0.0034000000000000002</v>
      </c>
      <c r="S304" s="174">
        <v>0</v>
      </c>
      <c r="T304" s="175">
        <f>S304*H304</f>
        <v>0</v>
      </c>
      <c r="AR304" s="17" t="s">
        <v>174</v>
      </c>
      <c r="AT304" s="17" t="s">
        <v>237</v>
      </c>
      <c r="AU304" s="17" t="s">
        <v>87</v>
      </c>
      <c r="AY304" s="17" t="s">
        <v>130</v>
      </c>
      <c r="BE304" s="176">
        <f>IF(N304="základní",J304,0)</f>
        <v>1530</v>
      </c>
      <c r="BF304" s="176">
        <f>IF(N304="snížená",J304,0)</f>
        <v>0</v>
      </c>
      <c r="BG304" s="176">
        <f>IF(N304="zákl. přenesená",J304,0)</f>
        <v>0</v>
      </c>
      <c r="BH304" s="176">
        <f>IF(N304="sníž. přenesená",J304,0)</f>
        <v>0</v>
      </c>
      <c r="BI304" s="176">
        <f>IF(N304="nulová",J304,0)</f>
        <v>0</v>
      </c>
      <c r="BJ304" s="17" t="s">
        <v>23</v>
      </c>
      <c r="BK304" s="176">
        <f>ROUND(I304*H304,2)</f>
        <v>1530</v>
      </c>
      <c r="BL304" s="17" t="s">
        <v>137</v>
      </c>
      <c r="BM304" s="17" t="s">
        <v>462</v>
      </c>
    </row>
    <row r="305" spans="2:65" s="1" customFormat="1" ht="22.5" customHeight="1">
      <c r="B305" s="164"/>
      <c r="C305" s="204" t="s">
        <v>463</v>
      </c>
      <c r="D305" s="204" t="s">
        <v>237</v>
      </c>
      <c r="E305" s="205" t="s">
        <v>464</v>
      </c>
      <c r="F305" s="206" t="s">
        <v>465</v>
      </c>
      <c r="G305" s="207" t="s">
        <v>283</v>
      </c>
      <c r="H305" s="208">
        <v>34</v>
      </c>
      <c r="I305" s="209">
        <v>15</v>
      </c>
      <c r="J305" s="210">
        <f>ROUND(I305*H305,2)</f>
        <v>510</v>
      </c>
      <c r="K305" s="206" t="s">
        <v>136</v>
      </c>
      <c r="L305" s="211"/>
      <c r="M305" s="212" t="s">
        <v>44</v>
      </c>
      <c r="N305" s="213" t="s">
        <v>50</v>
      </c>
      <c r="O305" s="35"/>
      <c r="P305" s="174">
        <f>O305*H305</f>
        <v>0</v>
      </c>
      <c r="Q305" s="174">
        <v>0.00035</v>
      </c>
      <c r="R305" s="174">
        <f>Q305*H305</f>
        <v>0.011899999999999999</v>
      </c>
      <c r="S305" s="174">
        <v>0</v>
      </c>
      <c r="T305" s="175">
        <f>S305*H305</f>
        <v>0</v>
      </c>
      <c r="AR305" s="17" t="s">
        <v>174</v>
      </c>
      <c r="AT305" s="17" t="s">
        <v>237</v>
      </c>
      <c r="AU305" s="17" t="s">
        <v>87</v>
      </c>
      <c r="AY305" s="17" t="s">
        <v>130</v>
      </c>
      <c r="BE305" s="176">
        <f>IF(N305="základní",J305,0)</f>
        <v>510</v>
      </c>
      <c r="BF305" s="176">
        <f>IF(N305="snížená",J305,0)</f>
        <v>0</v>
      </c>
      <c r="BG305" s="176">
        <f>IF(N305="zákl. přenesená",J305,0)</f>
        <v>0</v>
      </c>
      <c r="BH305" s="176">
        <f>IF(N305="sníž. přenesená",J305,0)</f>
        <v>0</v>
      </c>
      <c r="BI305" s="176">
        <f>IF(N305="nulová",J305,0)</f>
        <v>0</v>
      </c>
      <c r="BJ305" s="17" t="s">
        <v>23</v>
      </c>
      <c r="BK305" s="176">
        <f>ROUND(I305*H305,2)</f>
        <v>510</v>
      </c>
      <c r="BL305" s="17" t="s">
        <v>137</v>
      </c>
      <c r="BM305" s="17" t="s">
        <v>466</v>
      </c>
    </row>
    <row r="306" spans="2:65" s="1" customFormat="1" ht="31.5" customHeight="1">
      <c r="B306" s="164"/>
      <c r="C306" s="165" t="s">
        <v>467</v>
      </c>
      <c r="D306" s="165" t="s">
        <v>132</v>
      </c>
      <c r="E306" s="166" t="s">
        <v>468</v>
      </c>
      <c r="F306" s="167" t="s">
        <v>469</v>
      </c>
      <c r="G306" s="168" t="s">
        <v>263</v>
      </c>
      <c r="H306" s="169">
        <v>607</v>
      </c>
      <c r="I306" s="170">
        <v>56.25</v>
      </c>
      <c r="J306" s="171">
        <f>ROUND(I306*H306,2)</f>
        <v>34143.75</v>
      </c>
      <c r="K306" s="167" t="s">
        <v>136</v>
      </c>
      <c r="L306" s="34"/>
      <c r="M306" s="172" t="s">
        <v>44</v>
      </c>
      <c r="N306" s="173" t="s">
        <v>50</v>
      </c>
      <c r="O306" s="35"/>
      <c r="P306" s="174">
        <f>O306*H306</f>
        <v>0</v>
      </c>
      <c r="Q306" s="174">
        <v>0.00033</v>
      </c>
      <c r="R306" s="174">
        <f>Q306*H306</f>
        <v>0.20031</v>
      </c>
      <c r="S306" s="174">
        <v>0</v>
      </c>
      <c r="T306" s="175">
        <f>S306*H306</f>
        <v>0</v>
      </c>
      <c r="AR306" s="17" t="s">
        <v>137</v>
      </c>
      <c r="AT306" s="17" t="s">
        <v>132</v>
      </c>
      <c r="AU306" s="17" t="s">
        <v>87</v>
      </c>
      <c r="AY306" s="17" t="s">
        <v>130</v>
      </c>
      <c r="BE306" s="176">
        <f>IF(N306="základní",J306,0)</f>
        <v>34143.75</v>
      </c>
      <c r="BF306" s="176">
        <f>IF(N306="snížená",J306,0)</f>
        <v>0</v>
      </c>
      <c r="BG306" s="176">
        <f>IF(N306="zákl. přenesená",J306,0)</f>
        <v>0</v>
      </c>
      <c r="BH306" s="176">
        <f>IF(N306="sníž. přenesená",J306,0)</f>
        <v>0</v>
      </c>
      <c r="BI306" s="176">
        <f>IF(N306="nulová",J306,0)</f>
        <v>0</v>
      </c>
      <c r="BJ306" s="17" t="s">
        <v>23</v>
      </c>
      <c r="BK306" s="176">
        <f>ROUND(I306*H306,2)</f>
        <v>34143.75</v>
      </c>
      <c r="BL306" s="17" t="s">
        <v>137</v>
      </c>
      <c r="BM306" s="17" t="s">
        <v>470</v>
      </c>
    </row>
    <row r="307" spans="2:51" s="11" customFormat="1" ht="22.5" customHeight="1">
      <c r="B307" s="177"/>
      <c r="D307" s="178" t="s">
        <v>139</v>
      </c>
      <c r="E307" s="179" t="s">
        <v>44</v>
      </c>
      <c r="F307" s="180" t="s">
        <v>471</v>
      </c>
      <c r="H307" s="181">
        <v>607</v>
      </c>
      <c r="I307" s="182"/>
      <c r="L307" s="177"/>
      <c r="M307" s="183"/>
      <c r="N307" s="184"/>
      <c r="O307" s="184"/>
      <c r="P307" s="184"/>
      <c r="Q307" s="184"/>
      <c r="R307" s="184"/>
      <c r="S307" s="184"/>
      <c r="T307" s="185"/>
      <c r="AT307" s="179" t="s">
        <v>139</v>
      </c>
      <c r="AU307" s="179" t="s">
        <v>87</v>
      </c>
      <c r="AV307" s="11" t="s">
        <v>87</v>
      </c>
      <c r="AW307" s="11" t="s">
        <v>42</v>
      </c>
      <c r="AX307" s="11" t="s">
        <v>79</v>
      </c>
      <c r="AY307" s="179" t="s">
        <v>130</v>
      </c>
    </row>
    <row r="308" spans="2:51" s="12" customFormat="1" ht="22.5" customHeight="1">
      <c r="B308" s="186"/>
      <c r="D308" s="178" t="s">
        <v>139</v>
      </c>
      <c r="E308" s="187" t="s">
        <v>44</v>
      </c>
      <c r="F308" s="188" t="s">
        <v>141</v>
      </c>
      <c r="H308" s="189" t="s">
        <v>44</v>
      </c>
      <c r="I308" s="190"/>
      <c r="L308" s="186"/>
      <c r="M308" s="191"/>
      <c r="N308" s="192"/>
      <c r="O308" s="192"/>
      <c r="P308" s="192"/>
      <c r="Q308" s="192"/>
      <c r="R308" s="192"/>
      <c r="S308" s="192"/>
      <c r="T308" s="193"/>
      <c r="AT308" s="189" t="s">
        <v>139</v>
      </c>
      <c r="AU308" s="189" t="s">
        <v>87</v>
      </c>
      <c r="AV308" s="12" t="s">
        <v>23</v>
      </c>
      <c r="AW308" s="12" t="s">
        <v>42</v>
      </c>
      <c r="AX308" s="12" t="s">
        <v>79</v>
      </c>
      <c r="AY308" s="189" t="s">
        <v>130</v>
      </c>
    </row>
    <row r="309" spans="2:51" s="13" customFormat="1" ht="22.5" customHeight="1">
      <c r="B309" s="194"/>
      <c r="D309" s="195" t="s">
        <v>139</v>
      </c>
      <c r="E309" s="196" t="s">
        <v>44</v>
      </c>
      <c r="F309" s="197" t="s">
        <v>142</v>
      </c>
      <c r="H309" s="198">
        <v>607</v>
      </c>
      <c r="I309" s="199"/>
      <c r="L309" s="194"/>
      <c r="M309" s="200"/>
      <c r="N309" s="201"/>
      <c r="O309" s="201"/>
      <c r="P309" s="201"/>
      <c r="Q309" s="201"/>
      <c r="R309" s="201"/>
      <c r="S309" s="201"/>
      <c r="T309" s="202"/>
      <c r="AT309" s="203" t="s">
        <v>139</v>
      </c>
      <c r="AU309" s="203" t="s">
        <v>87</v>
      </c>
      <c r="AV309" s="13" t="s">
        <v>137</v>
      </c>
      <c r="AW309" s="13" t="s">
        <v>42</v>
      </c>
      <c r="AX309" s="13" t="s">
        <v>23</v>
      </c>
      <c r="AY309" s="203" t="s">
        <v>130</v>
      </c>
    </row>
    <row r="310" spans="2:65" s="1" customFormat="1" ht="22.5" customHeight="1">
      <c r="B310" s="164"/>
      <c r="C310" s="165" t="s">
        <v>472</v>
      </c>
      <c r="D310" s="165" t="s">
        <v>132</v>
      </c>
      <c r="E310" s="166" t="s">
        <v>473</v>
      </c>
      <c r="F310" s="167" t="s">
        <v>474</v>
      </c>
      <c r="G310" s="168" t="s">
        <v>263</v>
      </c>
      <c r="H310" s="169">
        <v>1214</v>
      </c>
      <c r="I310" s="170">
        <v>112.5</v>
      </c>
      <c r="J310" s="171">
        <f>ROUND(I310*H310,2)</f>
        <v>136575</v>
      </c>
      <c r="K310" s="167" t="s">
        <v>136</v>
      </c>
      <c r="L310" s="34"/>
      <c r="M310" s="172" t="s">
        <v>44</v>
      </c>
      <c r="N310" s="173" t="s">
        <v>50</v>
      </c>
      <c r="O310" s="35"/>
      <c r="P310" s="174">
        <f>O310*H310</f>
        <v>0</v>
      </c>
      <c r="Q310" s="174">
        <v>0.00065</v>
      </c>
      <c r="R310" s="174">
        <f>Q310*H310</f>
        <v>0.7890999999999999</v>
      </c>
      <c r="S310" s="174">
        <v>0</v>
      </c>
      <c r="T310" s="175">
        <f>S310*H310</f>
        <v>0</v>
      </c>
      <c r="AR310" s="17" t="s">
        <v>137</v>
      </c>
      <c r="AT310" s="17" t="s">
        <v>132</v>
      </c>
      <c r="AU310" s="17" t="s">
        <v>87</v>
      </c>
      <c r="AY310" s="17" t="s">
        <v>130</v>
      </c>
      <c r="BE310" s="176">
        <f>IF(N310="základní",J310,0)</f>
        <v>136575</v>
      </c>
      <c r="BF310" s="176">
        <f>IF(N310="snížená",J310,0)</f>
        <v>0</v>
      </c>
      <c r="BG310" s="176">
        <f>IF(N310="zákl. přenesená",J310,0)</f>
        <v>0</v>
      </c>
      <c r="BH310" s="176">
        <f>IF(N310="sníž. přenesená",J310,0)</f>
        <v>0</v>
      </c>
      <c r="BI310" s="176">
        <f>IF(N310="nulová",J310,0)</f>
        <v>0</v>
      </c>
      <c r="BJ310" s="17" t="s">
        <v>23</v>
      </c>
      <c r="BK310" s="176">
        <f>ROUND(I310*H310,2)</f>
        <v>136575</v>
      </c>
      <c r="BL310" s="17" t="s">
        <v>137</v>
      </c>
      <c r="BM310" s="17" t="s">
        <v>475</v>
      </c>
    </row>
    <row r="311" spans="2:51" s="11" customFormat="1" ht="22.5" customHeight="1">
      <c r="B311" s="177"/>
      <c r="D311" s="178" t="s">
        <v>139</v>
      </c>
      <c r="E311" s="179" t="s">
        <v>44</v>
      </c>
      <c r="F311" s="180" t="s">
        <v>476</v>
      </c>
      <c r="H311" s="181">
        <v>1214</v>
      </c>
      <c r="I311" s="182"/>
      <c r="L311" s="177"/>
      <c r="M311" s="183"/>
      <c r="N311" s="184"/>
      <c r="O311" s="184"/>
      <c r="P311" s="184"/>
      <c r="Q311" s="184"/>
      <c r="R311" s="184"/>
      <c r="S311" s="184"/>
      <c r="T311" s="185"/>
      <c r="AT311" s="179" t="s">
        <v>139</v>
      </c>
      <c r="AU311" s="179" t="s">
        <v>87</v>
      </c>
      <c r="AV311" s="11" t="s">
        <v>87</v>
      </c>
      <c r="AW311" s="11" t="s">
        <v>42</v>
      </c>
      <c r="AX311" s="11" t="s">
        <v>79</v>
      </c>
      <c r="AY311" s="179" t="s">
        <v>130</v>
      </c>
    </row>
    <row r="312" spans="2:51" s="12" customFormat="1" ht="22.5" customHeight="1">
      <c r="B312" s="186"/>
      <c r="D312" s="178" t="s">
        <v>139</v>
      </c>
      <c r="E312" s="187" t="s">
        <v>44</v>
      </c>
      <c r="F312" s="188" t="s">
        <v>141</v>
      </c>
      <c r="H312" s="189" t="s">
        <v>44</v>
      </c>
      <c r="I312" s="190"/>
      <c r="L312" s="186"/>
      <c r="M312" s="191"/>
      <c r="N312" s="192"/>
      <c r="O312" s="192"/>
      <c r="P312" s="192"/>
      <c r="Q312" s="192"/>
      <c r="R312" s="192"/>
      <c r="S312" s="192"/>
      <c r="T312" s="193"/>
      <c r="AT312" s="189" t="s">
        <v>139</v>
      </c>
      <c r="AU312" s="189" t="s">
        <v>87</v>
      </c>
      <c r="AV312" s="12" t="s">
        <v>23</v>
      </c>
      <c r="AW312" s="12" t="s">
        <v>42</v>
      </c>
      <c r="AX312" s="12" t="s">
        <v>79</v>
      </c>
      <c r="AY312" s="189" t="s">
        <v>130</v>
      </c>
    </row>
    <row r="313" spans="2:51" s="13" customFormat="1" ht="22.5" customHeight="1">
      <c r="B313" s="194"/>
      <c r="D313" s="195" t="s">
        <v>139</v>
      </c>
      <c r="E313" s="196" t="s">
        <v>44</v>
      </c>
      <c r="F313" s="197" t="s">
        <v>142</v>
      </c>
      <c r="H313" s="198">
        <v>1214</v>
      </c>
      <c r="I313" s="199"/>
      <c r="L313" s="194"/>
      <c r="M313" s="200"/>
      <c r="N313" s="201"/>
      <c r="O313" s="201"/>
      <c r="P313" s="201"/>
      <c r="Q313" s="201"/>
      <c r="R313" s="201"/>
      <c r="S313" s="201"/>
      <c r="T313" s="202"/>
      <c r="AT313" s="203" t="s">
        <v>139</v>
      </c>
      <c r="AU313" s="203" t="s">
        <v>87</v>
      </c>
      <c r="AV313" s="13" t="s">
        <v>137</v>
      </c>
      <c r="AW313" s="13" t="s">
        <v>42</v>
      </c>
      <c r="AX313" s="13" t="s">
        <v>23</v>
      </c>
      <c r="AY313" s="203" t="s">
        <v>130</v>
      </c>
    </row>
    <row r="314" spans="2:65" s="1" customFormat="1" ht="31.5" customHeight="1">
      <c r="B314" s="164"/>
      <c r="C314" s="165" t="s">
        <v>477</v>
      </c>
      <c r="D314" s="165" t="s">
        <v>132</v>
      </c>
      <c r="E314" s="166" t="s">
        <v>478</v>
      </c>
      <c r="F314" s="167" t="s">
        <v>479</v>
      </c>
      <c r="G314" s="168" t="s">
        <v>135</v>
      </c>
      <c r="H314" s="169">
        <v>44.6</v>
      </c>
      <c r="I314" s="170">
        <v>450</v>
      </c>
      <c r="J314" s="171">
        <f>ROUND(I314*H314,2)</f>
        <v>20070</v>
      </c>
      <c r="K314" s="167" t="s">
        <v>136</v>
      </c>
      <c r="L314" s="34"/>
      <c r="M314" s="172" t="s">
        <v>44</v>
      </c>
      <c r="N314" s="173" t="s">
        <v>50</v>
      </c>
      <c r="O314" s="35"/>
      <c r="P314" s="174">
        <f>O314*H314</f>
        <v>0</v>
      </c>
      <c r="Q314" s="174">
        <v>0.0026</v>
      </c>
      <c r="R314" s="174">
        <f>Q314*H314</f>
        <v>0.11596</v>
      </c>
      <c r="S314" s="174">
        <v>0</v>
      </c>
      <c r="T314" s="175">
        <f>S314*H314</f>
        <v>0</v>
      </c>
      <c r="AR314" s="17" t="s">
        <v>137</v>
      </c>
      <c r="AT314" s="17" t="s">
        <v>132</v>
      </c>
      <c r="AU314" s="17" t="s">
        <v>87</v>
      </c>
      <c r="AY314" s="17" t="s">
        <v>130</v>
      </c>
      <c r="BE314" s="176">
        <f>IF(N314="základní",J314,0)</f>
        <v>20070</v>
      </c>
      <c r="BF314" s="176">
        <f>IF(N314="snížená",J314,0)</f>
        <v>0</v>
      </c>
      <c r="BG314" s="176">
        <f>IF(N314="zákl. přenesená",J314,0)</f>
        <v>0</v>
      </c>
      <c r="BH314" s="176">
        <f>IF(N314="sníž. přenesená",J314,0)</f>
        <v>0</v>
      </c>
      <c r="BI314" s="176">
        <f>IF(N314="nulová",J314,0)</f>
        <v>0</v>
      </c>
      <c r="BJ314" s="17" t="s">
        <v>23</v>
      </c>
      <c r="BK314" s="176">
        <f>ROUND(I314*H314,2)</f>
        <v>20070</v>
      </c>
      <c r="BL314" s="17" t="s">
        <v>137</v>
      </c>
      <c r="BM314" s="17" t="s">
        <v>480</v>
      </c>
    </row>
    <row r="315" spans="2:51" s="11" customFormat="1" ht="22.5" customHeight="1">
      <c r="B315" s="177"/>
      <c r="D315" s="178" t="s">
        <v>139</v>
      </c>
      <c r="E315" s="179" t="s">
        <v>44</v>
      </c>
      <c r="F315" s="180" t="s">
        <v>481</v>
      </c>
      <c r="H315" s="181">
        <v>44.6</v>
      </c>
      <c r="I315" s="182"/>
      <c r="L315" s="177"/>
      <c r="M315" s="183"/>
      <c r="N315" s="184"/>
      <c r="O315" s="184"/>
      <c r="P315" s="184"/>
      <c r="Q315" s="184"/>
      <c r="R315" s="184"/>
      <c r="S315" s="184"/>
      <c r="T315" s="185"/>
      <c r="AT315" s="179" t="s">
        <v>139</v>
      </c>
      <c r="AU315" s="179" t="s">
        <v>87</v>
      </c>
      <c r="AV315" s="11" t="s">
        <v>87</v>
      </c>
      <c r="AW315" s="11" t="s">
        <v>42</v>
      </c>
      <c r="AX315" s="11" t="s">
        <v>79</v>
      </c>
      <c r="AY315" s="179" t="s">
        <v>130</v>
      </c>
    </row>
    <row r="316" spans="2:51" s="12" customFormat="1" ht="22.5" customHeight="1">
      <c r="B316" s="186"/>
      <c r="D316" s="178" t="s">
        <v>139</v>
      </c>
      <c r="E316" s="187" t="s">
        <v>44</v>
      </c>
      <c r="F316" s="188" t="s">
        <v>141</v>
      </c>
      <c r="H316" s="189" t="s">
        <v>44</v>
      </c>
      <c r="I316" s="190"/>
      <c r="L316" s="186"/>
      <c r="M316" s="191"/>
      <c r="N316" s="192"/>
      <c r="O316" s="192"/>
      <c r="P316" s="192"/>
      <c r="Q316" s="192"/>
      <c r="R316" s="192"/>
      <c r="S316" s="192"/>
      <c r="T316" s="193"/>
      <c r="AT316" s="189" t="s">
        <v>139</v>
      </c>
      <c r="AU316" s="189" t="s">
        <v>87</v>
      </c>
      <c r="AV316" s="12" t="s">
        <v>23</v>
      </c>
      <c r="AW316" s="12" t="s">
        <v>42</v>
      </c>
      <c r="AX316" s="12" t="s">
        <v>79</v>
      </c>
      <c r="AY316" s="189" t="s">
        <v>130</v>
      </c>
    </row>
    <row r="317" spans="2:51" s="13" customFormat="1" ht="22.5" customHeight="1">
      <c r="B317" s="194"/>
      <c r="D317" s="195" t="s">
        <v>139</v>
      </c>
      <c r="E317" s="196" t="s">
        <v>44</v>
      </c>
      <c r="F317" s="197" t="s">
        <v>142</v>
      </c>
      <c r="H317" s="198">
        <v>44.6</v>
      </c>
      <c r="I317" s="199"/>
      <c r="L317" s="194"/>
      <c r="M317" s="200"/>
      <c r="N317" s="201"/>
      <c r="O317" s="201"/>
      <c r="P317" s="201"/>
      <c r="Q317" s="201"/>
      <c r="R317" s="201"/>
      <c r="S317" s="201"/>
      <c r="T317" s="202"/>
      <c r="AT317" s="203" t="s">
        <v>139</v>
      </c>
      <c r="AU317" s="203" t="s">
        <v>87</v>
      </c>
      <c r="AV317" s="13" t="s">
        <v>137</v>
      </c>
      <c r="AW317" s="13" t="s">
        <v>42</v>
      </c>
      <c r="AX317" s="13" t="s">
        <v>23</v>
      </c>
      <c r="AY317" s="203" t="s">
        <v>130</v>
      </c>
    </row>
    <row r="318" spans="2:65" s="1" customFormat="1" ht="22.5" customHeight="1">
      <c r="B318" s="164"/>
      <c r="C318" s="165" t="s">
        <v>482</v>
      </c>
      <c r="D318" s="165" t="s">
        <v>132</v>
      </c>
      <c r="E318" s="166" t="s">
        <v>483</v>
      </c>
      <c r="F318" s="167" t="s">
        <v>484</v>
      </c>
      <c r="G318" s="168" t="s">
        <v>263</v>
      </c>
      <c r="H318" s="169">
        <v>1821</v>
      </c>
      <c r="I318" s="170">
        <v>2.2</v>
      </c>
      <c r="J318" s="171">
        <f>ROUND(I318*H318,2)</f>
        <v>4006.2</v>
      </c>
      <c r="K318" s="167" t="s">
        <v>136</v>
      </c>
      <c r="L318" s="34"/>
      <c r="M318" s="172" t="s">
        <v>44</v>
      </c>
      <c r="N318" s="173" t="s">
        <v>50</v>
      </c>
      <c r="O318" s="35"/>
      <c r="P318" s="174">
        <f>O318*H318</f>
        <v>0</v>
      </c>
      <c r="Q318" s="174">
        <v>0</v>
      </c>
      <c r="R318" s="174">
        <f>Q318*H318</f>
        <v>0</v>
      </c>
      <c r="S318" s="174">
        <v>0</v>
      </c>
      <c r="T318" s="175">
        <f>S318*H318</f>
        <v>0</v>
      </c>
      <c r="AR318" s="17" t="s">
        <v>137</v>
      </c>
      <c r="AT318" s="17" t="s">
        <v>132</v>
      </c>
      <c r="AU318" s="17" t="s">
        <v>87</v>
      </c>
      <c r="AY318" s="17" t="s">
        <v>130</v>
      </c>
      <c r="BE318" s="176">
        <f>IF(N318="základní",J318,0)</f>
        <v>4006.2</v>
      </c>
      <c r="BF318" s="176">
        <f>IF(N318="snížená",J318,0)</f>
        <v>0</v>
      </c>
      <c r="BG318" s="176">
        <f>IF(N318="zákl. přenesená",J318,0)</f>
        <v>0</v>
      </c>
      <c r="BH318" s="176">
        <f>IF(N318="sníž. přenesená",J318,0)</f>
        <v>0</v>
      </c>
      <c r="BI318" s="176">
        <f>IF(N318="nulová",J318,0)</f>
        <v>0</v>
      </c>
      <c r="BJ318" s="17" t="s">
        <v>23</v>
      </c>
      <c r="BK318" s="176">
        <f>ROUND(I318*H318,2)</f>
        <v>4006.2</v>
      </c>
      <c r="BL318" s="17" t="s">
        <v>137</v>
      </c>
      <c r="BM318" s="17" t="s">
        <v>485</v>
      </c>
    </row>
    <row r="319" spans="2:51" s="11" customFormat="1" ht="22.5" customHeight="1">
      <c r="B319" s="177"/>
      <c r="D319" s="178" t="s">
        <v>139</v>
      </c>
      <c r="E319" s="179" t="s">
        <v>44</v>
      </c>
      <c r="F319" s="180" t="s">
        <v>486</v>
      </c>
      <c r="H319" s="181">
        <v>1821</v>
      </c>
      <c r="I319" s="182"/>
      <c r="L319" s="177"/>
      <c r="M319" s="183"/>
      <c r="N319" s="184"/>
      <c r="O319" s="184"/>
      <c r="P319" s="184"/>
      <c r="Q319" s="184"/>
      <c r="R319" s="184"/>
      <c r="S319" s="184"/>
      <c r="T319" s="185"/>
      <c r="AT319" s="179" t="s">
        <v>139</v>
      </c>
      <c r="AU319" s="179" t="s">
        <v>87</v>
      </c>
      <c r="AV319" s="11" t="s">
        <v>87</v>
      </c>
      <c r="AW319" s="11" t="s">
        <v>42</v>
      </c>
      <c r="AX319" s="11" t="s">
        <v>79</v>
      </c>
      <c r="AY319" s="179" t="s">
        <v>130</v>
      </c>
    </row>
    <row r="320" spans="2:51" s="13" customFormat="1" ht="22.5" customHeight="1">
      <c r="B320" s="194"/>
      <c r="D320" s="195" t="s">
        <v>139</v>
      </c>
      <c r="E320" s="196" t="s">
        <v>44</v>
      </c>
      <c r="F320" s="197" t="s">
        <v>142</v>
      </c>
      <c r="H320" s="198">
        <v>1821</v>
      </c>
      <c r="I320" s="199"/>
      <c r="L320" s="194"/>
      <c r="M320" s="200"/>
      <c r="N320" s="201"/>
      <c r="O320" s="201"/>
      <c r="P320" s="201"/>
      <c r="Q320" s="201"/>
      <c r="R320" s="201"/>
      <c r="S320" s="201"/>
      <c r="T320" s="202"/>
      <c r="AT320" s="203" t="s">
        <v>139</v>
      </c>
      <c r="AU320" s="203" t="s">
        <v>87</v>
      </c>
      <c r="AV320" s="13" t="s">
        <v>137</v>
      </c>
      <c r="AW320" s="13" t="s">
        <v>42</v>
      </c>
      <c r="AX320" s="13" t="s">
        <v>23</v>
      </c>
      <c r="AY320" s="203" t="s">
        <v>130</v>
      </c>
    </row>
    <row r="321" spans="2:65" s="1" customFormat="1" ht="22.5" customHeight="1">
      <c r="B321" s="164"/>
      <c r="C321" s="165" t="s">
        <v>487</v>
      </c>
      <c r="D321" s="165" t="s">
        <v>132</v>
      </c>
      <c r="E321" s="166" t="s">
        <v>488</v>
      </c>
      <c r="F321" s="167" t="s">
        <v>489</v>
      </c>
      <c r="G321" s="168" t="s">
        <v>135</v>
      </c>
      <c r="H321" s="169">
        <v>44.6</v>
      </c>
      <c r="I321" s="170">
        <v>5.5</v>
      </c>
      <c r="J321" s="171">
        <f>ROUND(I321*H321,2)</f>
        <v>245.3</v>
      </c>
      <c r="K321" s="167" t="s">
        <v>136</v>
      </c>
      <c r="L321" s="34"/>
      <c r="M321" s="172" t="s">
        <v>44</v>
      </c>
      <c r="N321" s="173" t="s">
        <v>50</v>
      </c>
      <c r="O321" s="35"/>
      <c r="P321" s="174">
        <f>O321*H321</f>
        <v>0</v>
      </c>
      <c r="Q321" s="174">
        <v>1E-05</v>
      </c>
      <c r="R321" s="174">
        <f>Q321*H321</f>
        <v>0.00044600000000000005</v>
      </c>
      <c r="S321" s="174">
        <v>0</v>
      </c>
      <c r="T321" s="175">
        <f>S321*H321</f>
        <v>0</v>
      </c>
      <c r="AR321" s="17" t="s">
        <v>137</v>
      </c>
      <c r="AT321" s="17" t="s">
        <v>132</v>
      </c>
      <c r="AU321" s="17" t="s">
        <v>87</v>
      </c>
      <c r="AY321" s="17" t="s">
        <v>130</v>
      </c>
      <c r="BE321" s="176">
        <f>IF(N321="základní",J321,0)</f>
        <v>245.3</v>
      </c>
      <c r="BF321" s="176">
        <f>IF(N321="snížená",J321,0)</f>
        <v>0</v>
      </c>
      <c r="BG321" s="176">
        <f>IF(N321="zákl. přenesená",J321,0)</f>
        <v>0</v>
      </c>
      <c r="BH321" s="176">
        <f>IF(N321="sníž. přenesená",J321,0)</f>
        <v>0</v>
      </c>
      <c r="BI321" s="176">
        <f>IF(N321="nulová",J321,0)</f>
        <v>0</v>
      </c>
      <c r="BJ321" s="17" t="s">
        <v>23</v>
      </c>
      <c r="BK321" s="176">
        <f>ROUND(I321*H321,2)</f>
        <v>245.3</v>
      </c>
      <c r="BL321" s="17" t="s">
        <v>137</v>
      </c>
      <c r="BM321" s="17" t="s">
        <v>490</v>
      </c>
    </row>
    <row r="322" spans="2:51" s="11" customFormat="1" ht="22.5" customHeight="1">
      <c r="B322" s="177"/>
      <c r="D322" s="178" t="s">
        <v>139</v>
      </c>
      <c r="E322" s="179" t="s">
        <v>44</v>
      </c>
      <c r="F322" s="180" t="s">
        <v>491</v>
      </c>
      <c r="H322" s="181">
        <v>44.6</v>
      </c>
      <c r="I322" s="182"/>
      <c r="L322" s="177"/>
      <c r="M322" s="183"/>
      <c r="N322" s="184"/>
      <c r="O322" s="184"/>
      <c r="P322" s="184"/>
      <c r="Q322" s="184"/>
      <c r="R322" s="184"/>
      <c r="S322" s="184"/>
      <c r="T322" s="185"/>
      <c r="AT322" s="179" t="s">
        <v>139</v>
      </c>
      <c r="AU322" s="179" t="s">
        <v>87</v>
      </c>
      <c r="AV322" s="11" t="s">
        <v>87</v>
      </c>
      <c r="AW322" s="11" t="s">
        <v>42</v>
      </c>
      <c r="AX322" s="11" t="s">
        <v>79</v>
      </c>
      <c r="AY322" s="179" t="s">
        <v>130</v>
      </c>
    </row>
    <row r="323" spans="2:51" s="13" customFormat="1" ht="22.5" customHeight="1">
      <c r="B323" s="194"/>
      <c r="D323" s="195" t="s">
        <v>139</v>
      </c>
      <c r="E323" s="196" t="s">
        <v>44</v>
      </c>
      <c r="F323" s="197" t="s">
        <v>142</v>
      </c>
      <c r="H323" s="198">
        <v>44.6</v>
      </c>
      <c r="I323" s="199"/>
      <c r="L323" s="194"/>
      <c r="M323" s="200"/>
      <c r="N323" s="201"/>
      <c r="O323" s="201"/>
      <c r="P323" s="201"/>
      <c r="Q323" s="201"/>
      <c r="R323" s="201"/>
      <c r="S323" s="201"/>
      <c r="T323" s="202"/>
      <c r="AT323" s="203" t="s">
        <v>139</v>
      </c>
      <c r="AU323" s="203" t="s">
        <v>87</v>
      </c>
      <c r="AV323" s="13" t="s">
        <v>137</v>
      </c>
      <c r="AW323" s="13" t="s">
        <v>42</v>
      </c>
      <c r="AX323" s="13" t="s">
        <v>23</v>
      </c>
      <c r="AY323" s="203" t="s">
        <v>130</v>
      </c>
    </row>
    <row r="324" spans="2:65" s="1" customFormat="1" ht="22.5" customHeight="1">
      <c r="B324" s="164"/>
      <c r="C324" s="165" t="s">
        <v>492</v>
      </c>
      <c r="D324" s="165" t="s">
        <v>132</v>
      </c>
      <c r="E324" s="166" t="s">
        <v>493</v>
      </c>
      <c r="F324" s="167" t="s">
        <v>494</v>
      </c>
      <c r="G324" s="168" t="s">
        <v>263</v>
      </c>
      <c r="H324" s="169">
        <v>1153</v>
      </c>
      <c r="I324" s="170">
        <v>211</v>
      </c>
      <c r="J324" s="171">
        <f>ROUND(I324*H324,2)</f>
        <v>243283</v>
      </c>
      <c r="K324" s="167" t="s">
        <v>136</v>
      </c>
      <c r="L324" s="34"/>
      <c r="M324" s="172" t="s">
        <v>44</v>
      </c>
      <c r="N324" s="173" t="s">
        <v>50</v>
      </c>
      <c r="O324" s="35"/>
      <c r="P324" s="174">
        <f>O324*H324</f>
        <v>0</v>
      </c>
      <c r="Q324" s="174">
        <v>0.08978</v>
      </c>
      <c r="R324" s="174">
        <f>Q324*H324</f>
        <v>103.51634</v>
      </c>
      <c r="S324" s="174">
        <v>0</v>
      </c>
      <c r="T324" s="175">
        <f>S324*H324</f>
        <v>0</v>
      </c>
      <c r="AR324" s="17" t="s">
        <v>137</v>
      </c>
      <c r="AT324" s="17" t="s">
        <v>132</v>
      </c>
      <c r="AU324" s="17" t="s">
        <v>87</v>
      </c>
      <c r="AY324" s="17" t="s">
        <v>130</v>
      </c>
      <c r="BE324" s="176">
        <f>IF(N324="základní",J324,0)</f>
        <v>243283</v>
      </c>
      <c r="BF324" s="176">
        <f>IF(N324="snížená",J324,0)</f>
        <v>0</v>
      </c>
      <c r="BG324" s="176">
        <f>IF(N324="zákl. přenesená",J324,0)</f>
        <v>0</v>
      </c>
      <c r="BH324" s="176">
        <f>IF(N324="sníž. přenesená",J324,0)</f>
        <v>0</v>
      </c>
      <c r="BI324" s="176">
        <f>IF(N324="nulová",J324,0)</f>
        <v>0</v>
      </c>
      <c r="BJ324" s="17" t="s">
        <v>23</v>
      </c>
      <c r="BK324" s="176">
        <f>ROUND(I324*H324,2)</f>
        <v>243283</v>
      </c>
      <c r="BL324" s="17" t="s">
        <v>137</v>
      </c>
      <c r="BM324" s="17" t="s">
        <v>495</v>
      </c>
    </row>
    <row r="325" spans="2:51" s="11" customFormat="1" ht="22.5" customHeight="1">
      <c r="B325" s="177"/>
      <c r="D325" s="178" t="s">
        <v>139</v>
      </c>
      <c r="E325" s="179" t="s">
        <v>44</v>
      </c>
      <c r="F325" s="180" t="s">
        <v>496</v>
      </c>
      <c r="H325" s="181">
        <v>1153</v>
      </c>
      <c r="I325" s="182"/>
      <c r="L325" s="177"/>
      <c r="M325" s="183"/>
      <c r="N325" s="184"/>
      <c r="O325" s="184"/>
      <c r="P325" s="184"/>
      <c r="Q325" s="184"/>
      <c r="R325" s="184"/>
      <c r="S325" s="184"/>
      <c r="T325" s="185"/>
      <c r="AT325" s="179" t="s">
        <v>139</v>
      </c>
      <c r="AU325" s="179" t="s">
        <v>87</v>
      </c>
      <c r="AV325" s="11" t="s">
        <v>87</v>
      </c>
      <c r="AW325" s="11" t="s">
        <v>42</v>
      </c>
      <c r="AX325" s="11" t="s">
        <v>79</v>
      </c>
      <c r="AY325" s="179" t="s">
        <v>130</v>
      </c>
    </row>
    <row r="326" spans="2:51" s="12" customFormat="1" ht="22.5" customHeight="1">
      <c r="B326" s="186"/>
      <c r="D326" s="178" t="s">
        <v>139</v>
      </c>
      <c r="E326" s="187" t="s">
        <v>44</v>
      </c>
      <c r="F326" s="188" t="s">
        <v>141</v>
      </c>
      <c r="H326" s="189" t="s">
        <v>44</v>
      </c>
      <c r="I326" s="190"/>
      <c r="L326" s="186"/>
      <c r="M326" s="191"/>
      <c r="N326" s="192"/>
      <c r="O326" s="192"/>
      <c r="P326" s="192"/>
      <c r="Q326" s="192"/>
      <c r="R326" s="192"/>
      <c r="S326" s="192"/>
      <c r="T326" s="193"/>
      <c r="AT326" s="189" t="s">
        <v>139</v>
      </c>
      <c r="AU326" s="189" t="s">
        <v>87</v>
      </c>
      <c r="AV326" s="12" t="s">
        <v>23</v>
      </c>
      <c r="AW326" s="12" t="s">
        <v>42</v>
      </c>
      <c r="AX326" s="12" t="s">
        <v>79</v>
      </c>
      <c r="AY326" s="189" t="s">
        <v>130</v>
      </c>
    </row>
    <row r="327" spans="2:51" s="13" customFormat="1" ht="22.5" customHeight="1">
      <c r="B327" s="194"/>
      <c r="D327" s="195" t="s">
        <v>139</v>
      </c>
      <c r="E327" s="196" t="s">
        <v>44</v>
      </c>
      <c r="F327" s="197" t="s">
        <v>142</v>
      </c>
      <c r="H327" s="198">
        <v>1153</v>
      </c>
      <c r="I327" s="199"/>
      <c r="L327" s="194"/>
      <c r="M327" s="200"/>
      <c r="N327" s="201"/>
      <c r="O327" s="201"/>
      <c r="P327" s="201"/>
      <c r="Q327" s="201"/>
      <c r="R327" s="201"/>
      <c r="S327" s="201"/>
      <c r="T327" s="202"/>
      <c r="AT327" s="203" t="s">
        <v>139</v>
      </c>
      <c r="AU327" s="203" t="s">
        <v>87</v>
      </c>
      <c r="AV327" s="13" t="s">
        <v>137</v>
      </c>
      <c r="AW327" s="13" t="s">
        <v>42</v>
      </c>
      <c r="AX327" s="13" t="s">
        <v>23</v>
      </c>
      <c r="AY327" s="203" t="s">
        <v>130</v>
      </c>
    </row>
    <row r="328" spans="2:65" s="1" customFormat="1" ht="22.5" customHeight="1">
      <c r="B328" s="164"/>
      <c r="C328" s="204" t="s">
        <v>497</v>
      </c>
      <c r="D328" s="204" t="s">
        <v>237</v>
      </c>
      <c r="E328" s="205" t="s">
        <v>498</v>
      </c>
      <c r="F328" s="206" t="s">
        <v>499</v>
      </c>
      <c r="G328" s="207" t="s">
        <v>229</v>
      </c>
      <c r="H328" s="208">
        <v>23.06</v>
      </c>
      <c r="I328" s="209">
        <v>2510</v>
      </c>
      <c r="J328" s="210">
        <f>ROUND(I328*H328,2)</f>
        <v>57880.6</v>
      </c>
      <c r="K328" s="206" t="s">
        <v>136</v>
      </c>
      <c r="L328" s="211"/>
      <c r="M328" s="212" t="s">
        <v>44</v>
      </c>
      <c r="N328" s="213" t="s">
        <v>50</v>
      </c>
      <c r="O328" s="35"/>
      <c r="P328" s="174">
        <f>O328*H328</f>
        <v>0</v>
      </c>
      <c r="Q328" s="174">
        <v>1</v>
      </c>
      <c r="R328" s="174">
        <f>Q328*H328</f>
        <v>23.06</v>
      </c>
      <c r="S328" s="174">
        <v>0</v>
      </c>
      <c r="T328" s="175">
        <f>S328*H328</f>
        <v>0</v>
      </c>
      <c r="AR328" s="17" t="s">
        <v>174</v>
      </c>
      <c r="AT328" s="17" t="s">
        <v>237</v>
      </c>
      <c r="AU328" s="17" t="s">
        <v>87</v>
      </c>
      <c r="AY328" s="17" t="s">
        <v>130</v>
      </c>
      <c r="BE328" s="176">
        <f>IF(N328="základní",J328,0)</f>
        <v>57880.6</v>
      </c>
      <c r="BF328" s="176">
        <f>IF(N328="snížená",J328,0)</f>
        <v>0</v>
      </c>
      <c r="BG328" s="176">
        <f>IF(N328="zákl. přenesená",J328,0)</f>
        <v>0</v>
      </c>
      <c r="BH328" s="176">
        <f>IF(N328="sníž. přenesená",J328,0)</f>
        <v>0</v>
      </c>
      <c r="BI328" s="176">
        <f>IF(N328="nulová",J328,0)</f>
        <v>0</v>
      </c>
      <c r="BJ328" s="17" t="s">
        <v>23</v>
      </c>
      <c r="BK328" s="176">
        <f>ROUND(I328*H328,2)</f>
        <v>57880.6</v>
      </c>
      <c r="BL328" s="17" t="s">
        <v>137</v>
      </c>
      <c r="BM328" s="17" t="s">
        <v>500</v>
      </c>
    </row>
    <row r="329" spans="2:47" s="1" customFormat="1" ht="30" customHeight="1">
      <c r="B329" s="34"/>
      <c r="D329" s="178" t="s">
        <v>501</v>
      </c>
      <c r="F329" s="219" t="s">
        <v>502</v>
      </c>
      <c r="I329" s="138"/>
      <c r="L329" s="34"/>
      <c r="M329" s="63"/>
      <c r="N329" s="35"/>
      <c r="O329" s="35"/>
      <c r="P329" s="35"/>
      <c r="Q329" s="35"/>
      <c r="R329" s="35"/>
      <c r="S329" s="35"/>
      <c r="T329" s="64"/>
      <c r="AT329" s="17" t="s">
        <v>501</v>
      </c>
      <c r="AU329" s="17" t="s">
        <v>87</v>
      </c>
    </row>
    <row r="330" spans="2:51" s="11" customFormat="1" ht="22.5" customHeight="1">
      <c r="B330" s="177"/>
      <c r="D330" s="178" t="s">
        <v>139</v>
      </c>
      <c r="E330" s="179" t="s">
        <v>44</v>
      </c>
      <c r="F330" s="180" t="s">
        <v>503</v>
      </c>
      <c r="H330" s="181">
        <v>23.06</v>
      </c>
      <c r="I330" s="182"/>
      <c r="L330" s="177"/>
      <c r="M330" s="183"/>
      <c r="N330" s="184"/>
      <c r="O330" s="184"/>
      <c r="P330" s="184"/>
      <c r="Q330" s="184"/>
      <c r="R330" s="184"/>
      <c r="S330" s="184"/>
      <c r="T330" s="185"/>
      <c r="AT330" s="179" t="s">
        <v>139</v>
      </c>
      <c r="AU330" s="179" t="s">
        <v>87</v>
      </c>
      <c r="AV330" s="11" t="s">
        <v>87</v>
      </c>
      <c r="AW330" s="11" t="s">
        <v>42</v>
      </c>
      <c r="AX330" s="11" t="s">
        <v>79</v>
      </c>
      <c r="AY330" s="179" t="s">
        <v>130</v>
      </c>
    </row>
    <row r="331" spans="2:51" s="13" customFormat="1" ht="22.5" customHeight="1">
      <c r="B331" s="194"/>
      <c r="D331" s="195" t="s">
        <v>139</v>
      </c>
      <c r="E331" s="196" t="s">
        <v>44</v>
      </c>
      <c r="F331" s="197" t="s">
        <v>142</v>
      </c>
      <c r="H331" s="198">
        <v>23.06</v>
      </c>
      <c r="I331" s="199"/>
      <c r="L331" s="194"/>
      <c r="M331" s="200"/>
      <c r="N331" s="201"/>
      <c r="O331" s="201"/>
      <c r="P331" s="201"/>
      <c r="Q331" s="201"/>
      <c r="R331" s="201"/>
      <c r="S331" s="201"/>
      <c r="T331" s="202"/>
      <c r="AT331" s="203" t="s">
        <v>139</v>
      </c>
      <c r="AU331" s="203" t="s">
        <v>87</v>
      </c>
      <c r="AV331" s="13" t="s">
        <v>137</v>
      </c>
      <c r="AW331" s="13" t="s">
        <v>42</v>
      </c>
      <c r="AX331" s="13" t="s">
        <v>23</v>
      </c>
      <c r="AY331" s="203" t="s">
        <v>130</v>
      </c>
    </row>
    <row r="332" spans="2:65" s="1" customFormat="1" ht="31.5" customHeight="1">
      <c r="B332" s="164"/>
      <c r="C332" s="165" t="s">
        <v>504</v>
      </c>
      <c r="D332" s="165" t="s">
        <v>132</v>
      </c>
      <c r="E332" s="166" t="s">
        <v>505</v>
      </c>
      <c r="F332" s="167" t="s">
        <v>506</v>
      </c>
      <c r="G332" s="168" t="s">
        <v>263</v>
      </c>
      <c r="H332" s="169">
        <v>190</v>
      </c>
      <c r="I332" s="170">
        <v>289</v>
      </c>
      <c r="J332" s="171">
        <f>ROUND(I332*H332,2)</f>
        <v>54910</v>
      </c>
      <c r="K332" s="167" t="s">
        <v>136</v>
      </c>
      <c r="L332" s="34"/>
      <c r="M332" s="172" t="s">
        <v>44</v>
      </c>
      <c r="N332" s="173" t="s">
        <v>50</v>
      </c>
      <c r="O332" s="35"/>
      <c r="P332" s="174">
        <f>O332*H332</f>
        <v>0</v>
      </c>
      <c r="Q332" s="174">
        <v>0.1554</v>
      </c>
      <c r="R332" s="174">
        <f>Q332*H332</f>
        <v>29.526000000000003</v>
      </c>
      <c r="S332" s="174">
        <v>0</v>
      </c>
      <c r="T332" s="175">
        <f>S332*H332</f>
        <v>0</v>
      </c>
      <c r="AR332" s="17" t="s">
        <v>137</v>
      </c>
      <c r="AT332" s="17" t="s">
        <v>132</v>
      </c>
      <c r="AU332" s="17" t="s">
        <v>87</v>
      </c>
      <c r="AY332" s="17" t="s">
        <v>130</v>
      </c>
      <c r="BE332" s="176">
        <f>IF(N332="základní",J332,0)</f>
        <v>54910</v>
      </c>
      <c r="BF332" s="176">
        <f>IF(N332="snížená",J332,0)</f>
        <v>0</v>
      </c>
      <c r="BG332" s="176">
        <f>IF(N332="zákl. přenesená",J332,0)</f>
        <v>0</v>
      </c>
      <c r="BH332" s="176">
        <f>IF(N332="sníž. přenesená",J332,0)</f>
        <v>0</v>
      </c>
      <c r="BI332" s="176">
        <f>IF(N332="nulová",J332,0)</f>
        <v>0</v>
      </c>
      <c r="BJ332" s="17" t="s">
        <v>23</v>
      </c>
      <c r="BK332" s="176">
        <f>ROUND(I332*H332,2)</f>
        <v>54910</v>
      </c>
      <c r="BL332" s="17" t="s">
        <v>137</v>
      </c>
      <c r="BM332" s="17" t="s">
        <v>507</v>
      </c>
    </row>
    <row r="333" spans="2:51" s="11" customFormat="1" ht="22.5" customHeight="1">
      <c r="B333" s="177"/>
      <c r="D333" s="178" t="s">
        <v>139</v>
      </c>
      <c r="E333" s="179" t="s">
        <v>44</v>
      </c>
      <c r="F333" s="180" t="s">
        <v>508</v>
      </c>
      <c r="H333" s="181">
        <v>190</v>
      </c>
      <c r="I333" s="182"/>
      <c r="L333" s="177"/>
      <c r="M333" s="183"/>
      <c r="N333" s="184"/>
      <c r="O333" s="184"/>
      <c r="P333" s="184"/>
      <c r="Q333" s="184"/>
      <c r="R333" s="184"/>
      <c r="S333" s="184"/>
      <c r="T333" s="185"/>
      <c r="AT333" s="179" t="s">
        <v>139</v>
      </c>
      <c r="AU333" s="179" t="s">
        <v>87</v>
      </c>
      <c r="AV333" s="11" t="s">
        <v>87</v>
      </c>
      <c r="AW333" s="11" t="s">
        <v>42</v>
      </c>
      <c r="AX333" s="11" t="s">
        <v>79</v>
      </c>
      <c r="AY333" s="179" t="s">
        <v>130</v>
      </c>
    </row>
    <row r="334" spans="2:51" s="12" customFormat="1" ht="22.5" customHeight="1">
      <c r="B334" s="186"/>
      <c r="D334" s="178" t="s">
        <v>139</v>
      </c>
      <c r="E334" s="187" t="s">
        <v>44</v>
      </c>
      <c r="F334" s="188" t="s">
        <v>141</v>
      </c>
      <c r="H334" s="189" t="s">
        <v>44</v>
      </c>
      <c r="I334" s="190"/>
      <c r="L334" s="186"/>
      <c r="M334" s="191"/>
      <c r="N334" s="192"/>
      <c r="O334" s="192"/>
      <c r="P334" s="192"/>
      <c r="Q334" s="192"/>
      <c r="R334" s="192"/>
      <c r="S334" s="192"/>
      <c r="T334" s="193"/>
      <c r="AT334" s="189" t="s">
        <v>139</v>
      </c>
      <c r="AU334" s="189" t="s">
        <v>87</v>
      </c>
      <c r="AV334" s="12" t="s">
        <v>23</v>
      </c>
      <c r="AW334" s="12" t="s">
        <v>42</v>
      </c>
      <c r="AX334" s="12" t="s">
        <v>79</v>
      </c>
      <c r="AY334" s="189" t="s">
        <v>130</v>
      </c>
    </row>
    <row r="335" spans="2:51" s="13" customFormat="1" ht="22.5" customHeight="1">
      <c r="B335" s="194"/>
      <c r="D335" s="195" t="s">
        <v>139</v>
      </c>
      <c r="E335" s="196" t="s">
        <v>44</v>
      </c>
      <c r="F335" s="197" t="s">
        <v>142</v>
      </c>
      <c r="H335" s="198">
        <v>190</v>
      </c>
      <c r="I335" s="199"/>
      <c r="L335" s="194"/>
      <c r="M335" s="200"/>
      <c r="N335" s="201"/>
      <c r="O335" s="201"/>
      <c r="P335" s="201"/>
      <c r="Q335" s="201"/>
      <c r="R335" s="201"/>
      <c r="S335" s="201"/>
      <c r="T335" s="202"/>
      <c r="AT335" s="203" t="s">
        <v>139</v>
      </c>
      <c r="AU335" s="203" t="s">
        <v>87</v>
      </c>
      <c r="AV335" s="13" t="s">
        <v>137</v>
      </c>
      <c r="AW335" s="13" t="s">
        <v>42</v>
      </c>
      <c r="AX335" s="13" t="s">
        <v>23</v>
      </c>
      <c r="AY335" s="203" t="s">
        <v>130</v>
      </c>
    </row>
    <row r="336" spans="2:65" s="1" customFormat="1" ht="22.5" customHeight="1">
      <c r="B336" s="164"/>
      <c r="C336" s="204" t="s">
        <v>509</v>
      </c>
      <c r="D336" s="204" t="s">
        <v>237</v>
      </c>
      <c r="E336" s="205" t="s">
        <v>510</v>
      </c>
      <c r="F336" s="206" t="s">
        <v>511</v>
      </c>
      <c r="G336" s="207" t="s">
        <v>283</v>
      </c>
      <c r="H336" s="208">
        <v>191.9</v>
      </c>
      <c r="I336" s="209">
        <v>111.2</v>
      </c>
      <c r="J336" s="210">
        <f>ROUND(I336*H336,2)</f>
        <v>21339.28</v>
      </c>
      <c r="K336" s="206" t="s">
        <v>136</v>
      </c>
      <c r="L336" s="211"/>
      <c r="M336" s="212" t="s">
        <v>44</v>
      </c>
      <c r="N336" s="213" t="s">
        <v>50</v>
      </c>
      <c r="O336" s="35"/>
      <c r="P336" s="174">
        <f>O336*H336</f>
        <v>0</v>
      </c>
      <c r="Q336" s="174">
        <v>0.108</v>
      </c>
      <c r="R336" s="174">
        <f>Q336*H336</f>
        <v>20.7252</v>
      </c>
      <c r="S336" s="174">
        <v>0</v>
      </c>
      <c r="T336" s="175">
        <f>S336*H336</f>
        <v>0</v>
      </c>
      <c r="AR336" s="17" t="s">
        <v>174</v>
      </c>
      <c r="AT336" s="17" t="s">
        <v>237</v>
      </c>
      <c r="AU336" s="17" t="s">
        <v>87</v>
      </c>
      <c r="AY336" s="17" t="s">
        <v>130</v>
      </c>
      <c r="BE336" s="176">
        <f>IF(N336="základní",J336,0)</f>
        <v>21339.28</v>
      </c>
      <c r="BF336" s="176">
        <f>IF(N336="snížená",J336,0)</f>
        <v>0</v>
      </c>
      <c r="BG336" s="176">
        <f>IF(N336="zákl. přenesená",J336,0)</f>
        <v>0</v>
      </c>
      <c r="BH336" s="176">
        <f>IF(N336="sníž. přenesená",J336,0)</f>
        <v>0</v>
      </c>
      <c r="BI336" s="176">
        <f>IF(N336="nulová",J336,0)</f>
        <v>0</v>
      </c>
      <c r="BJ336" s="17" t="s">
        <v>23</v>
      </c>
      <c r="BK336" s="176">
        <f>ROUND(I336*H336,2)</f>
        <v>21339.28</v>
      </c>
      <c r="BL336" s="17" t="s">
        <v>137</v>
      </c>
      <c r="BM336" s="17" t="s">
        <v>512</v>
      </c>
    </row>
    <row r="337" spans="2:51" s="11" customFormat="1" ht="22.5" customHeight="1">
      <c r="B337" s="177"/>
      <c r="D337" s="195" t="s">
        <v>139</v>
      </c>
      <c r="F337" s="214" t="s">
        <v>513</v>
      </c>
      <c r="H337" s="215">
        <v>191.9</v>
      </c>
      <c r="I337" s="182"/>
      <c r="L337" s="177"/>
      <c r="M337" s="183"/>
      <c r="N337" s="184"/>
      <c r="O337" s="184"/>
      <c r="P337" s="184"/>
      <c r="Q337" s="184"/>
      <c r="R337" s="184"/>
      <c r="S337" s="184"/>
      <c r="T337" s="185"/>
      <c r="AT337" s="179" t="s">
        <v>139</v>
      </c>
      <c r="AU337" s="179" t="s">
        <v>87</v>
      </c>
      <c r="AV337" s="11" t="s">
        <v>87</v>
      </c>
      <c r="AW337" s="11" t="s">
        <v>4</v>
      </c>
      <c r="AX337" s="11" t="s">
        <v>23</v>
      </c>
      <c r="AY337" s="179" t="s">
        <v>130</v>
      </c>
    </row>
    <row r="338" spans="2:65" s="1" customFormat="1" ht="22.5" customHeight="1">
      <c r="B338" s="164"/>
      <c r="C338" s="165" t="s">
        <v>514</v>
      </c>
      <c r="D338" s="165" t="s">
        <v>132</v>
      </c>
      <c r="E338" s="166" t="s">
        <v>515</v>
      </c>
      <c r="F338" s="167" t="s">
        <v>516</v>
      </c>
      <c r="G338" s="168" t="s">
        <v>135</v>
      </c>
      <c r="H338" s="169">
        <v>4399.2</v>
      </c>
      <c r="I338" s="170">
        <v>49</v>
      </c>
      <c r="J338" s="171">
        <f>ROUND(I338*H338,2)</f>
        <v>215560.8</v>
      </c>
      <c r="K338" s="167" t="s">
        <v>136</v>
      </c>
      <c r="L338" s="34"/>
      <c r="M338" s="172" t="s">
        <v>44</v>
      </c>
      <c r="N338" s="173" t="s">
        <v>50</v>
      </c>
      <c r="O338" s="35"/>
      <c r="P338" s="174">
        <f>O338*H338</f>
        <v>0</v>
      </c>
      <c r="Q338" s="174">
        <v>0.00195</v>
      </c>
      <c r="R338" s="174">
        <f>Q338*H338</f>
        <v>8.578439999999999</v>
      </c>
      <c r="S338" s="174">
        <v>0</v>
      </c>
      <c r="T338" s="175">
        <f>S338*H338</f>
        <v>0</v>
      </c>
      <c r="AR338" s="17" t="s">
        <v>137</v>
      </c>
      <c r="AT338" s="17" t="s">
        <v>132</v>
      </c>
      <c r="AU338" s="17" t="s">
        <v>87</v>
      </c>
      <c r="AY338" s="17" t="s">
        <v>130</v>
      </c>
      <c r="BE338" s="176">
        <f>IF(N338="základní",J338,0)</f>
        <v>215560.8</v>
      </c>
      <c r="BF338" s="176">
        <f>IF(N338="snížená",J338,0)</f>
        <v>0</v>
      </c>
      <c r="BG338" s="176">
        <f>IF(N338="zákl. přenesená",J338,0)</f>
        <v>0</v>
      </c>
      <c r="BH338" s="176">
        <f>IF(N338="sníž. přenesená",J338,0)</f>
        <v>0</v>
      </c>
      <c r="BI338" s="176">
        <f>IF(N338="nulová",J338,0)</f>
        <v>0</v>
      </c>
      <c r="BJ338" s="17" t="s">
        <v>23</v>
      </c>
      <c r="BK338" s="176">
        <f>ROUND(I338*H338,2)</f>
        <v>215560.8</v>
      </c>
      <c r="BL338" s="17" t="s">
        <v>137</v>
      </c>
      <c r="BM338" s="17" t="s">
        <v>517</v>
      </c>
    </row>
    <row r="339" spans="2:51" s="11" customFormat="1" ht="22.5" customHeight="1">
      <c r="B339" s="177"/>
      <c r="D339" s="178" t="s">
        <v>139</v>
      </c>
      <c r="E339" s="179" t="s">
        <v>44</v>
      </c>
      <c r="F339" s="180" t="s">
        <v>140</v>
      </c>
      <c r="H339" s="181">
        <v>4399.2</v>
      </c>
      <c r="I339" s="182"/>
      <c r="L339" s="177"/>
      <c r="M339" s="183"/>
      <c r="N339" s="184"/>
      <c r="O339" s="184"/>
      <c r="P339" s="184"/>
      <c r="Q339" s="184"/>
      <c r="R339" s="184"/>
      <c r="S339" s="184"/>
      <c r="T339" s="185"/>
      <c r="AT339" s="179" t="s">
        <v>139</v>
      </c>
      <c r="AU339" s="179" t="s">
        <v>87</v>
      </c>
      <c r="AV339" s="11" t="s">
        <v>87</v>
      </c>
      <c r="AW339" s="11" t="s">
        <v>42</v>
      </c>
      <c r="AX339" s="11" t="s">
        <v>79</v>
      </c>
      <c r="AY339" s="179" t="s">
        <v>130</v>
      </c>
    </row>
    <row r="340" spans="2:51" s="12" customFormat="1" ht="22.5" customHeight="1">
      <c r="B340" s="186"/>
      <c r="D340" s="178" t="s">
        <v>139</v>
      </c>
      <c r="E340" s="187" t="s">
        <v>44</v>
      </c>
      <c r="F340" s="188" t="s">
        <v>141</v>
      </c>
      <c r="H340" s="189" t="s">
        <v>44</v>
      </c>
      <c r="I340" s="190"/>
      <c r="L340" s="186"/>
      <c r="M340" s="191"/>
      <c r="N340" s="192"/>
      <c r="O340" s="192"/>
      <c r="P340" s="192"/>
      <c r="Q340" s="192"/>
      <c r="R340" s="192"/>
      <c r="S340" s="192"/>
      <c r="T340" s="193"/>
      <c r="AT340" s="189" t="s">
        <v>139</v>
      </c>
      <c r="AU340" s="189" t="s">
        <v>87</v>
      </c>
      <c r="AV340" s="12" t="s">
        <v>23</v>
      </c>
      <c r="AW340" s="12" t="s">
        <v>42</v>
      </c>
      <c r="AX340" s="12" t="s">
        <v>79</v>
      </c>
      <c r="AY340" s="189" t="s">
        <v>130</v>
      </c>
    </row>
    <row r="341" spans="2:51" s="13" customFormat="1" ht="22.5" customHeight="1">
      <c r="B341" s="194"/>
      <c r="D341" s="195" t="s">
        <v>139</v>
      </c>
      <c r="E341" s="196" t="s">
        <v>44</v>
      </c>
      <c r="F341" s="197" t="s">
        <v>142</v>
      </c>
      <c r="H341" s="198">
        <v>4399.2</v>
      </c>
      <c r="I341" s="199"/>
      <c r="L341" s="194"/>
      <c r="M341" s="200"/>
      <c r="N341" s="201"/>
      <c r="O341" s="201"/>
      <c r="P341" s="201"/>
      <c r="Q341" s="201"/>
      <c r="R341" s="201"/>
      <c r="S341" s="201"/>
      <c r="T341" s="202"/>
      <c r="AT341" s="203" t="s">
        <v>139</v>
      </c>
      <c r="AU341" s="203" t="s">
        <v>87</v>
      </c>
      <c r="AV341" s="13" t="s">
        <v>137</v>
      </c>
      <c r="AW341" s="13" t="s">
        <v>42</v>
      </c>
      <c r="AX341" s="13" t="s">
        <v>23</v>
      </c>
      <c r="AY341" s="203" t="s">
        <v>130</v>
      </c>
    </row>
    <row r="342" spans="2:65" s="1" customFormat="1" ht="22.5" customHeight="1">
      <c r="B342" s="164"/>
      <c r="C342" s="165" t="s">
        <v>518</v>
      </c>
      <c r="D342" s="165" t="s">
        <v>132</v>
      </c>
      <c r="E342" s="166" t="s">
        <v>519</v>
      </c>
      <c r="F342" s="167" t="s">
        <v>520</v>
      </c>
      <c r="G342" s="168" t="s">
        <v>263</v>
      </c>
      <c r="H342" s="169">
        <v>95.1</v>
      </c>
      <c r="I342" s="170">
        <v>98</v>
      </c>
      <c r="J342" s="171">
        <f>ROUND(I342*H342,2)</f>
        <v>9319.8</v>
      </c>
      <c r="K342" s="167" t="s">
        <v>136</v>
      </c>
      <c r="L342" s="34"/>
      <c r="M342" s="172" t="s">
        <v>44</v>
      </c>
      <c r="N342" s="173" t="s">
        <v>50</v>
      </c>
      <c r="O342" s="35"/>
      <c r="P342" s="174">
        <f>O342*H342</f>
        <v>0</v>
      </c>
      <c r="Q342" s="174">
        <v>0</v>
      </c>
      <c r="R342" s="174">
        <f>Q342*H342</f>
        <v>0</v>
      </c>
      <c r="S342" s="174">
        <v>0</v>
      </c>
      <c r="T342" s="175">
        <f>S342*H342</f>
        <v>0</v>
      </c>
      <c r="AR342" s="17" t="s">
        <v>137</v>
      </c>
      <c r="AT342" s="17" t="s">
        <v>132</v>
      </c>
      <c r="AU342" s="17" t="s">
        <v>87</v>
      </c>
      <c r="AY342" s="17" t="s">
        <v>130</v>
      </c>
      <c r="BE342" s="176">
        <f>IF(N342="základní",J342,0)</f>
        <v>9319.8</v>
      </c>
      <c r="BF342" s="176">
        <f>IF(N342="snížená",J342,0)</f>
        <v>0</v>
      </c>
      <c r="BG342" s="176">
        <f>IF(N342="zákl. přenesená",J342,0)</f>
        <v>0</v>
      </c>
      <c r="BH342" s="176">
        <f>IF(N342="sníž. přenesená",J342,0)</f>
        <v>0</v>
      </c>
      <c r="BI342" s="176">
        <f>IF(N342="nulová",J342,0)</f>
        <v>0</v>
      </c>
      <c r="BJ342" s="17" t="s">
        <v>23</v>
      </c>
      <c r="BK342" s="176">
        <f>ROUND(I342*H342,2)</f>
        <v>9319.8</v>
      </c>
      <c r="BL342" s="17" t="s">
        <v>137</v>
      </c>
      <c r="BM342" s="17" t="s">
        <v>521</v>
      </c>
    </row>
    <row r="343" spans="2:51" s="11" customFormat="1" ht="22.5" customHeight="1">
      <c r="B343" s="177"/>
      <c r="D343" s="178" t="s">
        <v>139</v>
      </c>
      <c r="E343" s="179" t="s">
        <v>44</v>
      </c>
      <c r="F343" s="180" t="s">
        <v>522</v>
      </c>
      <c r="H343" s="181">
        <v>95.1</v>
      </c>
      <c r="I343" s="182"/>
      <c r="L343" s="177"/>
      <c r="M343" s="183"/>
      <c r="N343" s="184"/>
      <c r="O343" s="184"/>
      <c r="P343" s="184"/>
      <c r="Q343" s="184"/>
      <c r="R343" s="184"/>
      <c r="S343" s="184"/>
      <c r="T343" s="185"/>
      <c r="AT343" s="179" t="s">
        <v>139</v>
      </c>
      <c r="AU343" s="179" t="s">
        <v>87</v>
      </c>
      <c r="AV343" s="11" t="s">
        <v>87</v>
      </c>
      <c r="AW343" s="11" t="s">
        <v>42</v>
      </c>
      <c r="AX343" s="11" t="s">
        <v>79</v>
      </c>
      <c r="AY343" s="179" t="s">
        <v>130</v>
      </c>
    </row>
    <row r="344" spans="2:51" s="13" customFormat="1" ht="22.5" customHeight="1">
      <c r="B344" s="194"/>
      <c r="D344" s="195" t="s">
        <v>139</v>
      </c>
      <c r="E344" s="196" t="s">
        <v>44</v>
      </c>
      <c r="F344" s="197" t="s">
        <v>142</v>
      </c>
      <c r="H344" s="198">
        <v>95.1</v>
      </c>
      <c r="I344" s="199"/>
      <c r="L344" s="194"/>
      <c r="M344" s="200"/>
      <c r="N344" s="201"/>
      <c r="O344" s="201"/>
      <c r="P344" s="201"/>
      <c r="Q344" s="201"/>
      <c r="R344" s="201"/>
      <c r="S344" s="201"/>
      <c r="T344" s="202"/>
      <c r="AT344" s="203" t="s">
        <v>139</v>
      </c>
      <c r="AU344" s="203" t="s">
        <v>87</v>
      </c>
      <c r="AV344" s="13" t="s">
        <v>137</v>
      </c>
      <c r="AW344" s="13" t="s">
        <v>42</v>
      </c>
      <c r="AX344" s="13" t="s">
        <v>23</v>
      </c>
      <c r="AY344" s="203" t="s">
        <v>130</v>
      </c>
    </row>
    <row r="345" spans="2:65" s="1" customFormat="1" ht="22.5" customHeight="1">
      <c r="B345" s="164"/>
      <c r="C345" s="165" t="s">
        <v>523</v>
      </c>
      <c r="D345" s="165" t="s">
        <v>132</v>
      </c>
      <c r="E345" s="166" t="s">
        <v>524</v>
      </c>
      <c r="F345" s="167" t="s">
        <v>525</v>
      </c>
      <c r="G345" s="168" t="s">
        <v>263</v>
      </c>
      <c r="H345" s="169">
        <v>95.1</v>
      </c>
      <c r="I345" s="170">
        <v>111</v>
      </c>
      <c r="J345" s="171">
        <f>ROUND(I345*H345,2)</f>
        <v>10556.1</v>
      </c>
      <c r="K345" s="167" t="s">
        <v>136</v>
      </c>
      <c r="L345" s="34"/>
      <c r="M345" s="172" t="s">
        <v>44</v>
      </c>
      <c r="N345" s="173" t="s">
        <v>50</v>
      </c>
      <c r="O345" s="35"/>
      <c r="P345" s="174">
        <f>O345*H345</f>
        <v>0</v>
      </c>
      <c r="Q345" s="174">
        <v>0</v>
      </c>
      <c r="R345" s="174">
        <f>Q345*H345</f>
        <v>0</v>
      </c>
      <c r="S345" s="174">
        <v>0</v>
      </c>
      <c r="T345" s="175">
        <f>S345*H345</f>
        <v>0</v>
      </c>
      <c r="AR345" s="17" t="s">
        <v>137</v>
      </c>
      <c r="AT345" s="17" t="s">
        <v>132</v>
      </c>
      <c r="AU345" s="17" t="s">
        <v>87</v>
      </c>
      <c r="AY345" s="17" t="s">
        <v>130</v>
      </c>
      <c r="BE345" s="176">
        <f>IF(N345="základní",J345,0)</f>
        <v>10556.1</v>
      </c>
      <c r="BF345" s="176">
        <f>IF(N345="snížená",J345,0)</f>
        <v>0</v>
      </c>
      <c r="BG345" s="176">
        <f>IF(N345="zákl. přenesená",J345,0)</f>
        <v>0</v>
      </c>
      <c r="BH345" s="176">
        <f>IF(N345="sníž. přenesená",J345,0)</f>
        <v>0</v>
      </c>
      <c r="BI345" s="176">
        <f>IF(N345="nulová",J345,0)</f>
        <v>0</v>
      </c>
      <c r="BJ345" s="17" t="s">
        <v>23</v>
      </c>
      <c r="BK345" s="176">
        <f>ROUND(I345*H345,2)</f>
        <v>10556.1</v>
      </c>
      <c r="BL345" s="17" t="s">
        <v>137</v>
      </c>
      <c r="BM345" s="17" t="s">
        <v>526</v>
      </c>
    </row>
    <row r="346" spans="2:51" s="11" customFormat="1" ht="22.5" customHeight="1">
      <c r="B346" s="177"/>
      <c r="D346" s="178" t="s">
        <v>139</v>
      </c>
      <c r="E346" s="179" t="s">
        <v>44</v>
      </c>
      <c r="F346" s="180" t="s">
        <v>527</v>
      </c>
      <c r="H346" s="181">
        <v>47.5</v>
      </c>
      <c r="I346" s="182"/>
      <c r="L346" s="177"/>
      <c r="M346" s="183"/>
      <c r="N346" s="184"/>
      <c r="O346" s="184"/>
      <c r="P346" s="184"/>
      <c r="Q346" s="184"/>
      <c r="R346" s="184"/>
      <c r="S346" s="184"/>
      <c r="T346" s="185"/>
      <c r="AT346" s="179" t="s">
        <v>139</v>
      </c>
      <c r="AU346" s="179" t="s">
        <v>87</v>
      </c>
      <c r="AV346" s="11" t="s">
        <v>87</v>
      </c>
      <c r="AW346" s="11" t="s">
        <v>42</v>
      </c>
      <c r="AX346" s="11" t="s">
        <v>79</v>
      </c>
      <c r="AY346" s="179" t="s">
        <v>130</v>
      </c>
    </row>
    <row r="347" spans="2:51" s="12" customFormat="1" ht="22.5" customHeight="1">
      <c r="B347" s="186"/>
      <c r="D347" s="178" t="s">
        <v>139</v>
      </c>
      <c r="E347" s="187" t="s">
        <v>44</v>
      </c>
      <c r="F347" s="188" t="s">
        <v>528</v>
      </c>
      <c r="H347" s="189" t="s">
        <v>44</v>
      </c>
      <c r="I347" s="190"/>
      <c r="L347" s="186"/>
      <c r="M347" s="191"/>
      <c r="N347" s="192"/>
      <c r="O347" s="192"/>
      <c r="P347" s="192"/>
      <c r="Q347" s="192"/>
      <c r="R347" s="192"/>
      <c r="S347" s="192"/>
      <c r="T347" s="193"/>
      <c r="AT347" s="189" t="s">
        <v>139</v>
      </c>
      <c r="AU347" s="189" t="s">
        <v>87</v>
      </c>
      <c r="AV347" s="12" t="s">
        <v>23</v>
      </c>
      <c r="AW347" s="12" t="s">
        <v>42</v>
      </c>
      <c r="AX347" s="12" t="s">
        <v>79</v>
      </c>
      <c r="AY347" s="189" t="s">
        <v>130</v>
      </c>
    </row>
    <row r="348" spans="2:51" s="11" customFormat="1" ht="22.5" customHeight="1">
      <c r="B348" s="177"/>
      <c r="D348" s="178" t="s">
        <v>139</v>
      </c>
      <c r="E348" s="179" t="s">
        <v>44</v>
      </c>
      <c r="F348" s="180" t="s">
        <v>529</v>
      </c>
      <c r="H348" s="181">
        <v>36.3</v>
      </c>
      <c r="I348" s="182"/>
      <c r="L348" s="177"/>
      <c r="M348" s="183"/>
      <c r="N348" s="184"/>
      <c r="O348" s="184"/>
      <c r="P348" s="184"/>
      <c r="Q348" s="184"/>
      <c r="R348" s="184"/>
      <c r="S348" s="184"/>
      <c r="T348" s="185"/>
      <c r="AT348" s="179" t="s">
        <v>139</v>
      </c>
      <c r="AU348" s="179" t="s">
        <v>87</v>
      </c>
      <c r="AV348" s="11" t="s">
        <v>87</v>
      </c>
      <c r="AW348" s="11" t="s">
        <v>42</v>
      </c>
      <c r="AX348" s="11" t="s">
        <v>79</v>
      </c>
      <c r="AY348" s="179" t="s">
        <v>130</v>
      </c>
    </row>
    <row r="349" spans="2:51" s="12" customFormat="1" ht="22.5" customHeight="1">
      <c r="B349" s="186"/>
      <c r="D349" s="178" t="s">
        <v>139</v>
      </c>
      <c r="E349" s="187" t="s">
        <v>44</v>
      </c>
      <c r="F349" s="188" t="s">
        <v>530</v>
      </c>
      <c r="H349" s="189" t="s">
        <v>44</v>
      </c>
      <c r="I349" s="190"/>
      <c r="L349" s="186"/>
      <c r="M349" s="191"/>
      <c r="N349" s="192"/>
      <c r="O349" s="192"/>
      <c r="P349" s="192"/>
      <c r="Q349" s="192"/>
      <c r="R349" s="192"/>
      <c r="S349" s="192"/>
      <c r="T349" s="193"/>
      <c r="AT349" s="189" t="s">
        <v>139</v>
      </c>
      <c r="AU349" s="189" t="s">
        <v>87</v>
      </c>
      <c r="AV349" s="12" t="s">
        <v>23</v>
      </c>
      <c r="AW349" s="12" t="s">
        <v>42</v>
      </c>
      <c r="AX349" s="12" t="s">
        <v>79</v>
      </c>
      <c r="AY349" s="189" t="s">
        <v>130</v>
      </c>
    </row>
    <row r="350" spans="2:51" s="11" customFormat="1" ht="22.5" customHeight="1">
      <c r="B350" s="177"/>
      <c r="D350" s="178" t="s">
        <v>139</v>
      </c>
      <c r="E350" s="179" t="s">
        <v>44</v>
      </c>
      <c r="F350" s="180" t="s">
        <v>531</v>
      </c>
      <c r="H350" s="181">
        <v>11.3</v>
      </c>
      <c r="I350" s="182"/>
      <c r="L350" s="177"/>
      <c r="M350" s="183"/>
      <c r="N350" s="184"/>
      <c r="O350" s="184"/>
      <c r="P350" s="184"/>
      <c r="Q350" s="184"/>
      <c r="R350" s="184"/>
      <c r="S350" s="184"/>
      <c r="T350" s="185"/>
      <c r="AT350" s="179" t="s">
        <v>139</v>
      </c>
      <c r="AU350" s="179" t="s">
        <v>87</v>
      </c>
      <c r="AV350" s="11" t="s">
        <v>87</v>
      </c>
      <c r="AW350" s="11" t="s">
        <v>42</v>
      </c>
      <c r="AX350" s="11" t="s">
        <v>79</v>
      </c>
      <c r="AY350" s="179" t="s">
        <v>130</v>
      </c>
    </row>
    <row r="351" spans="2:51" s="12" customFormat="1" ht="22.5" customHeight="1">
      <c r="B351" s="186"/>
      <c r="D351" s="178" t="s">
        <v>139</v>
      </c>
      <c r="E351" s="187" t="s">
        <v>44</v>
      </c>
      <c r="F351" s="188" t="s">
        <v>532</v>
      </c>
      <c r="H351" s="189" t="s">
        <v>44</v>
      </c>
      <c r="I351" s="190"/>
      <c r="L351" s="186"/>
      <c r="M351" s="191"/>
      <c r="N351" s="192"/>
      <c r="O351" s="192"/>
      <c r="P351" s="192"/>
      <c r="Q351" s="192"/>
      <c r="R351" s="192"/>
      <c r="S351" s="192"/>
      <c r="T351" s="193"/>
      <c r="AT351" s="189" t="s">
        <v>139</v>
      </c>
      <c r="AU351" s="189" t="s">
        <v>87</v>
      </c>
      <c r="AV351" s="12" t="s">
        <v>23</v>
      </c>
      <c r="AW351" s="12" t="s">
        <v>42</v>
      </c>
      <c r="AX351" s="12" t="s">
        <v>79</v>
      </c>
      <c r="AY351" s="189" t="s">
        <v>130</v>
      </c>
    </row>
    <row r="352" spans="2:51" s="13" customFormat="1" ht="22.5" customHeight="1">
      <c r="B352" s="194"/>
      <c r="D352" s="195" t="s">
        <v>139</v>
      </c>
      <c r="E352" s="196" t="s">
        <v>44</v>
      </c>
      <c r="F352" s="197" t="s">
        <v>142</v>
      </c>
      <c r="H352" s="198">
        <v>95.1</v>
      </c>
      <c r="I352" s="199"/>
      <c r="L352" s="194"/>
      <c r="M352" s="200"/>
      <c r="N352" s="201"/>
      <c r="O352" s="201"/>
      <c r="P352" s="201"/>
      <c r="Q352" s="201"/>
      <c r="R352" s="201"/>
      <c r="S352" s="201"/>
      <c r="T352" s="202"/>
      <c r="AT352" s="203" t="s">
        <v>139</v>
      </c>
      <c r="AU352" s="203" t="s">
        <v>87</v>
      </c>
      <c r="AV352" s="13" t="s">
        <v>137</v>
      </c>
      <c r="AW352" s="13" t="s">
        <v>42</v>
      </c>
      <c r="AX352" s="13" t="s">
        <v>23</v>
      </c>
      <c r="AY352" s="203" t="s">
        <v>130</v>
      </c>
    </row>
    <row r="353" spans="2:65" s="1" customFormat="1" ht="22.5" customHeight="1">
      <c r="B353" s="164"/>
      <c r="C353" s="165" t="s">
        <v>533</v>
      </c>
      <c r="D353" s="165" t="s">
        <v>132</v>
      </c>
      <c r="E353" s="166" t="s">
        <v>534</v>
      </c>
      <c r="F353" s="167" t="s">
        <v>535</v>
      </c>
      <c r="G353" s="168" t="s">
        <v>263</v>
      </c>
      <c r="H353" s="169">
        <v>110</v>
      </c>
      <c r="I353" s="170">
        <v>211</v>
      </c>
      <c r="J353" s="171">
        <f>ROUND(I353*H353,2)</f>
        <v>23210</v>
      </c>
      <c r="K353" s="167" t="s">
        <v>136</v>
      </c>
      <c r="L353" s="34"/>
      <c r="M353" s="172" t="s">
        <v>44</v>
      </c>
      <c r="N353" s="173" t="s">
        <v>50</v>
      </c>
      <c r="O353" s="35"/>
      <c r="P353" s="174">
        <f>O353*H353</f>
        <v>0</v>
      </c>
      <c r="Q353" s="174">
        <v>0</v>
      </c>
      <c r="R353" s="174">
        <f>Q353*H353</f>
        <v>0</v>
      </c>
      <c r="S353" s="174">
        <v>0.324</v>
      </c>
      <c r="T353" s="175">
        <f>S353*H353</f>
        <v>35.64</v>
      </c>
      <c r="AR353" s="17" t="s">
        <v>137</v>
      </c>
      <c r="AT353" s="17" t="s">
        <v>132</v>
      </c>
      <c r="AU353" s="17" t="s">
        <v>87</v>
      </c>
      <c r="AY353" s="17" t="s">
        <v>130</v>
      </c>
      <c r="BE353" s="176">
        <f>IF(N353="základní",J353,0)</f>
        <v>23210</v>
      </c>
      <c r="BF353" s="176">
        <f>IF(N353="snížená",J353,0)</f>
        <v>0</v>
      </c>
      <c r="BG353" s="176">
        <f>IF(N353="zákl. přenesená",J353,0)</f>
        <v>0</v>
      </c>
      <c r="BH353" s="176">
        <f>IF(N353="sníž. přenesená",J353,0)</f>
        <v>0</v>
      </c>
      <c r="BI353" s="176">
        <f>IF(N353="nulová",J353,0)</f>
        <v>0</v>
      </c>
      <c r="BJ353" s="17" t="s">
        <v>23</v>
      </c>
      <c r="BK353" s="176">
        <f>ROUND(I353*H353,2)</f>
        <v>23210</v>
      </c>
      <c r="BL353" s="17" t="s">
        <v>137</v>
      </c>
      <c r="BM353" s="17" t="s">
        <v>536</v>
      </c>
    </row>
    <row r="354" spans="2:51" s="11" customFormat="1" ht="22.5" customHeight="1">
      <c r="B354" s="177"/>
      <c r="D354" s="178" t="s">
        <v>139</v>
      </c>
      <c r="E354" s="179" t="s">
        <v>44</v>
      </c>
      <c r="F354" s="180" t="s">
        <v>537</v>
      </c>
      <c r="H354" s="181">
        <v>110</v>
      </c>
      <c r="I354" s="182"/>
      <c r="L354" s="177"/>
      <c r="M354" s="183"/>
      <c r="N354" s="184"/>
      <c r="O354" s="184"/>
      <c r="P354" s="184"/>
      <c r="Q354" s="184"/>
      <c r="R354" s="184"/>
      <c r="S354" s="184"/>
      <c r="T354" s="185"/>
      <c r="AT354" s="179" t="s">
        <v>139</v>
      </c>
      <c r="AU354" s="179" t="s">
        <v>87</v>
      </c>
      <c r="AV354" s="11" t="s">
        <v>87</v>
      </c>
      <c r="AW354" s="11" t="s">
        <v>42</v>
      </c>
      <c r="AX354" s="11" t="s">
        <v>79</v>
      </c>
      <c r="AY354" s="179" t="s">
        <v>130</v>
      </c>
    </row>
    <row r="355" spans="2:51" s="12" customFormat="1" ht="22.5" customHeight="1">
      <c r="B355" s="186"/>
      <c r="D355" s="178" t="s">
        <v>139</v>
      </c>
      <c r="E355" s="187" t="s">
        <v>44</v>
      </c>
      <c r="F355" s="188" t="s">
        <v>538</v>
      </c>
      <c r="H355" s="189" t="s">
        <v>44</v>
      </c>
      <c r="I355" s="190"/>
      <c r="L355" s="186"/>
      <c r="M355" s="191"/>
      <c r="N355" s="192"/>
      <c r="O355" s="192"/>
      <c r="P355" s="192"/>
      <c r="Q355" s="192"/>
      <c r="R355" s="192"/>
      <c r="S355" s="192"/>
      <c r="T355" s="193"/>
      <c r="AT355" s="189" t="s">
        <v>139</v>
      </c>
      <c r="AU355" s="189" t="s">
        <v>87</v>
      </c>
      <c r="AV355" s="12" t="s">
        <v>23</v>
      </c>
      <c r="AW355" s="12" t="s">
        <v>42</v>
      </c>
      <c r="AX355" s="12" t="s">
        <v>79</v>
      </c>
      <c r="AY355" s="189" t="s">
        <v>130</v>
      </c>
    </row>
    <row r="356" spans="2:51" s="13" customFormat="1" ht="22.5" customHeight="1">
      <c r="B356" s="194"/>
      <c r="D356" s="195" t="s">
        <v>139</v>
      </c>
      <c r="E356" s="196" t="s">
        <v>44</v>
      </c>
      <c r="F356" s="197" t="s">
        <v>142</v>
      </c>
      <c r="H356" s="198">
        <v>110</v>
      </c>
      <c r="I356" s="199"/>
      <c r="L356" s="194"/>
      <c r="M356" s="200"/>
      <c r="N356" s="201"/>
      <c r="O356" s="201"/>
      <c r="P356" s="201"/>
      <c r="Q356" s="201"/>
      <c r="R356" s="201"/>
      <c r="S356" s="201"/>
      <c r="T356" s="202"/>
      <c r="AT356" s="203" t="s">
        <v>139</v>
      </c>
      <c r="AU356" s="203" t="s">
        <v>87</v>
      </c>
      <c r="AV356" s="13" t="s">
        <v>137</v>
      </c>
      <c r="AW356" s="13" t="s">
        <v>42</v>
      </c>
      <c r="AX356" s="13" t="s">
        <v>23</v>
      </c>
      <c r="AY356" s="203" t="s">
        <v>130</v>
      </c>
    </row>
    <row r="357" spans="2:65" s="1" customFormat="1" ht="22.5" customHeight="1">
      <c r="B357" s="164"/>
      <c r="C357" s="165" t="s">
        <v>539</v>
      </c>
      <c r="D357" s="165" t="s">
        <v>132</v>
      </c>
      <c r="E357" s="166" t="s">
        <v>540</v>
      </c>
      <c r="F357" s="167" t="s">
        <v>541</v>
      </c>
      <c r="G357" s="168" t="s">
        <v>283</v>
      </c>
      <c r="H357" s="169">
        <v>6</v>
      </c>
      <c r="I357" s="170">
        <v>685</v>
      </c>
      <c r="J357" s="171">
        <f>ROUND(I357*H357,2)</f>
        <v>4110</v>
      </c>
      <c r="K357" s="167" t="s">
        <v>136</v>
      </c>
      <c r="L357" s="34"/>
      <c r="M357" s="172" t="s">
        <v>44</v>
      </c>
      <c r="N357" s="173" t="s">
        <v>50</v>
      </c>
      <c r="O357" s="35"/>
      <c r="P357" s="174">
        <f>O357*H357</f>
        <v>0</v>
      </c>
      <c r="Q357" s="174">
        <v>0</v>
      </c>
      <c r="R357" s="174">
        <f>Q357*H357</f>
        <v>0</v>
      </c>
      <c r="S357" s="174">
        <v>0.082</v>
      </c>
      <c r="T357" s="175">
        <f>S357*H357</f>
        <v>0.492</v>
      </c>
      <c r="AR357" s="17" t="s">
        <v>137</v>
      </c>
      <c r="AT357" s="17" t="s">
        <v>132</v>
      </c>
      <c r="AU357" s="17" t="s">
        <v>87</v>
      </c>
      <c r="AY357" s="17" t="s">
        <v>130</v>
      </c>
      <c r="BE357" s="176">
        <f>IF(N357="základní",J357,0)</f>
        <v>4110</v>
      </c>
      <c r="BF357" s="176">
        <f>IF(N357="snížená",J357,0)</f>
        <v>0</v>
      </c>
      <c r="BG357" s="176">
        <f>IF(N357="zákl. přenesená",J357,0)</f>
        <v>0</v>
      </c>
      <c r="BH357" s="176">
        <f>IF(N357="sníž. přenesená",J357,0)</f>
        <v>0</v>
      </c>
      <c r="BI357" s="176">
        <f>IF(N357="nulová",J357,0)</f>
        <v>0</v>
      </c>
      <c r="BJ357" s="17" t="s">
        <v>23</v>
      </c>
      <c r="BK357" s="176">
        <f>ROUND(I357*H357,2)</f>
        <v>4110</v>
      </c>
      <c r="BL357" s="17" t="s">
        <v>137</v>
      </c>
      <c r="BM357" s="17" t="s">
        <v>542</v>
      </c>
    </row>
    <row r="358" spans="2:63" s="10" customFormat="1" ht="29.25" customHeight="1">
      <c r="B358" s="150"/>
      <c r="D358" s="161" t="s">
        <v>78</v>
      </c>
      <c r="E358" s="162" t="s">
        <v>543</v>
      </c>
      <c r="F358" s="162" t="s">
        <v>544</v>
      </c>
      <c r="I358" s="153"/>
      <c r="J358" s="163">
        <f>BK358</f>
        <v>403325.55999999994</v>
      </c>
      <c r="L358" s="150"/>
      <c r="M358" s="155"/>
      <c r="N358" s="156"/>
      <c r="O358" s="156"/>
      <c r="P358" s="157">
        <f>SUM(P359:P367)</f>
        <v>0</v>
      </c>
      <c r="Q358" s="156"/>
      <c r="R358" s="157">
        <f>SUM(R359:R367)</f>
        <v>0</v>
      </c>
      <c r="S358" s="156"/>
      <c r="T358" s="158">
        <f>SUM(T359:T367)</f>
        <v>0</v>
      </c>
      <c r="AR358" s="151" t="s">
        <v>23</v>
      </c>
      <c r="AT358" s="159" t="s">
        <v>78</v>
      </c>
      <c r="AU358" s="159" t="s">
        <v>23</v>
      </c>
      <c r="AY358" s="151" t="s">
        <v>130</v>
      </c>
      <c r="BK358" s="160">
        <f>SUM(BK359:BK367)</f>
        <v>403325.55999999994</v>
      </c>
    </row>
    <row r="359" spans="2:65" s="1" customFormat="1" ht="22.5" customHeight="1">
      <c r="B359" s="164"/>
      <c r="C359" s="165" t="s">
        <v>545</v>
      </c>
      <c r="D359" s="165" t="s">
        <v>132</v>
      </c>
      <c r="E359" s="166" t="s">
        <v>546</v>
      </c>
      <c r="F359" s="167" t="s">
        <v>547</v>
      </c>
      <c r="G359" s="168" t="s">
        <v>229</v>
      </c>
      <c r="H359" s="169">
        <v>4409.828</v>
      </c>
      <c r="I359" s="170">
        <v>49</v>
      </c>
      <c r="J359" s="171">
        <f>ROUND(I359*H359,2)</f>
        <v>216081.57</v>
      </c>
      <c r="K359" s="167" t="s">
        <v>136</v>
      </c>
      <c r="L359" s="34"/>
      <c r="M359" s="172" t="s">
        <v>44</v>
      </c>
      <c r="N359" s="173" t="s">
        <v>50</v>
      </c>
      <c r="O359" s="35"/>
      <c r="P359" s="174">
        <f>O359*H359</f>
        <v>0</v>
      </c>
      <c r="Q359" s="174">
        <v>0</v>
      </c>
      <c r="R359" s="174">
        <f>Q359*H359</f>
        <v>0</v>
      </c>
      <c r="S359" s="174">
        <v>0</v>
      </c>
      <c r="T359" s="175">
        <f>S359*H359</f>
        <v>0</v>
      </c>
      <c r="AR359" s="17" t="s">
        <v>137</v>
      </c>
      <c r="AT359" s="17" t="s">
        <v>132</v>
      </c>
      <c r="AU359" s="17" t="s">
        <v>87</v>
      </c>
      <c r="AY359" s="17" t="s">
        <v>130</v>
      </c>
      <c r="BE359" s="176">
        <f>IF(N359="základní",J359,0)</f>
        <v>216081.57</v>
      </c>
      <c r="BF359" s="176">
        <f>IF(N359="snížená",J359,0)</f>
        <v>0</v>
      </c>
      <c r="BG359" s="176">
        <f>IF(N359="zákl. přenesená",J359,0)</f>
        <v>0</v>
      </c>
      <c r="BH359" s="176">
        <f>IF(N359="sníž. přenesená",J359,0)</f>
        <v>0</v>
      </c>
      <c r="BI359" s="176">
        <f>IF(N359="nulová",J359,0)</f>
        <v>0</v>
      </c>
      <c r="BJ359" s="17" t="s">
        <v>23</v>
      </c>
      <c r="BK359" s="176">
        <f>ROUND(I359*H359,2)</f>
        <v>216081.57</v>
      </c>
      <c r="BL359" s="17" t="s">
        <v>137</v>
      </c>
      <c r="BM359" s="17" t="s">
        <v>548</v>
      </c>
    </row>
    <row r="360" spans="2:65" s="1" customFormat="1" ht="22.5" customHeight="1">
      <c r="B360" s="164"/>
      <c r="C360" s="165" t="s">
        <v>549</v>
      </c>
      <c r="D360" s="165" t="s">
        <v>132</v>
      </c>
      <c r="E360" s="166" t="s">
        <v>550</v>
      </c>
      <c r="F360" s="167" t="s">
        <v>551</v>
      </c>
      <c r="G360" s="168" t="s">
        <v>229</v>
      </c>
      <c r="H360" s="169">
        <v>39688.452</v>
      </c>
      <c r="I360" s="170">
        <v>2</v>
      </c>
      <c r="J360" s="171">
        <f>ROUND(I360*H360,2)</f>
        <v>79376.9</v>
      </c>
      <c r="K360" s="167" t="s">
        <v>136</v>
      </c>
      <c r="L360" s="34"/>
      <c r="M360" s="172" t="s">
        <v>44</v>
      </c>
      <c r="N360" s="173" t="s">
        <v>50</v>
      </c>
      <c r="O360" s="35"/>
      <c r="P360" s="174">
        <f>O360*H360</f>
        <v>0</v>
      </c>
      <c r="Q360" s="174">
        <v>0</v>
      </c>
      <c r="R360" s="174">
        <f>Q360*H360</f>
        <v>0</v>
      </c>
      <c r="S360" s="174">
        <v>0</v>
      </c>
      <c r="T360" s="175">
        <f>S360*H360</f>
        <v>0</v>
      </c>
      <c r="AR360" s="17" t="s">
        <v>137</v>
      </c>
      <c r="AT360" s="17" t="s">
        <v>132</v>
      </c>
      <c r="AU360" s="17" t="s">
        <v>87</v>
      </c>
      <c r="AY360" s="17" t="s">
        <v>130</v>
      </c>
      <c r="BE360" s="176">
        <f>IF(N360="základní",J360,0)</f>
        <v>79376.9</v>
      </c>
      <c r="BF360" s="176">
        <f>IF(N360="snížená",J360,0)</f>
        <v>0</v>
      </c>
      <c r="BG360" s="176">
        <f>IF(N360="zákl. přenesená",J360,0)</f>
        <v>0</v>
      </c>
      <c r="BH360" s="176">
        <f>IF(N360="sníž. přenesená",J360,0)</f>
        <v>0</v>
      </c>
      <c r="BI360" s="176">
        <f>IF(N360="nulová",J360,0)</f>
        <v>0</v>
      </c>
      <c r="BJ360" s="17" t="s">
        <v>23</v>
      </c>
      <c r="BK360" s="176">
        <f>ROUND(I360*H360,2)</f>
        <v>79376.9</v>
      </c>
      <c r="BL360" s="17" t="s">
        <v>137</v>
      </c>
      <c r="BM360" s="17" t="s">
        <v>552</v>
      </c>
    </row>
    <row r="361" spans="2:51" s="11" customFormat="1" ht="22.5" customHeight="1">
      <c r="B361" s="177"/>
      <c r="D361" s="178" t="s">
        <v>139</v>
      </c>
      <c r="E361" s="179" t="s">
        <v>44</v>
      </c>
      <c r="F361" s="180" t="s">
        <v>553</v>
      </c>
      <c r="H361" s="181">
        <v>39688.452</v>
      </c>
      <c r="I361" s="182"/>
      <c r="L361" s="177"/>
      <c r="M361" s="183"/>
      <c r="N361" s="184"/>
      <c r="O361" s="184"/>
      <c r="P361" s="184"/>
      <c r="Q361" s="184"/>
      <c r="R361" s="184"/>
      <c r="S361" s="184"/>
      <c r="T361" s="185"/>
      <c r="AT361" s="179" t="s">
        <v>139</v>
      </c>
      <c r="AU361" s="179" t="s">
        <v>87</v>
      </c>
      <c r="AV361" s="11" t="s">
        <v>87</v>
      </c>
      <c r="AW361" s="11" t="s">
        <v>42</v>
      </c>
      <c r="AX361" s="11" t="s">
        <v>79</v>
      </c>
      <c r="AY361" s="179" t="s">
        <v>130</v>
      </c>
    </row>
    <row r="362" spans="2:51" s="13" customFormat="1" ht="22.5" customHeight="1">
      <c r="B362" s="194"/>
      <c r="D362" s="195" t="s">
        <v>139</v>
      </c>
      <c r="E362" s="196" t="s">
        <v>44</v>
      </c>
      <c r="F362" s="197" t="s">
        <v>142</v>
      </c>
      <c r="H362" s="198">
        <v>39688.452</v>
      </c>
      <c r="I362" s="199"/>
      <c r="L362" s="194"/>
      <c r="M362" s="200"/>
      <c r="N362" s="201"/>
      <c r="O362" s="201"/>
      <c r="P362" s="201"/>
      <c r="Q362" s="201"/>
      <c r="R362" s="201"/>
      <c r="S362" s="201"/>
      <c r="T362" s="202"/>
      <c r="AT362" s="203" t="s">
        <v>139</v>
      </c>
      <c r="AU362" s="203" t="s">
        <v>87</v>
      </c>
      <c r="AV362" s="13" t="s">
        <v>137</v>
      </c>
      <c r="AW362" s="13" t="s">
        <v>42</v>
      </c>
      <c r="AX362" s="13" t="s">
        <v>23</v>
      </c>
      <c r="AY362" s="203" t="s">
        <v>130</v>
      </c>
    </row>
    <row r="363" spans="2:65" s="1" customFormat="1" ht="22.5" customHeight="1">
      <c r="B363" s="164"/>
      <c r="C363" s="165" t="s">
        <v>554</v>
      </c>
      <c r="D363" s="165" t="s">
        <v>132</v>
      </c>
      <c r="E363" s="166" t="s">
        <v>555</v>
      </c>
      <c r="F363" s="167" t="s">
        <v>556</v>
      </c>
      <c r="G363" s="168" t="s">
        <v>229</v>
      </c>
      <c r="H363" s="169">
        <v>4409.828</v>
      </c>
      <c r="I363" s="170">
        <v>19</v>
      </c>
      <c r="J363" s="171">
        <f>ROUND(I363*H363,2)</f>
        <v>83786.73</v>
      </c>
      <c r="K363" s="167" t="s">
        <v>136</v>
      </c>
      <c r="L363" s="34"/>
      <c r="M363" s="172" t="s">
        <v>44</v>
      </c>
      <c r="N363" s="173" t="s">
        <v>50</v>
      </c>
      <c r="O363" s="35"/>
      <c r="P363" s="174">
        <f>O363*H363</f>
        <v>0</v>
      </c>
      <c r="Q363" s="174">
        <v>0</v>
      </c>
      <c r="R363" s="174">
        <f>Q363*H363</f>
        <v>0</v>
      </c>
      <c r="S363" s="174">
        <v>0</v>
      </c>
      <c r="T363" s="175">
        <f>S363*H363</f>
        <v>0</v>
      </c>
      <c r="AR363" s="17" t="s">
        <v>137</v>
      </c>
      <c r="AT363" s="17" t="s">
        <v>132</v>
      </c>
      <c r="AU363" s="17" t="s">
        <v>87</v>
      </c>
      <c r="AY363" s="17" t="s">
        <v>130</v>
      </c>
      <c r="BE363" s="176">
        <f>IF(N363="základní",J363,0)</f>
        <v>83786.73</v>
      </c>
      <c r="BF363" s="176">
        <f>IF(N363="snížená",J363,0)</f>
        <v>0</v>
      </c>
      <c r="BG363" s="176">
        <f>IF(N363="zákl. přenesená",J363,0)</f>
        <v>0</v>
      </c>
      <c r="BH363" s="176">
        <f>IF(N363="sníž. přenesená",J363,0)</f>
        <v>0</v>
      </c>
      <c r="BI363" s="176">
        <f>IF(N363="nulová",J363,0)</f>
        <v>0</v>
      </c>
      <c r="BJ363" s="17" t="s">
        <v>23</v>
      </c>
      <c r="BK363" s="176">
        <f>ROUND(I363*H363,2)</f>
        <v>83786.73</v>
      </c>
      <c r="BL363" s="17" t="s">
        <v>137</v>
      </c>
      <c r="BM363" s="17" t="s">
        <v>557</v>
      </c>
    </row>
    <row r="364" spans="2:65" s="1" customFormat="1" ht="22.5" customHeight="1">
      <c r="B364" s="164"/>
      <c r="C364" s="165" t="s">
        <v>558</v>
      </c>
      <c r="D364" s="165" t="s">
        <v>132</v>
      </c>
      <c r="E364" s="166" t="s">
        <v>559</v>
      </c>
      <c r="F364" s="167" t="s">
        <v>560</v>
      </c>
      <c r="G364" s="168" t="s">
        <v>229</v>
      </c>
      <c r="H364" s="169">
        <v>2408.036</v>
      </c>
      <c r="I364" s="170">
        <v>10</v>
      </c>
      <c r="J364" s="171">
        <f>ROUND(I364*H364,2)</f>
        <v>24080.36</v>
      </c>
      <c r="K364" s="167" t="s">
        <v>136</v>
      </c>
      <c r="L364" s="34"/>
      <c r="M364" s="172" t="s">
        <v>44</v>
      </c>
      <c r="N364" s="173" t="s">
        <v>50</v>
      </c>
      <c r="O364" s="35"/>
      <c r="P364" s="174">
        <f>O364*H364</f>
        <v>0</v>
      </c>
      <c r="Q364" s="174">
        <v>0</v>
      </c>
      <c r="R364" s="174">
        <f>Q364*H364</f>
        <v>0</v>
      </c>
      <c r="S364" s="174">
        <v>0</v>
      </c>
      <c r="T364" s="175">
        <f>S364*H364</f>
        <v>0</v>
      </c>
      <c r="AR364" s="17" t="s">
        <v>137</v>
      </c>
      <c r="AT364" s="17" t="s">
        <v>132</v>
      </c>
      <c r="AU364" s="17" t="s">
        <v>87</v>
      </c>
      <c r="AY364" s="17" t="s">
        <v>130</v>
      </c>
      <c r="BE364" s="176">
        <f>IF(N364="základní",J364,0)</f>
        <v>24080.36</v>
      </c>
      <c r="BF364" s="176">
        <f>IF(N364="snížená",J364,0)</f>
        <v>0</v>
      </c>
      <c r="BG364" s="176">
        <f>IF(N364="zákl. přenesená",J364,0)</f>
        <v>0</v>
      </c>
      <c r="BH364" s="176">
        <f>IF(N364="sníž. přenesená",J364,0)</f>
        <v>0</v>
      </c>
      <c r="BI364" s="176">
        <f>IF(N364="nulová",J364,0)</f>
        <v>0</v>
      </c>
      <c r="BJ364" s="17" t="s">
        <v>23</v>
      </c>
      <c r="BK364" s="176">
        <f>ROUND(I364*H364,2)</f>
        <v>24080.36</v>
      </c>
      <c r="BL364" s="17" t="s">
        <v>137</v>
      </c>
      <c r="BM364" s="17" t="s">
        <v>561</v>
      </c>
    </row>
    <row r="365" spans="2:51" s="11" customFormat="1" ht="22.5" customHeight="1">
      <c r="B365" s="177"/>
      <c r="D365" s="178" t="s">
        <v>139</v>
      </c>
      <c r="E365" s="179" t="s">
        <v>44</v>
      </c>
      <c r="F365" s="180" t="s">
        <v>562</v>
      </c>
      <c r="H365" s="181">
        <v>2408.036</v>
      </c>
      <c r="I365" s="182"/>
      <c r="L365" s="177"/>
      <c r="M365" s="183"/>
      <c r="N365" s="184"/>
      <c r="O365" s="184"/>
      <c r="P365" s="184"/>
      <c r="Q365" s="184"/>
      <c r="R365" s="184"/>
      <c r="S365" s="184"/>
      <c r="T365" s="185"/>
      <c r="AT365" s="179" t="s">
        <v>139</v>
      </c>
      <c r="AU365" s="179" t="s">
        <v>87</v>
      </c>
      <c r="AV365" s="11" t="s">
        <v>87</v>
      </c>
      <c r="AW365" s="11" t="s">
        <v>42</v>
      </c>
      <c r="AX365" s="11" t="s">
        <v>79</v>
      </c>
      <c r="AY365" s="179" t="s">
        <v>130</v>
      </c>
    </row>
    <row r="366" spans="2:51" s="13" customFormat="1" ht="22.5" customHeight="1">
      <c r="B366" s="194"/>
      <c r="D366" s="178" t="s">
        <v>139</v>
      </c>
      <c r="E366" s="216" t="s">
        <v>44</v>
      </c>
      <c r="F366" s="217" t="s">
        <v>142</v>
      </c>
      <c r="H366" s="218">
        <v>2408.036</v>
      </c>
      <c r="I366" s="199"/>
      <c r="L366" s="194"/>
      <c r="M366" s="200"/>
      <c r="N366" s="201"/>
      <c r="O366" s="201"/>
      <c r="P366" s="201"/>
      <c r="Q366" s="201"/>
      <c r="R366" s="201"/>
      <c r="S366" s="201"/>
      <c r="T366" s="202"/>
      <c r="AT366" s="203" t="s">
        <v>139</v>
      </c>
      <c r="AU366" s="203" t="s">
        <v>87</v>
      </c>
      <c r="AV366" s="13" t="s">
        <v>137</v>
      </c>
      <c r="AW366" s="13" t="s">
        <v>42</v>
      </c>
      <c r="AX366" s="13" t="s">
        <v>23</v>
      </c>
      <c r="AY366" s="203" t="s">
        <v>130</v>
      </c>
    </row>
    <row r="367" spans="2:51" s="12" customFormat="1" ht="22.5" customHeight="1">
      <c r="B367" s="186"/>
      <c r="D367" s="178" t="s">
        <v>139</v>
      </c>
      <c r="E367" s="187" t="s">
        <v>44</v>
      </c>
      <c r="F367" s="188" t="s">
        <v>563</v>
      </c>
      <c r="H367" s="189" t="s">
        <v>44</v>
      </c>
      <c r="I367" s="190"/>
      <c r="L367" s="186"/>
      <c r="M367" s="191"/>
      <c r="N367" s="192"/>
      <c r="O367" s="192"/>
      <c r="P367" s="192"/>
      <c r="Q367" s="192"/>
      <c r="R367" s="192"/>
      <c r="S367" s="192"/>
      <c r="T367" s="193"/>
      <c r="AT367" s="189" t="s">
        <v>139</v>
      </c>
      <c r="AU367" s="189" t="s">
        <v>87</v>
      </c>
      <c r="AV367" s="12" t="s">
        <v>23</v>
      </c>
      <c r="AW367" s="12" t="s">
        <v>42</v>
      </c>
      <c r="AX367" s="12" t="s">
        <v>79</v>
      </c>
      <c r="AY367" s="189" t="s">
        <v>130</v>
      </c>
    </row>
    <row r="368" spans="2:63" s="10" customFormat="1" ht="29.25" customHeight="1">
      <c r="B368" s="150"/>
      <c r="D368" s="161" t="s">
        <v>78</v>
      </c>
      <c r="E368" s="162" t="s">
        <v>564</v>
      </c>
      <c r="F368" s="162" t="s">
        <v>565</v>
      </c>
      <c r="I368" s="153"/>
      <c r="J368" s="163">
        <f>BK368</f>
        <v>983629.6</v>
      </c>
      <c r="L368" s="150"/>
      <c r="M368" s="155"/>
      <c r="N368" s="156"/>
      <c r="O368" s="156"/>
      <c r="P368" s="157">
        <f>P369</f>
        <v>0</v>
      </c>
      <c r="Q368" s="156"/>
      <c r="R368" s="157">
        <f>R369</f>
        <v>0</v>
      </c>
      <c r="S368" s="156"/>
      <c r="T368" s="158">
        <f>T369</f>
        <v>0</v>
      </c>
      <c r="AR368" s="151" t="s">
        <v>23</v>
      </c>
      <c r="AT368" s="159" t="s">
        <v>78</v>
      </c>
      <c r="AU368" s="159" t="s">
        <v>23</v>
      </c>
      <c r="AY368" s="151" t="s">
        <v>130</v>
      </c>
      <c r="BK368" s="160">
        <f>BK369</f>
        <v>983629.6</v>
      </c>
    </row>
    <row r="369" spans="2:65" s="1" customFormat="1" ht="31.5" customHeight="1">
      <c r="B369" s="164"/>
      <c r="C369" s="165" t="s">
        <v>566</v>
      </c>
      <c r="D369" s="165" t="s">
        <v>132</v>
      </c>
      <c r="E369" s="166" t="s">
        <v>567</v>
      </c>
      <c r="F369" s="167" t="s">
        <v>568</v>
      </c>
      <c r="G369" s="168" t="s">
        <v>229</v>
      </c>
      <c r="H369" s="169">
        <v>4115.605</v>
      </c>
      <c r="I369" s="170">
        <v>239</v>
      </c>
      <c r="J369" s="171">
        <f>ROUND(I369*H369,2)</f>
        <v>983629.6</v>
      </c>
      <c r="K369" s="167" t="s">
        <v>136</v>
      </c>
      <c r="L369" s="34"/>
      <c r="M369" s="172" t="s">
        <v>44</v>
      </c>
      <c r="N369" s="220" t="s">
        <v>50</v>
      </c>
      <c r="O369" s="221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AR369" s="17" t="s">
        <v>137</v>
      </c>
      <c r="AT369" s="17" t="s">
        <v>132</v>
      </c>
      <c r="AU369" s="17" t="s">
        <v>87</v>
      </c>
      <c r="AY369" s="17" t="s">
        <v>130</v>
      </c>
      <c r="BE369" s="176">
        <f>IF(N369="základní",J369,0)</f>
        <v>983629.6</v>
      </c>
      <c r="BF369" s="176">
        <f>IF(N369="snížená",J369,0)</f>
        <v>0</v>
      </c>
      <c r="BG369" s="176">
        <f>IF(N369="zákl. přenesená",J369,0)</f>
        <v>0</v>
      </c>
      <c r="BH369" s="176">
        <f>IF(N369="sníž. přenesená",J369,0)</f>
        <v>0</v>
      </c>
      <c r="BI369" s="176">
        <f>IF(N369="nulová",J369,0)</f>
        <v>0</v>
      </c>
      <c r="BJ369" s="17" t="s">
        <v>23</v>
      </c>
      <c r="BK369" s="176">
        <f>ROUND(I369*H369,2)</f>
        <v>983629.6</v>
      </c>
      <c r="BL369" s="17" t="s">
        <v>137</v>
      </c>
      <c r="BM369" s="17" t="s">
        <v>569</v>
      </c>
    </row>
    <row r="370" spans="2:12" s="1" customFormat="1" ht="6.75" customHeight="1">
      <c r="B370" s="49"/>
      <c r="C370" s="50"/>
      <c r="D370" s="50"/>
      <c r="E370" s="50"/>
      <c r="F370" s="50"/>
      <c r="G370" s="50"/>
      <c r="H370" s="50"/>
      <c r="I370" s="116"/>
      <c r="J370" s="50"/>
      <c r="K370" s="50"/>
      <c r="L370" s="34"/>
    </row>
    <row r="371" ht="13.5">
      <c r="AT371" s="224"/>
    </row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1968503937007874" right="0.1968503937007874" top="0.1968503937007874" bottom="0.1968503937007874" header="0" footer="0"/>
  <pageSetup blackAndWhite="1" errors="blank" fitToHeight="100" fitToWidth="1" horizontalDpi="600" verticalDpi="600" orientation="landscape" paperSize="9" scale="90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6"/>
  <sheetViews>
    <sheetView showGridLines="0" zoomScalePageLayoutView="0" workbookViewId="0" topLeftCell="A1">
      <pane ySplit="1" topLeftCell="A414" activePane="bottomLeft" state="frozen"/>
      <selection pane="topLeft" activeCell="A1" sqref="A1"/>
      <selection pane="bottomLeft" activeCell="I417" sqref="I417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9.8515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16.71093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9"/>
      <c r="C1" s="239"/>
      <c r="D1" s="238" t="s">
        <v>1</v>
      </c>
      <c r="E1" s="239"/>
      <c r="F1" s="240" t="s">
        <v>998</v>
      </c>
      <c r="G1" s="414" t="s">
        <v>999</v>
      </c>
      <c r="H1" s="414"/>
      <c r="I1" s="246"/>
      <c r="J1" s="240" t="s">
        <v>1000</v>
      </c>
      <c r="K1" s="238" t="s">
        <v>94</v>
      </c>
      <c r="L1" s="240" t="s">
        <v>1001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7" t="s">
        <v>90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87</v>
      </c>
    </row>
    <row r="4" spans="2:46" ht="36.75" customHeight="1">
      <c r="B4" s="21"/>
      <c r="C4" s="22"/>
      <c r="D4" s="23" t="s">
        <v>95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415" t="str">
        <f>'RE kom+ch'!K6</f>
        <v>III/11724 Hrádek - Mirošov , 3.etapa Průtah Mirošov</v>
      </c>
      <c r="F7" s="383"/>
      <c r="G7" s="383"/>
      <c r="H7" s="383"/>
      <c r="I7" s="94"/>
      <c r="J7" s="22"/>
      <c r="K7" s="24"/>
    </row>
    <row r="8" spans="2:11" s="1" customFormat="1" ht="15">
      <c r="B8" s="34"/>
      <c r="C8" s="35"/>
      <c r="D8" s="30" t="s">
        <v>96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416" t="s">
        <v>570</v>
      </c>
      <c r="F9" s="390"/>
      <c r="G9" s="390"/>
      <c r="H9" s="390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44</v>
      </c>
      <c r="G11" s="35"/>
      <c r="H11" s="35"/>
      <c r="I11" s="96" t="s">
        <v>21</v>
      </c>
      <c r="J11" s="28" t="s">
        <v>44</v>
      </c>
      <c r="K11" s="38"/>
    </row>
    <row r="12" spans="2:11" s="1" customFormat="1" ht="14.25" customHeight="1">
      <c r="B12" s="34"/>
      <c r="C12" s="35"/>
      <c r="D12" s="30" t="s">
        <v>24</v>
      </c>
      <c r="E12" s="35"/>
      <c r="F12" s="28" t="s">
        <v>98</v>
      </c>
      <c r="G12" s="35"/>
      <c r="H12" s="35"/>
      <c r="I12" s="96" t="s">
        <v>26</v>
      </c>
      <c r="J12" s="97" t="str">
        <f>'RE kom+ch'!AN8</f>
        <v>8.11.2016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30</v>
      </c>
      <c r="E14" s="35"/>
      <c r="F14" s="35"/>
      <c r="G14" s="35"/>
      <c r="H14" s="35"/>
      <c r="I14" s="96" t="s">
        <v>31</v>
      </c>
      <c r="J14" s="28" t="s">
        <v>44</v>
      </c>
      <c r="K14" s="38"/>
    </row>
    <row r="15" spans="2:11" s="1" customFormat="1" ht="18" customHeight="1">
      <c r="B15" s="34"/>
      <c r="C15" s="35"/>
      <c r="D15" s="35"/>
      <c r="E15" s="28" t="s">
        <v>33</v>
      </c>
      <c r="F15" s="35"/>
      <c r="G15" s="35"/>
      <c r="H15" s="35"/>
      <c r="I15" s="96" t="s">
        <v>34</v>
      </c>
      <c r="J15" s="28" t="s">
        <v>44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36</v>
      </c>
      <c r="E17" s="35"/>
      <c r="F17" s="35"/>
      <c r="G17" s="35"/>
      <c r="H17" s="35"/>
      <c r="I17" s="96" t="s">
        <v>31</v>
      </c>
      <c r="J17" s="28">
        <f>IF('RE kom+ch'!AN13="Vyplň údaj","",IF('RE kom+ch'!AN13="","",'RE kom+ch'!AN13))</f>
      </c>
      <c r="K17" s="38"/>
    </row>
    <row r="18" spans="2:11" s="1" customFormat="1" ht="18" customHeight="1">
      <c r="B18" s="34"/>
      <c r="C18" s="35"/>
      <c r="D18" s="35"/>
      <c r="E18" s="28">
        <f>IF('RE kom+ch'!E14="Vyplň údaj","",IF('RE kom+ch'!E14="","",'RE kom+ch'!E14))</f>
      </c>
      <c r="F18" s="35"/>
      <c r="G18" s="35"/>
      <c r="H18" s="35"/>
      <c r="I18" s="96" t="s">
        <v>34</v>
      </c>
      <c r="J18" s="28">
        <f>IF('RE kom+ch'!AN14="Vyplň údaj","",IF('RE kom+ch'!AN14="","",'RE kom+ch'!AN14))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38</v>
      </c>
      <c r="E20" s="35"/>
      <c r="F20" s="35"/>
      <c r="G20" s="35"/>
      <c r="H20" s="35"/>
      <c r="I20" s="96" t="s">
        <v>31</v>
      </c>
      <c r="J20" s="28" t="s">
        <v>44</v>
      </c>
      <c r="K20" s="38"/>
    </row>
    <row r="21" spans="2:11" s="1" customFormat="1" ht="18" customHeight="1">
      <c r="B21" s="34"/>
      <c r="C21" s="35"/>
      <c r="D21" s="35"/>
      <c r="E21" s="28" t="s">
        <v>40</v>
      </c>
      <c r="F21" s="35"/>
      <c r="G21" s="35"/>
      <c r="H21" s="35"/>
      <c r="I21" s="96" t="s">
        <v>34</v>
      </c>
      <c r="J21" s="28" t="s">
        <v>44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43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86" t="s">
        <v>44</v>
      </c>
      <c r="F24" s="417"/>
      <c r="G24" s="417"/>
      <c r="H24" s="417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45</v>
      </c>
      <c r="E27" s="35"/>
      <c r="F27" s="35"/>
      <c r="G27" s="35"/>
      <c r="H27" s="35"/>
      <c r="I27" s="95"/>
      <c r="J27" s="105">
        <f>ROUND(J86,2)</f>
        <v>1854842.36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47</v>
      </c>
      <c r="G29" s="35"/>
      <c r="H29" s="35"/>
      <c r="I29" s="106" t="s">
        <v>46</v>
      </c>
      <c r="J29" s="39" t="s">
        <v>48</v>
      </c>
      <c r="K29" s="38"/>
    </row>
    <row r="30" spans="2:11" s="1" customFormat="1" ht="14.25" customHeight="1">
      <c r="B30" s="34"/>
      <c r="C30" s="35"/>
      <c r="D30" s="42" t="s">
        <v>49</v>
      </c>
      <c r="E30" s="42" t="s">
        <v>50</v>
      </c>
      <c r="F30" s="107">
        <f>ROUND(SUM(BE86:BE454),2)</f>
        <v>1854842.36</v>
      </c>
      <c r="G30" s="35"/>
      <c r="H30" s="35"/>
      <c r="I30" s="108">
        <v>0.21</v>
      </c>
      <c r="J30" s="107">
        <f>ROUND(ROUND((SUM(BE86:BE454)),2)*I30,2)</f>
        <v>389516.9</v>
      </c>
      <c r="K30" s="38"/>
    </row>
    <row r="31" spans="2:11" s="1" customFormat="1" ht="14.25" customHeight="1">
      <c r="B31" s="34"/>
      <c r="C31" s="35"/>
      <c r="D31" s="35"/>
      <c r="E31" s="42" t="s">
        <v>51</v>
      </c>
      <c r="F31" s="107">
        <f>ROUND(SUM(BF86:BF454),2)</f>
        <v>0</v>
      </c>
      <c r="G31" s="35"/>
      <c r="H31" s="35"/>
      <c r="I31" s="108">
        <v>0.15</v>
      </c>
      <c r="J31" s="107">
        <f>ROUND(ROUND((SUM(BF86:BF454)),2)*I31,2)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52</v>
      </c>
      <c r="F32" s="107">
        <f>ROUND(SUM(BG86:BG454),2)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53</v>
      </c>
      <c r="F33" s="107">
        <f>ROUND(SUM(BH86:BH454),2)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54</v>
      </c>
      <c r="F34" s="107">
        <f>ROUND(SUM(BI86:BI454),2)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55</v>
      </c>
      <c r="E36" s="65"/>
      <c r="F36" s="65"/>
      <c r="G36" s="111" t="s">
        <v>56</v>
      </c>
      <c r="H36" s="112" t="s">
        <v>57</v>
      </c>
      <c r="I36" s="113"/>
      <c r="J36" s="114">
        <f>SUM(J27:J34)</f>
        <v>2244359.2600000002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99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415" t="str">
        <f>E7</f>
        <v>III/11724 Hrádek - Mirošov , 3.etapa Průtah Mirošov</v>
      </c>
      <c r="F45" s="390"/>
      <c r="G45" s="390"/>
      <c r="H45" s="390"/>
      <c r="I45" s="95"/>
      <c r="J45" s="35"/>
      <c r="K45" s="38"/>
    </row>
    <row r="46" spans="2:11" s="1" customFormat="1" ht="14.25" customHeight="1">
      <c r="B46" s="34"/>
      <c r="C46" s="30" t="s">
        <v>96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416" t="str">
        <f>E9</f>
        <v>SKU7202 - SO 104  Chodníky a ostatní plochy</v>
      </c>
      <c r="F47" s="390"/>
      <c r="G47" s="390"/>
      <c r="H47" s="390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24</v>
      </c>
      <c r="D49" s="35"/>
      <c r="E49" s="35"/>
      <c r="F49" s="28" t="str">
        <f>F12</f>
        <v> </v>
      </c>
      <c r="G49" s="35"/>
      <c r="H49" s="35"/>
      <c r="I49" s="96" t="s">
        <v>26</v>
      </c>
      <c r="J49" s="97" t="str">
        <f>IF(J12="","",J12)</f>
        <v>8.11.2016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30</v>
      </c>
      <c r="D51" s="35"/>
      <c r="E51" s="35"/>
      <c r="F51" s="28" t="str">
        <f>E15</f>
        <v>SÚS PK příspěvková organizace</v>
      </c>
      <c r="G51" s="35"/>
      <c r="H51" s="35"/>
      <c r="I51" s="96" t="s">
        <v>38</v>
      </c>
      <c r="J51" s="28" t="str">
        <f>E21</f>
        <v>Projekční kancelář Ing.Škubalová</v>
      </c>
      <c r="K51" s="38"/>
    </row>
    <row r="52" spans="2:11" s="1" customFormat="1" ht="14.25" customHeight="1">
      <c r="B52" s="34"/>
      <c r="C52" s="30" t="s">
        <v>36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100</v>
      </c>
      <c r="D54" s="109"/>
      <c r="E54" s="109"/>
      <c r="F54" s="109"/>
      <c r="G54" s="109"/>
      <c r="H54" s="109"/>
      <c r="I54" s="120"/>
      <c r="J54" s="121" t="s">
        <v>101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102</v>
      </c>
      <c r="D56" s="35"/>
      <c r="E56" s="35"/>
      <c r="F56" s="35"/>
      <c r="G56" s="35"/>
      <c r="H56" s="35"/>
      <c r="I56" s="95"/>
      <c r="J56" s="105">
        <f>J86</f>
        <v>1854842.3599999999</v>
      </c>
      <c r="K56" s="38"/>
      <c r="AU56" s="17" t="s">
        <v>103</v>
      </c>
    </row>
    <row r="57" spans="2:11" s="7" customFormat="1" ht="24.75" customHeight="1">
      <c r="B57" s="124"/>
      <c r="C57" s="125"/>
      <c r="D57" s="126" t="s">
        <v>104</v>
      </c>
      <c r="E57" s="127"/>
      <c r="F57" s="127"/>
      <c r="G57" s="127"/>
      <c r="H57" s="127"/>
      <c r="I57" s="128"/>
      <c r="J57" s="129">
        <f>J87</f>
        <v>1846350.8599999999</v>
      </c>
      <c r="K57" s="130"/>
    </row>
    <row r="58" spans="2:11" s="8" customFormat="1" ht="19.5" customHeight="1">
      <c r="B58" s="131"/>
      <c r="C58" s="132"/>
      <c r="D58" s="133" t="s">
        <v>105</v>
      </c>
      <c r="E58" s="134"/>
      <c r="F58" s="134"/>
      <c r="G58" s="134"/>
      <c r="H58" s="134"/>
      <c r="I58" s="135"/>
      <c r="J58" s="136">
        <f>J88</f>
        <v>214659.24000000002</v>
      </c>
      <c r="K58" s="137"/>
    </row>
    <row r="59" spans="2:11" s="8" customFormat="1" ht="19.5" customHeight="1">
      <c r="B59" s="131"/>
      <c r="C59" s="132"/>
      <c r="D59" s="133" t="s">
        <v>108</v>
      </c>
      <c r="E59" s="134"/>
      <c r="F59" s="134"/>
      <c r="G59" s="134"/>
      <c r="H59" s="134"/>
      <c r="I59" s="135"/>
      <c r="J59" s="136">
        <f>J207</f>
        <v>3383.1</v>
      </c>
      <c r="K59" s="137"/>
    </row>
    <row r="60" spans="2:11" s="8" customFormat="1" ht="19.5" customHeight="1">
      <c r="B60" s="131"/>
      <c r="C60" s="132"/>
      <c r="D60" s="133" t="s">
        <v>109</v>
      </c>
      <c r="E60" s="134"/>
      <c r="F60" s="134"/>
      <c r="G60" s="134"/>
      <c r="H60" s="134"/>
      <c r="I60" s="135"/>
      <c r="J60" s="136">
        <f>J211</f>
        <v>726904.8499999999</v>
      </c>
      <c r="K60" s="137"/>
    </row>
    <row r="61" spans="2:11" s="8" customFormat="1" ht="19.5" customHeight="1">
      <c r="B61" s="131"/>
      <c r="C61" s="132"/>
      <c r="D61" s="133" t="s">
        <v>110</v>
      </c>
      <c r="E61" s="134"/>
      <c r="F61" s="134"/>
      <c r="G61" s="134"/>
      <c r="H61" s="134"/>
      <c r="I61" s="135"/>
      <c r="J61" s="136">
        <f>J333</f>
        <v>100393</v>
      </c>
      <c r="K61" s="137"/>
    </row>
    <row r="62" spans="2:11" s="8" customFormat="1" ht="19.5" customHeight="1">
      <c r="B62" s="131"/>
      <c r="C62" s="132"/>
      <c r="D62" s="133" t="s">
        <v>111</v>
      </c>
      <c r="E62" s="134"/>
      <c r="F62" s="134"/>
      <c r="G62" s="134"/>
      <c r="H62" s="134"/>
      <c r="I62" s="135"/>
      <c r="J62" s="136">
        <f>J366</f>
        <v>759092.69</v>
      </c>
      <c r="K62" s="137"/>
    </row>
    <row r="63" spans="2:11" s="8" customFormat="1" ht="19.5" customHeight="1">
      <c r="B63" s="131"/>
      <c r="C63" s="132"/>
      <c r="D63" s="133" t="s">
        <v>112</v>
      </c>
      <c r="E63" s="134"/>
      <c r="F63" s="134"/>
      <c r="G63" s="134"/>
      <c r="H63" s="134"/>
      <c r="I63" s="135"/>
      <c r="J63" s="136">
        <f>J421</f>
        <v>37893.89</v>
      </c>
      <c r="K63" s="137"/>
    </row>
    <row r="64" spans="2:11" s="8" customFormat="1" ht="19.5" customHeight="1">
      <c r="B64" s="131"/>
      <c r="C64" s="132"/>
      <c r="D64" s="133" t="s">
        <v>113</v>
      </c>
      <c r="E64" s="134"/>
      <c r="F64" s="134"/>
      <c r="G64" s="134"/>
      <c r="H64" s="134"/>
      <c r="I64" s="135"/>
      <c r="J64" s="136">
        <f>J443</f>
        <v>4024.09</v>
      </c>
      <c r="K64" s="137"/>
    </row>
    <row r="65" spans="2:11" s="7" customFormat="1" ht="24.75" customHeight="1">
      <c r="B65" s="124"/>
      <c r="C65" s="125"/>
      <c r="D65" s="126" t="s">
        <v>571</v>
      </c>
      <c r="E65" s="127"/>
      <c r="F65" s="127"/>
      <c r="G65" s="127"/>
      <c r="H65" s="127"/>
      <c r="I65" s="128"/>
      <c r="J65" s="129">
        <f>J445</f>
        <v>8491.5</v>
      </c>
      <c r="K65" s="130"/>
    </row>
    <row r="66" spans="2:11" s="8" customFormat="1" ht="19.5" customHeight="1">
      <c r="B66" s="131"/>
      <c r="C66" s="132"/>
      <c r="D66" s="133" t="s">
        <v>572</v>
      </c>
      <c r="E66" s="134"/>
      <c r="F66" s="134"/>
      <c r="G66" s="134"/>
      <c r="H66" s="134"/>
      <c r="I66" s="135"/>
      <c r="J66" s="136">
        <f>J446</f>
        <v>8491.5</v>
      </c>
      <c r="K66" s="137"/>
    </row>
    <row r="67" spans="2:11" s="1" customFormat="1" ht="21.75" customHeight="1">
      <c r="B67" s="34"/>
      <c r="C67" s="35"/>
      <c r="D67" s="35"/>
      <c r="E67" s="35"/>
      <c r="F67" s="35"/>
      <c r="G67" s="35"/>
      <c r="H67" s="35"/>
      <c r="I67" s="95"/>
      <c r="J67" s="35"/>
      <c r="K67" s="38"/>
    </row>
    <row r="68" spans="2:11" s="1" customFormat="1" ht="6.75" customHeight="1">
      <c r="B68" s="49"/>
      <c r="C68" s="50"/>
      <c r="D68" s="50"/>
      <c r="E68" s="50"/>
      <c r="F68" s="50"/>
      <c r="G68" s="50"/>
      <c r="H68" s="50"/>
      <c r="I68" s="116"/>
      <c r="J68" s="50"/>
      <c r="K68" s="51"/>
    </row>
    <row r="72" spans="2:12" s="1" customFormat="1" ht="6.75" customHeight="1">
      <c r="B72" s="52"/>
      <c r="C72" s="53"/>
      <c r="D72" s="53"/>
      <c r="E72" s="53"/>
      <c r="F72" s="53"/>
      <c r="G72" s="53"/>
      <c r="H72" s="53"/>
      <c r="I72" s="117"/>
      <c r="J72" s="53"/>
      <c r="K72" s="53"/>
      <c r="L72" s="34"/>
    </row>
    <row r="73" spans="2:12" s="1" customFormat="1" ht="36.75" customHeight="1">
      <c r="B73" s="34"/>
      <c r="C73" s="54" t="s">
        <v>114</v>
      </c>
      <c r="I73" s="138"/>
      <c r="L73" s="34"/>
    </row>
    <row r="74" spans="2:12" s="1" customFormat="1" ht="6.75" customHeight="1">
      <c r="B74" s="34"/>
      <c r="I74" s="138"/>
      <c r="L74" s="34"/>
    </row>
    <row r="75" spans="2:12" s="1" customFormat="1" ht="14.25" customHeight="1">
      <c r="B75" s="34"/>
      <c r="C75" s="56" t="s">
        <v>16</v>
      </c>
      <c r="I75" s="138"/>
      <c r="L75" s="34"/>
    </row>
    <row r="76" spans="2:12" s="1" customFormat="1" ht="22.5" customHeight="1">
      <c r="B76" s="34"/>
      <c r="E76" s="418" t="str">
        <f>E7</f>
        <v>III/11724 Hrádek - Mirošov , 3.etapa Průtah Mirošov</v>
      </c>
      <c r="F76" s="380"/>
      <c r="G76" s="380"/>
      <c r="H76" s="380"/>
      <c r="I76" s="138"/>
      <c r="L76" s="34"/>
    </row>
    <row r="77" spans="2:12" s="1" customFormat="1" ht="14.25" customHeight="1">
      <c r="B77" s="34"/>
      <c r="C77" s="56" t="s">
        <v>96</v>
      </c>
      <c r="I77" s="138"/>
      <c r="L77" s="34"/>
    </row>
    <row r="78" spans="2:12" s="1" customFormat="1" ht="23.25" customHeight="1">
      <c r="B78" s="34"/>
      <c r="E78" s="398" t="str">
        <f>E9</f>
        <v>SKU7202 - SO 104  Chodníky a ostatní plochy</v>
      </c>
      <c r="F78" s="380"/>
      <c r="G78" s="380"/>
      <c r="H78" s="380"/>
      <c r="I78" s="138"/>
      <c r="L78" s="34"/>
    </row>
    <row r="79" spans="2:12" s="1" customFormat="1" ht="6.75" customHeight="1">
      <c r="B79" s="34"/>
      <c r="I79" s="138"/>
      <c r="L79" s="34"/>
    </row>
    <row r="80" spans="2:12" s="1" customFormat="1" ht="18" customHeight="1">
      <c r="B80" s="34"/>
      <c r="C80" s="56" t="s">
        <v>24</v>
      </c>
      <c r="F80" s="139" t="str">
        <f>F12</f>
        <v> </v>
      </c>
      <c r="I80" s="140" t="s">
        <v>26</v>
      </c>
      <c r="J80" s="60" t="str">
        <f>IF(J12="","",J12)</f>
        <v>8.11.2016</v>
      </c>
      <c r="L80" s="34"/>
    </row>
    <row r="81" spans="2:12" s="1" customFormat="1" ht="6.75" customHeight="1">
      <c r="B81" s="34"/>
      <c r="I81" s="138"/>
      <c r="L81" s="34"/>
    </row>
    <row r="82" spans="2:12" s="1" customFormat="1" ht="15">
      <c r="B82" s="34"/>
      <c r="C82" s="56" t="s">
        <v>30</v>
      </c>
      <c r="F82" s="139" t="str">
        <f>E15</f>
        <v>SÚS PK příspěvková organizace</v>
      </c>
      <c r="I82" s="140" t="s">
        <v>38</v>
      </c>
      <c r="J82" s="139" t="str">
        <f>E21</f>
        <v>Projekční kancelář Ing.Škubalová</v>
      </c>
      <c r="L82" s="34"/>
    </row>
    <row r="83" spans="2:12" s="1" customFormat="1" ht="14.25" customHeight="1">
      <c r="B83" s="34"/>
      <c r="C83" s="56" t="s">
        <v>36</v>
      </c>
      <c r="F83" s="139">
        <f>IF(E18="","",E18)</f>
      </c>
      <c r="I83" s="138"/>
      <c r="L83" s="34"/>
    </row>
    <row r="84" spans="2:12" s="1" customFormat="1" ht="9.75" customHeight="1">
      <c r="B84" s="34"/>
      <c r="I84" s="138"/>
      <c r="L84" s="34"/>
    </row>
    <row r="85" spans="2:20" s="9" customFormat="1" ht="29.25" customHeight="1">
      <c r="B85" s="141"/>
      <c r="C85" s="142" t="s">
        <v>115</v>
      </c>
      <c r="D85" s="143" t="s">
        <v>64</v>
      </c>
      <c r="E85" s="143" t="s">
        <v>60</v>
      </c>
      <c r="F85" s="143" t="s">
        <v>116</v>
      </c>
      <c r="G85" s="143" t="s">
        <v>117</v>
      </c>
      <c r="H85" s="143" t="s">
        <v>118</v>
      </c>
      <c r="I85" s="144" t="s">
        <v>119</v>
      </c>
      <c r="J85" s="143" t="s">
        <v>101</v>
      </c>
      <c r="K85" s="145" t="s">
        <v>120</v>
      </c>
      <c r="L85" s="141"/>
      <c r="M85" s="67" t="s">
        <v>121</v>
      </c>
      <c r="N85" s="68" t="s">
        <v>49</v>
      </c>
      <c r="O85" s="68" t="s">
        <v>122</v>
      </c>
      <c r="P85" s="68" t="s">
        <v>123</v>
      </c>
      <c r="Q85" s="68" t="s">
        <v>124</v>
      </c>
      <c r="R85" s="68" t="s">
        <v>125</v>
      </c>
      <c r="S85" s="68" t="s">
        <v>126</v>
      </c>
      <c r="T85" s="69" t="s">
        <v>127</v>
      </c>
    </row>
    <row r="86" spans="2:63" s="1" customFormat="1" ht="29.25" customHeight="1">
      <c r="B86" s="34"/>
      <c r="C86" s="71" t="s">
        <v>102</v>
      </c>
      <c r="I86" s="138"/>
      <c r="J86" s="146">
        <f>BK86</f>
        <v>1854842.3599999999</v>
      </c>
      <c r="L86" s="34"/>
      <c r="M86" s="70"/>
      <c r="N86" s="61"/>
      <c r="O86" s="61"/>
      <c r="P86" s="147">
        <f>P87+P445</f>
        <v>0</v>
      </c>
      <c r="Q86" s="61"/>
      <c r="R86" s="147">
        <f>R87+R445</f>
        <v>805.0303014</v>
      </c>
      <c r="S86" s="61"/>
      <c r="T86" s="148">
        <f>T87+T445</f>
        <v>741.7239999999999</v>
      </c>
      <c r="AT86" s="17" t="s">
        <v>78</v>
      </c>
      <c r="AU86" s="17" t="s">
        <v>103</v>
      </c>
      <c r="BK86" s="149">
        <f>BK87+BK445</f>
        <v>1854842.3599999999</v>
      </c>
    </row>
    <row r="87" spans="2:63" s="10" customFormat="1" ht="36.75" customHeight="1">
      <c r="B87" s="150"/>
      <c r="D87" s="151" t="s">
        <v>78</v>
      </c>
      <c r="E87" s="152" t="s">
        <v>128</v>
      </c>
      <c r="F87" s="152" t="s">
        <v>129</v>
      </c>
      <c r="I87" s="153"/>
      <c r="J87" s="154">
        <f>BK87</f>
        <v>1846350.8599999999</v>
      </c>
      <c r="L87" s="150"/>
      <c r="M87" s="155"/>
      <c r="N87" s="156"/>
      <c r="O87" s="156"/>
      <c r="P87" s="157">
        <f>P88+P207+P211+P333+P366+P421+P443</f>
        <v>0</v>
      </c>
      <c r="Q87" s="156"/>
      <c r="R87" s="157">
        <f>R88+R207+R211+R333+R366+R421+R443</f>
        <v>804.8174514</v>
      </c>
      <c r="S87" s="156"/>
      <c r="T87" s="158">
        <f>T88+T207+T211+T333+T366+T421+T443</f>
        <v>741.7239999999999</v>
      </c>
      <c r="AR87" s="151" t="s">
        <v>23</v>
      </c>
      <c r="AT87" s="159" t="s">
        <v>78</v>
      </c>
      <c r="AU87" s="159" t="s">
        <v>79</v>
      </c>
      <c r="AY87" s="151" t="s">
        <v>130</v>
      </c>
      <c r="BK87" s="160">
        <f>BK88+BK207+BK211+BK333+BK366+BK421+BK443</f>
        <v>1846350.8599999999</v>
      </c>
    </row>
    <row r="88" spans="2:63" s="10" customFormat="1" ht="19.5" customHeight="1">
      <c r="B88" s="150"/>
      <c r="D88" s="161" t="s">
        <v>78</v>
      </c>
      <c r="E88" s="162" t="s">
        <v>23</v>
      </c>
      <c r="F88" s="162" t="s">
        <v>131</v>
      </c>
      <c r="I88" s="153"/>
      <c r="J88" s="163">
        <f>BK88</f>
        <v>214659.24000000002</v>
      </c>
      <c r="L88" s="150"/>
      <c r="M88" s="155"/>
      <c r="N88" s="156"/>
      <c r="O88" s="156"/>
      <c r="P88" s="157">
        <f>SUM(P89:P206)</f>
        <v>0</v>
      </c>
      <c r="Q88" s="156"/>
      <c r="R88" s="157">
        <f>SUM(R89:R206)</f>
        <v>99.535505</v>
      </c>
      <c r="S88" s="156"/>
      <c r="T88" s="158">
        <f>SUM(T89:T206)</f>
        <v>741.7239999999999</v>
      </c>
      <c r="AR88" s="151" t="s">
        <v>23</v>
      </c>
      <c r="AT88" s="159" t="s">
        <v>78</v>
      </c>
      <c r="AU88" s="159" t="s">
        <v>23</v>
      </c>
      <c r="AY88" s="151" t="s">
        <v>130</v>
      </c>
      <c r="BK88" s="160">
        <f>SUM(BK89:BK206)</f>
        <v>214659.24000000002</v>
      </c>
    </row>
    <row r="89" spans="2:65" s="1" customFormat="1" ht="31.5" customHeight="1">
      <c r="B89" s="164"/>
      <c r="C89" s="165" t="s">
        <v>23</v>
      </c>
      <c r="D89" s="165" t="s">
        <v>132</v>
      </c>
      <c r="E89" s="166" t="s">
        <v>573</v>
      </c>
      <c r="F89" s="167" t="s">
        <v>574</v>
      </c>
      <c r="G89" s="168" t="s">
        <v>135</v>
      </c>
      <c r="H89" s="169">
        <v>20</v>
      </c>
      <c r="I89" s="170">
        <v>155</v>
      </c>
      <c r="J89" s="171">
        <f>ROUND(I89*H89,2)</f>
        <v>3100</v>
      </c>
      <c r="K89" s="167" t="s">
        <v>136</v>
      </c>
      <c r="L89" s="34"/>
      <c r="M89" s="172" t="s">
        <v>44</v>
      </c>
      <c r="N89" s="173" t="s">
        <v>50</v>
      </c>
      <c r="O89" s="35"/>
      <c r="P89" s="174">
        <f>O89*H89</f>
        <v>0</v>
      </c>
      <c r="Q89" s="174">
        <v>0</v>
      </c>
      <c r="R89" s="174">
        <f>Q89*H89</f>
        <v>0</v>
      </c>
      <c r="S89" s="174">
        <v>0</v>
      </c>
      <c r="T89" s="175">
        <f>S89*H89</f>
        <v>0</v>
      </c>
      <c r="AR89" s="17" t="s">
        <v>137</v>
      </c>
      <c r="AT89" s="17" t="s">
        <v>132</v>
      </c>
      <c r="AU89" s="17" t="s">
        <v>87</v>
      </c>
      <c r="AY89" s="17" t="s">
        <v>130</v>
      </c>
      <c r="BE89" s="176">
        <f>IF(N89="základní",J89,0)</f>
        <v>3100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23</v>
      </c>
      <c r="BK89" s="176">
        <f>ROUND(I89*H89,2)</f>
        <v>3100</v>
      </c>
      <c r="BL89" s="17" t="s">
        <v>137</v>
      </c>
      <c r="BM89" s="17" t="s">
        <v>575</v>
      </c>
    </row>
    <row r="90" spans="2:51" s="11" customFormat="1" ht="22.5" customHeight="1">
      <c r="B90" s="177"/>
      <c r="D90" s="178" t="s">
        <v>139</v>
      </c>
      <c r="E90" s="179" t="s">
        <v>44</v>
      </c>
      <c r="F90" s="180" t="s">
        <v>232</v>
      </c>
      <c r="H90" s="181">
        <v>20</v>
      </c>
      <c r="I90" s="182"/>
      <c r="L90" s="177"/>
      <c r="M90" s="183"/>
      <c r="N90" s="184"/>
      <c r="O90" s="184"/>
      <c r="P90" s="184"/>
      <c r="Q90" s="184"/>
      <c r="R90" s="184"/>
      <c r="S90" s="184"/>
      <c r="T90" s="185"/>
      <c r="AT90" s="179" t="s">
        <v>139</v>
      </c>
      <c r="AU90" s="179" t="s">
        <v>87</v>
      </c>
      <c r="AV90" s="11" t="s">
        <v>87</v>
      </c>
      <c r="AW90" s="11" t="s">
        <v>42</v>
      </c>
      <c r="AX90" s="11" t="s">
        <v>79</v>
      </c>
      <c r="AY90" s="179" t="s">
        <v>130</v>
      </c>
    </row>
    <row r="91" spans="2:51" s="12" customFormat="1" ht="22.5" customHeight="1">
      <c r="B91" s="186"/>
      <c r="D91" s="178" t="s">
        <v>139</v>
      </c>
      <c r="E91" s="187" t="s">
        <v>44</v>
      </c>
      <c r="F91" s="188" t="s">
        <v>141</v>
      </c>
      <c r="H91" s="189" t="s">
        <v>44</v>
      </c>
      <c r="I91" s="190"/>
      <c r="L91" s="186"/>
      <c r="M91" s="191"/>
      <c r="N91" s="192"/>
      <c r="O91" s="192"/>
      <c r="P91" s="192"/>
      <c r="Q91" s="192"/>
      <c r="R91" s="192"/>
      <c r="S91" s="192"/>
      <c r="T91" s="193"/>
      <c r="AT91" s="189" t="s">
        <v>139</v>
      </c>
      <c r="AU91" s="189" t="s">
        <v>87</v>
      </c>
      <c r="AV91" s="12" t="s">
        <v>23</v>
      </c>
      <c r="AW91" s="12" t="s">
        <v>42</v>
      </c>
      <c r="AX91" s="12" t="s">
        <v>79</v>
      </c>
      <c r="AY91" s="189" t="s">
        <v>130</v>
      </c>
    </row>
    <row r="92" spans="2:51" s="13" customFormat="1" ht="22.5" customHeight="1">
      <c r="B92" s="194"/>
      <c r="D92" s="195" t="s">
        <v>139</v>
      </c>
      <c r="E92" s="196" t="s">
        <v>44</v>
      </c>
      <c r="F92" s="197" t="s">
        <v>142</v>
      </c>
      <c r="H92" s="198">
        <v>20</v>
      </c>
      <c r="I92" s="199"/>
      <c r="L92" s="194"/>
      <c r="M92" s="200"/>
      <c r="N92" s="201"/>
      <c r="O92" s="201"/>
      <c r="P92" s="201"/>
      <c r="Q92" s="201"/>
      <c r="R92" s="201"/>
      <c r="S92" s="201"/>
      <c r="T92" s="202"/>
      <c r="AT92" s="203" t="s">
        <v>139</v>
      </c>
      <c r="AU92" s="203" t="s">
        <v>87</v>
      </c>
      <c r="AV92" s="13" t="s">
        <v>137</v>
      </c>
      <c r="AW92" s="13" t="s">
        <v>42</v>
      </c>
      <c r="AX92" s="13" t="s">
        <v>23</v>
      </c>
      <c r="AY92" s="203" t="s">
        <v>130</v>
      </c>
    </row>
    <row r="93" spans="2:65" s="1" customFormat="1" ht="31.5" customHeight="1">
      <c r="B93" s="164"/>
      <c r="C93" s="165" t="s">
        <v>87</v>
      </c>
      <c r="D93" s="165" t="s">
        <v>132</v>
      </c>
      <c r="E93" s="166" t="s">
        <v>576</v>
      </c>
      <c r="F93" s="167" t="s">
        <v>577</v>
      </c>
      <c r="G93" s="168" t="s">
        <v>135</v>
      </c>
      <c r="H93" s="169">
        <v>3</v>
      </c>
      <c r="I93" s="170">
        <v>357</v>
      </c>
      <c r="J93" s="171">
        <f>ROUND(I93*H93,2)</f>
        <v>1071</v>
      </c>
      <c r="K93" s="167" t="s">
        <v>136</v>
      </c>
      <c r="L93" s="34"/>
      <c r="M93" s="172" t="s">
        <v>44</v>
      </c>
      <c r="N93" s="173" t="s">
        <v>50</v>
      </c>
      <c r="O93" s="35"/>
      <c r="P93" s="174">
        <f>O93*H93</f>
        <v>0</v>
      </c>
      <c r="Q93" s="174">
        <v>0</v>
      </c>
      <c r="R93" s="174">
        <f>Q93*H93</f>
        <v>0</v>
      </c>
      <c r="S93" s="174">
        <v>0.32</v>
      </c>
      <c r="T93" s="175">
        <f>S93*H93</f>
        <v>0.96</v>
      </c>
      <c r="AR93" s="17" t="s">
        <v>137</v>
      </c>
      <c r="AT93" s="17" t="s">
        <v>132</v>
      </c>
      <c r="AU93" s="17" t="s">
        <v>87</v>
      </c>
      <c r="AY93" s="17" t="s">
        <v>130</v>
      </c>
      <c r="BE93" s="176">
        <f>IF(N93="základní",J93,0)</f>
        <v>1071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7" t="s">
        <v>23</v>
      </c>
      <c r="BK93" s="176">
        <f>ROUND(I93*H93,2)</f>
        <v>1071</v>
      </c>
      <c r="BL93" s="17" t="s">
        <v>137</v>
      </c>
      <c r="BM93" s="17" t="s">
        <v>578</v>
      </c>
    </row>
    <row r="94" spans="2:51" s="11" customFormat="1" ht="22.5" customHeight="1">
      <c r="B94" s="177"/>
      <c r="D94" s="178" t="s">
        <v>139</v>
      </c>
      <c r="E94" s="179" t="s">
        <v>44</v>
      </c>
      <c r="F94" s="180" t="s">
        <v>147</v>
      </c>
      <c r="H94" s="181">
        <v>3</v>
      </c>
      <c r="I94" s="182"/>
      <c r="L94" s="177"/>
      <c r="M94" s="183"/>
      <c r="N94" s="184"/>
      <c r="O94" s="184"/>
      <c r="P94" s="184"/>
      <c r="Q94" s="184"/>
      <c r="R94" s="184"/>
      <c r="S94" s="184"/>
      <c r="T94" s="185"/>
      <c r="AT94" s="179" t="s">
        <v>139</v>
      </c>
      <c r="AU94" s="179" t="s">
        <v>87</v>
      </c>
      <c r="AV94" s="11" t="s">
        <v>87</v>
      </c>
      <c r="AW94" s="11" t="s">
        <v>42</v>
      </c>
      <c r="AX94" s="11" t="s">
        <v>79</v>
      </c>
      <c r="AY94" s="179" t="s">
        <v>130</v>
      </c>
    </row>
    <row r="95" spans="2:51" s="12" customFormat="1" ht="22.5" customHeight="1">
      <c r="B95" s="186"/>
      <c r="D95" s="178" t="s">
        <v>139</v>
      </c>
      <c r="E95" s="187" t="s">
        <v>44</v>
      </c>
      <c r="F95" s="188" t="s">
        <v>141</v>
      </c>
      <c r="H95" s="189" t="s">
        <v>44</v>
      </c>
      <c r="I95" s="190"/>
      <c r="L95" s="186"/>
      <c r="M95" s="191"/>
      <c r="N95" s="192"/>
      <c r="O95" s="192"/>
      <c r="P95" s="192"/>
      <c r="Q95" s="192"/>
      <c r="R95" s="192"/>
      <c r="S95" s="192"/>
      <c r="T95" s="193"/>
      <c r="AT95" s="189" t="s">
        <v>139</v>
      </c>
      <c r="AU95" s="189" t="s">
        <v>87</v>
      </c>
      <c r="AV95" s="12" t="s">
        <v>23</v>
      </c>
      <c r="AW95" s="12" t="s">
        <v>42</v>
      </c>
      <c r="AX95" s="12" t="s">
        <v>79</v>
      </c>
      <c r="AY95" s="189" t="s">
        <v>130</v>
      </c>
    </row>
    <row r="96" spans="2:51" s="13" customFormat="1" ht="22.5" customHeight="1">
      <c r="B96" s="194"/>
      <c r="D96" s="195" t="s">
        <v>139</v>
      </c>
      <c r="E96" s="196" t="s">
        <v>44</v>
      </c>
      <c r="F96" s="197" t="s">
        <v>142</v>
      </c>
      <c r="H96" s="198">
        <v>3</v>
      </c>
      <c r="I96" s="199"/>
      <c r="L96" s="194"/>
      <c r="M96" s="200"/>
      <c r="N96" s="201"/>
      <c r="O96" s="201"/>
      <c r="P96" s="201"/>
      <c r="Q96" s="201"/>
      <c r="R96" s="201"/>
      <c r="S96" s="201"/>
      <c r="T96" s="202"/>
      <c r="AT96" s="203" t="s">
        <v>139</v>
      </c>
      <c r="AU96" s="203" t="s">
        <v>87</v>
      </c>
      <c r="AV96" s="13" t="s">
        <v>137</v>
      </c>
      <c r="AW96" s="13" t="s">
        <v>42</v>
      </c>
      <c r="AX96" s="13" t="s">
        <v>23</v>
      </c>
      <c r="AY96" s="203" t="s">
        <v>130</v>
      </c>
    </row>
    <row r="97" spans="2:65" s="1" customFormat="1" ht="22.5" customHeight="1">
      <c r="B97" s="164"/>
      <c r="C97" s="165" t="s">
        <v>147</v>
      </c>
      <c r="D97" s="165" t="s">
        <v>132</v>
      </c>
      <c r="E97" s="166" t="s">
        <v>579</v>
      </c>
      <c r="F97" s="167" t="s">
        <v>580</v>
      </c>
      <c r="G97" s="168" t="s">
        <v>135</v>
      </c>
      <c r="H97" s="169">
        <v>471</v>
      </c>
      <c r="I97" s="170">
        <v>24</v>
      </c>
      <c r="J97" s="171">
        <f>ROUND(I97*H97,2)</f>
        <v>11304</v>
      </c>
      <c r="K97" s="167" t="s">
        <v>136</v>
      </c>
      <c r="L97" s="34"/>
      <c r="M97" s="172" t="s">
        <v>44</v>
      </c>
      <c r="N97" s="173" t="s">
        <v>50</v>
      </c>
      <c r="O97" s="35"/>
      <c r="P97" s="174">
        <f>O97*H97</f>
        <v>0</v>
      </c>
      <c r="Q97" s="174">
        <v>0</v>
      </c>
      <c r="R97" s="174">
        <f>Q97*H97</f>
        <v>0</v>
      </c>
      <c r="S97" s="174">
        <v>0.26</v>
      </c>
      <c r="T97" s="175">
        <f>S97*H97</f>
        <v>122.46000000000001</v>
      </c>
      <c r="AR97" s="17" t="s">
        <v>137</v>
      </c>
      <c r="AT97" s="17" t="s">
        <v>132</v>
      </c>
      <c r="AU97" s="17" t="s">
        <v>87</v>
      </c>
      <c r="AY97" s="17" t="s">
        <v>130</v>
      </c>
      <c r="BE97" s="176">
        <f>IF(N97="základní",J97,0)</f>
        <v>11304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17" t="s">
        <v>23</v>
      </c>
      <c r="BK97" s="176">
        <f>ROUND(I97*H97,2)</f>
        <v>11304</v>
      </c>
      <c r="BL97" s="17" t="s">
        <v>137</v>
      </c>
      <c r="BM97" s="17" t="s">
        <v>581</v>
      </c>
    </row>
    <row r="98" spans="2:51" s="11" customFormat="1" ht="22.5" customHeight="1">
      <c r="B98" s="177"/>
      <c r="D98" s="178" t="s">
        <v>139</v>
      </c>
      <c r="E98" s="179" t="s">
        <v>44</v>
      </c>
      <c r="F98" s="180" t="s">
        <v>582</v>
      </c>
      <c r="H98" s="181">
        <v>471</v>
      </c>
      <c r="I98" s="182"/>
      <c r="L98" s="177"/>
      <c r="M98" s="183"/>
      <c r="N98" s="184"/>
      <c r="O98" s="184"/>
      <c r="P98" s="184"/>
      <c r="Q98" s="184"/>
      <c r="R98" s="184"/>
      <c r="S98" s="184"/>
      <c r="T98" s="185"/>
      <c r="AT98" s="179" t="s">
        <v>139</v>
      </c>
      <c r="AU98" s="179" t="s">
        <v>87</v>
      </c>
      <c r="AV98" s="11" t="s">
        <v>87</v>
      </c>
      <c r="AW98" s="11" t="s">
        <v>42</v>
      </c>
      <c r="AX98" s="11" t="s">
        <v>79</v>
      </c>
      <c r="AY98" s="179" t="s">
        <v>130</v>
      </c>
    </row>
    <row r="99" spans="2:51" s="12" customFormat="1" ht="22.5" customHeight="1">
      <c r="B99" s="186"/>
      <c r="D99" s="178" t="s">
        <v>139</v>
      </c>
      <c r="E99" s="187" t="s">
        <v>44</v>
      </c>
      <c r="F99" s="188" t="s">
        <v>141</v>
      </c>
      <c r="H99" s="189" t="s">
        <v>44</v>
      </c>
      <c r="I99" s="190"/>
      <c r="L99" s="186"/>
      <c r="M99" s="191"/>
      <c r="N99" s="192"/>
      <c r="O99" s="192"/>
      <c r="P99" s="192"/>
      <c r="Q99" s="192"/>
      <c r="R99" s="192"/>
      <c r="S99" s="192"/>
      <c r="T99" s="193"/>
      <c r="AT99" s="189" t="s">
        <v>139</v>
      </c>
      <c r="AU99" s="189" t="s">
        <v>87</v>
      </c>
      <c r="AV99" s="12" t="s">
        <v>23</v>
      </c>
      <c r="AW99" s="12" t="s">
        <v>42</v>
      </c>
      <c r="AX99" s="12" t="s">
        <v>79</v>
      </c>
      <c r="AY99" s="189" t="s">
        <v>130</v>
      </c>
    </row>
    <row r="100" spans="2:51" s="13" customFormat="1" ht="22.5" customHeight="1">
      <c r="B100" s="194"/>
      <c r="D100" s="195" t="s">
        <v>139</v>
      </c>
      <c r="E100" s="196" t="s">
        <v>44</v>
      </c>
      <c r="F100" s="197" t="s">
        <v>142</v>
      </c>
      <c r="H100" s="198">
        <v>471</v>
      </c>
      <c r="I100" s="199"/>
      <c r="L100" s="194"/>
      <c r="M100" s="200"/>
      <c r="N100" s="201"/>
      <c r="O100" s="201"/>
      <c r="P100" s="201"/>
      <c r="Q100" s="201"/>
      <c r="R100" s="201"/>
      <c r="S100" s="201"/>
      <c r="T100" s="202"/>
      <c r="AT100" s="203" t="s">
        <v>139</v>
      </c>
      <c r="AU100" s="203" t="s">
        <v>87</v>
      </c>
      <c r="AV100" s="13" t="s">
        <v>137</v>
      </c>
      <c r="AW100" s="13" t="s">
        <v>42</v>
      </c>
      <c r="AX100" s="13" t="s">
        <v>23</v>
      </c>
      <c r="AY100" s="203" t="s">
        <v>130</v>
      </c>
    </row>
    <row r="101" spans="2:65" s="1" customFormat="1" ht="22.5" customHeight="1">
      <c r="B101" s="164"/>
      <c r="C101" s="165" t="s">
        <v>137</v>
      </c>
      <c r="D101" s="165" t="s">
        <v>132</v>
      </c>
      <c r="E101" s="166" t="s">
        <v>583</v>
      </c>
      <c r="F101" s="167" t="s">
        <v>584</v>
      </c>
      <c r="G101" s="168" t="s">
        <v>135</v>
      </c>
      <c r="H101" s="169">
        <v>3</v>
      </c>
      <c r="I101" s="170">
        <v>339</v>
      </c>
      <c r="J101" s="171">
        <f>ROUND(I101*H101,2)</f>
        <v>1017</v>
      </c>
      <c r="K101" s="167" t="s">
        <v>136</v>
      </c>
      <c r="L101" s="34"/>
      <c r="M101" s="172" t="s">
        <v>44</v>
      </c>
      <c r="N101" s="173" t="s">
        <v>50</v>
      </c>
      <c r="O101" s="35"/>
      <c r="P101" s="174">
        <f>O101*H101</f>
        <v>0</v>
      </c>
      <c r="Q101" s="174">
        <v>0</v>
      </c>
      <c r="R101" s="174">
        <f>Q101*H101</f>
        <v>0</v>
      </c>
      <c r="S101" s="174">
        <v>0.24</v>
      </c>
      <c r="T101" s="175">
        <f>S101*H101</f>
        <v>0.72</v>
      </c>
      <c r="AR101" s="17" t="s">
        <v>137</v>
      </c>
      <c r="AT101" s="17" t="s">
        <v>132</v>
      </c>
      <c r="AU101" s="17" t="s">
        <v>87</v>
      </c>
      <c r="AY101" s="17" t="s">
        <v>130</v>
      </c>
      <c r="BE101" s="176">
        <f>IF(N101="základní",J101,0)</f>
        <v>1017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7" t="s">
        <v>23</v>
      </c>
      <c r="BK101" s="176">
        <f>ROUND(I101*H101,2)</f>
        <v>1017</v>
      </c>
      <c r="BL101" s="17" t="s">
        <v>137</v>
      </c>
      <c r="BM101" s="17" t="s">
        <v>585</v>
      </c>
    </row>
    <row r="102" spans="2:51" s="11" customFormat="1" ht="22.5" customHeight="1">
      <c r="B102" s="177"/>
      <c r="D102" s="178" t="s">
        <v>139</v>
      </c>
      <c r="E102" s="179" t="s">
        <v>44</v>
      </c>
      <c r="F102" s="180" t="s">
        <v>147</v>
      </c>
      <c r="H102" s="181">
        <v>3</v>
      </c>
      <c r="I102" s="182"/>
      <c r="L102" s="177"/>
      <c r="M102" s="183"/>
      <c r="N102" s="184"/>
      <c r="O102" s="184"/>
      <c r="P102" s="184"/>
      <c r="Q102" s="184"/>
      <c r="R102" s="184"/>
      <c r="S102" s="184"/>
      <c r="T102" s="185"/>
      <c r="AT102" s="179" t="s">
        <v>139</v>
      </c>
      <c r="AU102" s="179" t="s">
        <v>87</v>
      </c>
      <c r="AV102" s="11" t="s">
        <v>87</v>
      </c>
      <c r="AW102" s="11" t="s">
        <v>42</v>
      </c>
      <c r="AX102" s="11" t="s">
        <v>79</v>
      </c>
      <c r="AY102" s="179" t="s">
        <v>130</v>
      </c>
    </row>
    <row r="103" spans="2:51" s="12" customFormat="1" ht="22.5" customHeight="1">
      <c r="B103" s="186"/>
      <c r="D103" s="178" t="s">
        <v>139</v>
      </c>
      <c r="E103" s="187" t="s">
        <v>44</v>
      </c>
      <c r="F103" s="188" t="s">
        <v>586</v>
      </c>
      <c r="H103" s="189" t="s">
        <v>44</v>
      </c>
      <c r="I103" s="190"/>
      <c r="L103" s="186"/>
      <c r="M103" s="191"/>
      <c r="N103" s="192"/>
      <c r="O103" s="192"/>
      <c r="P103" s="192"/>
      <c r="Q103" s="192"/>
      <c r="R103" s="192"/>
      <c r="S103" s="192"/>
      <c r="T103" s="193"/>
      <c r="AT103" s="189" t="s">
        <v>139</v>
      </c>
      <c r="AU103" s="189" t="s">
        <v>87</v>
      </c>
      <c r="AV103" s="12" t="s">
        <v>23</v>
      </c>
      <c r="AW103" s="12" t="s">
        <v>42</v>
      </c>
      <c r="AX103" s="12" t="s">
        <v>79</v>
      </c>
      <c r="AY103" s="189" t="s">
        <v>130</v>
      </c>
    </row>
    <row r="104" spans="2:51" s="13" customFormat="1" ht="22.5" customHeight="1">
      <c r="B104" s="194"/>
      <c r="D104" s="195" t="s">
        <v>139</v>
      </c>
      <c r="E104" s="196" t="s">
        <v>44</v>
      </c>
      <c r="F104" s="197" t="s">
        <v>142</v>
      </c>
      <c r="H104" s="198">
        <v>3</v>
      </c>
      <c r="I104" s="199"/>
      <c r="L104" s="194"/>
      <c r="M104" s="200"/>
      <c r="N104" s="201"/>
      <c r="O104" s="201"/>
      <c r="P104" s="201"/>
      <c r="Q104" s="201"/>
      <c r="R104" s="201"/>
      <c r="S104" s="201"/>
      <c r="T104" s="202"/>
      <c r="AT104" s="203" t="s">
        <v>139</v>
      </c>
      <c r="AU104" s="203" t="s">
        <v>87</v>
      </c>
      <c r="AV104" s="13" t="s">
        <v>137</v>
      </c>
      <c r="AW104" s="13" t="s">
        <v>42</v>
      </c>
      <c r="AX104" s="13" t="s">
        <v>23</v>
      </c>
      <c r="AY104" s="203" t="s">
        <v>130</v>
      </c>
    </row>
    <row r="105" spans="2:65" s="1" customFormat="1" ht="22.5" customHeight="1">
      <c r="B105" s="164"/>
      <c r="C105" s="165" t="s">
        <v>157</v>
      </c>
      <c r="D105" s="165" t="s">
        <v>132</v>
      </c>
      <c r="E105" s="166" t="s">
        <v>587</v>
      </c>
      <c r="F105" s="167" t="s">
        <v>588</v>
      </c>
      <c r="G105" s="168" t="s">
        <v>135</v>
      </c>
      <c r="H105" s="169">
        <v>37</v>
      </c>
      <c r="I105" s="170">
        <v>141</v>
      </c>
      <c r="J105" s="171">
        <f>ROUND(I105*H105,2)</f>
        <v>5217</v>
      </c>
      <c r="K105" s="167" t="s">
        <v>136</v>
      </c>
      <c r="L105" s="34"/>
      <c r="M105" s="172" t="s">
        <v>44</v>
      </c>
      <c r="N105" s="173" t="s">
        <v>50</v>
      </c>
      <c r="O105" s="35"/>
      <c r="P105" s="174">
        <f>O105*H105</f>
        <v>0</v>
      </c>
      <c r="Q105" s="174">
        <v>0</v>
      </c>
      <c r="R105" s="174">
        <f>Q105*H105</f>
        <v>0</v>
      </c>
      <c r="S105" s="174">
        <v>0.13</v>
      </c>
      <c r="T105" s="175">
        <f>S105*H105</f>
        <v>4.8100000000000005</v>
      </c>
      <c r="AR105" s="17" t="s">
        <v>137</v>
      </c>
      <c r="AT105" s="17" t="s">
        <v>132</v>
      </c>
      <c r="AU105" s="17" t="s">
        <v>87</v>
      </c>
      <c r="AY105" s="17" t="s">
        <v>130</v>
      </c>
      <c r="BE105" s="176">
        <f>IF(N105="základní",J105,0)</f>
        <v>5217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7" t="s">
        <v>23</v>
      </c>
      <c r="BK105" s="176">
        <f>ROUND(I105*H105,2)</f>
        <v>5217</v>
      </c>
      <c r="BL105" s="17" t="s">
        <v>137</v>
      </c>
      <c r="BM105" s="17" t="s">
        <v>589</v>
      </c>
    </row>
    <row r="106" spans="2:51" s="11" customFormat="1" ht="22.5" customHeight="1">
      <c r="B106" s="177"/>
      <c r="D106" s="178" t="s">
        <v>139</v>
      </c>
      <c r="E106" s="179" t="s">
        <v>44</v>
      </c>
      <c r="F106" s="180" t="s">
        <v>320</v>
      </c>
      <c r="H106" s="181">
        <v>37</v>
      </c>
      <c r="I106" s="182"/>
      <c r="L106" s="177"/>
      <c r="M106" s="183"/>
      <c r="N106" s="184"/>
      <c r="O106" s="184"/>
      <c r="P106" s="184"/>
      <c r="Q106" s="184"/>
      <c r="R106" s="184"/>
      <c r="S106" s="184"/>
      <c r="T106" s="185"/>
      <c r="AT106" s="179" t="s">
        <v>139</v>
      </c>
      <c r="AU106" s="179" t="s">
        <v>87</v>
      </c>
      <c r="AV106" s="11" t="s">
        <v>87</v>
      </c>
      <c r="AW106" s="11" t="s">
        <v>42</v>
      </c>
      <c r="AX106" s="11" t="s">
        <v>79</v>
      </c>
      <c r="AY106" s="179" t="s">
        <v>130</v>
      </c>
    </row>
    <row r="107" spans="2:51" s="13" customFormat="1" ht="22.5" customHeight="1">
      <c r="B107" s="194"/>
      <c r="D107" s="195" t="s">
        <v>139</v>
      </c>
      <c r="E107" s="196" t="s">
        <v>44</v>
      </c>
      <c r="F107" s="197" t="s">
        <v>142</v>
      </c>
      <c r="H107" s="198">
        <v>37</v>
      </c>
      <c r="I107" s="199"/>
      <c r="L107" s="194"/>
      <c r="M107" s="200"/>
      <c r="N107" s="201"/>
      <c r="O107" s="201"/>
      <c r="P107" s="201"/>
      <c r="Q107" s="201"/>
      <c r="R107" s="201"/>
      <c r="S107" s="201"/>
      <c r="T107" s="202"/>
      <c r="AT107" s="203" t="s">
        <v>139</v>
      </c>
      <c r="AU107" s="203" t="s">
        <v>87</v>
      </c>
      <c r="AV107" s="13" t="s">
        <v>137</v>
      </c>
      <c r="AW107" s="13" t="s">
        <v>42</v>
      </c>
      <c r="AX107" s="13" t="s">
        <v>23</v>
      </c>
      <c r="AY107" s="203" t="s">
        <v>130</v>
      </c>
    </row>
    <row r="108" spans="2:65" s="1" customFormat="1" ht="22.5" customHeight="1">
      <c r="B108" s="164"/>
      <c r="C108" s="165" t="s">
        <v>163</v>
      </c>
      <c r="D108" s="165" t="s">
        <v>132</v>
      </c>
      <c r="E108" s="166" t="s">
        <v>590</v>
      </c>
      <c r="F108" s="167" t="s">
        <v>591</v>
      </c>
      <c r="G108" s="168" t="s">
        <v>135</v>
      </c>
      <c r="H108" s="169">
        <v>385</v>
      </c>
      <c r="I108" s="170">
        <v>31</v>
      </c>
      <c r="J108" s="171">
        <f>ROUND(I108*H108,2)</f>
        <v>11935</v>
      </c>
      <c r="K108" s="167" t="s">
        <v>136</v>
      </c>
      <c r="L108" s="34"/>
      <c r="M108" s="172" t="s">
        <v>44</v>
      </c>
      <c r="N108" s="173" t="s">
        <v>50</v>
      </c>
      <c r="O108" s="35"/>
      <c r="P108" s="174">
        <f>O108*H108</f>
        <v>0</v>
      </c>
      <c r="Q108" s="174">
        <v>0</v>
      </c>
      <c r="R108" s="174">
        <f>Q108*H108</f>
        <v>0</v>
      </c>
      <c r="S108" s="174">
        <v>0.235</v>
      </c>
      <c r="T108" s="175">
        <f>S108*H108</f>
        <v>90.475</v>
      </c>
      <c r="AR108" s="17" t="s">
        <v>137</v>
      </c>
      <c r="AT108" s="17" t="s">
        <v>132</v>
      </c>
      <c r="AU108" s="17" t="s">
        <v>87</v>
      </c>
      <c r="AY108" s="17" t="s">
        <v>130</v>
      </c>
      <c r="BE108" s="176">
        <f>IF(N108="základní",J108,0)</f>
        <v>11935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7" t="s">
        <v>23</v>
      </c>
      <c r="BK108" s="176">
        <f>ROUND(I108*H108,2)</f>
        <v>11935</v>
      </c>
      <c r="BL108" s="17" t="s">
        <v>137</v>
      </c>
      <c r="BM108" s="17" t="s">
        <v>592</v>
      </c>
    </row>
    <row r="109" spans="2:51" s="11" customFormat="1" ht="22.5" customHeight="1">
      <c r="B109" s="177"/>
      <c r="D109" s="178" t="s">
        <v>139</v>
      </c>
      <c r="E109" s="179" t="s">
        <v>44</v>
      </c>
      <c r="F109" s="180" t="s">
        <v>593</v>
      </c>
      <c r="H109" s="181">
        <v>385</v>
      </c>
      <c r="I109" s="182"/>
      <c r="L109" s="177"/>
      <c r="M109" s="183"/>
      <c r="N109" s="184"/>
      <c r="O109" s="184"/>
      <c r="P109" s="184"/>
      <c r="Q109" s="184"/>
      <c r="R109" s="184"/>
      <c r="S109" s="184"/>
      <c r="T109" s="185"/>
      <c r="AT109" s="179" t="s">
        <v>139</v>
      </c>
      <c r="AU109" s="179" t="s">
        <v>87</v>
      </c>
      <c r="AV109" s="11" t="s">
        <v>87</v>
      </c>
      <c r="AW109" s="11" t="s">
        <v>42</v>
      </c>
      <c r="AX109" s="11" t="s">
        <v>79</v>
      </c>
      <c r="AY109" s="179" t="s">
        <v>130</v>
      </c>
    </row>
    <row r="110" spans="2:51" s="12" customFormat="1" ht="22.5" customHeight="1">
      <c r="B110" s="186"/>
      <c r="D110" s="178" t="s">
        <v>139</v>
      </c>
      <c r="E110" s="187" t="s">
        <v>44</v>
      </c>
      <c r="F110" s="188" t="s">
        <v>141</v>
      </c>
      <c r="H110" s="189" t="s">
        <v>44</v>
      </c>
      <c r="I110" s="190"/>
      <c r="L110" s="186"/>
      <c r="M110" s="191"/>
      <c r="N110" s="192"/>
      <c r="O110" s="192"/>
      <c r="P110" s="192"/>
      <c r="Q110" s="192"/>
      <c r="R110" s="192"/>
      <c r="S110" s="192"/>
      <c r="T110" s="193"/>
      <c r="AT110" s="189" t="s">
        <v>139</v>
      </c>
      <c r="AU110" s="189" t="s">
        <v>87</v>
      </c>
      <c r="AV110" s="12" t="s">
        <v>23</v>
      </c>
      <c r="AW110" s="12" t="s">
        <v>42</v>
      </c>
      <c r="AX110" s="12" t="s">
        <v>79</v>
      </c>
      <c r="AY110" s="189" t="s">
        <v>130</v>
      </c>
    </row>
    <row r="111" spans="2:51" s="13" customFormat="1" ht="22.5" customHeight="1">
      <c r="B111" s="194"/>
      <c r="D111" s="195" t="s">
        <v>139</v>
      </c>
      <c r="E111" s="196" t="s">
        <v>44</v>
      </c>
      <c r="F111" s="197" t="s">
        <v>142</v>
      </c>
      <c r="H111" s="198">
        <v>385</v>
      </c>
      <c r="I111" s="199"/>
      <c r="L111" s="194"/>
      <c r="M111" s="200"/>
      <c r="N111" s="201"/>
      <c r="O111" s="201"/>
      <c r="P111" s="201"/>
      <c r="Q111" s="201"/>
      <c r="R111" s="201"/>
      <c r="S111" s="201"/>
      <c r="T111" s="202"/>
      <c r="AT111" s="203" t="s">
        <v>139</v>
      </c>
      <c r="AU111" s="203" t="s">
        <v>87</v>
      </c>
      <c r="AV111" s="13" t="s">
        <v>137</v>
      </c>
      <c r="AW111" s="13" t="s">
        <v>42</v>
      </c>
      <c r="AX111" s="13" t="s">
        <v>23</v>
      </c>
      <c r="AY111" s="203" t="s">
        <v>130</v>
      </c>
    </row>
    <row r="112" spans="2:65" s="1" customFormat="1" ht="22.5" customHeight="1">
      <c r="B112" s="164"/>
      <c r="C112" s="165" t="s">
        <v>168</v>
      </c>
      <c r="D112" s="165" t="s">
        <v>132</v>
      </c>
      <c r="E112" s="166" t="s">
        <v>590</v>
      </c>
      <c r="F112" s="167" t="s">
        <v>591</v>
      </c>
      <c r="G112" s="168" t="s">
        <v>135</v>
      </c>
      <c r="H112" s="169">
        <v>234</v>
      </c>
      <c r="I112" s="170">
        <v>31</v>
      </c>
      <c r="J112" s="171">
        <f>ROUND(I112*H112,2)</f>
        <v>7254</v>
      </c>
      <c r="K112" s="167" t="s">
        <v>136</v>
      </c>
      <c r="L112" s="34"/>
      <c r="M112" s="172" t="s">
        <v>44</v>
      </c>
      <c r="N112" s="173" t="s">
        <v>50</v>
      </c>
      <c r="O112" s="35"/>
      <c r="P112" s="174">
        <f>O112*H112</f>
        <v>0</v>
      </c>
      <c r="Q112" s="174">
        <v>0</v>
      </c>
      <c r="R112" s="174">
        <f>Q112*H112</f>
        <v>0</v>
      </c>
      <c r="S112" s="174">
        <v>0.235</v>
      </c>
      <c r="T112" s="175">
        <f>S112*H112</f>
        <v>54.989999999999995</v>
      </c>
      <c r="AR112" s="17" t="s">
        <v>137</v>
      </c>
      <c r="AT112" s="17" t="s">
        <v>132</v>
      </c>
      <c r="AU112" s="17" t="s">
        <v>87</v>
      </c>
      <c r="AY112" s="17" t="s">
        <v>130</v>
      </c>
      <c r="BE112" s="176">
        <f>IF(N112="základní",J112,0)</f>
        <v>7254</v>
      </c>
      <c r="BF112" s="176">
        <f>IF(N112="snížená",J112,0)</f>
        <v>0</v>
      </c>
      <c r="BG112" s="176">
        <f>IF(N112="zákl. přenesená",J112,0)</f>
        <v>0</v>
      </c>
      <c r="BH112" s="176">
        <f>IF(N112="sníž. přenesená",J112,0)</f>
        <v>0</v>
      </c>
      <c r="BI112" s="176">
        <f>IF(N112="nulová",J112,0)</f>
        <v>0</v>
      </c>
      <c r="BJ112" s="17" t="s">
        <v>23</v>
      </c>
      <c r="BK112" s="176">
        <f>ROUND(I112*H112,2)</f>
        <v>7254</v>
      </c>
      <c r="BL112" s="17" t="s">
        <v>137</v>
      </c>
      <c r="BM112" s="17" t="s">
        <v>594</v>
      </c>
    </row>
    <row r="113" spans="2:51" s="11" customFormat="1" ht="22.5" customHeight="1">
      <c r="B113" s="177"/>
      <c r="D113" s="178" t="s">
        <v>139</v>
      </c>
      <c r="E113" s="179" t="s">
        <v>44</v>
      </c>
      <c r="F113" s="180" t="s">
        <v>595</v>
      </c>
      <c r="H113" s="181">
        <v>234</v>
      </c>
      <c r="I113" s="182"/>
      <c r="L113" s="177"/>
      <c r="M113" s="183"/>
      <c r="N113" s="184"/>
      <c r="O113" s="184"/>
      <c r="P113" s="184"/>
      <c r="Q113" s="184"/>
      <c r="R113" s="184"/>
      <c r="S113" s="184"/>
      <c r="T113" s="185"/>
      <c r="AT113" s="179" t="s">
        <v>139</v>
      </c>
      <c r="AU113" s="179" t="s">
        <v>87</v>
      </c>
      <c r="AV113" s="11" t="s">
        <v>87</v>
      </c>
      <c r="AW113" s="11" t="s">
        <v>42</v>
      </c>
      <c r="AX113" s="11" t="s">
        <v>79</v>
      </c>
      <c r="AY113" s="179" t="s">
        <v>130</v>
      </c>
    </row>
    <row r="114" spans="2:51" s="13" customFormat="1" ht="22.5" customHeight="1">
      <c r="B114" s="194"/>
      <c r="D114" s="195" t="s">
        <v>139</v>
      </c>
      <c r="E114" s="196" t="s">
        <v>44</v>
      </c>
      <c r="F114" s="197" t="s">
        <v>142</v>
      </c>
      <c r="H114" s="198">
        <v>234</v>
      </c>
      <c r="I114" s="199"/>
      <c r="L114" s="194"/>
      <c r="M114" s="200"/>
      <c r="N114" s="201"/>
      <c r="O114" s="201"/>
      <c r="P114" s="201"/>
      <c r="Q114" s="201"/>
      <c r="R114" s="201"/>
      <c r="S114" s="201"/>
      <c r="T114" s="202"/>
      <c r="AT114" s="203" t="s">
        <v>139</v>
      </c>
      <c r="AU114" s="203" t="s">
        <v>87</v>
      </c>
      <c r="AV114" s="13" t="s">
        <v>137</v>
      </c>
      <c r="AW114" s="13" t="s">
        <v>42</v>
      </c>
      <c r="AX114" s="13" t="s">
        <v>23</v>
      </c>
      <c r="AY114" s="203" t="s">
        <v>130</v>
      </c>
    </row>
    <row r="115" spans="2:65" s="1" customFormat="1" ht="22.5" customHeight="1">
      <c r="B115" s="164"/>
      <c r="C115" s="165" t="s">
        <v>174</v>
      </c>
      <c r="D115" s="165" t="s">
        <v>132</v>
      </c>
      <c r="E115" s="166" t="s">
        <v>596</v>
      </c>
      <c r="F115" s="167" t="s">
        <v>597</v>
      </c>
      <c r="G115" s="168" t="s">
        <v>135</v>
      </c>
      <c r="H115" s="169">
        <v>661</v>
      </c>
      <c r="I115" s="170">
        <v>19</v>
      </c>
      <c r="J115" s="171">
        <f>ROUND(I115*H115,2)</f>
        <v>12559</v>
      </c>
      <c r="K115" s="167" t="s">
        <v>136</v>
      </c>
      <c r="L115" s="34"/>
      <c r="M115" s="172" t="s">
        <v>44</v>
      </c>
      <c r="N115" s="173" t="s">
        <v>50</v>
      </c>
      <c r="O115" s="35"/>
      <c r="P115" s="174">
        <f>O115*H115</f>
        <v>0</v>
      </c>
      <c r="Q115" s="174">
        <v>0</v>
      </c>
      <c r="R115" s="174">
        <f>Q115*H115</f>
        <v>0</v>
      </c>
      <c r="S115" s="174">
        <v>0.13</v>
      </c>
      <c r="T115" s="175">
        <f>S115*H115</f>
        <v>85.93</v>
      </c>
      <c r="AR115" s="17" t="s">
        <v>137</v>
      </c>
      <c r="AT115" s="17" t="s">
        <v>132</v>
      </c>
      <c r="AU115" s="17" t="s">
        <v>87</v>
      </c>
      <c r="AY115" s="17" t="s">
        <v>130</v>
      </c>
      <c r="BE115" s="176">
        <f>IF(N115="základní",J115,0)</f>
        <v>12559</v>
      </c>
      <c r="BF115" s="176">
        <f>IF(N115="snížená",J115,0)</f>
        <v>0</v>
      </c>
      <c r="BG115" s="176">
        <f>IF(N115="zákl. přenesená",J115,0)</f>
        <v>0</v>
      </c>
      <c r="BH115" s="176">
        <f>IF(N115="sníž. přenesená",J115,0)</f>
        <v>0</v>
      </c>
      <c r="BI115" s="176">
        <f>IF(N115="nulová",J115,0)</f>
        <v>0</v>
      </c>
      <c r="BJ115" s="17" t="s">
        <v>23</v>
      </c>
      <c r="BK115" s="176">
        <f>ROUND(I115*H115,2)</f>
        <v>12559</v>
      </c>
      <c r="BL115" s="17" t="s">
        <v>137</v>
      </c>
      <c r="BM115" s="17" t="s">
        <v>598</v>
      </c>
    </row>
    <row r="116" spans="2:51" s="11" customFormat="1" ht="22.5" customHeight="1">
      <c r="B116" s="177"/>
      <c r="D116" s="178" t="s">
        <v>139</v>
      </c>
      <c r="E116" s="179" t="s">
        <v>44</v>
      </c>
      <c r="F116" s="180" t="s">
        <v>599</v>
      </c>
      <c r="H116" s="181">
        <v>661</v>
      </c>
      <c r="I116" s="182"/>
      <c r="L116" s="177"/>
      <c r="M116" s="183"/>
      <c r="N116" s="184"/>
      <c r="O116" s="184"/>
      <c r="P116" s="184"/>
      <c r="Q116" s="184"/>
      <c r="R116" s="184"/>
      <c r="S116" s="184"/>
      <c r="T116" s="185"/>
      <c r="AT116" s="179" t="s">
        <v>139</v>
      </c>
      <c r="AU116" s="179" t="s">
        <v>87</v>
      </c>
      <c r="AV116" s="11" t="s">
        <v>87</v>
      </c>
      <c r="AW116" s="11" t="s">
        <v>42</v>
      </c>
      <c r="AX116" s="11" t="s">
        <v>79</v>
      </c>
      <c r="AY116" s="179" t="s">
        <v>130</v>
      </c>
    </row>
    <row r="117" spans="2:51" s="12" customFormat="1" ht="22.5" customHeight="1">
      <c r="B117" s="186"/>
      <c r="D117" s="178" t="s">
        <v>139</v>
      </c>
      <c r="E117" s="187" t="s">
        <v>44</v>
      </c>
      <c r="F117" s="188" t="s">
        <v>600</v>
      </c>
      <c r="H117" s="189" t="s">
        <v>44</v>
      </c>
      <c r="I117" s="190"/>
      <c r="L117" s="186"/>
      <c r="M117" s="191"/>
      <c r="N117" s="192"/>
      <c r="O117" s="192"/>
      <c r="P117" s="192"/>
      <c r="Q117" s="192"/>
      <c r="R117" s="192"/>
      <c r="S117" s="192"/>
      <c r="T117" s="193"/>
      <c r="AT117" s="189" t="s">
        <v>139</v>
      </c>
      <c r="AU117" s="189" t="s">
        <v>87</v>
      </c>
      <c r="AV117" s="12" t="s">
        <v>23</v>
      </c>
      <c r="AW117" s="12" t="s">
        <v>42</v>
      </c>
      <c r="AX117" s="12" t="s">
        <v>79</v>
      </c>
      <c r="AY117" s="189" t="s">
        <v>130</v>
      </c>
    </row>
    <row r="118" spans="2:51" s="13" customFormat="1" ht="22.5" customHeight="1">
      <c r="B118" s="194"/>
      <c r="D118" s="195" t="s">
        <v>139</v>
      </c>
      <c r="E118" s="196" t="s">
        <v>44</v>
      </c>
      <c r="F118" s="197" t="s">
        <v>142</v>
      </c>
      <c r="H118" s="198">
        <v>661</v>
      </c>
      <c r="I118" s="199"/>
      <c r="L118" s="194"/>
      <c r="M118" s="200"/>
      <c r="N118" s="201"/>
      <c r="O118" s="201"/>
      <c r="P118" s="201"/>
      <c r="Q118" s="201"/>
      <c r="R118" s="201"/>
      <c r="S118" s="201"/>
      <c r="T118" s="202"/>
      <c r="AT118" s="203" t="s">
        <v>139</v>
      </c>
      <c r="AU118" s="203" t="s">
        <v>87</v>
      </c>
      <c r="AV118" s="13" t="s">
        <v>137</v>
      </c>
      <c r="AW118" s="13" t="s">
        <v>42</v>
      </c>
      <c r="AX118" s="13" t="s">
        <v>23</v>
      </c>
      <c r="AY118" s="203" t="s">
        <v>130</v>
      </c>
    </row>
    <row r="119" spans="2:65" s="1" customFormat="1" ht="22.5" customHeight="1">
      <c r="B119" s="164"/>
      <c r="C119" s="165" t="s">
        <v>180</v>
      </c>
      <c r="D119" s="165" t="s">
        <v>132</v>
      </c>
      <c r="E119" s="166" t="s">
        <v>601</v>
      </c>
      <c r="F119" s="167" t="s">
        <v>602</v>
      </c>
      <c r="G119" s="168" t="s">
        <v>135</v>
      </c>
      <c r="H119" s="169">
        <v>203</v>
      </c>
      <c r="I119" s="170">
        <v>66</v>
      </c>
      <c r="J119" s="171">
        <f>ROUND(I119*H119,2)</f>
        <v>13398</v>
      </c>
      <c r="K119" s="167" t="s">
        <v>136</v>
      </c>
      <c r="L119" s="34"/>
      <c r="M119" s="172" t="s">
        <v>44</v>
      </c>
      <c r="N119" s="173" t="s">
        <v>50</v>
      </c>
      <c r="O119" s="35"/>
      <c r="P119" s="174">
        <f>O119*H119</f>
        <v>0</v>
      </c>
      <c r="Q119" s="174">
        <v>5E-05</v>
      </c>
      <c r="R119" s="174">
        <f>Q119*H119</f>
        <v>0.010150000000000001</v>
      </c>
      <c r="S119" s="174">
        <v>0.128</v>
      </c>
      <c r="T119" s="175">
        <f>S119*H119</f>
        <v>25.984</v>
      </c>
      <c r="AR119" s="17" t="s">
        <v>137</v>
      </c>
      <c r="AT119" s="17" t="s">
        <v>132</v>
      </c>
      <c r="AU119" s="17" t="s">
        <v>87</v>
      </c>
      <c r="AY119" s="17" t="s">
        <v>130</v>
      </c>
      <c r="BE119" s="176">
        <f>IF(N119="základní",J119,0)</f>
        <v>13398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7" t="s">
        <v>23</v>
      </c>
      <c r="BK119" s="176">
        <f>ROUND(I119*H119,2)</f>
        <v>13398</v>
      </c>
      <c r="BL119" s="17" t="s">
        <v>137</v>
      </c>
      <c r="BM119" s="17" t="s">
        <v>603</v>
      </c>
    </row>
    <row r="120" spans="2:51" s="11" customFormat="1" ht="22.5" customHeight="1">
      <c r="B120" s="177"/>
      <c r="D120" s="178" t="s">
        <v>139</v>
      </c>
      <c r="E120" s="179" t="s">
        <v>44</v>
      </c>
      <c r="F120" s="180" t="s">
        <v>604</v>
      </c>
      <c r="H120" s="181">
        <v>203</v>
      </c>
      <c r="I120" s="182"/>
      <c r="L120" s="177"/>
      <c r="M120" s="183"/>
      <c r="N120" s="184"/>
      <c r="O120" s="184"/>
      <c r="P120" s="184"/>
      <c r="Q120" s="184"/>
      <c r="R120" s="184"/>
      <c r="S120" s="184"/>
      <c r="T120" s="185"/>
      <c r="AT120" s="179" t="s">
        <v>139</v>
      </c>
      <c r="AU120" s="179" t="s">
        <v>87</v>
      </c>
      <c r="AV120" s="11" t="s">
        <v>87</v>
      </c>
      <c r="AW120" s="11" t="s">
        <v>42</v>
      </c>
      <c r="AX120" s="11" t="s">
        <v>79</v>
      </c>
      <c r="AY120" s="179" t="s">
        <v>130</v>
      </c>
    </row>
    <row r="121" spans="2:51" s="12" customFormat="1" ht="22.5" customHeight="1">
      <c r="B121" s="186"/>
      <c r="D121" s="178" t="s">
        <v>139</v>
      </c>
      <c r="E121" s="187" t="s">
        <v>44</v>
      </c>
      <c r="F121" s="188" t="s">
        <v>605</v>
      </c>
      <c r="H121" s="189" t="s">
        <v>44</v>
      </c>
      <c r="I121" s="190"/>
      <c r="L121" s="186"/>
      <c r="M121" s="191"/>
      <c r="N121" s="192"/>
      <c r="O121" s="192"/>
      <c r="P121" s="192"/>
      <c r="Q121" s="192"/>
      <c r="R121" s="192"/>
      <c r="S121" s="192"/>
      <c r="T121" s="193"/>
      <c r="AT121" s="189" t="s">
        <v>139</v>
      </c>
      <c r="AU121" s="189" t="s">
        <v>87</v>
      </c>
      <c r="AV121" s="12" t="s">
        <v>23</v>
      </c>
      <c r="AW121" s="12" t="s">
        <v>42</v>
      </c>
      <c r="AX121" s="12" t="s">
        <v>79</v>
      </c>
      <c r="AY121" s="189" t="s">
        <v>130</v>
      </c>
    </row>
    <row r="122" spans="2:51" s="13" customFormat="1" ht="22.5" customHeight="1">
      <c r="B122" s="194"/>
      <c r="D122" s="195" t="s">
        <v>139</v>
      </c>
      <c r="E122" s="196" t="s">
        <v>44</v>
      </c>
      <c r="F122" s="197" t="s">
        <v>142</v>
      </c>
      <c r="H122" s="198">
        <v>203</v>
      </c>
      <c r="I122" s="199"/>
      <c r="L122" s="194"/>
      <c r="M122" s="200"/>
      <c r="N122" s="201"/>
      <c r="O122" s="201"/>
      <c r="P122" s="201"/>
      <c r="Q122" s="201"/>
      <c r="R122" s="201"/>
      <c r="S122" s="201"/>
      <c r="T122" s="202"/>
      <c r="AT122" s="203" t="s">
        <v>139</v>
      </c>
      <c r="AU122" s="203" t="s">
        <v>87</v>
      </c>
      <c r="AV122" s="13" t="s">
        <v>137</v>
      </c>
      <c r="AW122" s="13" t="s">
        <v>42</v>
      </c>
      <c r="AX122" s="13" t="s">
        <v>23</v>
      </c>
      <c r="AY122" s="203" t="s">
        <v>130</v>
      </c>
    </row>
    <row r="123" spans="2:65" s="1" customFormat="1" ht="22.5" customHeight="1">
      <c r="B123" s="164"/>
      <c r="C123" s="165" t="s">
        <v>28</v>
      </c>
      <c r="D123" s="165" t="s">
        <v>132</v>
      </c>
      <c r="E123" s="166" t="s">
        <v>606</v>
      </c>
      <c r="F123" s="167" t="s">
        <v>607</v>
      </c>
      <c r="G123" s="168" t="s">
        <v>135</v>
      </c>
      <c r="H123" s="169">
        <v>31</v>
      </c>
      <c r="I123" s="170">
        <v>69</v>
      </c>
      <c r="J123" s="171">
        <f>ROUND(I123*H123,2)</f>
        <v>2139</v>
      </c>
      <c r="K123" s="167" t="s">
        <v>136</v>
      </c>
      <c r="L123" s="34"/>
      <c r="M123" s="172" t="s">
        <v>44</v>
      </c>
      <c r="N123" s="173" t="s">
        <v>50</v>
      </c>
      <c r="O123" s="35"/>
      <c r="P123" s="174">
        <f>O123*H123</f>
        <v>0</v>
      </c>
      <c r="Q123" s="174">
        <v>0.00013</v>
      </c>
      <c r="R123" s="174">
        <f>Q123*H123</f>
        <v>0.00403</v>
      </c>
      <c r="S123" s="174">
        <v>0.256</v>
      </c>
      <c r="T123" s="175">
        <f>S123*H123</f>
        <v>7.936</v>
      </c>
      <c r="AR123" s="17" t="s">
        <v>137</v>
      </c>
      <c r="AT123" s="17" t="s">
        <v>132</v>
      </c>
      <c r="AU123" s="17" t="s">
        <v>87</v>
      </c>
      <c r="AY123" s="17" t="s">
        <v>130</v>
      </c>
      <c r="BE123" s="176">
        <f>IF(N123="základní",J123,0)</f>
        <v>2139</v>
      </c>
      <c r="BF123" s="176">
        <f>IF(N123="snížená",J123,0)</f>
        <v>0</v>
      </c>
      <c r="BG123" s="176">
        <f>IF(N123="zákl. přenesená",J123,0)</f>
        <v>0</v>
      </c>
      <c r="BH123" s="176">
        <f>IF(N123="sníž. přenesená",J123,0)</f>
        <v>0</v>
      </c>
      <c r="BI123" s="176">
        <f>IF(N123="nulová",J123,0)</f>
        <v>0</v>
      </c>
      <c r="BJ123" s="17" t="s">
        <v>23</v>
      </c>
      <c r="BK123" s="176">
        <f>ROUND(I123*H123,2)</f>
        <v>2139</v>
      </c>
      <c r="BL123" s="17" t="s">
        <v>137</v>
      </c>
      <c r="BM123" s="17" t="s">
        <v>608</v>
      </c>
    </row>
    <row r="124" spans="2:51" s="11" customFormat="1" ht="22.5" customHeight="1">
      <c r="B124" s="177"/>
      <c r="D124" s="178" t="s">
        <v>139</v>
      </c>
      <c r="E124" s="179" t="s">
        <v>44</v>
      </c>
      <c r="F124" s="180" t="s">
        <v>286</v>
      </c>
      <c r="H124" s="181">
        <v>31</v>
      </c>
      <c r="I124" s="182"/>
      <c r="L124" s="177"/>
      <c r="M124" s="183"/>
      <c r="N124" s="184"/>
      <c r="O124" s="184"/>
      <c r="P124" s="184"/>
      <c r="Q124" s="184"/>
      <c r="R124" s="184"/>
      <c r="S124" s="184"/>
      <c r="T124" s="185"/>
      <c r="AT124" s="179" t="s">
        <v>139</v>
      </c>
      <c r="AU124" s="179" t="s">
        <v>87</v>
      </c>
      <c r="AV124" s="11" t="s">
        <v>87</v>
      </c>
      <c r="AW124" s="11" t="s">
        <v>42</v>
      </c>
      <c r="AX124" s="11" t="s">
        <v>79</v>
      </c>
      <c r="AY124" s="179" t="s">
        <v>130</v>
      </c>
    </row>
    <row r="125" spans="2:51" s="12" customFormat="1" ht="22.5" customHeight="1">
      <c r="B125" s="186"/>
      <c r="D125" s="178" t="s">
        <v>139</v>
      </c>
      <c r="E125" s="187" t="s">
        <v>44</v>
      </c>
      <c r="F125" s="188" t="s">
        <v>609</v>
      </c>
      <c r="H125" s="189" t="s">
        <v>44</v>
      </c>
      <c r="I125" s="190"/>
      <c r="L125" s="186"/>
      <c r="M125" s="191"/>
      <c r="N125" s="192"/>
      <c r="O125" s="192"/>
      <c r="P125" s="192"/>
      <c r="Q125" s="192"/>
      <c r="R125" s="192"/>
      <c r="S125" s="192"/>
      <c r="T125" s="193"/>
      <c r="AT125" s="189" t="s">
        <v>139</v>
      </c>
      <c r="AU125" s="189" t="s">
        <v>87</v>
      </c>
      <c r="AV125" s="12" t="s">
        <v>23</v>
      </c>
      <c r="AW125" s="12" t="s">
        <v>42</v>
      </c>
      <c r="AX125" s="12" t="s">
        <v>79</v>
      </c>
      <c r="AY125" s="189" t="s">
        <v>130</v>
      </c>
    </row>
    <row r="126" spans="2:51" s="13" customFormat="1" ht="22.5" customHeight="1">
      <c r="B126" s="194"/>
      <c r="D126" s="195" t="s">
        <v>139</v>
      </c>
      <c r="E126" s="196" t="s">
        <v>44</v>
      </c>
      <c r="F126" s="197" t="s">
        <v>142</v>
      </c>
      <c r="H126" s="198">
        <v>31</v>
      </c>
      <c r="I126" s="199"/>
      <c r="L126" s="194"/>
      <c r="M126" s="200"/>
      <c r="N126" s="201"/>
      <c r="O126" s="201"/>
      <c r="P126" s="201"/>
      <c r="Q126" s="201"/>
      <c r="R126" s="201"/>
      <c r="S126" s="201"/>
      <c r="T126" s="202"/>
      <c r="AT126" s="203" t="s">
        <v>139</v>
      </c>
      <c r="AU126" s="203" t="s">
        <v>87</v>
      </c>
      <c r="AV126" s="13" t="s">
        <v>137</v>
      </c>
      <c r="AW126" s="13" t="s">
        <v>42</v>
      </c>
      <c r="AX126" s="13" t="s">
        <v>23</v>
      </c>
      <c r="AY126" s="203" t="s">
        <v>130</v>
      </c>
    </row>
    <row r="127" spans="2:65" s="1" customFormat="1" ht="22.5" customHeight="1">
      <c r="B127" s="164"/>
      <c r="C127" s="165" t="s">
        <v>189</v>
      </c>
      <c r="D127" s="165" t="s">
        <v>132</v>
      </c>
      <c r="E127" s="166" t="s">
        <v>606</v>
      </c>
      <c r="F127" s="167" t="s">
        <v>607</v>
      </c>
      <c r="G127" s="168" t="s">
        <v>135</v>
      </c>
      <c r="H127" s="169">
        <v>372</v>
      </c>
      <c r="I127" s="170">
        <v>59</v>
      </c>
      <c r="J127" s="171">
        <f>ROUND(I127*H127,2)</f>
        <v>21948</v>
      </c>
      <c r="K127" s="167" t="s">
        <v>136</v>
      </c>
      <c r="L127" s="34"/>
      <c r="M127" s="172" t="s">
        <v>44</v>
      </c>
      <c r="N127" s="173" t="s">
        <v>50</v>
      </c>
      <c r="O127" s="35"/>
      <c r="P127" s="174">
        <f>O127*H127</f>
        <v>0</v>
      </c>
      <c r="Q127" s="174">
        <v>0.00013</v>
      </c>
      <c r="R127" s="174">
        <f>Q127*H127</f>
        <v>0.04835999999999999</v>
      </c>
      <c r="S127" s="174">
        <v>0.256</v>
      </c>
      <c r="T127" s="175">
        <f>S127*H127</f>
        <v>95.232</v>
      </c>
      <c r="AR127" s="17" t="s">
        <v>137</v>
      </c>
      <c r="AT127" s="17" t="s">
        <v>132</v>
      </c>
      <c r="AU127" s="17" t="s">
        <v>87</v>
      </c>
      <c r="AY127" s="17" t="s">
        <v>130</v>
      </c>
      <c r="BE127" s="176">
        <f>IF(N127="základní",J127,0)</f>
        <v>21948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7" t="s">
        <v>23</v>
      </c>
      <c r="BK127" s="176">
        <f>ROUND(I127*H127,2)</f>
        <v>21948</v>
      </c>
      <c r="BL127" s="17" t="s">
        <v>137</v>
      </c>
      <c r="BM127" s="17" t="s">
        <v>610</v>
      </c>
    </row>
    <row r="128" spans="2:51" s="11" customFormat="1" ht="22.5" customHeight="1">
      <c r="B128" s="177"/>
      <c r="D128" s="178" t="s">
        <v>139</v>
      </c>
      <c r="E128" s="179" t="s">
        <v>44</v>
      </c>
      <c r="F128" s="180" t="s">
        <v>611</v>
      </c>
      <c r="H128" s="181">
        <v>372</v>
      </c>
      <c r="I128" s="182"/>
      <c r="L128" s="177"/>
      <c r="M128" s="183"/>
      <c r="N128" s="184"/>
      <c r="O128" s="184"/>
      <c r="P128" s="184"/>
      <c r="Q128" s="184"/>
      <c r="R128" s="184"/>
      <c r="S128" s="184"/>
      <c r="T128" s="185"/>
      <c r="AT128" s="179" t="s">
        <v>139</v>
      </c>
      <c r="AU128" s="179" t="s">
        <v>87</v>
      </c>
      <c r="AV128" s="11" t="s">
        <v>87</v>
      </c>
      <c r="AW128" s="11" t="s">
        <v>42</v>
      </c>
      <c r="AX128" s="11" t="s">
        <v>79</v>
      </c>
      <c r="AY128" s="179" t="s">
        <v>130</v>
      </c>
    </row>
    <row r="129" spans="2:51" s="12" customFormat="1" ht="22.5" customHeight="1">
      <c r="B129" s="186"/>
      <c r="D129" s="178" t="s">
        <v>139</v>
      </c>
      <c r="E129" s="187" t="s">
        <v>44</v>
      </c>
      <c r="F129" s="188" t="s">
        <v>612</v>
      </c>
      <c r="H129" s="189" t="s">
        <v>44</v>
      </c>
      <c r="I129" s="190"/>
      <c r="L129" s="186"/>
      <c r="M129" s="191"/>
      <c r="N129" s="192"/>
      <c r="O129" s="192"/>
      <c r="P129" s="192"/>
      <c r="Q129" s="192"/>
      <c r="R129" s="192"/>
      <c r="S129" s="192"/>
      <c r="T129" s="193"/>
      <c r="AT129" s="189" t="s">
        <v>139</v>
      </c>
      <c r="AU129" s="189" t="s">
        <v>87</v>
      </c>
      <c r="AV129" s="12" t="s">
        <v>23</v>
      </c>
      <c r="AW129" s="12" t="s">
        <v>42</v>
      </c>
      <c r="AX129" s="12" t="s">
        <v>79</v>
      </c>
      <c r="AY129" s="189" t="s">
        <v>130</v>
      </c>
    </row>
    <row r="130" spans="2:51" s="13" customFormat="1" ht="22.5" customHeight="1">
      <c r="B130" s="194"/>
      <c r="D130" s="195" t="s">
        <v>139</v>
      </c>
      <c r="E130" s="196" t="s">
        <v>44</v>
      </c>
      <c r="F130" s="197" t="s">
        <v>142</v>
      </c>
      <c r="H130" s="198">
        <v>372</v>
      </c>
      <c r="I130" s="199"/>
      <c r="L130" s="194"/>
      <c r="M130" s="200"/>
      <c r="N130" s="201"/>
      <c r="O130" s="201"/>
      <c r="P130" s="201"/>
      <c r="Q130" s="201"/>
      <c r="R130" s="201"/>
      <c r="S130" s="201"/>
      <c r="T130" s="202"/>
      <c r="AT130" s="203" t="s">
        <v>139</v>
      </c>
      <c r="AU130" s="203" t="s">
        <v>87</v>
      </c>
      <c r="AV130" s="13" t="s">
        <v>137</v>
      </c>
      <c r="AW130" s="13" t="s">
        <v>42</v>
      </c>
      <c r="AX130" s="13" t="s">
        <v>23</v>
      </c>
      <c r="AY130" s="203" t="s">
        <v>130</v>
      </c>
    </row>
    <row r="131" spans="2:65" s="1" customFormat="1" ht="22.5" customHeight="1">
      <c r="B131" s="164"/>
      <c r="C131" s="165" t="s">
        <v>194</v>
      </c>
      <c r="D131" s="165" t="s">
        <v>132</v>
      </c>
      <c r="E131" s="166" t="s">
        <v>606</v>
      </c>
      <c r="F131" s="167" t="s">
        <v>607</v>
      </c>
      <c r="G131" s="168" t="s">
        <v>135</v>
      </c>
      <c r="H131" s="169">
        <v>141</v>
      </c>
      <c r="I131" s="170">
        <v>59</v>
      </c>
      <c r="J131" s="171">
        <f>ROUND(I131*H131,2)</f>
        <v>8319</v>
      </c>
      <c r="K131" s="167" t="s">
        <v>136</v>
      </c>
      <c r="L131" s="34"/>
      <c r="M131" s="172" t="s">
        <v>44</v>
      </c>
      <c r="N131" s="173" t="s">
        <v>50</v>
      </c>
      <c r="O131" s="35"/>
      <c r="P131" s="174">
        <f>O131*H131</f>
        <v>0</v>
      </c>
      <c r="Q131" s="174">
        <v>0.00013</v>
      </c>
      <c r="R131" s="174">
        <f>Q131*H131</f>
        <v>0.01833</v>
      </c>
      <c r="S131" s="174">
        <v>0.256</v>
      </c>
      <c r="T131" s="175">
        <f>S131*H131</f>
        <v>36.096000000000004</v>
      </c>
      <c r="AR131" s="17" t="s">
        <v>137</v>
      </c>
      <c r="AT131" s="17" t="s">
        <v>132</v>
      </c>
      <c r="AU131" s="17" t="s">
        <v>87</v>
      </c>
      <c r="AY131" s="17" t="s">
        <v>130</v>
      </c>
      <c r="BE131" s="176">
        <f>IF(N131="základní",J131,0)</f>
        <v>8319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7" t="s">
        <v>23</v>
      </c>
      <c r="BK131" s="176">
        <f>ROUND(I131*H131,2)</f>
        <v>8319</v>
      </c>
      <c r="BL131" s="17" t="s">
        <v>137</v>
      </c>
      <c r="BM131" s="17" t="s">
        <v>613</v>
      </c>
    </row>
    <row r="132" spans="2:51" s="11" customFormat="1" ht="22.5" customHeight="1">
      <c r="B132" s="177"/>
      <c r="D132" s="178" t="s">
        <v>139</v>
      </c>
      <c r="E132" s="179" t="s">
        <v>44</v>
      </c>
      <c r="F132" s="180" t="s">
        <v>614</v>
      </c>
      <c r="H132" s="181">
        <v>141</v>
      </c>
      <c r="I132" s="182"/>
      <c r="L132" s="177"/>
      <c r="M132" s="183"/>
      <c r="N132" s="184"/>
      <c r="O132" s="184"/>
      <c r="P132" s="184"/>
      <c r="Q132" s="184"/>
      <c r="R132" s="184"/>
      <c r="S132" s="184"/>
      <c r="T132" s="185"/>
      <c r="AT132" s="179" t="s">
        <v>139</v>
      </c>
      <c r="AU132" s="179" t="s">
        <v>87</v>
      </c>
      <c r="AV132" s="11" t="s">
        <v>87</v>
      </c>
      <c r="AW132" s="11" t="s">
        <v>42</v>
      </c>
      <c r="AX132" s="11" t="s">
        <v>79</v>
      </c>
      <c r="AY132" s="179" t="s">
        <v>130</v>
      </c>
    </row>
    <row r="133" spans="2:51" s="12" customFormat="1" ht="22.5" customHeight="1">
      <c r="B133" s="186"/>
      <c r="D133" s="178" t="s">
        <v>139</v>
      </c>
      <c r="E133" s="187" t="s">
        <v>44</v>
      </c>
      <c r="F133" s="188" t="s">
        <v>615</v>
      </c>
      <c r="H133" s="189" t="s">
        <v>44</v>
      </c>
      <c r="I133" s="190"/>
      <c r="L133" s="186"/>
      <c r="M133" s="191"/>
      <c r="N133" s="192"/>
      <c r="O133" s="192"/>
      <c r="P133" s="192"/>
      <c r="Q133" s="192"/>
      <c r="R133" s="192"/>
      <c r="S133" s="192"/>
      <c r="T133" s="193"/>
      <c r="AT133" s="189" t="s">
        <v>139</v>
      </c>
      <c r="AU133" s="189" t="s">
        <v>87</v>
      </c>
      <c r="AV133" s="12" t="s">
        <v>23</v>
      </c>
      <c r="AW133" s="12" t="s">
        <v>42</v>
      </c>
      <c r="AX133" s="12" t="s">
        <v>79</v>
      </c>
      <c r="AY133" s="189" t="s">
        <v>130</v>
      </c>
    </row>
    <row r="134" spans="2:51" s="13" customFormat="1" ht="22.5" customHeight="1">
      <c r="B134" s="194"/>
      <c r="D134" s="195" t="s">
        <v>139</v>
      </c>
      <c r="E134" s="196" t="s">
        <v>44</v>
      </c>
      <c r="F134" s="197" t="s">
        <v>142</v>
      </c>
      <c r="H134" s="198">
        <v>141</v>
      </c>
      <c r="I134" s="199"/>
      <c r="L134" s="194"/>
      <c r="M134" s="200"/>
      <c r="N134" s="201"/>
      <c r="O134" s="201"/>
      <c r="P134" s="201"/>
      <c r="Q134" s="201"/>
      <c r="R134" s="201"/>
      <c r="S134" s="201"/>
      <c r="T134" s="202"/>
      <c r="AT134" s="203" t="s">
        <v>139</v>
      </c>
      <c r="AU134" s="203" t="s">
        <v>87</v>
      </c>
      <c r="AV134" s="13" t="s">
        <v>137</v>
      </c>
      <c r="AW134" s="13" t="s">
        <v>42</v>
      </c>
      <c r="AX134" s="13" t="s">
        <v>23</v>
      </c>
      <c r="AY134" s="203" t="s">
        <v>130</v>
      </c>
    </row>
    <row r="135" spans="2:65" s="1" customFormat="1" ht="22.5" customHeight="1">
      <c r="B135" s="164"/>
      <c r="C135" s="165" t="s">
        <v>199</v>
      </c>
      <c r="D135" s="165" t="s">
        <v>132</v>
      </c>
      <c r="E135" s="166" t="s">
        <v>616</v>
      </c>
      <c r="F135" s="167" t="s">
        <v>617</v>
      </c>
      <c r="G135" s="168" t="s">
        <v>263</v>
      </c>
      <c r="H135" s="169">
        <v>717.6</v>
      </c>
      <c r="I135" s="170">
        <v>9</v>
      </c>
      <c r="J135" s="171">
        <f>ROUND(I135*H135,2)</f>
        <v>6458.4</v>
      </c>
      <c r="K135" s="167" t="s">
        <v>136</v>
      </c>
      <c r="L135" s="34"/>
      <c r="M135" s="172" t="s">
        <v>44</v>
      </c>
      <c r="N135" s="173" t="s">
        <v>50</v>
      </c>
      <c r="O135" s="35"/>
      <c r="P135" s="174">
        <f>O135*H135</f>
        <v>0</v>
      </c>
      <c r="Q135" s="174">
        <v>0</v>
      </c>
      <c r="R135" s="174">
        <f>Q135*H135</f>
        <v>0</v>
      </c>
      <c r="S135" s="174">
        <v>0.29</v>
      </c>
      <c r="T135" s="175">
        <f>S135*H135</f>
        <v>208.10399999999998</v>
      </c>
      <c r="AR135" s="17" t="s">
        <v>137</v>
      </c>
      <c r="AT135" s="17" t="s">
        <v>132</v>
      </c>
      <c r="AU135" s="17" t="s">
        <v>87</v>
      </c>
      <c r="AY135" s="17" t="s">
        <v>130</v>
      </c>
      <c r="BE135" s="176">
        <f>IF(N135="základní",J135,0)</f>
        <v>6458.4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7" t="s">
        <v>23</v>
      </c>
      <c r="BK135" s="176">
        <f>ROUND(I135*H135,2)</f>
        <v>6458.4</v>
      </c>
      <c r="BL135" s="17" t="s">
        <v>137</v>
      </c>
      <c r="BM135" s="17" t="s">
        <v>618</v>
      </c>
    </row>
    <row r="136" spans="2:51" s="11" customFormat="1" ht="22.5" customHeight="1">
      <c r="B136" s="177"/>
      <c r="D136" s="178" t="s">
        <v>139</v>
      </c>
      <c r="E136" s="179" t="s">
        <v>44</v>
      </c>
      <c r="F136" s="180" t="s">
        <v>619</v>
      </c>
      <c r="H136" s="181">
        <v>717.6</v>
      </c>
      <c r="I136" s="182"/>
      <c r="L136" s="177"/>
      <c r="M136" s="183"/>
      <c r="N136" s="184"/>
      <c r="O136" s="184"/>
      <c r="P136" s="184"/>
      <c r="Q136" s="184"/>
      <c r="R136" s="184"/>
      <c r="S136" s="184"/>
      <c r="T136" s="185"/>
      <c r="AT136" s="179" t="s">
        <v>139</v>
      </c>
      <c r="AU136" s="179" t="s">
        <v>87</v>
      </c>
      <c r="AV136" s="11" t="s">
        <v>87</v>
      </c>
      <c r="AW136" s="11" t="s">
        <v>42</v>
      </c>
      <c r="AX136" s="11" t="s">
        <v>79</v>
      </c>
      <c r="AY136" s="179" t="s">
        <v>130</v>
      </c>
    </row>
    <row r="137" spans="2:51" s="12" customFormat="1" ht="22.5" customHeight="1">
      <c r="B137" s="186"/>
      <c r="D137" s="178" t="s">
        <v>139</v>
      </c>
      <c r="E137" s="187" t="s">
        <v>44</v>
      </c>
      <c r="F137" s="188" t="s">
        <v>141</v>
      </c>
      <c r="H137" s="189" t="s">
        <v>44</v>
      </c>
      <c r="I137" s="190"/>
      <c r="L137" s="186"/>
      <c r="M137" s="191"/>
      <c r="N137" s="192"/>
      <c r="O137" s="192"/>
      <c r="P137" s="192"/>
      <c r="Q137" s="192"/>
      <c r="R137" s="192"/>
      <c r="S137" s="192"/>
      <c r="T137" s="193"/>
      <c r="AT137" s="189" t="s">
        <v>139</v>
      </c>
      <c r="AU137" s="189" t="s">
        <v>87</v>
      </c>
      <c r="AV137" s="12" t="s">
        <v>23</v>
      </c>
      <c r="AW137" s="12" t="s">
        <v>42</v>
      </c>
      <c r="AX137" s="12" t="s">
        <v>79</v>
      </c>
      <c r="AY137" s="189" t="s">
        <v>130</v>
      </c>
    </row>
    <row r="138" spans="2:51" s="13" customFormat="1" ht="22.5" customHeight="1">
      <c r="B138" s="194"/>
      <c r="D138" s="195" t="s">
        <v>139</v>
      </c>
      <c r="E138" s="196" t="s">
        <v>44</v>
      </c>
      <c r="F138" s="197" t="s">
        <v>142</v>
      </c>
      <c r="H138" s="198">
        <v>717.6</v>
      </c>
      <c r="I138" s="199"/>
      <c r="L138" s="194"/>
      <c r="M138" s="200"/>
      <c r="N138" s="201"/>
      <c r="O138" s="201"/>
      <c r="P138" s="201"/>
      <c r="Q138" s="201"/>
      <c r="R138" s="201"/>
      <c r="S138" s="201"/>
      <c r="T138" s="202"/>
      <c r="AT138" s="203" t="s">
        <v>139</v>
      </c>
      <c r="AU138" s="203" t="s">
        <v>87</v>
      </c>
      <c r="AV138" s="13" t="s">
        <v>137</v>
      </c>
      <c r="AW138" s="13" t="s">
        <v>42</v>
      </c>
      <c r="AX138" s="13" t="s">
        <v>23</v>
      </c>
      <c r="AY138" s="203" t="s">
        <v>130</v>
      </c>
    </row>
    <row r="139" spans="2:65" s="1" customFormat="1" ht="22.5" customHeight="1">
      <c r="B139" s="164"/>
      <c r="C139" s="165" t="s">
        <v>203</v>
      </c>
      <c r="D139" s="165" t="s">
        <v>132</v>
      </c>
      <c r="E139" s="166" t="s">
        <v>620</v>
      </c>
      <c r="F139" s="167" t="s">
        <v>621</v>
      </c>
      <c r="G139" s="168" t="s">
        <v>263</v>
      </c>
      <c r="H139" s="169">
        <v>29.4</v>
      </c>
      <c r="I139" s="170">
        <v>51</v>
      </c>
      <c r="J139" s="171">
        <f>ROUND(I139*H139,2)</f>
        <v>1499.4</v>
      </c>
      <c r="K139" s="167" t="s">
        <v>136</v>
      </c>
      <c r="L139" s="34"/>
      <c r="M139" s="172" t="s">
        <v>44</v>
      </c>
      <c r="N139" s="173" t="s">
        <v>50</v>
      </c>
      <c r="O139" s="35"/>
      <c r="P139" s="174">
        <f>O139*H139</f>
        <v>0</v>
      </c>
      <c r="Q139" s="174">
        <v>0</v>
      </c>
      <c r="R139" s="174">
        <f>Q139*H139</f>
        <v>0</v>
      </c>
      <c r="S139" s="174">
        <v>0.205</v>
      </c>
      <c r="T139" s="175">
        <f>S139*H139</f>
        <v>6.026999999999999</v>
      </c>
      <c r="AR139" s="17" t="s">
        <v>137</v>
      </c>
      <c r="AT139" s="17" t="s">
        <v>132</v>
      </c>
      <c r="AU139" s="17" t="s">
        <v>87</v>
      </c>
      <c r="AY139" s="17" t="s">
        <v>130</v>
      </c>
      <c r="BE139" s="176">
        <f>IF(N139="základní",J139,0)</f>
        <v>1499.4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7" t="s">
        <v>23</v>
      </c>
      <c r="BK139" s="176">
        <f>ROUND(I139*H139,2)</f>
        <v>1499.4</v>
      </c>
      <c r="BL139" s="17" t="s">
        <v>137</v>
      </c>
      <c r="BM139" s="17" t="s">
        <v>622</v>
      </c>
    </row>
    <row r="140" spans="2:51" s="11" customFormat="1" ht="22.5" customHeight="1">
      <c r="B140" s="177"/>
      <c r="D140" s="178" t="s">
        <v>139</v>
      </c>
      <c r="E140" s="179" t="s">
        <v>44</v>
      </c>
      <c r="F140" s="180" t="s">
        <v>623</v>
      </c>
      <c r="H140" s="181">
        <v>29.4</v>
      </c>
      <c r="I140" s="182"/>
      <c r="L140" s="177"/>
      <c r="M140" s="183"/>
      <c r="N140" s="184"/>
      <c r="O140" s="184"/>
      <c r="P140" s="184"/>
      <c r="Q140" s="184"/>
      <c r="R140" s="184"/>
      <c r="S140" s="184"/>
      <c r="T140" s="185"/>
      <c r="AT140" s="179" t="s">
        <v>139</v>
      </c>
      <c r="AU140" s="179" t="s">
        <v>87</v>
      </c>
      <c r="AV140" s="11" t="s">
        <v>87</v>
      </c>
      <c r="AW140" s="11" t="s">
        <v>42</v>
      </c>
      <c r="AX140" s="11" t="s">
        <v>79</v>
      </c>
      <c r="AY140" s="179" t="s">
        <v>130</v>
      </c>
    </row>
    <row r="141" spans="2:51" s="12" customFormat="1" ht="22.5" customHeight="1">
      <c r="B141" s="186"/>
      <c r="D141" s="178" t="s">
        <v>139</v>
      </c>
      <c r="E141" s="187" t="s">
        <v>44</v>
      </c>
      <c r="F141" s="188" t="s">
        <v>141</v>
      </c>
      <c r="H141" s="189" t="s">
        <v>44</v>
      </c>
      <c r="I141" s="190"/>
      <c r="L141" s="186"/>
      <c r="M141" s="191"/>
      <c r="N141" s="192"/>
      <c r="O141" s="192"/>
      <c r="P141" s="192"/>
      <c r="Q141" s="192"/>
      <c r="R141" s="192"/>
      <c r="S141" s="192"/>
      <c r="T141" s="193"/>
      <c r="AT141" s="189" t="s">
        <v>139</v>
      </c>
      <c r="AU141" s="189" t="s">
        <v>87</v>
      </c>
      <c r="AV141" s="12" t="s">
        <v>23</v>
      </c>
      <c r="AW141" s="12" t="s">
        <v>42</v>
      </c>
      <c r="AX141" s="12" t="s">
        <v>79</v>
      </c>
      <c r="AY141" s="189" t="s">
        <v>130</v>
      </c>
    </row>
    <row r="142" spans="2:51" s="13" customFormat="1" ht="22.5" customHeight="1">
      <c r="B142" s="194"/>
      <c r="D142" s="195" t="s">
        <v>139</v>
      </c>
      <c r="E142" s="196" t="s">
        <v>44</v>
      </c>
      <c r="F142" s="197" t="s">
        <v>142</v>
      </c>
      <c r="H142" s="198">
        <v>29.4</v>
      </c>
      <c r="I142" s="199"/>
      <c r="L142" s="194"/>
      <c r="M142" s="200"/>
      <c r="N142" s="201"/>
      <c r="O142" s="201"/>
      <c r="P142" s="201"/>
      <c r="Q142" s="201"/>
      <c r="R142" s="201"/>
      <c r="S142" s="201"/>
      <c r="T142" s="202"/>
      <c r="AT142" s="203" t="s">
        <v>139</v>
      </c>
      <c r="AU142" s="203" t="s">
        <v>87</v>
      </c>
      <c r="AV142" s="13" t="s">
        <v>137</v>
      </c>
      <c r="AW142" s="13" t="s">
        <v>42</v>
      </c>
      <c r="AX142" s="13" t="s">
        <v>23</v>
      </c>
      <c r="AY142" s="203" t="s">
        <v>130</v>
      </c>
    </row>
    <row r="143" spans="2:65" s="1" customFormat="1" ht="22.5" customHeight="1">
      <c r="B143" s="164"/>
      <c r="C143" s="165" t="s">
        <v>8</v>
      </c>
      <c r="D143" s="165" t="s">
        <v>132</v>
      </c>
      <c r="E143" s="166" t="s">
        <v>624</v>
      </c>
      <c r="F143" s="167" t="s">
        <v>625</v>
      </c>
      <c r="G143" s="168" t="s">
        <v>263</v>
      </c>
      <c r="H143" s="169">
        <v>50</v>
      </c>
      <c r="I143" s="170">
        <v>51</v>
      </c>
      <c r="J143" s="171">
        <f>ROUND(I143*H143,2)</f>
        <v>2550</v>
      </c>
      <c r="K143" s="167" t="s">
        <v>136</v>
      </c>
      <c r="L143" s="34"/>
      <c r="M143" s="172" t="s">
        <v>44</v>
      </c>
      <c r="N143" s="173" t="s">
        <v>50</v>
      </c>
      <c r="O143" s="35"/>
      <c r="P143" s="174">
        <f>O143*H143</f>
        <v>0</v>
      </c>
      <c r="Q143" s="174">
        <v>0</v>
      </c>
      <c r="R143" s="174">
        <f>Q143*H143</f>
        <v>0</v>
      </c>
      <c r="S143" s="174">
        <v>0.04</v>
      </c>
      <c r="T143" s="175">
        <f>S143*H143</f>
        <v>2</v>
      </c>
      <c r="AR143" s="17" t="s">
        <v>137</v>
      </c>
      <c r="AT143" s="17" t="s">
        <v>132</v>
      </c>
      <c r="AU143" s="17" t="s">
        <v>87</v>
      </c>
      <c r="AY143" s="17" t="s">
        <v>130</v>
      </c>
      <c r="BE143" s="176">
        <f>IF(N143="základní",J143,0)</f>
        <v>2550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7" t="s">
        <v>23</v>
      </c>
      <c r="BK143" s="176">
        <f>ROUND(I143*H143,2)</f>
        <v>2550</v>
      </c>
      <c r="BL143" s="17" t="s">
        <v>137</v>
      </c>
      <c r="BM143" s="17" t="s">
        <v>626</v>
      </c>
    </row>
    <row r="144" spans="2:51" s="11" customFormat="1" ht="22.5" customHeight="1">
      <c r="B144" s="177"/>
      <c r="D144" s="178" t="s">
        <v>139</v>
      </c>
      <c r="E144" s="179" t="s">
        <v>44</v>
      </c>
      <c r="F144" s="180" t="s">
        <v>309</v>
      </c>
      <c r="H144" s="181">
        <v>50</v>
      </c>
      <c r="I144" s="182"/>
      <c r="L144" s="177"/>
      <c r="M144" s="183"/>
      <c r="N144" s="184"/>
      <c r="O144" s="184"/>
      <c r="P144" s="184"/>
      <c r="Q144" s="184"/>
      <c r="R144" s="184"/>
      <c r="S144" s="184"/>
      <c r="T144" s="185"/>
      <c r="AT144" s="179" t="s">
        <v>139</v>
      </c>
      <c r="AU144" s="179" t="s">
        <v>87</v>
      </c>
      <c r="AV144" s="11" t="s">
        <v>87</v>
      </c>
      <c r="AW144" s="11" t="s">
        <v>42</v>
      </c>
      <c r="AX144" s="11" t="s">
        <v>79</v>
      </c>
      <c r="AY144" s="179" t="s">
        <v>130</v>
      </c>
    </row>
    <row r="145" spans="2:51" s="12" customFormat="1" ht="22.5" customHeight="1">
      <c r="B145" s="186"/>
      <c r="D145" s="178" t="s">
        <v>139</v>
      </c>
      <c r="E145" s="187" t="s">
        <v>44</v>
      </c>
      <c r="F145" s="188" t="s">
        <v>141</v>
      </c>
      <c r="H145" s="189" t="s">
        <v>44</v>
      </c>
      <c r="I145" s="190"/>
      <c r="L145" s="186"/>
      <c r="M145" s="191"/>
      <c r="N145" s="192"/>
      <c r="O145" s="192"/>
      <c r="P145" s="192"/>
      <c r="Q145" s="192"/>
      <c r="R145" s="192"/>
      <c r="S145" s="192"/>
      <c r="T145" s="193"/>
      <c r="AT145" s="189" t="s">
        <v>139</v>
      </c>
      <c r="AU145" s="189" t="s">
        <v>87</v>
      </c>
      <c r="AV145" s="12" t="s">
        <v>23</v>
      </c>
      <c r="AW145" s="12" t="s">
        <v>42</v>
      </c>
      <c r="AX145" s="12" t="s">
        <v>79</v>
      </c>
      <c r="AY145" s="189" t="s">
        <v>130</v>
      </c>
    </row>
    <row r="146" spans="2:51" s="13" customFormat="1" ht="22.5" customHeight="1">
      <c r="B146" s="194"/>
      <c r="D146" s="195" t="s">
        <v>139</v>
      </c>
      <c r="E146" s="196" t="s">
        <v>44</v>
      </c>
      <c r="F146" s="197" t="s">
        <v>142</v>
      </c>
      <c r="H146" s="198">
        <v>50</v>
      </c>
      <c r="I146" s="199"/>
      <c r="L146" s="194"/>
      <c r="M146" s="200"/>
      <c r="N146" s="201"/>
      <c r="O146" s="201"/>
      <c r="P146" s="201"/>
      <c r="Q146" s="201"/>
      <c r="R146" s="201"/>
      <c r="S146" s="201"/>
      <c r="T146" s="202"/>
      <c r="AT146" s="203" t="s">
        <v>139</v>
      </c>
      <c r="AU146" s="203" t="s">
        <v>87</v>
      </c>
      <c r="AV146" s="13" t="s">
        <v>137</v>
      </c>
      <c r="AW146" s="13" t="s">
        <v>42</v>
      </c>
      <c r="AX146" s="13" t="s">
        <v>23</v>
      </c>
      <c r="AY146" s="203" t="s">
        <v>130</v>
      </c>
    </row>
    <row r="147" spans="2:65" s="1" customFormat="1" ht="22.5" customHeight="1">
      <c r="B147" s="164"/>
      <c r="C147" s="165" t="s">
        <v>212</v>
      </c>
      <c r="D147" s="165" t="s">
        <v>132</v>
      </c>
      <c r="E147" s="166" t="s">
        <v>627</v>
      </c>
      <c r="F147" s="167" t="s">
        <v>628</v>
      </c>
      <c r="G147" s="168" t="s">
        <v>155</v>
      </c>
      <c r="H147" s="169">
        <v>261</v>
      </c>
      <c r="I147" s="170">
        <v>55</v>
      </c>
      <c r="J147" s="171">
        <f>ROUND(I147*H147,2)</f>
        <v>14355</v>
      </c>
      <c r="K147" s="167" t="s">
        <v>136</v>
      </c>
      <c r="L147" s="34"/>
      <c r="M147" s="172" t="s">
        <v>44</v>
      </c>
      <c r="N147" s="173" t="s">
        <v>50</v>
      </c>
      <c r="O147" s="35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AR147" s="17" t="s">
        <v>137</v>
      </c>
      <c r="AT147" s="17" t="s">
        <v>132</v>
      </c>
      <c r="AU147" s="17" t="s">
        <v>87</v>
      </c>
      <c r="AY147" s="17" t="s">
        <v>130</v>
      </c>
      <c r="BE147" s="176">
        <f>IF(N147="základní",J147,0)</f>
        <v>14355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7" t="s">
        <v>23</v>
      </c>
      <c r="BK147" s="176">
        <f>ROUND(I147*H147,2)</f>
        <v>14355</v>
      </c>
      <c r="BL147" s="17" t="s">
        <v>137</v>
      </c>
      <c r="BM147" s="17" t="s">
        <v>629</v>
      </c>
    </row>
    <row r="148" spans="2:51" s="11" customFormat="1" ht="22.5" customHeight="1">
      <c r="B148" s="177"/>
      <c r="D148" s="178" t="s">
        <v>139</v>
      </c>
      <c r="E148" s="179" t="s">
        <v>44</v>
      </c>
      <c r="F148" s="180" t="s">
        <v>630</v>
      </c>
      <c r="H148" s="181">
        <v>261</v>
      </c>
      <c r="I148" s="182"/>
      <c r="L148" s="177"/>
      <c r="M148" s="183"/>
      <c r="N148" s="184"/>
      <c r="O148" s="184"/>
      <c r="P148" s="184"/>
      <c r="Q148" s="184"/>
      <c r="R148" s="184"/>
      <c r="S148" s="184"/>
      <c r="T148" s="185"/>
      <c r="AT148" s="179" t="s">
        <v>139</v>
      </c>
      <c r="AU148" s="179" t="s">
        <v>87</v>
      </c>
      <c r="AV148" s="11" t="s">
        <v>87</v>
      </c>
      <c r="AW148" s="11" t="s">
        <v>42</v>
      </c>
      <c r="AX148" s="11" t="s">
        <v>79</v>
      </c>
      <c r="AY148" s="179" t="s">
        <v>130</v>
      </c>
    </row>
    <row r="149" spans="2:51" s="13" customFormat="1" ht="22.5" customHeight="1">
      <c r="B149" s="194"/>
      <c r="D149" s="195" t="s">
        <v>139</v>
      </c>
      <c r="E149" s="196" t="s">
        <v>44</v>
      </c>
      <c r="F149" s="197" t="s">
        <v>142</v>
      </c>
      <c r="H149" s="198">
        <v>261</v>
      </c>
      <c r="I149" s="199"/>
      <c r="L149" s="194"/>
      <c r="M149" s="200"/>
      <c r="N149" s="201"/>
      <c r="O149" s="201"/>
      <c r="P149" s="201"/>
      <c r="Q149" s="201"/>
      <c r="R149" s="201"/>
      <c r="S149" s="201"/>
      <c r="T149" s="202"/>
      <c r="AT149" s="203" t="s">
        <v>139</v>
      </c>
      <c r="AU149" s="203" t="s">
        <v>87</v>
      </c>
      <c r="AV149" s="13" t="s">
        <v>137</v>
      </c>
      <c r="AW149" s="13" t="s">
        <v>42</v>
      </c>
      <c r="AX149" s="13" t="s">
        <v>23</v>
      </c>
      <c r="AY149" s="203" t="s">
        <v>130</v>
      </c>
    </row>
    <row r="150" spans="2:65" s="1" customFormat="1" ht="22.5" customHeight="1">
      <c r="B150" s="164"/>
      <c r="C150" s="165" t="s">
        <v>217</v>
      </c>
      <c r="D150" s="165" t="s">
        <v>132</v>
      </c>
      <c r="E150" s="166" t="s">
        <v>631</v>
      </c>
      <c r="F150" s="167" t="s">
        <v>632</v>
      </c>
      <c r="G150" s="168" t="s">
        <v>155</v>
      </c>
      <c r="H150" s="169">
        <v>142.8</v>
      </c>
      <c r="I150" s="170">
        <v>89</v>
      </c>
      <c r="J150" s="171">
        <f>ROUND(I150*H150,2)</f>
        <v>12709.2</v>
      </c>
      <c r="K150" s="167" t="s">
        <v>136</v>
      </c>
      <c r="L150" s="34"/>
      <c r="M150" s="172" t="s">
        <v>44</v>
      </c>
      <c r="N150" s="173" t="s">
        <v>50</v>
      </c>
      <c r="O150" s="35"/>
      <c r="P150" s="174">
        <f>O150*H150</f>
        <v>0</v>
      </c>
      <c r="Q150" s="174">
        <v>0</v>
      </c>
      <c r="R150" s="174">
        <f>Q150*H150</f>
        <v>0</v>
      </c>
      <c r="S150" s="174">
        <v>0</v>
      </c>
      <c r="T150" s="175">
        <f>S150*H150</f>
        <v>0</v>
      </c>
      <c r="AR150" s="17" t="s">
        <v>137</v>
      </c>
      <c r="AT150" s="17" t="s">
        <v>132</v>
      </c>
      <c r="AU150" s="17" t="s">
        <v>87</v>
      </c>
      <c r="AY150" s="17" t="s">
        <v>130</v>
      </c>
      <c r="BE150" s="176">
        <f>IF(N150="základní",J150,0)</f>
        <v>12709.2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7" t="s">
        <v>23</v>
      </c>
      <c r="BK150" s="176">
        <f>ROUND(I150*H150,2)</f>
        <v>12709.2</v>
      </c>
      <c r="BL150" s="17" t="s">
        <v>137</v>
      </c>
      <c r="BM150" s="17" t="s">
        <v>633</v>
      </c>
    </row>
    <row r="151" spans="2:51" s="11" customFormat="1" ht="22.5" customHeight="1">
      <c r="B151" s="177"/>
      <c r="D151" s="178" t="s">
        <v>139</v>
      </c>
      <c r="E151" s="179" t="s">
        <v>44</v>
      </c>
      <c r="F151" s="180" t="s">
        <v>634</v>
      </c>
      <c r="H151" s="181">
        <v>98.4</v>
      </c>
      <c r="I151" s="182"/>
      <c r="L151" s="177"/>
      <c r="M151" s="183"/>
      <c r="N151" s="184"/>
      <c r="O151" s="184"/>
      <c r="P151" s="184"/>
      <c r="Q151" s="184"/>
      <c r="R151" s="184"/>
      <c r="S151" s="184"/>
      <c r="T151" s="185"/>
      <c r="AT151" s="179" t="s">
        <v>139</v>
      </c>
      <c r="AU151" s="179" t="s">
        <v>87</v>
      </c>
      <c r="AV151" s="11" t="s">
        <v>87</v>
      </c>
      <c r="AW151" s="11" t="s">
        <v>42</v>
      </c>
      <c r="AX151" s="11" t="s">
        <v>79</v>
      </c>
      <c r="AY151" s="179" t="s">
        <v>130</v>
      </c>
    </row>
    <row r="152" spans="2:51" s="12" customFormat="1" ht="22.5" customHeight="1">
      <c r="B152" s="186"/>
      <c r="D152" s="178" t="s">
        <v>139</v>
      </c>
      <c r="E152" s="187" t="s">
        <v>44</v>
      </c>
      <c r="F152" s="188" t="s">
        <v>635</v>
      </c>
      <c r="H152" s="189" t="s">
        <v>44</v>
      </c>
      <c r="I152" s="190"/>
      <c r="L152" s="186"/>
      <c r="M152" s="191"/>
      <c r="N152" s="192"/>
      <c r="O152" s="192"/>
      <c r="P152" s="192"/>
      <c r="Q152" s="192"/>
      <c r="R152" s="192"/>
      <c r="S152" s="192"/>
      <c r="T152" s="193"/>
      <c r="AT152" s="189" t="s">
        <v>139</v>
      </c>
      <c r="AU152" s="189" t="s">
        <v>87</v>
      </c>
      <c r="AV152" s="12" t="s">
        <v>23</v>
      </c>
      <c r="AW152" s="12" t="s">
        <v>42</v>
      </c>
      <c r="AX152" s="12" t="s">
        <v>79</v>
      </c>
      <c r="AY152" s="189" t="s">
        <v>130</v>
      </c>
    </row>
    <row r="153" spans="2:51" s="11" customFormat="1" ht="22.5" customHeight="1">
      <c r="B153" s="177"/>
      <c r="D153" s="178" t="s">
        <v>139</v>
      </c>
      <c r="E153" s="179" t="s">
        <v>44</v>
      </c>
      <c r="F153" s="180" t="s">
        <v>636</v>
      </c>
      <c r="H153" s="181">
        <v>44.4</v>
      </c>
      <c r="I153" s="182"/>
      <c r="L153" s="177"/>
      <c r="M153" s="183"/>
      <c r="N153" s="184"/>
      <c r="O153" s="184"/>
      <c r="P153" s="184"/>
      <c r="Q153" s="184"/>
      <c r="R153" s="184"/>
      <c r="S153" s="184"/>
      <c r="T153" s="185"/>
      <c r="AT153" s="179" t="s">
        <v>139</v>
      </c>
      <c r="AU153" s="179" t="s">
        <v>87</v>
      </c>
      <c r="AV153" s="11" t="s">
        <v>87</v>
      </c>
      <c r="AW153" s="11" t="s">
        <v>42</v>
      </c>
      <c r="AX153" s="11" t="s">
        <v>79</v>
      </c>
      <c r="AY153" s="179" t="s">
        <v>130</v>
      </c>
    </row>
    <row r="154" spans="2:51" s="12" customFormat="1" ht="22.5" customHeight="1">
      <c r="B154" s="186"/>
      <c r="D154" s="178" t="s">
        <v>139</v>
      </c>
      <c r="E154" s="187" t="s">
        <v>44</v>
      </c>
      <c r="F154" s="188" t="s">
        <v>637</v>
      </c>
      <c r="H154" s="189" t="s">
        <v>44</v>
      </c>
      <c r="I154" s="190"/>
      <c r="L154" s="186"/>
      <c r="M154" s="191"/>
      <c r="N154" s="192"/>
      <c r="O154" s="192"/>
      <c r="P154" s="192"/>
      <c r="Q154" s="192"/>
      <c r="R154" s="192"/>
      <c r="S154" s="192"/>
      <c r="T154" s="193"/>
      <c r="AT154" s="189" t="s">
        <v>139</v>
      </c>
      <c r="AU154" s="189" t="s">
        <v>87</v>
      </c>
      <c r="AV154" s="12" t="s">
        <v>23</v>
      </c>
      <c r="AW154" s="12" t="s">
        <v>42</v>
      </c>
      <c r="AX154" s="12" t="s">
        <v>79</v>
      </c>
      <c r="AY154" s="189" t="s">
        <v>130</v>
      </c>
    </row>
    <row r="155" spans="2:51" s="13" customFormat="1" ht="22.5" customHeight="1">
      <c r="B155" s="194"/>
      <c r="D155" s="195" t="s">
        <v>139</v>
      </c>
      <c r="E155" s="196" t="s">
        <v>44</v>
      </c>
      <c r="F155" s="197" t="s">
        <v>142</v>
      </c>
      <c r="H155" s="198">
        <v>142.8</v>
      </c>
      <c r="I155" s="199"/>
      <c r="L155" s="194"/>
      <c r="M155" s="200"/>
      <c r="N155" s="201"/>
      <c r="O155" s="201"/>
      <c r="P155" s="201"/>
      <c r="Q155" s="201"/>
      <c r="R155" s="201"/>
      <c r="S155" s="201"/>
      <c r="T155" s="202"/>
      <c r="AT155" s="203" t="s">
        <v>139</v>
      </c>
      <c r="AU155" s="203" t="s">
        <v>87</v>
      </c>
      <c r="AV155" s="13" t="s">
        <v>137</v>
      </c>
      <c r="AW155" s="13" t="s">
        <v>42</v>
      </c>
      <c r="AX155" s="13" t="s">
        <v>23</v>
      </c>
      <c r="AY155" s="203" t="s">
        <v>130</v>
      </c>
    </row>
    <row r="156" spans="2:65" s="1" customFormat="1" ht="22.5" customHeight="1">
      <c r="B156" s="164"/>
      <c r="C156" s="165" t="s">
        <v>221</v>
      </c>
      <c r="D156" s="165" t="s">
        <v>132</v>
      </c>
      <c r="E156" s="166" t="s">
        <v>638</v>
      </c>
      <c r="F156" s="167" t="s">
        <v>639</v>
      </c>
      <c r="G156" s="168" t="s">
        <v>155</v>
      </c>
      <c r="H156" s="169">
        <v>71.4</v>
      </c>
      <c r="I156" s="170">
        <v>23.2</v>
      </c>
      <c r="J156" s="171">
        <f>ROUND(I156*H156,2)</f>
        <v>1656.48</v>
      </c>
      <c r="K156" s="167" t="s">
        <v>136</v>
      </c>
      <c r="L156" s="34"/>
      <c r="M156" s="172" t="s">
        <v>44</v>
      </c>
      <c r="N156" s="173" t="s">
        <v>50</v>
      </c>
      <c r="O156" s="35"/>
      <c r="P156" s="174">
        <f>O156*H156</f>
        <v>0</v>
      </c>
      <c r="Q156" s="174">
        <v>0</v>
      </c>
      <c r="R156" s="174">
        <f>Q156*H156</f>
        <v>0</v>
      </c>
      <c r="S156" s="174">
        <v>0</v>
      </c>
      <c r="T156" s="175">
        <f>S156*H156</f>
        <v>0</v>
      </c>
      <c r="AR156" s="17" t="s">
        <v>137</v>
      </c>
      <c r="AT156" s="17" t="s">
        <v>132</v>
      </c>
      <c r="AU156" s="17" t="s">
        <v>87</v>
      </c>
      <c r="AY156" s="17" t="s">
        <v>130</v>
      </c>
      <c r="BE156" s="176">
        <f>IF(N156="základní",J156,0)</f>
        <v>1656.48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17" t="s">
        <v>23</v>
      </c>
      <c r="BK156" s="176">
        <f>ROUND(I156*H156,2)</f>
        <v>1656.48</v>
      </c>
      <c r="BL156" s="17" t="s">
        <v>137</v>
      </c>
      <c r="BM156" s="17" t="s">
        <v>640</v>
      </c>
    </row>
    <row r="157" spans="2:51" s="11" customFormat="1" ht="22.5" customHeight="1">
      <c r="B157" s="177"/>
      <c r="D157" s="178" t="s">
        <v>139</v>
      </c>
      <c r="E157" s="179" t="s">
        <v>44</v>
      </c>
      <c r="F157" s="180" t="s">
        <v>641</v>
      </c>
      <c r="H157" s="181">
        <v>71.4</v>
      </c>
      <c r="I157" s="182"/>
      <c r="L157" s="177"/>
      <c r="M157" s="183"/>
      <c r="N157" s="184"/>
      <c r="O157" s="184"/>
      <c r="P157" s="184"/>
      <c r="Q157" s="184"/>
      <c r="R157" s="184"/>
      <c r="S157" s="184"/>
      <c r="T157" s="185"/>
      <c r="AT157" s="179" t="s">
        <v>139</v>
      </c>
      <c r="AU157" s="179" t="s">
        <v>87</v>
      </c>
      <c r="AV157" s="11" t="s">
        <v>87</v>
      </c>
      <c r="AW157" s="11" t="s">
        <v>42</v>
      </c>
      <c r="AX157" s="11" t="s">
        <v>79</v>
      </c>
      <c r="AY157" s="179" t="s">
        <v>130</v>
      </c>
    </row>
    <row r="158" spans="2:51" s="13" customFormat="1" ht="22.5" customHeight="1">
      <c r="B158" s="194"/>
      <c r="D158" s="195" t="s">
        <v>139</v>
      </c>
      <c r="E158" s="196" t="s">
        <v>44</v>
      </c>
      <c r="F158" s="197" t="s">
        <v>142</v>
      </c>
      <c r="H158" s="198">
        <v>71.4</v>
      </c>
      <c r="I158" s="199"/>
      <c r="L158" s="194"/>
      <c r="M158" s="200"/>
      <c r="N158" s="201"/>
      <c r="O158" s="201"/>
      <c r="P158" s="201"/>
      <c r="Q158" s="201"/>
      <c r="R158" s="201"/>
      <c r="S158" s="201"/>
      <c r="T158" s="202"/>
      <c r="AT158" s="203" t="s">
        <v>139</v>
      </c>
      <c r="AU158" s="203" t="s">
        <v>87</v>
      </c>
      <c r="AV158" s="13" t="s">
        <v>137</v>
      </c>
      <c r="AW158" s="13" t="s">
        <v>42</v>
      </c>
      <c r="AX158" s="13" t="s">
        <v>23</v>
      </c>
      <c r="AY158" s="203" t="s">
        <v>130</v>
      </c>
    </row>
    <row r="159" spans="2:65" s="1" customFormat="1" ht="22.5" customHeight="1">
      <c r="B159" s="164"/>
      <c r="C159" s="165" t="s">
        <v>226</v>
      </c>
      <c r="D159" s="165" t="s">
        <v>132</v>
      </c>
      <c r="E159" s="166" t="s">
        <v>642</v>
      </c>
      <c r="F159" s="167" t="s">
        <v>643</v>
      </c>
      <c r="G159" s="168" t="s">
        <v>155</v>
      </c>
      <c r="H159" s="169">
        <v>84</v>
      </c>
      <c r="I159" s="170">
        <v>165</v>
      </c>
      <c r="J159" s="171">
        <f>ROUND(I159*H159,2)</f>
        <v>13860</v>
      </c>
      <c r="K159" s="167" t="s">
        <v>136</v>
      </c>
      <c r="L159" s="34"/>
      <c r="M159" s="172" t="s">
        <v>44</v>
      </c>
      <c r="N159" s="173" t="s">
        <v>50</v>
      </c>
      <c r="O159" s="35"/>
      <c r="P159" s="174">
        <f>O159*H159</f>
        <v>0</v>
      </c>
      <c r="Q159" s="174">
        <v>0</v>
      </c>
      <c r="R159" s="174">
        <f>Q159*H159</f>
        <v>0</v>
      </c>
      <c r="S159" s="174">
        <v>0</v>
      </c>
      <c r="T159" s="175">
        <f>S159*H159</f>
        <v>0</v>
      </c>
      <c r="AR159" s="17" t="s">
        <v>137</v>
      </c>
      <c r="AT159" s="17" t="s">
        <v>132</v>
      </c>
      <c r="AU159" s="17" t="s">
        <v>87</v>
      </c>
      <c r="AY159" s="17" t="s">
        <v>130</v>
      </c>
      <c r="BE159" s="176">
        <f>IF(N159="základní",J159,0)</f>
        <v>13860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7" t="s">
        <v>23</v>
      </c>
      <c r="BK159" s="176">
        <f>ROUND(I159*H159,2)</f>
        <v>13860</v>
      </c>
      <c r="BL159" s="17" t="s">
        <v>137</v>
      </c>
      <c r="BM159" s="17" t="s">
        <v>644</v>
      </c>
    </row>
    <row r="160" spans="2:51" s="11" customFormat="1" ht="22.5" customHeight="1">
      <c r="B160" s="177"/>
      <c r="D160" s="178" t="s">
        <v>139</v>
      </c>
      <c r="E160" s="179" t="s">
        <v>44</v>
      </c>
      <c r="F160" s="180" t="s">
        <v>645</v>
      </c>
      <c r="H160" s="181">
        <v>84</v>
      </c>
      <c r="I160" s="182"/>
      <c r="L160" s="177"/>
      <c r="M160" s="183"/>
      <c r="N160" s="184"/>
      <c r="O160" s="184"/>
      <c r="P160" s="184"/>
      <c r="Q160" s="184"/>
      <c r="R160" s="184"/>
      <c r="S160" s="184"/>
      <c r="T160" s="185"/>
      <c r="AT160" s="179" t="s">
        <v>139</v>
      </c>
      <c r="AU160" s="179" t="s">
        <v>87</v>
      </c>
      <c r="AV160" s="11" t="s">
        <v>87</v>
      </c>
      <c r="AW160" s="11" t="s">
        <v>42</v>
      </c>
      <c r="AX160" s="11" t="s">
        <v>79</v>
      </c>
      <c r="AY160" s="179" t="s">
        <v>130</v>
      </c>
    </row>
    <row r="161" spans="2:51" s="13" customFormat="1" ht="22.5" customHeight="1">
      <c r="B161" s="194"/>
      <c r="D161" s="195" t="s">
        <v>139</v>
      </c>
      <c r="E161" s="196" t="s">
        <v>44</v>
      </c>
      <c r="F161" s="197" t="s">
        <v>142</v>
      </c>
      <c r="H161" s="198">
        <v>84</v>
      </c>
      <c r="I161" s="199"/>
      <c r="L161" s="194"/>
      <c r="M161" s="200"/>
      <c r="N161" s="201"/>
      <c r="O161" s="201"/>
      <c r="P161" s="201"/>
      <c r="Q161" s="201"/>
      <c r="R161" s="201"/>
      <c r="S161" s="201"/>
      <c r="T161" s="202"/>
      <c r="AT161" s="203" t="s">
        <v>139</v>
      </c>
      <c r="AU161" s="203" t="s">
        <v>87</v>
      </c>
      <c r="AV161" s="13" t="s">
        <v>137</v>
      </c>
      <c r="AW161" s="13" t="s">
        <v>42</v>
      </c>
      <c r="AX161" s="13" t="s">
        <v>23</v>
      </c>
      <c r="AY161" s="203" t="s">
        <v>130</v>
      </c>
    </row>
    <row r="162" spans="2:65" s="1" customFormat="1" ht="22.5" customHeight="1">
      <c r="B162" s="164"/>
      <c r="C162" s="165" t="s">
        <v>232</v>
      </c>
      <c r="D162" s="165" t="s">
        <v>132</v>
      </c>
      <c r="E162" s="166" t="s">
        <v>190</v>
      </c>
      <c r="F162" s="167" t="s">
        <v>191</v>
      </c>
      <c r="G162" s="168" t="s">
        <v>155</v>
      </c>
      <c r="H162" s="169">
        <v>42</v>
      </c>
      <c r="I162" s="170">
        <v>23.1</v>
      </c>
      <c r="J162" s="171">
        <f>ROUND(I162*H162,2)</f>
        <v>970.2</v>
      </c>
      <c r="K162" s="167" t="s">
        <v>136</v>
      </c>
      <c r="L162" s="34"/>
      <c r="M162" s="172" t="s">
        <v>44</v>
      </c>
      <c r="N162" s="173" t="s">
        <v>50</v>
      </c>
      <c r="O162" s="35"/>
      <c r="P162" s="174">
        <f>O162*H162</f>
        <v>0</v>
      </c>
      <c r="Q162" s="174">
        <v>0</v>
      </c>
      <c r="R162" s="174">
        <f>Q162*H162</f>
        <v>0</v>
      </c>
      <c r="S162" s="174">
        <v>0</v>
      </c>
      <c r="T162" s="175">
        <f>S162*H162</f>
        <v>0</v>
      </c>
      <c r="AR162" s="17" t="s">
        <v>137</v>
      </c>
      <c r="AT162" s="17" t="s">
        <v>132</v>
      </c>
      <c r="AU162" s="17" t="s">
        <v>87</v>
      </c>
      <c r="AY162" s="17" t="s">
        <v>130</v>
      </c>
      <c r="BE162" s="176">
        <f>IF(N162="základní",J162,0)</f>
        <v>970.2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7" t="s">
        <v>23</v>
      </c>
      <c r="BK162" s="176">
        <f>ROUND(I162*H162,2)</f>
        <v>970.2</v>
      </c>
      <c r="BL162" s="17" t="s">
        <v>137</v>
      </c>
      <c r="BM162" s="17" t="s">
        <v>646</v>
      </c>
    </row>
    <row r="163" spans="2:51" s="11" customFormat="1" ht="22.5" customHeight="1">
      <c r="B163" s="177"/>
      <c r="D163" s="178" t="s">
        <v>139</v>
      </c>
      <c r="E163" s="179" t="s">
        <v>44</v>
      </c>
      <c r="F163" s="180" t="s">
        <v>647</v>
      </c>
      <c r="H163" s="181">
        <v>42</v>
      </c>
      <c r="I163" s="182"/>
      <c r="L163" s="177"/>
      <c r="M163" s="183"/>
      <c r="N163" s="184"/>
      <c r="O163" s="184"/>
      <c r="P163" s="184"/>
      <c r="Q163" s="184"/>
      <c r="R163" s="184"/>
      <c r="S163" s="184"/>
      <c r="T163" s="185"/>
      <c r="AT163" s="179" t="s">
        <v>139</v>
      </c>
      <c r="AU163" s="179" t="s">
        <v>87</v>
      </c>
      <c r="AV163" s="11" t="s">
        <v>87</v>
      </c>
      <c r="AW163" s="11" t="s">
        <v>42</v>
      </c>
      <c r="AX163" s="11" t="s">
        <v>79</v>
      </c>
      <c r="AY163" s="179" t="s">
        <v>130</v>
      </c>
    </row>
    <row r="164" spans="2:51" s="13" customFormat="1" ht="22.5" customHeight="1">
      <c r="B164" s="194"/>
      <c r="D164" s="195" t="s">
        <v>139</v>
      </c>
      <c r="E164" s="196" t="s">
        <v>44</v>
      </c>
      <c r="F164" s="197" t="s">
        <v>142</v>
      </c>
      <c r="H164" s="198">
        <v>42</v>
      </c>
      <c r="I164" s="199"/>
      <c r="L164" s="194"/>
      <c r="M164" s="200"/>
      <c r="N164" s="201"/>
      <c r="O164" s="201"/>
      <c r="P164" s="201"/>
      <c r="Q164" s="201"/>
      <c r="R164" s="201"/>
      <c r="S164" s="201"/>
      <c r="T164" s="202"/>
      <c r="AT164" s="203" t="s">
        <v>139</v>
      </c>
      <c r="AU164" s="203" t="s">
        <v>87</v>
      </c>
      <c r="AV164" s="13" t="s">
        <v>137</v>
      </c>
      <c r="AW164" s="13" t="s">
        <v>42</v>
      </c>
      <c r="AX164" s="13" t="s">
        <v>23</v>
      </c>
      <c r="AY164" s="203" t="s">
        <v>130</v>
      </c>
    </row>
    <row r="165" spans="2:65" s="1" customFormat="1" ht="22.5" customHeight="1">
      <c r="B165" s="164"/>
      <c r="C165" s="165" t="s">
        <v>7</v>
      </c>
      <c r="D165" s="165" t="s">
        <v>132</v>
      </c>
      <c r="E165" s="166" t="s">
        <v>195</v>
      </c>
      <c r="F165" s="167" t="s">
        <v>196</v>
      </c>
      <c r="G165" s="168" t="s">
        <v>135</v>
      </c>
      <c r="H165" s="169">
        <v>108</v>
      </c>
      <c r="I165" s="170">
        <v>19</v>
      </c>
      <c r="J165" s="171">
        <f>ROUND(I165*H165,2)</f>
        <v>2052</v>
      </c>
      <c r="K165" s="167" t="s">
        <v>136</v>
      </c>
      <c r="L165" s="34"/>
      <c r="M165" s="172" t="s">
        <v>44</v>
      </c>
      <c r="N165" s="173" t="s">
        <v>50</v>
      </c>
      <c r="O165" s="35"/>
      <c r="P165" s="174">
        <f>O165*H165</f>
        <v>0</v>
      </c>
      <c r="Q165" s="174">
        <v>0.00084</v>
      </c>
      <c r="R165" s="174">
        <f>Q165*H165</f>
        <v>0.09072000000000001</v>
      </c>
      <c r="S165" s="174">
        <v>0</v>
      </c>
      <c r="T165" s="175">
        <f>S165*H165</f>
        <v>0</v>
      </c>
      <c r="AR165" s="17" t="s">
        <v>137</v>
      </c>
      <c r="AT165" s="17" t="s">
        <v>132</v>
      </c>
      <c r="AU165" s="17" t="s">
        <v>87</v>
      </c>
      <c r="AY165" s="17" t="s">
        <v>130</v>
      </c>
      <c r="BE165" s="176">
        <f>IF(N165="základní",J165,0)</f>
        <v>2052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7" t="s">
        <v>23</v>
      </c>
      <c r="BK165" s="176">
        <f>ROUND(I165*H165,2)</f>
        <v>2052</v>
      </c>
      <c r="BL165" s="17" t="s">
        <v>137</v>
      </c>
      <c r="BM165" s="17" t="s">
        <v>648</v>
      </c>
    </row>
    <row r="166" spans="2:51" s="11" customFormat="1" ht="22.5" customHeight="1">
      <c r="B166" s="177"/>
      <c r="D166" s="178" t="s">
        <v>139</v>
      </c>
      <c r="E166" s="179" t="s">
        <v>44</v>
      </c>
      <c r="F166" s="180" t="s">
        <v>649</v>
      </c>
      <c r="H166" s="181">
        <v>108</v>
      </c>
      <c r="I166" s="182"/>
      <c r="L166" s="177"/>
      <c r="M166" s="183"/>
      <c r="N166" s="184"/>
      <c r="O166" s="184"/>
      <c r="P166" s="184"/>
      <c r="Q166" s="184"/>
      <c r="R166" s="184"/>
      <c r="S166" s="184"/>
      <c r="T166" s="185"/>
      <c r="AT166" s="179" t="s">
        <v>139</v>
      </c>
      <c r="AU166" s="179" t="s">
        <v>87</v>
      </c>
      <c r="AV166" s="11" t="s">
        <v>87</v>
      </c>
      <c r="AW166" s="11" t="s">
        <v>42</v>
      </c>
      <c r="AX166" s="11" t="s">
        <v>79</v>
      </c>
      <c r="AY166" s="179" t="s">
        <v>130</v>
      </c>
    </row>
    <row r="167" spans="2:51" s="13" customFormat="1" ht="22.5" customHeight="1">
      <c r="B167" s="194"/>
      <c r="D167" s="195" t="s">
        <v>139</v>
      </c>
      <c r="E167" s="196" t="s">
        <v>44</v>
      </c>
      <c r="F167" s="197" t="s">
        <v>142</v>
      </c>
      <c r="H167" s="198">
        <v>108</v>
      </c>
      <c r="I167" s="199"/>
      <c r="L167" s="194"/>
      <c r="M167" s="200"/>
      <c r="N167" s="201"/>
      <c r="O167" s="201"/>
      <c r="P167" s="201"/>
      <c r="Q167" s="201"/>
      <c r="R167" s="201"/>
      <c r="S167" s="201"/>
      <c r="T167" s="202"/>
      <c r="AT167" s="203" t="s">
        <v>139</v>
      </c>
      <c r="AU167" s="203" t="s">
        <v>87</v>
      </c>
      <c r="AV167" s="13" t="s">
        <v>137</v>
      </c>
      <c r="AW167" s="13" t="s">
        <v>42</v>
      </c>
      <c r="AX167" s="13" t="s">
        <v>23</v>
      </c>
      <c r="AY167" s="203" t="s">
        <v>130</v>
      </c>
    </row>
    <row r="168" spans="2:65" s="1" customFormat="1" ht="22.5" customHeight="1">
      <c r="B168" s="164"/>
      <c r="C168" s="165" t="s">
        <v>242</v>
      </c>
      <c r="D168" s="165" t="s">
        <v>132</v>
      </c>
      <c r="E168" s="166" t="s">
        <v>200</v>
      </c>
      <c r="F168" s="167" t="s">
        <v>201</v>
      </c>
      <c r="G168" s="168" t="s">
        <v>135</v>
      </c>
      <c r="H168" s="169">
        <v>108</v>
      </c>
      <c r="I168" s="170">
        <v>12</v>
      </c>
      <c r="J168" s="171">
        <f>ROUND(I168*H168,2)</f>
        <v>1296</v>
      </c>
      <c r="K168" s="167" t="s">
        <v>136</v>
      </c>
      <c r="L168" s="34"/>
      <c r="M168" s="172" t="s">
        <v>44</v>
      </c>
      <c r="N168" s="173" t="s">
        <v>50</v>
      </c>
      <c r="O168" s="35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AR168" s="17" t="s">
        <v>137</v>
      </c>
      <c r="AT168" s="17" t="s">
        <v>132</v>
      </c>
      <c r="AU168" s="17" t="s">
        <v>87</v>
      </c>
      <c r="AY168" s="17" t="s">
        <v>130</v>
      </c>
      <c r="BE168" s="176">
        <f>IF(N168="základní",J168,0)</f>
        <v>1296</v>
      </c>
      <c r="BF168" s="176">
        <f>IF(N168="snížená",J168,0)</f>
        <v>0</v>
      </c>
      <c r="BG168" s="176">
        <f>IF(N168="zákl. přenesená",J168,0)</f>
        <v>0</v>
      </c>
      <c r="BH168" s="176">
        <f>IF(N168="sníž. přenesená",J168,0)</f>
        <v>0</v>
      </c>
      <c r="BI168" s="176">
        <f>IF(N168="nulová",J168,0)</f>
        <v>0</v>
      </c>
      <c r="BJ168" s="17" t="s">
        <v>23</v>
      </c>
      <c r="BK168" s="176">
        <f>ROUND(I168*H168,2)</f>
        <v>1296</v>
      </c>
      <c r="BL168" s="17" t="s">
        <v>137</v>
      </c>
      <c r="BM168" s="17" t="s">
        <v>650</v>
      </c>
    </row>
    <row r="169" spans="2:65" s="1" customFormat="1" ht="22.5" customHeight="1">
      <c r="B169" s="164"/>
      <c r="C169" s="165" t="s">
        <v>244</v>
      </c>
      <c r="D169" s="165" t="s">
        <v>132</v>
      </c>
      <c r="E169" s="166" t="s">
        <v>651</v>
      </c>
      <c r="F169" s="167" t="s">
        <v>652</v>
      </c>
      <c r="G169" s="168" t="s">
        <v>135</v>
      </c>
      <c r="H169" s="169">
        <v>20</v>
      </c>
      <c r="I169" s="170">
        <v>24</v>
      </c>
      <c r="J169" s="171">
        <f>ROUND(I169*H169,2)</f>
        <v>480</v>
      </c>
      <c r="K169" s="167" t="s">
        <v>44</v>
      </c>
      <c r="L169" s="34"/>
      <c r="M169" s="172" t="s">
        <v>44</v>
      </c>
      <c r="N169" s="173" t="s">
        <v>50</v>
      </c>
      <c r="O169" s="35"/>
      <c r="P169" s="174">
        <f>O169*H169</f>
        <v>0</v>
      </c>
      <c r="Q169" s="174">
        <v>0</v>
      </c>
      <c r="R169" s="174">
        <f>Q169*H169</f>
        <v>0</v>
      </c>
      <c r="S169" s="174">
        <v>0</v>
      </c>
      <c r="T169" s="175">
        <f>S169*H169</f>
        <v>0</v>
      </c>
      <c r="AR169" s="17" t="s">
        <v>137</v>
      </c>
      <c r="AT169" s="17" t="s">
        <v>132</v>
      </c>
      <c r="AU169" s="17" t="s">
        <v>87</v>
      </c>
      <c r="AY169" s="17" t="s">
        <v>130</v>
      </c>
      <c r="BE169" s="176">
        <f>IF(N169="základní",J169,0)</f>
        <v>480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7" t="s">
        <v>23</v>
      </c>
      <c r="BK169" s="176">
        <f>ROUND(I169*H169,2)</f>
        <v>480</v>
      </c>
      <c r="BL169" s="17" t="s">
        <v>137</v>
      </c>
      <c r="BM169" s="17" t="s">
        <v>653</v>
      </c>
    </row>
    <row r="170" spans="2:65" s="1" customFormat="1" ht="22.5" customHeight="1">
      <c r="B170" s="164"/>
      <c r="C170" s="165" t="s">
        <v>249</v>
      </c>
      <c r="D170" s="165" t="s">
        <v>132</v>
      </c>
      <c r="E170" s="166" t="s">
        <v>208</v>
      </c>
      <c r="F170" s="167" t="s">
        <v>209</v>
      </c>
      <c r="G170" s="168" t="s">
        <v>155</v>
      </c>
      <c r="H170" s="169">
        <v>180.8</v>
      </c>
      <c r="I170" s="170">
        <v>98</v>
      </c>
      <c r="J170" s="171">
        <f>ROUND(I170*H170,2)</f>
        <v>17718.4</v>
      </c>
      <c r="K170" s="167" t="s">
        <v>136</v>
      </c>
      <c r="L170" s="34"/>
      <c r="M170" s="172" t="s">
        <v>44</v>
      </c>
      <c r="N170" s="173" t="s">
        <v>50</v>
      </c>
      <c r="O170" s="35"/>
      <c r="P170" s="174">
        <f>O170*H170</f>
        <v>0</v>
      </c>
      <c r="Q170" s="174">
        <v>0</v>
      </c>
      <c r="R170" s="174">
        <f>Q170*H170</f>
        <v>0</v>
      </c>
      <c r="S170" s="174">
        <v>0</v>
      </c>
      <c r="T170" s="175">
        <f>S170*H170</f>
        <v>0</v>
      </c>
      <c r="AR170" s="17" t="s">
        <v>137</v>
      </c>
      <c r="AT170" s="17" t="s">
        <v>132</v>
      </c>
      <c r="AU170" s="17" t="s">
        <v>87</v>
      </c>
      <c r="AY170" s="17" t="s">
        <v>130</v>
      </c>
      <c r="BE170" s="176">
        <f>IF(N170="základní",J170,0)</f>
        <v>17718.4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7" t="s">
        <v>23</v>
      </c>
      <c r="BK170" s="176">
        <f>ROUND(I170*H170,2)</f>
        <v>17718.4</v>
      </c>
      <c r="BL170" s="17" t="s">
        <v>137</v>
      </c>
      <c r="BM170" s="17" t="s">
        <v>654</v>
      </c>
    </row>
    <row r="171" spans="2:51" s="11" customFormat="1" ht="22.5" customHeight="1">
      <c r="B171" s="177"/>
      <c r="D171" s="178" t="s">
        <v>139</v>
      </c>
      <c r="E171" s="179" t="s">
        <v>44</v>
      </c>
      <c r="F171" s="180" t="s">
        <v>655</v>
      </c>
      <c r="H171" s="181">
        <v>180.8</v>
      </c>
      <c r="I171" s="182"/>
      <c r="L171" s="177"/>
      <c r="M171" s="183"/>
      <c r="N171" s="184"/>
      <c r="O171" s="184"/>
      <c r="P171" s="184"/>
      <c r="Q171" s="184"/>
      <c r="R171" s="184"/>
      <c r="S171" s="184"/>
      <c r="T171" s="185"/>
      <c r="AT171" s="179" t="s">
        <v>139</v>
      </c>
      <c r="AU171" s="179" t="s">
        <v>87</v>
      </c>
      <c r="AV171" s="11" t="s">
        <v>87</v>
      </c>
      <c r="AW171" s="11" t="s">
        <v>42</v>
      </c>
      <c r="AX171" s="11" t="s">
        <v>79</v>
      </c>
      <c r="AY171" s="179" t="s">
        <v>130</v>
      </c>
    </row>
    <row r="172" spans="2:51" s="13" customFormat="1" ht="22.5" customHeight="1">
      <c r="B172" s="194"/>
      <c r="D172" s="195" t="s">
        <v>139</v>
      </c>
      <c r="E172" s="196" t="s">
        <v>44</v>
      </c>
      <c r="F172" s="197" t="s">
        <v>142</v>
      </c>
      <c r="H172" s="198">
        <v>180.8</v>
      </c>
      <c r="I172" s="199"/>
      <c r="L172" s="194"/>
      <c r="M172" s="200"/>
      <c r="N172" s="201"/>
      <c r="O172" s="201"/>
      <c r="P172" s="201"/>
      <c r="Q172" s="201"/>
      <c r="R172" s="201"/>
      <c r="S172" s="201"/>
      <c r="T172" s="202"/>
      <c r="AT172" s="203" t="s">
        <v>139</v>
      </c>
      <c r="AU172" s="203" t="s">
        <v>87</v>
      </c>
      <c r="AV172" s="13" t="s">
        <v>137</v>
      </c>
      <c r="AW172" s="13" t="s">
        <v>42</v>
      </c>
      <c r="AX172" s="13" t="s">
        <v>23</v>
      </c>
      <c r="AY172" s="203" t="s">
        <v>130</v>
      </c>
    </row>
    <row r="173" spans="2:65" s="1" customFormat="1" ht="31.5" customHeight="1">
      <c r="B173" s="164"/>
      <c r="C173" s="165" t="s">
        <v>254</v>
      </c>
      <c r="D173" s="165" t="s">
        <v>132</v>
      </c>
      <c r="E173" s="166" t="s">
        <v>213</v>
      </c>
      <c r="F173" s="167" t="s">
        <v>214</v>
      </c>
      <c r="G173" s="168" t="s">
        <v>155</v>
      </c>
      <c r="H173" s="169">
        <v>904</v>
      </c>
      <c r="I173" s="170">
        <v>5</v>
      </c>
      <c r="J173" s="171">
        <f>ROUND(I173*H173,2)</f>
        <v>4520</v>
      </c>
      <c r="K173" s="167" t="s">
        <v>136</v>
      </c>
      <c r="L173" s="34"/>
      <c r="M173" s="172" t="s">
        <v>44</v>
      </c>
      <c r="N173" s="173" t="s">
        <v>50</v>
      </c>
      <c r="O173" s="35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AR173" s="17" t="s">
        <v>137</v>
      </c>
      <c r="AT173" s="17" t="s">
        <v>132</v>
      </c>
      <c r="AU173" s="17" t="s">
        <v>87</v>
      </c>
      <c r="AY173" s="17" t="s">
        <v>130</v>
      </c>
      <c r="BE173" s="176">
        <f>IF(N173="základní",J173,0)</f>
        <v>4520</v>
      </c>
      <c r="BF173" s="176">
        <f>IF(N173="snížená",J173,0)</f>
        <v>0</v>
      </c>
      <c r="BG173" s="176">
        <f>IF(N173="zákl. přenesená",J173,0)</f>
        <v>0</v>
      </c>
      <c r="BH173" s="176">
        <f>IF(N173="sníž. přenesená",J173,0)</f>
        <v>0</v>
      </c>
      <c r="BI173" s="176">
        <f>IF(N173="nulová",J173,0)</f>
        <v>0</v>
      </c>
      <c r="BJ173" s="17" t="s">
        <v>23</v>
      </c>
      <c r="BK173" s="176">
        <f>ROUND(I173*H173,2)</f>
        <v>4520</v>
      </c>
      <c r="BL173" s="17" t="s">
        <v>137</v>
      </c>
      <c r="BM173" s="17" t="s">
        <v>656</v>
      </c>
    </row>
    <row r="174" spans="2:51" s="11" customFormat="1" ht="22.5" customHeight="1">
      <c r="B174" s="177"/>
      <c r="D174" s="178" t="s">
        <v>139</v>
      </c>
      <c r="E174" s="179" t="s">
        <v>44</v>
      </c>
      <c r="F174" s="180" t="s">
        <v>657</v>
      </c>
      <c r="H174" s="181">
        <v>904</v>
      </c>
      <c r="I174" s="182"/>
      <c r="L174" s="177"/>
      <c r="M174" s="183"/>
      <c r="N174" s="184"/>
      <c r="O174" s="184"/>
      <c r="P174" s="184"/>
      <c r="Q174" s="184"/>
      <c r="R174" s="184"/>
      <c r="S174" s="184"/>
      <c r="T174" s="185"/>
      <c r="AT174" s="179" t="s">
        <v>139</v>
      </c>
      <c r="AU174" s="179" t="s">
        <v>87</v>
      </c>
      <c r="AV174" s="11" t="s">
        <v>87</v>
      </c>
      <c r="AW174" s="11" t="s">
        <v>42</v>
      </c>
      <c r="AX174" s="11" t="s">
        <v>79</v>
      </c>
      <c r="AY174" s="179" t="s">
        <v>130</v>
      </c>
    </row>
    <row r="175" spans="2:51" s="13" customFormat="1" ht="22.5" customHeight="1">
      <c r="B175" s="194"/>
      <c r="D175" s="195" t="s">
        <v>139</v>
      </c>
      <c r="E175" s="196" t="s">
        <v>44</v>
      </c>
      <c r="F175" s="197" t="s">
        <v>142</v>
      </c>
      <c r="H175" s="198">
        <v>904</v>
      </c>
      <c r="I175" s="199"/>
      <c r="L175" s="194"/>
      <c r="M175" s="200"/>
      <c r="N175" s="201"/>
      <c r="O175" s="201"/>
      <c r="P175" s="201"/>
      <c r="Q175" s="201"/>
      <c r="R175" s="201"/>
      <c r="S175" s="201"/>
      <c r="T175" s="202"/>
      <c r="AT175" s="203" t="s">
        <v>139</v>
      </c>
      <c r="AU175" s="203" t="s">
        <v>87</v>
      </c>
      <c r="AV175" s="13" t="s">
        <v>137</v>
      </c>
      <c r="AW175" s="13" t="s">
        <v>42</v>
      </c>
      <c r="AX175" s="13" t="s">
        <v>23</v>
      </c>
      <c r="AY175" s="203" t="s">
        <v>130</v>
      </c>
    </row>
    <row r="176" spans="2:65" s="1" customFormat="1" ht="22.5" customHeight="1">
      <c r="B176" s="164"/>
      <c r="C176" s="165" t="s">
        <v>260</v>
      </c>
      <c r="D176" s="165" t="s">
        <v>132</v>
      </c>
      <c r="E176" s="166" t="s">
        <v>222</v>
      </c>
      <c r="F176" s="167" t="s">
        <v>223</v>
      </c>
      <c r="G176" s="168" t="s">
        <v>155</v>
      </c>
      <c r="H176" s="169">
        <v>180.8</v>
      </c>
      <c r="I176" s="170">
        <v>11</v>
      </c>
      <c r="J176" s="171">
        <f>ROUND(I176*H176,2)</f>
        <v>1988.8</v>
      </c>
      <c r="K176" s="167" t="s">
        <v>136</v>
      </c>
      <c r="L176" s="34"/>
      <c r="M176" s="172" t="s">
        <v>44</v>
      </c>
      <c r="N176" s="173" t="s">
        <v>50</v>
      </c>
      <c r="O176" s="35"/>
      <c r="P176" s="174">
        <f>O176*H176</f>
        <v>0</v>
      </c>
      <c r="Q176" s="174">
        <v>0</v>
      </c>
      <c r="R176" s="174">
        <f>Q176*H176</f>
        <v>0</v>
      </c>
      <c r="S176" s="174">
        <v>0</v>
      </c>
      <c r="T176" s="175">
        <f>S176*H176</f>
        <v>0</v>
      </c>
      <c r="AR176" s="17" t="s">
        <v>137</v>
      </c>
      <c r="AT176" s="17" t="s">
        <v>132</v>
      </c>
      <c r="AU176" s="17" t="s">
        <v>87</v>
      </c>
      <c r="AY176" s="17" t="s">
        <v>130</v>
      </c>
      <c r="BE176" s="176">
        <f>IF(N176="základní",J176,0)</f>
        <v>1988.8</v>
      </c>
      <c r="BF176" s="176">
        <f>IF(N176="snížená",J176,0)</f>
        <v>0</v>
      </c>
      <c r="BG176" s="176">
        <f>IF(N176="zákl. přenesená",J176,0)</f>
        <v>0</v>
      </c>
      <c r="BH176" s="176">
        <f>IF(N176="sníž. přenesená",J176,0)</f>
        <v>0</v>
      </c>
      <c r="BI176" s="176">
        <f>IF(N176="nulová",J176,0)</f>
        <v>0</v>
      </c>
      <c r="BJ176" s="17" t="s">
        <v>23</v>
      </c>
      <c r="BK176" s="176">
        <f>ROUND(I176*H176,2)</f>
        <v>1988.8</v>
      </c>
      <c r="BL176" s="17" t="s">
        <v>137</v>
      </c>
      <c r="BM176" s="17" t="s">
        <v>658</v>
      </c>
    </row>
    <row r="177" spans="2:65" s="1" customFormat="1" ht="22.5" customHeight="1">
      <c r="B177" s="164"/>
      <c r="C177" s="165" t="s">
        <v>266</v>
      </c>
      <c r="D177" s="165" t="s">
        <v>132</v>
      </c>
      <c r="E177" s="166" t="s">
        <v>227</v>
      </c>
      <c r="F177" s="167" t="s">
        <v>228</v>
      </c>
      <c r="G177" s="168" t="s">
        <v>229</v>
      </c>
      <c r="H177" s="169">
        <v>307.36</v>
      </c>
      <c r="I177" s="170">
        <v>10</v>
      </c>
      <c r="J177" s="171">
        <f>ROUND(I177*H177,2)</f>
        <v>3073.6</v>
      </c>
      <c r="K177" s="167" t="s">
        <v>136</v>
      </c>
      <c r="L177" s="34"/>
      <c r="M177" s="172" t="s">
        <v>44</v>
      </c>
      <c r="N177" s="173" t="s">
        <v>50</v>
      </c>
      <c r="O177" s="35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AR177" s="17" t="s">
        <v>137</v>
      </c>
      <c r="AT177" s="17" t="s">
        <v>132</v>
      </c>
      <c r="AU177" s="17" t="s">
        <v>87</v>
      </c>
      <c r="AY177" s="17" t="s">
        <v>130</v>
      </c>
      <c r="BE177" s="176">
        <f>IF(N177="základní",J177,0)</f>
        <v>3073.6</v>
      </c>
      <c r="BF177" s="176">
        <f>IF(N177="snížená",J177,0)</f>
        <v>0</v>
      </c>
      <c r="BG177" s="176">
        <f>IF(N177="zákl. přenesená",J177,0)</f>
        <v>0</v>
      </c>
      <c r="BH177" s="176">
        <f>IF(N177="sníž. přenesená",J177,0)</f>
        <v>0</v>
      </c>
      <c r="BI177" s="176">
        <f>IF(N177="nulová",J177,0)</f>
        <v>0</v>
      </c>
      <c r="BJ177" s="17" t="s">
        <v>23</v>
      </c>
      <c r="BK177" s="176">
        <f>ROUND(I177*H177,2)</f>
        <v>3073.6</v>
      </c>
      <c r="BL177" s="17" t="s">
        <v>137</v>
      </c>
      <c r="BM177" s="17" t="s">
        <v>659</v>
      </c>
    </row>
    <row r="178" spans="2:51" s="11" customFormat="1" ht="22.5" customHeight="1">
      <c r="B178" s="177"/>
      <c r="D178" s="178" t="s">
        <v>139</v>
      </c>
      <c r="E178" s="179" t="s">
        <v>44</v>
      </c>
      <c r="F178" s="180" t="s">
        <v>660</v>
      </c>
      <c r="H178" s="181">
        <v>307.36</v>
      </c>
      <c r="I178" s="182"/>
      <c r="L178" s="177"/>
      <c r="M178" s="183"/>
      <c r="N178" s="184"/>
      <c r="O178" s="184"/>
      <c r="P178" s="184"/>
      <c r="Q178" s="184"/>
      <c r="R178" s="184"/>
      <c r="S178" s="184"/>
      <c r="T178" s="185"/>
      <c r="AT178" s="179" t="s">
        <v>139</v>
      </c>
      <c r="AU178" s="179" t="s">
        <v>87</v>
      </c>
      <c r="AV178" s="11" t="s">
        <v>87</v>
      </c>
      <c r="AW178" s="11" t="s">
        <v>42</v>
      </c>
      <c r="AX178" s="11" t="s">
        <v>79</v>
      </c>
      <c r="AY178" s="179" t="s">
        <v>130</v>
      </c>
    </row>
    <row r="179" spans="2:51" s="13" customFormat="1" ht="22.5" customHeight="1">
      <c r="B179" s="194"/>
      <c r="D179" s="195" t="s">
        <v>139</v>
      </c>
      <c r="E179" s="196" t="s">
        <v>44</v>
      </c>
      <c r="F179" s="197" t="s">
        <v>142</v>
      </c>
      <c r="H179" s="198">
        <v>307.36</v>
      </c>
      <c r="I179" s="199"/>
      <c r="L179" s="194"/>
      <c r="M179" s="200"/>
      <c r="N179" s="201"/>
      <c r="O179" s="201"/>
      <c r="P179" s="201"/>
      <c r="Q179" s="201"/>
      <c r="R179" s="201"/>
      <c r="S179" s="201"/>
      <c r="T179" s="202"/>
      <c r="AT179" s="203" t="s">
        <v>139</v>
      </c>
      <c r="AU179" s="203" t="s">
        <v>87</v>
      </c>
      <c r="AV179" s="13" t="s">
        <v>137</v>
      </c>
      <c r="AW179" s="13" t="s">
        <v>42</v>
      </c>
      <c r="AX179" s="13" t="s">
        <v>23</v>
      </c>
      <c r="AY179" s="203" t="s">
        <v>130</v>
      </c>
    </row>
    <row r="180" spans="2:65" s="1" customFormat="1" ht="31.5" customHeight="1">
      <c r="B180" s="164"/>
      <c r="C180" s="165" t="s">
        <v>270</v>
      </c>
      <c r="D180" s="165" t="s">
        <v>132</v>
      </c>
      <c r="E180" s="166" t="s">
        <v>233</v>
      </c>
      <c r="F180" s="167" t="s">
        <v>661</v>
      </c>
      <c r="G180" s="168" t="s">
        <v>155</v>
      </c>
      <c r="H180" s="169">
        <v>36.45</v>
      </c>
      <c r="I180" s="170">
        <v>182.5</v>
      </c>
      <c r="J180" s="171">
        <f>ROUND(I180*H180,2)</f>
        <v>6652.13</v>
      </c>
      <c r="K180" s="167" t="s">
        <v>136</v>
      </c>
      <c r="L180" s="34"/>
      <c r="M180" s="172" t="s">
        <v>44</v>
      </c>
      <c r="N180" s="173" t="s">
        <v>50</v>
      </c>
      <c r="O180" s="35"/>
      <c r="P180" s="174">
        <f>O180*H180</f>
        <v>0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AR180" s="17" t="s">
        <v>137</v>
      </c>
      <c r="AT180" s="17" t="s">
        <v>132</v>
      </c>
      <c r="AU180" s="17" t="s">
        <v>87</v>
      </c>
      <c r="AY180" s="17" t="s">
        <v>130</v>
      </c>
      <c r="BE180" s="176">
        <f>IF(N180="základní",J180,0)</f>
        <v>6652.13</v>
      </c>
      <c r="BF180" s="176">
        <f>IF(N180="snížená",J180,0)</f>
        <v>0</v>
      </c>
      <c r="BG180" s="176">
        <f>IF(N180="zákl. přenesená",J180,0)</f>
        <v>0</v>
      </c>
      <c r="BH180" s="176">
        <f>IF(N180="sníž. přenesená",J180,0)</f>
        <v>0</v>
      </c>
      <c r="BI180" s="176">
        <f>IF(N180="nulová",J180,0)</f>
        <v>0</v>
      </c>
      <c r="BJ180" s="17" t="s">
        <v>23</v>
      </c>
      <c r="BK180" s="176">
        <f>ROUND(I180*H180,2)</f>
        <v>6652.13</v>
      </c>
      <c r="BL180" s="17" t="s">
        <v>137</v>
      </c>
      <c r="BM180" s="17" t="s">
        <v>662</v>
      </c>
    </row>
    <row r="181" spans="2:51" s="11" customFormat="1" ht="22.5" customHeight="1">
      <c r="B181" s="177"/>
      <c r="D181" s="178" t="s">
        <v>139</v>
      </c>
      <c r="E181" s="179" t="s">
        <v>44</v>
      </c>
      <c r="F181" s="180" t="s">
        <v>663</v>
      </c>
      <c r="H181" s="181">
        <v>36.45</v>
      </c>
      <c r="I181" s="182"/>
      <c r="L181" s="177"/>
      <c r="M181" s="183"/>
      <c r="N181" s="184"/>
      <c r="O181" s="184"/>
      <c r="P181" s="184"/>
      <c r="Q181" s="184"/>
      <c r="R181" s="184"/>
      <c r="S181" s="184"/>
      <c r="T181" s="185"/>
      <c r="AT181" s="179" t="s">
        <v>139</v>
      </c>
      <c r="AU181" s="179" t="s">
        <v>87</v>
      </c>
      <c r="AV181" s="11" t="s">
        <v>87</v>
      </c>
      <c r="AW181" s="11" t="s">
        <v>42</v>
      </c>
      <c r="AX181" s="11" t="s">
        <v>79</v>
      </c>
      <c r="AY181" s="179" t="s">
        <v>130</v>
      </c>
    </row>
    <row r="182" spans="2:51" s="13" customFormat="1" ht="22.5" customHeight="1">
      <c r="B182" s="194"/>
      <c r="D182" s="195" t="s">
        <v>139</v>
      </c>
      <c r="E182" s="196" t="s">
        <v>44</v>
      </c>
      <c r="F182" s="197" t="s">
        <v>142</v>
      </c>
      <c r="H182" s="198">
        <v>36.45</v>
      </c>
      <c r="I182" s="199"/>
      <c r="L182" s="194"/>
      <c r="M182" s="200"/>
      <c r="N182" s="201"/>
      <c r="O182" s="201"/>
      <c r="P182" s="201"/>
      <c r="Q182" s="201"/>
      <c r="R182" s="201"/>
      <c r="S182" s="201"/>
      <c r="T182" s="202"/>
      <c r="AT182" s="203" t="s">
        <v>139</v>
      </c>
      <c r="AU182" s="203" t="s">
        <v>87</v>
      </c>
      <c r="AV182" s="13" t="s">
        <v>137</v>
      </c>
      <c r="AW182" s="13" t="s">
        <v>42</v>
      </c>
      <c r="AX182" s="13" t="s">
        <v>23</v>
      </c>
      <c r="AY182" s="203" t="s">
        <v>130</v>
      </c>
    </row>
    <row r="183" spans="2:65" s="1" customFormat="1" ht="22.5" customHeight="1">
      <c r="B183" s="164"/>
      <c r="C183" s="204" t="s">
        <v>274</v>
      </c>
      <c r="D183" s="204" t="s">
        <v>237</v>
      </c>
      <c r="E183" s="205" t="s">
        <v>238</v>
      </c>
      <c r="F183" s="206" t="s">
        <v>239</v>
      </c>
      <c r="G183" s="207" t="s">
        <v>229</v>
      </c>
      <c r="H183" s="208">
        <v>72.9</v>
      </c>
      <c r="I183" s="209">
        <v>15</v>
      </c>
      <c r="J183" s="210">
        <f>ROUND(I183*H183,2)</f>
        <v>1093.5</v>
      </c>
      <c r="K183" s="206" t="s">
        <v>136</v>
      </c>
      <c r="L183" s="211"/>
      <c r="M183" s="212" t="s">
        <v>44</v>
      </c>
      <c r="N183" s="213" t="s">
        <v>50</v>
      </c>
      <c r="O183" s="35"/>
      <c r="P183" s="174">
        <f>O183*H183</f>
        <v>0</v>
      </c>
      <c r="Q183" s="174">
        <v>1</v>
      </c>
      <c r="R183" s="174">
        <f>Q183*H183</f>
        <v>72.9</v>
      </c>
      <c r="S183" s="174">
        <v>0</v>
      </c>
      <c r="T183" s="175">
        <f>S183*H183</f>
        <v>0</v>
      </c>
      <c r="AR183" s="17" t="s">
        <v>174</v>
      </c>
      <c r="AT183" s="17" t="s">
        <v>237</v>
      </c>
      <c r="AU183" s="17" t="s">
        <v>87</v>
      </c>
      <c r="AY183" s="17" t="s">
        <v>130</v>
      </c>
      <c r="BE183" s="176">
        <f>IF(N183="základní",J183,0)</f>
        <v>1093.5</v>
      </c>
      <c r="BF183" s="176">
        <f>IF(N183="snížená",J183,0)</f>
        <v>0</v>
      </c>
      <c r="BG183" s="176">
        <f>IF(N183="zákl. přenesená",J183,0)</f>
        <v>0</v>
      </c>
      <c r="BH183" s="176">
        <f>IF(N183="sníž. přenesená",J183,0)</f>
        <v>0</v>
      </c>
      <c r="BI183" s="176">
        <f>IF(N183="nulová",J183,0)</f>
        <v>0</v>
      </c>
      <c r="BJ183" s="17" t="s">
        <v>23</v>
      </c>
      <c r="BK183" s="176">
        <f>ROUND(I183*H183,2)</f>
        <v>1093.5</v>
      </c>
      <c r="BL183" s="17" t="s">
        <v>137</v>
      </c>
      <c r="BM183" s="17" t="s">
        <v>664</v>
      </c>
    </row>
    <row r="184" spans="2:51" s="11" customFormat="1" ht="22.5" customHeight="1">
      <c r="B184" s="177"/>
      <c r="D184" s="195" t="s">
        <v>139</v>
      </c>
      <c r="F184" s="214" t="s">
        <v>665</v>
      </c>
      <c r="H184" s="215">
        <v>72.9</v>
      </c>
      <c r="I184" s="182"/>
      <c r="L184" s="177"/>
      <c r="M184" s="183"/>
      <c r="N184" s="184"/>
      <c r="O184" s="184"/>
      <c r="P184" s="184"/>
      <c r="Q184" s="184"/>
      <c r="R184" s="184"/>
      <c r="S184" s="184"/>
      <c r="T184" s="185"/>
      <c r="AT184" s="179" t="s">
        <v>139</v>
      </c>
      <c r="AU184" s="179" t="s">
        <v>87</v>
      </c>
      <c r="AV184" s="11" t="s">
        <v>87</v>
      </c>
      <c r="AW184" s="11" t="s">
        <v>4</v>
      </c>
      <c r="AX184" s="11" t="s">
        <v>23</v>
      </c>
      <c r="AY184" s="179" t="s">
        <v>130</v>
      </c>
    </row>
    <row r="185" spans="2:65" s="1" customFormat="1" ht="22.5" customHeight="1">
      <c r="B185" s="164"/>
      <c r="C185" s="165" t="s">
        <v>280</v>
      </c>
      <c r="D185" s="165" t="s">
        <v>132</v>
      </c>
      <c r="E185" s="166" t="s">
        <v>245</v>
      </c>
      <c r="F185" s="167" t="s">
        <v>246</v>
      </c>
      <c r="G185" s="168" t="s">
        <v>155</v>
      </c>
      <c r="H185" s="169">
        <v>13.23</v>
      </c>
      <c r="I185" s="170">
        <v>306</v>
      </c>
      <c r="J185" s="171">
        <f>ROUND(I185*H185,2)</f>
        <v>4048.38</v>
      </c>
      <c r="K185" s="167" t="s">
        <v>136</v>
      </c>
      <c r="L185" s="34"/>
      <c r="M185" s="172" t="s">
        <v>44</v>
      </c>
      <c r="N185" s="173" t="s">
        <v>50</v>
      </c>
      <c r="O185" s="35"/>
      <c r="P185" s="174">
        <f>O185*H185</f>
        <v>0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AR185" s="17" t="s">
        <v>137</v>
      </c>
      <c r="AT185" s="17" t="s">
        <v>132</v>
      </c>
      <c r="AU185" s="17" t="s">
        <v>87</v>
      </c>
      <c r="AY185" s="17" t="s">
        <v>130</v>
      </c>
      <c r="BE185" s="176">
        <f>IF(N185="základní",J185,0)</f>
        <v>4048.38</v>
      </c>
      <c r="BF185" s="176">
        <f>IF(N185="snížená",J185,0)</f>
        <v>0</v>
      </c>
      <c r="BG185" s="176">
        <f>IF(N185="zákl. přenesená",J185,0)</f>
        <v>0</v>
      </c>
      <c r="BH185" s="176">
        <f>IF(N185="sníž. přenesená",J185,0)</f>
        <v>0</v>
      </c>
      <c r="BI185" s="176">
        <f>IF(N185="nulová",J185,0)</f>
        <v>0</v>
      </c>
      <c r="BJ185" s="17" t="s">
        <v>23</v>
      </c>
      <c r="BK185" s="176">
        <f>ROUND(I185*H185,2)</f>
        <v>4048.38</v>
      </c>
      <c r="BL185" s="17" t="s">
        <v>137</v>
      </c>
      <c r="BM185" s="17" t="s">
        <v>666</v>
      </c>
    </row>
    <row r="186" spans="2:51" s="11" customFormat="1" ht="22.5" customHeight="1">
      <c r="B186" s="177"/>
      <c r="D186" s="178" t="s">
        <v>139</v>
      </c>
      <c r="E186" s="179" t="s">
        <v>44</v>
      </c>
      <c r="F186" s="180" t="s">
        <v>667</v>
      </c>
      <c r="H186" s="181">
        <v>13.23</v>
      </c>
      <c r="I186" s="182"/>
      <c r="L186" s="177"/>
      <c r="M186" s="183"/>
      <c r="N186" s="184"/>
      <c r="O186" s="184"/>
      <c r="P186" s="184"/>
      <c r="Q186" s="184"/>
      <c r="R186" s="184"/>
      <c r="S186" s="184"/>
      <c r="T186" s="185"/>
      <c r="AT186" s="179" t="s">
        <v>139</v>
      </c>
      <c r="AU186" s="179" t="s">
        <v>87</v>
      </c>
      <c r="AV186" s="11" t="s">
        <v>87</v>
      </c>
      <c r="AW186" s="11" t="s">
        <v>42</v>
      </c>
      <c r="AX186" s="11" t="s">
        <v>79</v>
      </c>
      <c r="AY186" s="179" t="s">
        <v>130</v>
      </c>
    </row>
    <row r="187" spans="2:51" s="13" customFormat="1" ht="22.5" customHeight="1">
      <c r="B187" s="194"/>
      <c r="D187" s="195" t="s">
        <v>139</v>
      </c>
      <c r="E187" s="196" t="s">
        <v>44</v>
      </c>
      <c r="F187" s="197" t="s">
        <v>142</v>
      </c>
      <c r="H187" s="198">
        <v>13.23</v>
      </c>
      <c r="I187" s="199"/>
      <c r="L187" s="194"/>
      <c r="M187" s="200"/>
      <c r="N187" s="201"/>
      <c r="O187" s="201"/>
      <c r="P187" s="201"/>
      <c r="Q187" s="201"/>
      <c r="R187" s="201"/>
      <c r="S187" s="201"/>
      <c r="T187" s="202"/>
      <c r="AT187" s="203" t="s">
        <v>139</v>
      </c>
      <c r="AU187" s="203" t="s">
        <v>87</v>
      </c>
      <c r="AV187" s="13" t="s">
        <v>137</v>
      </c>
      <c r="AW187" s="13" t="s">
        <v>42</v>
      </c>
      <c r="AX187" s="13" t="s">
        <v>23</v>
      </c>
      <c r="AY187" s="203" t="s">
        <v>130</v>
      </c>
    </row>
    <row r="188" spans="2:65" s="1" customFormat="1" ht="22.5" customHeight="1">
      <c r="B188" s="164"/>
      <c r="C188" s="204" t="s">
        <v>286</v>
      </c>
      <c r="D188" s="204" t="s">
        <v>237</v>
      </c>
      <c r="E188" s="205" t="s">
        <v>250</v>
      </c>
      <c r="F188" s="206" t="s">
        <v>251</v>
      </c>
      <c r="G188" s="207" t="s">
        <v>229</v>
      </c>
      <c r="H188" s="208">
        <v>26.46</v>
      </c>
      <c r="I188" s="209">
        <v>15</v>
      </c>
      <c r="J188" s="210">
        <f>ROUND(I188*H188,2)</f>
        <v>396.9</v>
      </c>
      <c r="K188" s="206" t="s">
        <v>136</v>
      </c>
      <c r="L188" s="211"/>
      <c r="M188" s="212" t="s">
        <v>44</v>
      </c>
      <c r="N188" s="213" t="s">
        <v>50</v>
      </c>
      <c r="O188" s="35"/>
      <c r="P188" s="174">
        <f>O188*H188</f>
        <v>0</v>
      </c>
      <c r="Q188" s="174">
        <v>1</v>
      </c>
      <c r="R188" s="174">
        <f>Q188*H188</f>
        <v>26.46</v>
      </c>
      <c r="S188" s="174">
        <v>0</v>
      </c>
      <c r="T188" s="175">
        <f>S188*H188</f>
        <v>0</v>
      </c>
      <c r="AR188" s="17" t="s">
        <v>174</v>
      </c>
      <c r="AT188" s="17" t="s">
        <v>237</v>
      </c>
      <c r="AU188" s="17" t="s">
        <v>87</v>
      </c>
      <c r="AY188" s="17" t="s">
        <v>130</v>
      </c>
      <c r="BE188" s="176">
        <f>IF(N188="základní",J188,0)</f>
        <v>396.9</v>
      </c>
      <c r="BF188" s="176">
        <f>IF(N188="snížená",J188,0)</f>
        <v>0</v>
      </c>
      <c r="BG188" s="176">
        <f>IF(N188="zákl. přenesená",J188,0)</f>
        <v>0</v>
      </c>
      <c r="BH188" s="176">
        <f>IF(N188="sníž. přenesená",J188,0)</f>
        <v>0</v>
      </c>
      <c r="BI188" s="176">
        <f>IF(N188="nulová",J188,0)</f>
        <v>0</v>
      </c>
      <c r="BJ188" s="17" t="s">
        <v>23</v>
      </c>
      <c r="BK188" s="176">
        <f>ROUND(I188*H188,2)</f>
        <v>396.9</v>
      </c>
      <c r="BL188" s="17" t="s">
        <v>137</v>
      </c>
      <c r="BM188" s="17" t="s">
        <v>668</v>
      </c>
    </row>
    <row r="189" spans="2:51" s="11" customFormat="1" ht="22.5" customHeight="1">
      <c r="B189" s="177"/>
      <c r="D189" s="195" t="s">
        <v>139</v>
      </c>
      <c r="F189" s="214" t="s">
        <v>669</v>
      </c>
      <c r="H189" s="215">
        <v>26.46</v>
      </c>
      <c r="I189" s="182"/>
      <c r="L189" s="177"/>
      <c r="M189" s="183"/>
      <c r="N189" s="184"/>
      <c r="O189" s="184"/>
      <c r="P189" s="184"/>
      <c r="Q189" s="184"/>
      <c r="R189" s="184"/>
      <c r="S189" s="184"/>
      <c r="T189" s="185"/>
      <c r="AT189" s="179" t="s">
        <v>139</v>
      </c>
      <c r="AU189" s="179" t="s">
        <v>87</v>
      </c>
      <c r="AV189" s="11" t="s">
        <v>87</v>
      </c>
      <c r="AW189" s="11" t="s">
        <v>4</v>
      </c>
      <c r="AX189" s="11" t="s">
        <v>23</v>
      </c>
      <c r="AY189" s="179" t="s">
        <v>130</v>
      </c>
    </row>
    <row r="190" spans="2:65" s="1" customFormat="1" ht="22.5" customHeight="1">
      <c r="B190" s="164"/>
      <c r="C190" s="165" t="s">
        <v>292</v>
      </c>
      <c r="D190" s="165" t="s">
        <v>132</v>
      </c>
      <c r="E190" s="166" t="s">
        <v>670</v>
      </c>
      <c r="F190" s="167" t="s">
        <v>671</v>
      </c>
      <c r="G190" s="168" t="s">
        <v>135</v>
      </c>
      <c r="H190" s="169">
        <v>261</v>
      </c>
      <c r="I190" s="170">
        <v>23.2</v>
      </c>
      <c r="J190" s="171">
        <f>ROUND(I190*H190,2)</f>
        <v>6055.2</v>
      </c>
      <c r="K190" s="167" t="s">
        <v>136</v>
      </c>
      <c r="L190" s="34"/>
      <c r="M190" s="172" t="s">
        <v>44</v>
      </c>
      <c r="N190" s="173" t="s">
        <v>50</v>
      </c>
      <c r="O190" s="35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AR190" s="17" t="s">
        <v>137</v>
      </c>
      <c r="AT190" s="17" t="s">
        <v>132</v>
      </c>
      <c r="AU190" s="17" t="s">
        <v>87</v>
      </c>
      <c r="AY190" s="17" t="s">
        <v>130</v>
      </c>
      <c r="BE190" s="176">
        <f>IF(N190="základní",J190,0)</f>
        <v>6055.2</v>
      </c>
      <c r="BF190" s="176">
        <f>IF(N190="snížená",J190,0)</f>
        <v>0</v>
      </c>
      <c r="BG190" s="176">
        <f>IF(N190="zákl. přenesená",J190,0)</f>
        <v>0</v>
      </c>
      <c r="BH190" s="176">
        <f>IF(N190="sníž. přenesená",J190,0)</f>
        <v>0</v>
      </c>
      <c r="BI190" s="176">
        <f>IF(N190="nulová",J190,0)</f>
        <v>0</v>
      </c>
      <c r="BJ190" s="17" t="s">
        <v>23</v>
      </c>
      <c r="BK190" s="176">
        <f>ROUND(I190*H190,2)</f>
        <v>6055.2</v>
      </c>
      <c r="BL190" s="17" t="s">
        <v>137</v>
      </c>
      <c r="BM190" s="17" t="s">
        <v>672</v>
      </c>
    </row>
    <row r="191" spans="2:51" s="11" customFormat="1" ht="22.5" customHeight="1">
      <c r="B191" s="177"/>
      <c r="D191" s="178" t="s">
        <v>139</v>
      </c>
      <c r="E191" s="179" t="s">
        <v>44</v>
      </c>
      <c r="F191" s="180" t="s">
        <v>673</v>
      </c>
      <c r="H191" s="181">
        <v>261</v>
      </c>
      <c r="I191" s="182"/>
      <c r="L191" s="177"/>
      <c r="M191" s="183"/>
      <c r="N191" s="184"/>
      <c r="O191" s="184"/>
      <c r="P191" s="184"/>
      <c r="Q191" s="184"/>
      <c r="R191" s="184"/>
      <c r="S191" s="184"/>
      <c r="T191" s="185"/>
      <c r="AT191" s="179" t="s">
        <v>139</v>
      </c>
      <c r="AU191" s="179" t="s">
        <v>87</v>
      </c>
      <c r="AV191" s="11" t="s">
        <v>87</v>
      </c>
      <c r="AW191" s="11" t="s">
        <v>42</v>
      </c>
      <c r="AX191" s="11" t="s">
        <v>79</v>
      </c>
      <c r="AY191" s="179" t="s">
        <v>130</v>
      </c>
    </row>
    <row r="192" spans="2:51" s="12" customFormat="1" ht="22.5" customHeight="1">
      <c r="B192" s="186"/>
      <c r="D192" s="178" t="s">
        <v>139</v>
      </c>
      <c r="E192" s="187" t="s">
        <v>44</v>
      </c>
      <c r="F192" s="188" t="s">
        <v>141</v>
      </c>
      <c r="H192" s="189" t="s">
        <v>44</v>
      </c>
      <c r="I192" s="190"/>
      <c r="L192" s="186"/>
      <c r="M192" s="191"/>
      <c r="N192" s="192"/>
      <c r="O192" s="192"/>
      <c r="P192" s="192"/>
      <c r="Q192" s="192"/>
      <c r="R192" s="192"/>
      <c r="S192" s="192"/>
      <c r="T192" s="193"/>
      <c r="AT192" s="189" t="s">
        <v>139</v>
      </c>
      <c r="AU192" s="189" t="s">
        <v>87</v>
      </c>
      <c r="AV192" s="12" t="s">
        <v>23</v>
      </c>
      <c r="AW192" s="12" t="s">
        <v>42</v>
      </c>
      <c r="AX192" s="12" t="s">
        <v>79</v>
      </c>
      <c r="AY192" s="189" t="s">
        <v>130</v>
      </c>
    </row>
    <row r="193" spans="2:51" s="13" customFormat="1" ht="22.5" customHeight="1">
      <c r="B193" s="194"/>
      <c r="D193" s="195" t="s">
        <v>139</v>
      </c>
      <c r="E193" s="196" t="s">
        <v>44</v>
      </c>
      <c r="F193" s="197" t="s">
        <v>142</v>
      </c>
      <c r="H193" s="198">
        <v>261</v>
      </c>
      <c r="I193" s="199"/>
      <c r="L193" s="194"/>
      <c r="M193" s="200"/>
      <c r="N193" s="201"/>
      <c r="O193" s="201"/>
      <c r="P193" s="201"/>
      <c r="Q193" s="201"/>
      <c r="R193" s="201"/>
      <c r="S193" s="201"/>
      <c r="T193" s="202"/>
      <c r="AT193" s="203" t="s">
        <v>139</v>
      </c>
      <c r="AU193" s="203" t="s">
        <v>87</v>
      </c>
      <c r="AV193" s="13" t="s">
        <v>137</v>
      </c>
      <c r="AW193" s="13" t="s">
        <v>42</v>
      </c>
      <c r="AX193" s="13" t="s">
        <v>23</v>
      </c>
      <c r="AY193" s="203" t="s">
        <v>130</v>
      </c>
    </row>
    <row r="194" spans="2:65" s="1" customFormat="1" ht="22.5" customHeight="1">
      <c r="B194" s="164"/>
      <c r="C194" s="165" t="s">
        <v>297</v>
      </c>
      <c r="D194" s="165" t="s">
        <v>132</v>
      </c>
      <c r="E194" s="166" t="s">
        <v>674</v>
      </c>
      <c r="F194" s="167" t="s">
        <v>675</v>
      </c>
      <c r="G194" s="168" t="s">
        <v>135</v>
      </c>
      <c r="H194" s="169">
        <v>261</v>
      </c>
      <c r="I194" s="170">
        <v>25</v>
      </c>
      <c r="J194" s="171">
        <f>ROUND(I194*H194,2)</f>
        <v>6525</v>
      </c>
      <c r="K194" s="167" t="s">
        <v>136</v>
      </c>
      <c r="L194" s="34"/>
      <c r="M194" s="172" t="s">
        <v>44</v>
      </c>
      <c r="N194" s="173" t="s">
        <v>50</v>
      </c>
      <c r="O194" s="35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AR194" s="17" t="s">
        <v>137</v>
      </c>
      <c r="AT194" s="17" t="s">
        <v>132</v>
      </c>
      <c r="AU194" s="17" t="s">
        <v>87</v>
      </c>
      <c r="AY194" s="17" t="s">
        <v>130</v>
      </c>
      <c r="BE194" s="176">
        <f>IF(N194="základní",J194,0)</f>
        <v>6525</v>
      </c>
      <c r="BF194" s="176">
        <f>IF(N194="snížená",J194,0)</f>
        <v>0</v>
      </c>
      <c r="BG194" s="176">
        <f>IF(N194="zákl. přenesená",J194,0)</f>
        <v>0</v>
      </c>
      <c r="BH194" s="176">
        <f>IF(N194="sníž. přenesená",J194,0)</f>
        <v>0</v>
      </c>
      <c r="BI194" s="176">
        <f>IF(N194="nulová",J194,0)</f>
        <v>0</v>
      </c>
      <c r="BJ194" s="17" t="s">
        <v>23</v>
      </c>
      <c r="BK194" s="176">
        <f>ROUND(I194*H194,2)</f>
        <v>6525</v>
      </c>
      <c r="BL194" s="17" t="s">
        <v>137</v>
      </c>
      <c r="BM194" s="17" t="s">
        <v>676</v>
      </c>
    </row>
    <row r="195" spans="2:51" s="11" customFormat="1" ht="22.5" customHeight="1">
      <c r="B195" s="177"/>
      <c r="D195" s="178" t="s">
        <v>139</v>
      </c>
      <c r="E195" s="179" t="s">
        <v>44</v>
      </c>
      <c r="F195" s="180" t="s">
        <v>673</v>
      </c>
      <c r="H195" s="181">
        <v>261</v>
      </c>
      <c r="I195" s="182"/>
      <c r="L195" s="177"/>
      <c r="M195" s="183"/>
      <c r="N195" s="184"/>
      <c r="O195" s="184"/>
      <c r="P195" s="184"/>
      <c r="Q195" s="184"/>
      <c r="R195" s="184"/>
      <c r="S195" s="184"/>
      <c r="T195" s="185"/>
      <c r="AT195" s="179" t="s">
        <v>139</v>
      </c>
      <c r="AU195" s="179" t="s">
        <v>87</v>
      </c>
      <c r="AV195" s="11" t="s">
        <v>87</v>
      </c>
      <c r="AW195" s="11" t="s">
        <v>42</v>
      </c>
      <c r="AX195" s="11" t="s">
        <v>79</v>
      </c>
      <c r="AY195" s="179" t="s">
        <v>130</v>
      </c>
    </row>
    <row r="196" spans="2:51" s="12" customFormat="1" ht="22.5" customHeight="1">
      <c r="B196" s="186"/>
      <c r="D196" s="178" t="s">
        <v>139</v>
      </c>
      <c r="E196" s="187" t="s">
        <v>44</v>
      </c>
      <c r="F196" s="188" t="s">
        <v>141</v>
      </c>
      <c r="H196" s="189" t="s">
        <v>44</v>
      </c>
      <c r="I196" s="190"/>
      <c r="L196" s="186"/>
      <c r="M196" s="191"/>
      <c r="N196" s="192"/>
      <c r="O196" s="192"/>
      <c r="P196" s="192"/>
      <c r="Q196" s="192"/>
      <c r="R196" s="192"/>
      <c r="S196" s="192"/>
      <c r="T196" s="193"/>
      <c r="AT196" s="189" t="s">
        <v>139</v>
      </c>
      <c r="AU196" s="189" t="s">
        <v>87</v>
      </c>
      <c r="AV196" s="12" t="s">
        <v>23</v>
      </c>
      <c r="AW196" s="12" t="s">
        <v>42</v>
      </c>
      <c r="AX196" s="12" t="s">
        <v>79</v>
      </c>
      <c r="AY196" s="189" t="s">
        <v>130</v>
      </c>
    </row>
    <row r="197" spans="2:51" s="13" customFormat="1" ht="22.5" customHeight="1">
      <c r="B197" s="194"/>
      <c r="D197" s="195" t="s">
        <v>139</v>
      </c>
      <c r="E197" s="196" t="s">
        <v>44</v>
      </c>
      <c r="F197" s="197" t="s">
        <v>142</v>
      </c>
      <c r="H197" s="198">
        <v>261</v>
      </c>
      <c r="I197" s="199"/>
      <c r="L197" s="194"/>
      <c r="M197" s="200"/>
      <c r="N197" s="201"/>
      <c r="O197" s="201"/>
      <c r="P197" s="201"/>
      <c r="Q197" s="201"/>
      <c r="R197" s="201"/>
      <c r="S197" s="201"/>
      <c r="T197" s="202"/>
      <c r="AT197" s="203" t="s">
        <v>139</v>
      </c>
      <c r="AU197" s="203" t="s">
        <v>87</v>
      </c>
      <c r="AV197" s="13" t="s">
        <v>137</v>
      </c>
      <c r="AW197" s="13" t="s">
        <v>42</v>
      </c>
      <c r="AX197" s="13" t="s">
        <v>23</v>
      </c>
      <c r="AY197" s="203" t="s">
        <v>130</v>
      </c>
    </row>
    <row r="198" spans="2:65" s="1" customFormat="1" ht="22.5" customHeight="1">
      <c r="B198" s="164"/>
      <c r="C198" s="204" t="s">
        <v>304</v>
      </c>
      <c r="D198" s="204" t="s">
        <v>237</v>
      </c>
      <c r="E198" s="205" t="s">
        <v>677</v>
      </c>
      <c r="F198" s="206" t="s">
        <v>678</v>
      </c>
      <c r="G198" s="207" t="s">
        <v>679</v>
      </c>
      <c r="H198" s="208">
        <v>3.915</v>
      </c>
      <c r="I198" s="209">
        <v>150</v>
      </c>
      <c r="J198" s="210">
        <f>ROUND(I198*H198,2)</f>
        <v>587.25</v>
      </c>
      <c r="K198" s="206" t="s">
        <v>136</v>
      </c>
      <c r="L198" s="211"/>
      <c r="M198" s="212" t="s">
        <v>44</v>
      </c>
      <c r="N198" s="213" t="s">
        <v>50</v>
      </c>
      <c r="O198" s="35"/>
      <c r="P198" s="174">
        <f>O198*H198</f>
        <v>0</v>
      </c>
      <c r="Q198" s="174">
        <v>0.001</v>
      </c>
      <c r="R198" s="174">
        <f>Q198*H198</f>
        <v>0.003915</v>
      </c>
      <c r="S198" s="174">
        <v>0</v>
      </c>
      <c r="T198" s="175">
        <f>S198*H198</f>
        <v>0</v>
      </c>
      <c r="AR198" s="17" t="s">
        <v>174</v>
      </c>
      <c r="AT198" s="17" t="s">
        <v>237</v>
      </c>
      <c r="AU198" s="17" t="s">
        <v>87</v>
      </c>
      <c r="AY198" s="17" t="s">
        <v>130</v>
      </c>
      <c r="BE198" s="176">
        <f>IF(N198="základní",J198,0)</f>
        <v>587.25</v>
      </c>
      <c r="BF198" s="176">
        <f>IF(N198="snížená",J198,0)</f>
        <v>0</v>
      </c>
      <c r="BG198" s="176">
        <f>IF(N198="zákl. přenesená",J198,0)</f>
        <v>0</v>
      </c>
      <c r="BH198" s="176">
        <f>IF(N198="sníž. přenesená",J198,0)</f>
        <v>0</v>
      </c>
      <c r="BI198" s="176">
        <f>IF(N198="nulová",J198,0)</f>
        <v>0</v>
      </c>
      <c r="BJ198" s="17" t="s">
        <v>23</v>
      </c>
      <c r="BK198" s="176">
        <f>ROUND(I198*H198,2)</f>
        <v>587.25</v>
      </c>
      <c r="BL198" s="17" t="s">
        <v>137</v>
      </c>
      <c r="BM198" s="17" t="s">
        <v>680</v>
      </c>
    </row>
    <row r="199" spans="2:51" s="11" customFormat="1" ht="22.5" customHeight="1">
      <c r="B199" s="177"/>
      <c r="D199" s="195" t="s">
        <v>139</v>
      </c>
      <c r="F199" s="214" t="s">
        <v>681</v>
      </c>
      <c r="H199" s="215">
        <v>3.915</v>
      </c>
      <c r="I199" s="182"/>
      <c r="L199" s="177"/>
      <c r="M199" s="183"/>
      <c r="N199" s="184"/>
      <c r="O199" s="184"/>
      <c r="P199" s="184"/>
      <c r="Q199" s="184"/>
      <c r="R199" s="184"/>
      <c r="S199" s="184"/>
      <c r="T199" s="185"/>
      <c r="AT199" s="179" t="s">
        <v>139</v>
      </c>
      <c r="AU199" s="179" t="s">
        <v>87</v>
      </c>
      <c r="AV199" s="11" t="s">
        <v>87</v>
      </c>
      <c r="AW199" s="11" t="s">
        <v>4</v>
      </c>
      <c r="AX199" s="11" t="s">
        <v>23</v>
      </c>
      <c r="AY199" s="179" t="s">
        <v>130</v>
      </c>
    </row>
    <row r="200" spans="2:65" s="1" customFormat="1" ht="22.5" customHeight="1">
      <c r="B200" s="164"/>
      <c r="C200" s="165" t="s">
        <v>311</v>
      </c>
      <c r="D200" s="165" t="s">
        <v>132</v>
      </c>
      <c r="E200" s="166" t="s">
        <v>682</v>
      </c>
      <c r="F200" s="167" t="s">
        <v>683</v>
      </c>
      <c r="G200" s="168" t="s">
        <v>135</v>
      </c>
      <c r="H200" s="169">
        <v>261</v>
      </c>
      <c r="I200" s="170">
        <v>5.9</v>
      </c>
      <c r="J200" s="171">
        <f>ROUND(I200*H200,2)</f>
        <v>1539.9</v>
      </c>
      <c r="K200" s="167" t="s">
        <v>136</v>
      </c>
      <c r="L200" s="34"/>
      <c r="M200" s="172" t="s">
        <v>44</v>
      </c>
      <c r="N200" s="173" t="s">
        <v>50</v>
      </c>
      <c r="O200" s="35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AR200" s="17" t="s">
        <v>137</v>
      </c>
      <c r="AT200" s="17" t="s">
        <v>132</v>
      </c>
      <c r="AU200" s="17" t="s">
        <v>87</v>
      </c>
      <c r="AY200" s="17" t="s">
        <v>130</v>
      </c>
      <c r="BE200" s="176">
        <f>IF(N200="základní",J200,0)</f>
        <v>1539.9</v>
      </c>
      <c r="BF200" s="176">
        <f>IF(N200="snížená",J200,0)</f>
        <v>0</v>
      </c>
      <c r="BG200" s="176">
        <f>IF(N200="zákl. přenesená",J200,0)</f>
        <v>0</v>
      </c>
      <c r="BH200" s="176">
        <f>IF(N200="sníž. přenesená",J200,0)</f>
        <v>0</v>
      </c>
      <c r="BI200" s="176">
        <f>IF(N200="nulová",J200,0)</f>
        <v>0</v>
      </c>
      <c r="BJ200" s="17" t="s">
        <v>23</v>
      </c>
      <c r="BK200" s="176">
        <f>ROUND(I200*H200,2)</f>
        <v>1539.9</v>
      </c>
      <c r="BL200" s="17" t="s">
        <v>137</v>
      </c>
      <c r="BM200" s="17" t="s">
        <v>684</v>
      </c>
    </row>
    <row r="201" spans="2:51" s="11" customFormat="1" ht="22.5" customHeight="1">
      <c r="B201" s="177"/>
      <c r="D201" s="178" t="s">
        <v>139</v>
      </c>
      <c r="E201" s="179" t="s">
        <v>44</v>
      </c>
      <c r="F201" s="180" t="s">
        <v>673</v>
      </c>
      <c r="H201" s="181">
        <v>261</v>
      </c>
      <c r="I201" s="182"/>
      <c r="L201" s="177"/>
      <c r="M201" s="183"/>
      <c r="N201" s="184"/>
      <c r="O201" s="184"/>
      <c r="P201" s="184"/>
      <c r="Q201" s="184"/>
      <c r="R201" s="184"/>
      <c r="S201" s="184"/>
      <c r="T201" s="185"/>
      <c r="AT201" s="179" t="s">
        <v>139</v>
      </c>
      <c r="AU201" s="179" t="s">
        <v>87</v>
      </c>
      <c r="AV201" s="11" t="s">
        <v>87</v>
      </c>
      <c r="AW201" s="11" t="s">
        <v>42</v>
      </c>
      <c r="AX201" s="11" t="s">
        <v>79</v>
      </c>
      <c r="AY201" s="179" t="s">
        <v>130</v>
      </c>
    </row>
    <row r="202" spans="2:51" s="12" customFormat="1" ht="22.5" customHeight="1">
      <c r="B202" s="186"/>
      <c r="D202" s="178" t="s">
        <v>139</v>
      </c>
      <c r="E202" s="187" t="s">
        <v>44</v>
      </c>
      <c r="F202" s="188" t="s">
        <v>685</v>
      </c>
      <c r="H202" s="189" t="s">
        <v>44</v>
      </c>
      <c r="I202" s="190"/>
      <c r="L202" s="186"/>
      <c r="M202" s="191"/>
      <c r="N202" s="192"/>
      <c r="O202" s="192"/>
      <c r="P202" s="192"/>
      <c r="Q202" s="192"/>
      <c r="R202" s="192"/>
      <c r="S202" s="192"/>
      <c r="T202" s="193"/>
      <c r="AT202" s="189" t="s">
        <v>139</v>
      </c>
      <c r="AU202" s="189" t="s">
        <v>87</v>
      </c>
      <c r="AV202" s="12" t="s">
        <v>23</v>
      </c>
      <c r="AW202" s="12" t="s">
        <v>42</v>
      </c>
      <c r="AX202" s="12" t="s">
        <v>79</v>
      </c>
      <c r="AY202" s="189" t="s">
        <v>130</v>
      </c>
    </row>
    <row r="203" spans="2:51" s="13" customFormat="1" ht="22.5" customHeight="1">
      <c r="B203" s="194"/>
      <c r="D203" s="195" t="s">
        <v>139</v>
      </c>
      <c r="E203" s="196" t="s">
        <v>44</v>
      </c>
      <c r="F203" s="197" t="s">
        <v>142</v>
      </c>
      <c r="H203" s="198">
        <v>261</v>
      </c>
      <c r="I203" s="199"/>
      <c r="L203" s="194"/>
      <c r="M203" s="200"/>
      <c r="N203" s="201"/>
      <c r="O203" s="201"/>
      <c r="P203" s="201"/>
      <c r="Q203" s="201"/>
      <c r="R203" s="201"/>
      <c r="S203" s="201"/>
      <c r="T203" s="202"/>
      <c r="AT203" s="203" t="s">
        <v>139</v>
      </c>
      <c r="AU203" s="203" t="s">
        <v>87</v>
      </c>
      <c r="AV203" s="13" t="s">
        <v>137</v>
      </c>
      <c r="AW203" s="13" t="s">
        <v>42</v>
      </c>
      <c r="AX203" s="13" t="s">
        <v>23</v>
      </c>
      <c r="AY203" s="203" t="s">
        <v>130</v>
      </c>
    </row>
    <row r="204" spans="2:65" s="1" customFormat="1" ht="22.5" customHeight="1">
      <c r="B204" s="164"/>
      <c r="C204" s="165" t="s">
        <v>316</v>
      </c>
      <c r="D204" s="165" t="s">
        <v>132</v>
      </c>
      <c r="E204" s="166" t="s">
        <v>255</v>
      </c>
      <c r="F204" s="167" t="s">
        <v>256</v>
      </c>
      <c r="G204" s="168" t="s">
        <v>135</v>
      </c>
      <c r="H204" s="169">
        <v>265</v>
      </c>
      <c r="I204" s="170">
        <v>12.5</v>
      </c>
      <c r="J204" s="171">
        <f>ROUND(I204*H204,2)</f>
        <v>3312.5</v>
      </c>
      <c r="K204" s="167" t="s">
        <v>136</v>
      </c>
      <c r="L204" s="34"/>
      <c r="M204" s="172" t="s">
        <v>44</v>
      </c>
      <c r="N204" s="173" t="s">
        <v>50</v>
      </c>
      <c r="O204" s="35"/>
      <c r="P204" s="174">
        <f>O204*H204</f>
        <v>0</v>
      </c>
      <c r="Q204" s="174">
        <v>0</v>
      </c>
      <c r="R204" s="174">
        <f>Q204*H204</f>
        <v>0</v>
      </c>
      <c r="S204" s="174">
        <v>0</v>
      </c>
      <c r="T204" s="175">
        <f>S204*H204</f>
        <v>0</v>
      </c>
      <c r="AR204" s="17" t="s">
        <v>137</v>
      </c>
      <c r="AT204" s="17" t="s">
        <v>132</v>
      </c>
      <c r="AU204" s="17" t="s">
        <v>87</v>
      </c>
      <c r="AY204" s="17" t="s">
        <v>130</v>
      </c>
      <c r="BE204" s="176">
        <f>IF(N204="základní",J204,0)</f>
        <v>3312.5</v>
      </c>
      <c r="BF204" s="176">
        <f>IF(N204="snížená",J204,0)</f>
        <v>0</v>
      </c>
      <c r="BG204" s="176">
        <f>IF(N204="zákl. přenesená",J204,0)</f>
        <v>0</v>
      </c>
      <c r="BH204" s="176">
        <f>IF(N204="sníž. přenesená",J204,0)</f>
        <v>0</v>
      </c>
      <c r="BI204" s="176">
        <f>IF(N204="nulová",J204,0)</f>
        <v>0</v>
      </c>
      <c r="BJ204" s="17" t="s">
        <v>23</v>
      </c>
      <c r="BK204" s="176">
        <f>ROUND(I204*H204,2)</f>
        <v>3312.5</v>
      </c>
      <c r="BL204" s="17" t="s">
        <v>137</v>
      </c>
      <c r="BM204" s="17" t="s">
        <v>686</v>
      </c>
    </row>
    <row r="205" spans="2:51" s="11" customFormat="1" ht="22.5" customHeight="1">
      <c r="B205" s="177"/>
      <c r="D205" s="178" t="s">
        <v>139</v>
      </c>
      <c r="E205" s="179" t="s">
        <v>44</v>
      </c>
      <c r="F205" s="180" t="s">
        <v>687</v>
      </c>
      <c r="H205" s="181">
        <v>265</v>
      </c>
      <c r="I205" s="182"/>
      <c r="L205" s="177"/>
      <c r="M205" s="183"/>
      <c r="N205" s="184"/>
      <c r="O205" s="184"/>
      <c r="P205" s="184"/>
      <c r="Q205" s="184"/>
      <c r="R205" s="184"/>
      <c r="S205" s="184"/>
      <c r="T205" s="185"/>
      <c r="AT205" s="179" t="s">
        <v>139</v>
      </c>
      <c r="AU205" s="179" t="s">
        <v>87</v>
      </c>
      <c r="AV205" s="11" t="s">
        <v>87</v>
      </c>
      <c r="AW205" s="11" t="s">
        <v>42</v>
      </c>
      <c r="AX205" s="11" t="s">
        <v>79</v>
      </c>
      <c r="AY205" s="179" t="s">
        <v>130</v>
      </c>
    </row>
    <row r="206" spans="2:51" s="13" customFormat="1" ht="22.5" customHeight="1">
      <c r="B206" s="194"/>
      <c r="D206" s="178" t="s">
        <v>139</v>
      </c>
      <c r="E206" s="216" t="s">
        <v>44</v>
      </c>
      <c r="F206" s="217" t="s">
        <v>142</v>
      </c>
      <c r="H206" s="218">
        <v>265</v>
      </c>
      <c r="I206" s="199"/>
      <c r="L206" s="194"/>
      <c r="M206" s="200"/>
      <c r="N206" s="201"/>
      <c r="O206" s="201"/>
      <c r="P206" s="201"/>
      <c r="Q206" s="201"/>
      <c r="R206" s="201"/>
      <c r="S206" s="201"/>
      <c r="T206" s="202"/>
      <c r="AT206" s="203" t="s">
        <v>139</v>
      </c>
      <c r="AU206" s="203" t="s">
        <v>87</v>
      </c>
      <c r="AV206" s="13" t="s">
        <v>137</v>
      </c>
      <c r="AW206" s="13" t="s">
        <v>42</v>
      </c>
      <c r="AX206" s="13" t="s">
        <v>23</v>
      </c>
      <c r="AY206" s="203" t="s">
        <v>130</v>
      </c>
    </row>
    <row r="207" spans="2:63" s="10" customFormat="1" ht="29.25" customHeight="1">
      <c r="B207" s="150"/>
      <c r="D207" s="161" t="s">
        <v>78</v>
      </c>
      <c r="E207" s="162" t="s">
        <v>137</v>
      </c>
      <c r="F207" s="162" t="s">
        <v>291</v>
      </c>
      <c r="I207" s="153"/>
      <c r="J207" s="163">
        <f>BK207</f>
        <v>3383.1</v>
      </c>
      <c r="L207" s="150"/>
      <c r="M207" s="155"/>
      <c r="N207" s="156"/>
      <c r="O207" s="156"/>
      <c r="P207" s="157">
        <f>SUM(P208:P210)</f>
        <v>0</v>
      </c>
      <c r="Q207" s="156"/>
      <c r="R207" s="157">
        <f>SUM(R208:R210)</f>
        <v>0</v>
      </c>
      <c r="S207" s="156"/>
      <c r="T207" s="158">
        <f>SUM(T208:T210)</f>
        <v>0</v>
      </c>
      <c r="AR207" s="151" t="s">
        <v>23</v>
      </c>
      <c r="AT207" s="159" t="s">
        <v>78</v>
      </c>
      <c r="AU207" s="159" t="s">
        <v>23</v>
      </c>
      <c r="AY207" s="151" t="s">
        <v>130</v>
      </c>
      <c r="BK207" s="160">
        <f>SUM(BK208:BK210)</f>
        <v>3383.1</v>
      </c>
    </row>
    <row r="208" spans="2:65" s="1" customFormat="1" ht="22.5" customHeight="1">
      <c r="B208" s="164"/>
      <c r="C208" s="165" t="s">
        <v>320</v>
      </c>
      <c r="D208" s="165" t="s">
        <v>132</v>
      </c>
      <c r="E208" s="166" t="s">
        <v>293</v>
      </c>
      <c r="F208" s="167" t="s">
        <v>294</v>
      </c>
      <c r="G208" s="168" t="s">
        <v>155</v>
      </c>
      <c r="H208" s="169">
        <v>3.78</v>
      </c>
      <c r="I208" s="170">
        <v>895</v>
      </c>
      <c r="J208" s="171">
        <f>ROUND(I208*H208,2)</f>
        <v>3383.1</v>
      </c>
      <c r="K208" s="167" t="s">
        <v>136</v>
      </c>
      <c r="L208" s="34"/>
      <c r="M208" s="172" t="s">
        <v>44</v>
      </c>
      <c r="N208" s="173" t="s">
        <v>50</v>
      </c>
      <c r="O208" s="35"/>
      <c r="P208" s="174">
        <f>O208*H208</f>
        <v>0</v>
      </c>
      <c r="Q208" s="174">
        <v>0</v>
      </c>
      <c r="R208" s="174">
        <f>Q208*H208</f>
        <v>0</v>
      </c>
      <c r="S208" s="174">
        <v>0</v>
      </c>
      <c r="T208" s="175">
        <f>S208*H208</f>
        <v>0</v>
      </c>
      <c r="AR208" s="17" t="s">
        <v>137</v>
      </c>
      <c r="AT208" s="17" t="s">
        <v>132</v>
      </c>
      <c r="AU208" s="17" t="s">
        <v>87</v>
      </c>
      <c r="AY208" s="17" t="s">
        <v>130</v>
      </c>
      <c r="BE208" s="176">
        <f>IF(N208="základní",J208,0)</f>
        <v>3383.1</v>
      </c>
      <c r="BF208" s="176">
        <f>IF(N208="snížená",J208,0)</f>
        <v>0</v>
      </c>
      <c r="BG208" s="176">
        <f>IF(N208="zákl. přenesená",J208,0)</f>
        <v>0</v>
      </c>
      <c r="BH208" s="176">
        <f>IF(N208="sníž. přenesená",J208,0)</f>
        <v>0</v>
      </c>
      <c r="BI208" s="176">
        <f>IF(N208="nulová",J208,0)</f>
        <v>0</v>
      </c>
      <c r="BJ208" s="17" t="s">
        <v>23</v>
      </c>
      <c r="BK208" s="176">
        <f>ROUND(I208*H208,2)</f>
        <v>3383.1</v>
      </c>
      <c r="BL208" s="17" t="s">
        <v>137</v>
      </c>
      <c r="BM208" s="17" t="s">
        <v>688</v>
      </c>
    </row>
    <row r="209" spans="2:51" s="11" customFormat="1" ht="22.5" customHeight="1">
      <c r="B209" s="177"/>
      <c r="D209" s="178" t="s">
        <v>139</v>
      </c>
      <c r="E209" s="179" t="s">
        <v>44</v>
      </c>
      <c r="F209" s="180" t="s">
        <v>689</v>
      </c>
      <c r="H209" s="181">
        <v>3.78</v>
      </c>
      <c r="I209" s="182"/>
      <c r="L209" s="177"/>
      <c r="M209" s="183"/>
      <c r="N209" s="184"/>
      <c r="O209" s="184"/>
      <c r="P209" s="184"/>
      <c r="Q209" s="184"/>
      <c r="R209" s="184"/>
      <c r="S209" s="184"/>
      <c r="T209" s="185"/>
      <c r="AT209" s="179" t="s">
        <v>139</v>
      </c>
      <c r="AU209" s="179" t="s">
        <v>87</v>
      </c>
      <c r="AV209" s="11" t="s">
        <v>87</v>
      </c>
      <c r="AW209" s="11" t="s">
        <v>42</v>
      </c>
      <c r="AX209" s="11" t="s">
        <v>79</v>
      </c>
      <c r="AY209" s="179" t="s">
        <v>130</v>
      </c>
    </row>
    <row r="210" spans="2:51" s="13" customFormat="1" ht="22.5" customHeight="1">
      <c r="B210" s="194"/>
      <c r="D210" s="178" t="s">
        <v>139</v>
      </c>
      <c r="E210" s="216" t="s">
        <v>44</v>
      </c>
      <c r="F210" s="217" t="s">
        <v>142</v>
      </c>
      <c r="H210" s="218">
        <v>3.78</v>
      </c>
      <c r="I210" s="199"/>
      <c r="L210" s="194"/>
      <c r="M210" s="200"/>
      <c r="N210" s="201"/>
      <c r="O210" s="201"/>
      <c r="P210" s="201"/>
      <c r="Q210" s="201"/>
      <c r="R210" s="201"/>
      <c r="S210" s="201"/>
      <c r="T210" s="202"/>
      <c r="AT210" s="203" t="s">
        <v>139</v>
      </c>
      <c r="AU210" s="203" t="s">
        <v>87</v>
      </c>
      <c r="AV210" s="13" t="s">
        <v>137</v>
      </c>
      <c r="AW210" s="13" t="s">
        <v>42</v>
      </c>
      <c r="AX210" s="13" t="s">
        <v>23</v>
      </c>
      <c r="AY210" s="203" t="s">
        <v>130</v>
      </c>
    </row>
    <row r="211" spans="2:63" s="10" customFormat="1" ht="29.25" customHeight="1">
      <c r="B211" s="150"/>
      <c r="D211" s="161" t="s">
        <v>78</v>
      </c>
      <c r="E211" s="162" t="s">
        <v>157</v>
      </c>
      <c r="F211" s="162" t="s">
        <v>303</v>
      </c>
      <c r="I211" s="153"/>
      <c r="J211" s="163">
        <f>BK211</f>
        <v>726904.8499999999</v>
      </c>
      <c r="L211" s="150"/>
      <c r="M211" s="155"/>
      <c r="N211" s="156"/>
      <c r="O211" s="156"/>
      <c r="P211" s="157">
        <f>SUM(P212:P332)</f>
        <v>0</v>
      </c>
      <c r="Q211" s="156"/>
      <c r="R211" s="157">
        <f>SUM(R212:R332)</f>
        <v>337.744466</v>
      </c>
      <c r="S211" s="156"/>
      <c r="T211" s="158">
        <f>SUM(T212:T332)</f>
        <v>0</v>
      </c>
      <c r="AR211" s="151" t="s">
        <v>23</v>
      </c>
      <c r="AT211" s="159" t="s">
        <v>78</v>
      </c>
      <c r="AU211" s="159" t="s">
        <v>23</v>
      </c>
      <c r="AY211" s="151" t="s">
        <v>130</v>
      </c>
      <c r="BK211" s="160">
        <f>SUM(BK212:BK332)</f>
        <v>726904.8499999999</v>
      </c>
    </row>
    <row r="212" spans="2:65" s="1" customFormat="1" ht="22.5" customHeight="1">
      <c r="B212" s="164"/>
      <c r="C212" s="165" t="s">
        <v>326</v>
      </c>
      <c r="D212" s="165" t="s">
        <v>132</v>
      </c>
      <c r="E212" s="166" t="s">
        <v>690</v>
      </c>
      <c r="F212" s="167" t="s">
        <v>691</v>
      </c>
      <c r="G212" s="168" t="s">
        <v>135</v>
      </c>
      <c r="H212" s="169">
        <v>316</v>
      </c>
      <c r="I212" s="170">
        <v>68</v>
      </c>
      <c r="J212" s="171">
        <f>ROUND(I212*H212,2)</f>
        <v>21488</v>
      </c>
      <c r="K212" s="167" t="s">
        <v>44</v>
      </c>
      <c r="L212" s="34"/>
      <c r="M212" s="172" t="s">
        <v>44</v>
      </c>
      <c r="N212" s="173" t="s">
        <v>50</v>
      </c>
      <c r="O212" s="35"/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AR212" s="17" t="s">
        <v>137</v>
      </c>
      <c r="AT212" s="17" t="s">
        <v>132</v>
      </c>
      <c r="AU212" s="17" t="s">
        <v>87</v>
      </c>
      <c r="AY212" s="17" t="s">
        <v>130</v>
      </c>
      <c r="BE212" s="176">
        <f>IF(N212="základní",J212,0)</f>
        <v>21488</v>
      </c>
      <c r="BF212" s="176">
        <f>IF(N212="snížená",J212,0)</f>
        <v>0</v>
      </c>
      <c r="BG212" s="176">
        <f>IF(N212="zákl. přenesená",J212,0)</f>
        <v>0</v>
      </c>
      <c r="BH212" s="176">
        <f>IF(N212="sníž. přenesená",J212,0)</f>
        <v>0</v>
      </c>
      <c r="BI212" s="176">
        <f>IF(N212="nulová",J212,0)</f>
        <v>0</v>
      </c>
      <c r="BJ212" s="17" t="s">
        <v>23</v>
      </c>
      <c r="BK212" s="176">
        <f>ROUND(I212*H212,2)</f>
        <v>21488</v>
      </c>
      <c r="BL212" s="17" t="s">
        <v>137</v>
      </c>
      <c r="BM212" s="17" t="s">
        <v>692</v>
      </c>
    </row>
    <row r="213" spans="2:51" s="11" customFormat="1" ht="22.5" customHeight="1">
      <c r="B213" s="177"/>
      <c r="D213" s="178" t="s">
        <v>139</v>
      </c>
      <c r="E213" s="179" t="s">
        <v>44</v>
      </c>
      <c r="F213" s="180" t="s">
        <v>523</v>
      </c>
      <c r="H213" s="181">
        <v>81</v>
      </c>
      <c r="I213" s="182"/>
      <c r="L213" s="177"/>
      <c r="M213" s="183"/>
      <c r="N213" s="184"/>
      <c r="O213" s="184"/>
      <c r="P213" s="184"/>
      <c r="Q213" s="184"/>
      <c r="R213" s="184"/>
      <c r="S213" s="184"/>
      <c r="T213" s="185"/>
      <c r="AT213" s="179" t="s">
        <v>139</v>
      </c>
      <c r="AU213" s="179" t="s">
        <v>87</v>
      </c>
      <c r="AV213" s="11" t="s">
        <v>87</v>
      </c>
      <c r="AW213" s="11" t="s">
        <v>42</v>
      </c>
      <c r="AX213" s="11" t="s">
        <v>79</v>
      </c>
      <c r="AY213" s="179" t="s">
        <v>130</v>
      </c>
    </row>
    <row r="214" spans="2:51" s="12" customFormat="1" ht="22.5" customHeight="1">
      <c r="B214" s="186"/>
      <c r="D214" s="178" t="s">
        <v>139</v>
      </c>
      <c r="E214" s="187" t="s">
        <v>44</v>
      </c>
      <c r="F214" s="188" t="s">
        <v>693</v>
      </c>
      <c r="H214" s="189" t="s">
        <v>44</v>
      </c>
      <c r="I214" s="190"/>
      <c r="L214" s="186"/>
      <c r="M214" s="191"/>
      <c r="N214" s="192"/>
      <c r="O214" s="192"/>
      <c r="P214" s="192"/>
      <c r="Q214" s="192"/>
      <c r="R214" s="192"/>
      <c r="S214" s="192"/>
      <c r="T214" s="193"/>
      <c r="AT214" s="189" t="s">
        <v>139</v>
      </c>
      <c r="AU214" s="189" t="s">
        <v>87</v>
      </c>
      <c r="AV214" s="12" t="s">
        <v>23</v>
      </c>
      <c r="AW214" s="12" t="s">
        <v>42</v>
      </c>
      <c r="AX214" s="12" t="s">
        <v>79</v>
      </c>
      <c r="AY214" s="189" t="s">
        <v>130</v>
      </c>
    </row>
    <row r="215" spans="2:51" s="11" customFormat="1" ht="22.5" customHeight="1">
      <c r="B215" s="177"/>
      <c r="D215" s="178" t="s">
        <v>139</v>
      </c>
      <c r="E215" s="179" t="s">
        <v>44</v>
      </c>
      <c r="F215" s="180" t="s">
        <v>694</v>
      </c>
      <c r="H215" s="181">
        <v>235</v>
      </c>
      <c r="I215" s="182"/>
      <c r="L215" s="177"/>
      <c r="M215" s="183"/>
      <c r="N215" s="184"/>
      <c r="O215" s="184"/>
      <c r="P215" s="184"/>
      <c r="Q215" s="184"/>
      <c r="R215" s="184"/>
      <c r="S215" s="184"/>
      <c r="T215" s="185"/>
      <c r="AT215" s="179" t="s">
        <v>139</v>
      </c>
      <c r="AU215" s="179" t="s">
        <v>87</v>
      </c>
      <c r="AV215" s="11" t="s">
        <v>87</v>
      </c>
      <c r="AW215" s="11" t="s">
        <v>42</v>
      </c>
      <c r="AX215" s="11" t="s">
        <v>79</v>
      </c>
      <c r="AY215" s="179" t="s">
        <v>130</v>
      </c>
    </row>
    <row r="216" spans="2:51" s="12" customFormat="1" ht="22.5" customHeight="1">
      <c r="B216" s="186"/>
      <c r="D216" s="178" t="s">
        <v>139</v>
      </c>
      <c r="E216" s="187" t="s">
        <v>44</v>
      </c>
      <c r="F216" s="188" t="s">
        <v>695</v>
      </c>
      <c r="H216" s="189" t="s">
        <v>44</v>
      </c>
      <c r="I216" s="190"/>
      <c r="L216" s="186"/>
      <c r="M216" s="191"/>
      <c r="N216" s="192"/>
      <c r="O216" s="192"/>
      <c r="P216" s="192"/>
      <c r="Q216" s="192"/>
      <c r="R216" s="192"/>
      <c r="S216" s="192"/>
      <c r="T216" s="193"/>
      <c r="AT216" s="189" t="s">
        <v>139</v>
      </c>
      <c r="AU216" s="189" t="s">
        <v>87</v>
      </c>
      <c r="AV216" s="12" t="s">
        <v>23</v>
      </c>
      <c r="AW216" s="12" t="s">
        <v>42</v>
      </c>
      <c r="AX216" s="12" t="s">
        <v>79</v>
      </c>
      <c r="AY216" s="189" t="s">
        <v>130</v>
      </c>
    </row>
    <row r="217" spans="2:51" s="12" customFormat="1" ht="22.5" customHeight="1">
      <c r="B217" s="186"/>
      <c r="D217" s="178" t="s">
        <v>139</v>
      </c>
      <c r="E217" s="187" t="s">
        <v>44</v>
      </c>
      <c r="F217" s="188" t="s">
        <v>141</v>
      </c>
      <c r="H217" s="189" t="s">
        <v>44</v>
      </c>
      <c r="I217" s="190"/>
      <c r="L217" s="186"/>
      <c r="M217" s="191"/>
      <c r="N217" s="192"/>
      <c r="O217" s="192"/>
      <c r="P217" s="192"/>
      <c r="Q217" s="192"/>
      <c r="R217" s="192"/>
      <c r="S217" s="192"/>
      <c r="T217" s="193"/>
      <c r="AT217" s="189" t="s">
        <v>139</v>
      </c>
      <c r="AU217" s="189" t="s">
        <v>87</v>
      </c>
      <c r="AV217" s="12" t="s">
        <v>23</v>
      </c>
      <c r="AW217" s="12" t="s">
        <v>42</v>
      </c>
      <c r="AX217" s="12" t="s">
        <v>79</v>
      </c>
      <c r="AY217" s="189" t="s">
        <v>130</v>
      </c>
    </row>
    <row r="218" spans="2:51" s="13" customFormat="1" ht="22.5" customHeight="1">
      <c r="B218" s="194"/>
      <c r="D218" s="195" t="s">
        <v>139</v>
      </c>
      <c r="E218" s="196" t="s">
        <v>44</v>
      </c>
      <c r="F218" s="197" t="s">
        <v>142</v>
      </c>
      <c r="H218" s="198">
        <v>316</v>
      </c>
      <c r="I218" s="199"/>
      <c r="L218" s="194"/>
      <c r="M218" s="200"/>
      <c r="N218" s="201"/>
      <c r="O218" s="201"/>
      <c r="P218" s="201"/>
      <c r="Q218" s="201"/>
      <c r="R218" s="201"/>
      <c r="S218" s="201"/>
      <c r="T218" s="202"/>
      <c r="AT218" s="203" t="s">
        <v>139</v>
      </c>
      <c r="AU218" s="203" t="s">
        <v>87</v>
      </c>
      <c r="AV218" s="13" t="s">
        <v>137</v>
      </c>
      <c r="AW218" s="13" t="s">
        <v>42</v>
      </c>
      <c r="AX218" s="13" t="s">
        <v>23</v>
      </c>
      <c r="AY218" s="203" t="s">
        <v>130</v>
      </c>
    </row>
    <row r="219" spans="2:65" s="1" customFormat="1" ht="22.5" customHeight="1">
      <c r="B219" s="164"/>
      <c r="C219" s="165" t="s">
        <v>330</v>
      </c>
      <c r="D219" s="165" t="s">
        <v>132</v>
      </c>
      <c r="E219" s="166" t="s">
        <v>696</v>
      </c>
      <c r="F219" s="167" t="s">
        <v>697</v>
      </c>
      <c r="G219" s="168" t="s">
        <v>135</v>
      </c>
      <c r="H219" s="169">
        <v>174</v>
      </c>
      <c r="I219" s="170">
        <v>136</v>
      </c>
      <c r="J219" s="171">
        <f>ROUND(I219*H219,2)</f>
        <v>23664</v>
      </c>
      <c r="K219" s="167" t="s">
        <v>44</v>
      </c>
      <c r="L219" s="34"/>
      <c r="M219" s="172" t="s">
        <v>44</v>
      </c>
      <c r="N219" s="173" t="s">
        <v>50</v>
      </c>
      <c r="O219" s="35"/>
      <c r="P219" s="174">
        <f>O219*H219</f>
        <v>0</v>
      </c>
      <c r="Q219" s="174">
        <v>0</v>
      </c>
      <c r="R219" s="174">
        <f>Q219*H219</f>
        <v>0</v>
      </c>
      <c r="S219" s="174">
        <v>0</v>
      </c>
      <c r="T219" s="175">
        <f>S219*H219</f>
        <v>0</v>
      </c>
      <c r="AR219" s="17" t="s">
        <v>137</v>
      </c>
      <c r="AT219" s="17" t="s">
        <v>132</v>
      </c>
      <c r="AU219" s="17" t="s">
        <v>87</v>
      </c>
      <c r="AY219" s="17" t="s">
        <v>130</v>
      </c>
      <c r="BE219" s="176">
        <f>IF(N219="základní",J219,0)</f>
        <v>23664</v>
      </c>
      <c r="BF219" s="176">
        <f>IF(N219="snížená",J219,0)</f>
        <v>0</v>
      </c>
      <c r="BG219" s="176">
        <f>IF(N219="zákl. přenesená",J219,0)</f>
        <v>0</v>
      </c>
      <c r="BH219" s="176">
        <f>IF(N219="sníž. přenesená",J219,0)</f>
        <v>0</v>
      </c>
      <c r="BI219" s="176">
        <f>IF(N219="nulová",J219,0)</f>
        <v>0</v>
      </c>
      <c r="BJ219" s="17" t="s">
        <v>23</v>
      </c>
      <c r="BK219" s="176">
        <f>ROUND(I219*H219,2)</f>
        <v>23664</v>
      </c>
      <c r="BL219" s="17" t="s">
        <v>137</v>
      </c>
      <c r="BM219" s="17" t="s">
        <v>698</v>
      </c>
    </row>
    <row r="220" spans="2:51" s="11" customFormat="1" ht="22.5" customHeight="1">
      <c r="B220" s="177"/>
      <c r="D220" s="178" t="s">
        <v>139</v>
      </c>
      <c r="E220" s="179" t="s">
        <v>44</v>
      </c>
      <c r="F220" s="180" t="s">
        <v>699</v>
      </c>
      <c r="H220" s="181">
        <v>174</v>
      </c>
      <c r="I220" s="182"/>
      <c r="L220" s="177"/>
      <c r="M220" s="183"/>
      <c r="N220" s="184"/>
      <c r="O220" s="184"/>
      <c r="P220" s="184"/>
      <c r="Q220" s="184"/>
      <c r="R220" s="184"/>
      <c r="S220" s="184"/>
      <c r="T220" s="185"/>
      <c r="AT220" s="179" t="s">
        <v>139</v>
      </c>
      <c r="AU220" s="179" t="s">
        <v>87</v>
      </c>
      <c r="AV220" s="11" t="s">
        <v>87</v>
      </c>
      <c r="AW220" s="11" t="s">
        <v>42</v>
      </c>
      <c r="AX220" s="11" t="s">
        <v>79</v>
      </c>
      <c r="AY220" s="179" t="s">
        <v>130</v>
      </c>
    </row>
    <row r="221" spans="2:51" s="12" customFormat="1" ht="22.5" customHeight="1">
      <c r="B221" s="186"/>
      <c r="D221" s="178" t="s">
        <v>139</v>
      </c>
      <c r="E221" s="187" t="s">
        <v>44</v>
      </c>
      <c r="F221" s="188" t="s">
        <v>700</v>
      </c>
      <c r="H221" s="189" t="s">
        <v>44</v>
      </c>
      <c r="I221" s="190"/>
      <c r="L221" s="186"/>
      <c r="M221" s="191"/>
      <c r="N221" s="192"/>
      <c r="O221" s="192"/>
      <c r="P221" s="192"/>
      <c r="Q221" s="192"/>
      <c r="R221" s="192"/>
      <c r="S221" s="192"/>
      <c r="T221" s="193"/>
      <c r="AT221" s="189" t="s">
        <v>139</v>
      </c>
      <c r="AU221" s="189" t="s">
        <v>87</v>
      </c>
      <c r="AV221" s="12" t="s">
        <v>23</v>
      </c>
      <c r="AW221" s="12" t="s">
        <v>42</v>
      </c>
      <c r="AX221" s="12" t="s">
        <v>79</v>
      </c>
      <c r="AY221" s="189" t="s">
        <v>130</v>
      </c>
    </row>
    <row r="222" spans="2:51" s="13" customFormat="1" ht="22.5" customHeight="1">
      <c r="B222" s="194"/>
      <c r="D222" s="195" t="s">
        <v>139</v>
      </c>
      <c r="E222" s="196" t="s">
        <v>44</v>
      </c>
      <c r="F222" s="197" t="s">
        <v>142</v>
      </c>
      <c r="H222" s="198">
        <v>174</v>
      </c>
      <c r="I222" s="199"/>
      <c r="L222" s="194"/>
      <c r="M222" s="200"/>
      <c r="N222" s="201"/>
      <c r="O222" s="201"/>
      <c r="P222" s="201"/>
      <c r="Q222" s="201"/>
      <c r="R222" s="201"/>
      <c r="S222" s="201"/>
      <c r="T222" s="202"/>
      <c r="AT222" s="203" t="s">
        <v>139</v>
      </c>
      <c r="AU222" s="203" t="s">
        <v>87</v>
      </c>
      <c r="AV222" s="13" t="s">
        <v>137</v>
      </c>
      <c r="AW222" s="13" t="s">
        <v>42</v>
      </c>
      <c r="AX222" s="13" t="s">
        <v>23</v>
      </c>
      <c r="AY222" s="203" t="s">
        <v>130</v>
      </c>
    </row>
    <row r="223" spans="2:65" s="1" customFormat="1" ht="22.5" customHeight="1">
      <c r="B223" s="164"/>
      <c r="C223" s="165" t="s">
        <v>335</v>
      </c>
      <c r="D223" s="165" t="s">
        <v>132</v>
      </c>
      <c r="E223" s="166" t="s">
        <v>690</v>
      </c>
      <c r="F223" s="167" t="s">
        <v>691</v>
      </c>
      <c r="G223" s="168" t="s">
        <v>135</v>
      </c>
      <c r="H223" s="169">
        <v>174</v>
      </c>
      <c r="I223" s="170">
        <v>68</v>
      </c>
      <c r="J223" s="171">
        <f>ROUND(I223*H223,2)</f>
        <v>11832</v>
      </c>
      <c r="K223" s="167" t="s">
        <v>44</v>
      </c>
      <c r="L223" s="34"/>
      <c r="M223" s="172" t="s">
        <v>44</v>
      </c>
      <c r="N223" s="173" t="s">
        <v>50</v>
      </c>
      <c r="O223" s="35"/>
      <c r="P223" s="174">
        <f>O223*H223</f>
        <v>0</v>
      </c>
      <c r="Q223" s="174">
        <v>0</v>
      </c>
      <c r="R223" s="174">
        <f>Q223*H223</f>
        <v>0</v>
      </c>
      <c r="S223" s="174">
        <v>0</v>
      </c>
      <c r="T223" s="175">
        <f>S223*H223</f>
        <v>0</v>
      </c>
      <c r="AR223" s="17" t="s">
        <v>137</v>
      </c>
      <c r="AT223" s="17" t="s">
        <v>132</v>
      </c>
      <c r="AU223" s="17" t="s">
        <v>87</v>
      </c>
      <c r="AY223" s="17" t="s">
        <v>130</v>
      </c>
      <c r="BE223" s="176">
        <f>IF(N223="základní",J223,0)</f>
        <v>11832</v>
      </c>
      <c r="BF223" s="176">
        <f>IF(N223="snížená",J223,0)</f>
        <v>0</v>
      </c>
      <c r="BG223" s="176">
        <f>IF(N223="zákl. přenesená",J223,0)</f>
        <v>0</v>
      </c>
      <c r="BH223" s="176">
        <f>IF(N223="sníž. přenesená",J223,0)</f>
        <v>0</v>
      </c>
      <c r="BI223" s="176">
        <f>IF(N223="nulová",J223,0)</f>
        <v>0</v>
      </c>
      <c r="BJ223" s="17" t="s">
        <v>23</v>
      </c>
      <c r="BK223" s="176">
        <f>ROUND(I223*H223,2)</f>
        <v>11832</v>
      </c>
      <c r="BL223" s="17" t="s">
        <v>137</v>
      </c>
      <c r="BM223" s="17" t="s">
        <v>701</v>
      </c>
    </row>
    <row r="224" spans="2:51" s="11" customFormat="1" ht="22.5" customHeight="1">
      <c r="B224" s="177"/>
      <c r="D224" s="178" t="s">
        <v>139</v>
      </c>
      <c r="E224" s="179" t="s">
        <v>44</v>
      </c>
      <c r="F224" s="180" t="s">
        <v>699</v>
      </c>
      <c r="H224" s="181">
        <v>174</v>
      </c>
      <c r="I224" s="182"/>
      <c r="L224" s="177"/>
      <c r="M224" s="183"/>
      <c r="N224" s="184"/>
      <c r="O224" s="184"/>
      <c r="P224" s="184"/>
      <c r="Q224" s="184"/>
      <c r="R224" s="184"/>
      <c r="S224" s="184"/>
      <c r="T224" s="185"/>
      <c r="AT224" s="179" t="s">
        <v>139</v>
      </c>
      <c r="AU224" s="179" t="s">
        <v>87</v>
      </c>
      <c r="AV224" s="11" t="s">
        <v>87</v>
      </c>
      <c r="AW224" s="11" t="s">
        <v>42</v>
      </c>
      <c r="AX224" s="11" t="s">
        <v>79</v>
      </c>
      <c r="AY224" s="179" t="s">
        <v>130</v>
      </c>
    </row>
    <row r="225" spans="2:51" s="12" customFormat="1" ht="22.5" customHeight="1">
      <c r="B225" s="186"/>
      <c r="D225" s="178" t="s">
        <v>139</v>
      </c>
      <c r="E225" s="187" t="s">
        <v>44</v>
      </c>
      <c r="F225" s="188" t="s">
        <v>700</v>
      </c>
      <c r="H225" s="189" t="s">
        <v>44</v>
      </c>
      <c r="I225" s="190"/>
      <c r="L225" s="186"/>
      <c r="M225" s="191"/>
      <c r="N225" s="192"/>
      <c r="O225" s="192"/>
      <c r="P225" s="192"/>
      <c r="Q225" s="192"/>
      <c r="R225" s="192"/>
      <c r="S225" s="192"/>
      <c r="T225" s="193"/>
      <c r="AT225" s="189" t="s">
        <v>139</v>
      </c>
      <c r="AU225" s="189" t="s">
        <v>87</v>
      </c>
      <c r="AV225" s="12" t="s">
        <v>23</v>
      </c>
      <c r="AW225" s="12" t="s">
        <v>42</v>
      </c>
      <c r="AX225" s="12" t="s">
        <v>79</v>
      </c>
      <c r="AY225" s="189" t="s">
        <v>130</v>
      </c>
    </row>
    <row r="226" spans="2:51" s="13" customFormat="1" ht="22.5" customHeight="1">
      <c r="B226" s="194"/>
      <c r="D226" s="195" t="s">
        <v>139</v>
      </c>
      <c r="E226" s="196" t="s">
        <v>44</v>
      </c>
      <c r="F226" s="197" t="s">
        <v>142</v>
      </c>
      <c r="H226" s="198">
        <v>174</v>
      </c>
      <c r="I226" s="199"/>
      <c r="L226" s="194"/>
      <c r="M226" s="200"/>
      <c r="N226" s="201"/>
      <c r="O226" s="201"/>
      <c r="P226" s="201"/>
      <c r="Q226" s="201"/>
      <c r="R226" s="201"/>
      <c r="S226" s="201"/>
      <c r="T226" s="202"/>
      <c r="AT226" s="203" t="s">
        <v>139</v>
      </c>
      <c r="AU226" s="203" t="s">
        <v>87</v>
      </c>
      <c r="AV226" s="13" t="s">
        <v>137</v>
      </c>
      <c r="AW226" s="13" t="s">
        <v>42</v>
      </c>
      <c r="AX226" s="13" t="s">
        <v>23</v>
      </c>
      <c r="AY226" s="203" t="s">
        <v>130</v>
      </c>
    </row>
    <row r="227" spans="2:65" s="1" customFormat="1" ht="22.5" customHeight="1">
      <c r="B227" s="164"/>
      <c r="C227" s="165" t="s">
        <v>339</v>
      </c>
      <c r="D227" s="165" t="s">
        <v>132</v>
      </c>
      <c r="E227" s="166" t="s">
        <v>702</v>
      </c>
      <c r="F227" s="167" t="s">
        <v>703</v>
      </c>
      <c r="G227" s="168" t="s">
        <v>135</v>
      </c>
      <c r="H227" s="169">
        <v>285</v>
      </c>
      <c r="I227" s="170">
        <v>102</v>
      </c>
      <c r="J227" s="171">
        <f>ROUND(I227*H227,2)</f>
        <v>29070</v>
      </c>
      <c r="K227" s="167" t="s">
        <v>136</v>
      </c>
      <c r="L227" s="34"/>
      <c r="M227" s="172" t="s">
        <v>44</v>
      </c>
      <c r="N227" s="173" t="s">
        <v>50</v>
      </c>
      <c r="O227" s="35"/>
      <c r="P227" s="174">
        <f>O227*H227</f>
        <v>0</v>
      </c>
      <c r="Q227" s="174">
        <v>0</v>
      </c>
      <c r="R227" s="174">
        <f>Q227*H227</f>
        <v>0</v>
      </c>
      <c r="S227" s="174">
        <v>0</v>
      </c>
      <c r="T227" s="175">
        <f>S227*H227</f>
        <v>0</v>
      </c>
      <c r="AR227" s="17" t="s">
        <v>137</v>
      </c>
      <c r="AT227" s="17" t="s">
        <v>132</v>
      </c>
      <c r="AU227" s="17" t="s">
        <v>87</v>
      </c>
      <c r="AY227" s="17" t="s">
        <v>130</v>
      </c>
      <c r="BE227" s="176">
        <f>IF(N227="základní",J227,0)</f>
        <v>29070</v>
      </c>
      <c r="BF227" s="176">
        <f>IF(N227="snížená",J227,0)</f>
        <v>0</v>
      </c>
      <c r="BG227" s="176">
        <f>IF(N227="zákl. přenesená",J227,0)</f>
        <v>0</v>
      </c>
      <c r="BH227" s="176">
        <f>IF(N227="sníž. přenesená",J227,0)</f>
        <v>0</v>
      </c>
      <c r="BI227" s="176">
        <f>IF(N227="nulová",J227,0)</f>
        <v>0</v>
      </c>
      <c r="BJ227" s="17" t="s">
        <v>23</v>
      </c>
      <c r="BK227" s="176">
        <f>ROUND(I227*H227,2)</f>
        <v>29070</v>
      </c>
      <c r="BL227" s="17" t="s">
        <v>137</v>
      </c>
      <c r="BM227" s="17" t="s">
        <v>704</v>
      </c>
    </row>
    <row r="228" spans="2:51" s="11" customFormat="1" ht="22.5" customHeight="1">
      <c r="B228" s="177"/>
      <c r="D228" s="178" t="s">
        <v>139</v>
      </c>
      <c r="E228" s="179" t="s">
        <v>44</v>
      </c>
      <c r="F228" s="180" t="s">
        <v>705</v>
      </c>
      <c r="H228" s="181">
        <v>285</v>
      </c>
      <c r="I228" s="182"/>
      <c r="L228" s="177"/>
      <c r="M228" s="183"/>
      <c r="N228" s="184"/>
      <c r="O228" s="184"/>
      <c r="P228" s="184"/>
      <c r="Q228" s="184"/>
      <c r="R228" s="184"/>
      <c r="S228" s="184"/>
      <c r="T228" s="185"/>
      <c r="AT228" s="179" t="s">
        <v>139</v>
      </c>
      <c r="AU228" s="179" t="s">
        <v>87</v>
      </c>
      <c r="AV228" s="11" t="s">
        <v>87</v>
      </c>
      <c r="AW228" s="11" t="s">
        <v>42</v>
      </c>
      <c r="AX228" s="11" t="s">
        <v>79</v>
      </c>
      <c r="AY228" s="179" t="s">
        <v>130</v>
      </c>
    </row>
    <row r="229" spans="2:51" s="12" customFormat="1" ht="22.5" customHeight="1">
      <c r="B229" s="186"/>
      <c r="D229" s="178" t="s">
        <v>139</v>
      </c>
      <c r="E229" s="187" t="s">
        <v>44</v>
      </c>
      <c r="F229" s="188" t="s">
        <v>706</v>
      </c>
      <c r="H229" s="189" t="s">
        <v>44</v>
      </c>
      <c r="I229" s="190"/>
      <c r="L229" s="186"/>
      <c r="M229" s="191"/>
      <c r="N229" s="192"/>
      <c r="O229" s="192"/>
      <c r="P229" s="192"/>
      <c r="Q229" s="192"/>
      <c r="R229" s="192"/>
      <c r="S229" s="192"/>
      <c r="T229" s="193"/>
      <c r="AT229" s="189" t="s">
        <v>139</v>
      </c>
      <c r="AU229" s="189" t="s">
        <v>87</v>
      </c>
      <c r="AV229" s="12" t="s">
        <v>23</v>
      </c>
      <c r="AW229" s="12" t="s">
        <v>42</v>
      </c>
      <c r="AX229" s="12" t="s">
        <v>79</v>
      </c>
      <c r="AY229" s="189" t="s">
        <v>130</v>
      </c>
    </row>
    <row r="230" spans="2:51" s="13" customFormat="1" ht="22.5" customHeight="1">
      <c r="B230" s="194"/>
      <c r="D230" s="195" t="s">
        <v>139</v>
      </c>
      <c r="E230" s="196" t="s">
        <v>44</v>
      </c>
      <c r="F230" s="197" t="s">
        <v>142</v>
      </c>
      <c r="H230" s="198">
        <v>285</v>
      </c>
      <c r="I230" s="199"/>
      <c r="L230" s="194"/>
      <c r="M230" s="200"/>
      <c r="N230" s="201"/>
      <c r="O230" s="201"/>
      <c r="P230" s="201"/>
      <c r="Q230" s="201"/>
      <c r="R230" s="201"/>
      <c r="S230" s="201"/>
      <c r="T230" s="202"/>
      <c r="AT230" s="203" t="s">
        <v>139</v>
      </c>
      <c r="AU230" s="203" t="s">
        <v>87</v>
      </c>
      <c r="AV230" s="13" t="s">
        <v>137</v>
      </c>
      <c r="AW230" s="13" t="s">
        <v>42</v>
      </c>
      <c r="AX230" s="13" t="s">
        <v>23</v>
      </c>
      <c r="AY230" s="203" t="s">
        <v>130</v>
      </c>
    </row>
    <row r="231" spans="2:65" s="1" customFormat="1" ht="22.5" customHeight="1">
      <c r="B231" s="164"/>
      <c r="C231" s="165" t="s">
        <v>345</v>
      </c>
      <c r="D231" s="165" t="s">
        <v>132</v>
      </c>
      <c r="E231" s="166" t="s">
        <v>707</v>
      </c>
      <c r="F231" s="167" t="s">
        <v>708</v>
      </c>
      <c r="G231" s="168" t="s">
        <v>135</v>
      </c>
      <c r="H231" s="169">
        <v>866.6</v>
      </c>
      <c r="I231" s="170">
        <v>102</v>
      </c>
      <c r="J231" s="171">
        <f>ROUND(I231*H231,2)</f>
        <v>88393.2</v>
      </c>
      <c r="K231" s="167" t="s">
        <v>44</v>
      </c>
      <c r="L231" s="34"/>
      <c r="M231" s="172" t="s">
        <v>44</v>
      </c>
      <c r="N231" s="173" t="s">
        <v>50</v>
      </c>
      <c r="O231" s="35"/>
      <c r="P231" s="174">
        <f>O231*H231</f>
        <v>0</v>
      </c>
      <c r="Q231" s="174">
        <v>0</v>
      </c>
      <c r="R231" s="174">
        <f>Q231*H231</f>
        <v>0</v>
      </c>
      <c r="S231" s="174">
        <v>0</v>
      </c>
      <c r="T231" s="175">
        <f>S231*H231</f>
        <v>0</v>
      </c>
      <c r="AR231" s="17" t="s">
        <v>137</v>
      </c>
      <c r="AT231" s="17" t="s">
        <v>132</v>
      </c>
      <c r="AU231" s="17" t="s">
        <v>87</v>
      </c>
      <c r="AY231" s="17" t="s">
        <v>130</v>
      </c>
      <c r="BE231" s="176">
        <f>IF(N231="základní",J231,0)</f>
        <v>88393.2</v>
      </c>
      <c r="BF231" s="176">
        <f>IF(N231="snížená",J231,0)</f>
        <v>0</v>
      </c>
      <c r="BG231" s="176">
        <f>IF(N231="zákl. přenesená",J231,0)</f>
        <v>0</v>
      </c>
      <c r="BH231" s="176">
        <f>IF(N231="sníž. přenesená",J231,0)</f>
        <v>0</v>
      </c>
      <c r="BI231" s="176">
        <f>IF(N231="nulová",J231,0)</f>
        <v>0</v>
      </c>
      <c r="BJ231" s="17" t="s">
        <v>23</v>
      </c>
      <c r="BK231" s="176">
        <f>ROUND(I231*H231,2)</f>
        <v>88393.2</v>
      </c>
      <c r="BL231" s="17" t="s">
        <v>137</v>
      </c>
      <c r="BM231" s="17" t="s">
        <v>709</v>
      </c>
    </row>
    <row r="232" spans="2:51" s="11" customFormat="1" ht="22.5" customHeight="1">
      <c r="B232" s="177"/>
      <c r="D232" s="178" t="s">
        <v>139</v>
      </c>
      <c r="E232" s="179" t="s">
        <v>44</v>
      </c>
      <c r="F232" s="180" t="s">
        <v>710</v>
      </c>
      <c r="H232" s="181">
        <v>866.6</v>
      </c>
      <c r="I232" s="182"/>
      <c r="L232" s="177"/>
      <c r="M232" s="183"/>
      <c r="N232" s="184"/>
      <c r="O232" s="184"/>
      <c r="P232" s="184"/>
      <c r="Q232" s="184"/>
      <c r="R232" s="184"/>
      <c r="S232" s="184"/>
      <c r="T232" s="185"/>
      <c r="AT232" s="179" t="s">
        <v>139</v>
      </c>
      <c r="AU232" s="179" t="s">
        <v>87</v>
      </c>
      <c r="AV232" s="11" t="s">
        <v>87</v>
      </c>
      <c r="AW232" s="11" t="s">
        <v>42</v>
      </c>
      <c r="AX232" s="11" t="s">
        <v>79</v>
      </c>
      <c r="AY232" s="179" t="s">
        <v>130</v>
      </c>
    </row>
    <row r="233" spans="2:51" s="12" customFormat="1" ht="22.5" customHeight="1">
      <c r="B233" s="186"/>
      <c r="D233" s="178" t="s">
        <v>139</v>
      </c>
      <c r="E233" s="187" t="s">
        <v>44</v>
      </c>
      <c r="F233" s="188" t="s">
        <v>711</v>
      </c>
      <c r="H233" s="189" t="s">
        <v>44</v>
      </c>
      <c r="I233" s="190"/>
      <c r="L233" s="186"/>
      <c r="M233" s="191"/>
      <c r="N233" s="192"/>
      <c r="O233" s="192"/>
      <c r="P233" s="192"/>
      <c r="Q233" s="192"/>
      <c r="R233" s="192"/>
      <c r="S233" s="192"/>
      <c r="T233" s="193"/>
      <c r="AT233" s="189" t="s">
        <v>139</v>
      </c>
      <c r="AU233" s="189" t="s">
        <v>87</v>
      </c>
      <c r="AV233" s="12" t="s">
        <v>23</v>
      </c>
      <c r="AW233" s="12" t="s">
        <v>42</v>
      </c>
      <c r="AX233" s="12" t="s">
        <v>79</v>
      </c>
      <c r="AY233" s="189" t="s">
        <v>130</v>
      </c>
    </row>
    <row r="234" spans="2:51" s="13" customFormat="1" ht="22.5" customHeight="1">
      <c r="B234" s="194"/>
      <c r="D234" s="195" t="s">
        <v>139</v>
      </c>
      <c r="E234" s="196" t="s">
        <v>44</v>
      </c>
      <c r="F234" s="197" t="s">
        <v>142</v>
      </c>
      <c r="H234" s="198">
        <v>866.6</v>
      </c>
      <c r="I234" s="199"/>
      <c r="L234" s="194"/>
      <c r="M234" s="200"/>
      <c r="N234" s="201"/>
      <c r="O234" s="201"/>
      <c r="P234" s="201"/>
      <c r="Q234" s="201"/>
      <c r="R234" s="201"/>
      <c r="S234" s="201"/>
      <c r="T234" s="202"/>
      <c r="AT234" s="203" t="s">
        <v>139</v>
      </c>
      <c r="AU234" s="203" t="s">
        <v>87</v>
      </c>
      <c r="AV234" s="13" t="s">
        <v>137</v>
      </c>
      <c r="AW234" s="13" t="s">
        <v>42</v>
      </c>
      <c r="AX234" s="13" t="s">
        <v>23</v>
      </c>
      <c r="AY234" s="203" t="s">
        <v>130</v>
      </c>
    </row>
    <row r="235" spans="2:65" s="1" customFormat="1" ht="22.5" customHeight="1">
      <c r="B235" s="164"/>
      <c r="C235" s="165" t="s">
        <v>351</v>
      </c>
      <c r="D235" s="165" t="s">
        <v>132</v>
      </c>
      <c r="E235" s="166" t="s">
        <v>696</v>
      </c>
      <c r="F235" s="167" t="s">
        <v>697</v>
      </c>
      <c r="G235" s="168" t="s">
        <v>135</v>
      </c>
      <c r="H235" s="169">
        <v>316</v>
      </c>
      <c r="I235" s="170">
        <v>136</v>
      </c>
      <c r="J235" s="171">
        <f>ROUND(I235*H235,2)</f>
        <v>42976</v>
      </c>
      <c r="K235" s="167" t="s">
        <v>44</v>
      </c>
      <c r="L235" s="34"/>
      <c r="M235" s="172" t="s">
        <v>44</v>
      </c>
      <c r="N235" s="173" t="s">
        <v>50</v>
      </c>
      <c r="O235" s="35"/>
      <c r="P235" s="174">
        <f>O235*H235</f>
        <v>0</v>
      </c>
      <c r="Q235" s="174">
        <v>0</v>
      </c>
      <c r="R235" s="174">
        <f>Q235*H235</f>
        <v>0</v>
      </c>
      <c r="S235" s="174">
        <v>0</v>
      </c>
      <c r="T235" s="175">
        <f>S235*H235</f>
        <v>0</v>
      </c>
      <c r="AR235" s="17" t="s">
        <v>137</v>
      </c>
      <c r="AT235" s="17" t="s">
        <v>132</v>
      </c>
      <c r="AU235" s="17" t="s">
        <v>87</v>
      </c>
      <c r="AY235" s="17" t="s">
        <v>130</v>
      </c>
      <c r="BE235" s="176">
        <f>IF(N235="základní",J235,0)</f>
        <v>42976</v>
      </c>
      <c r="BF235" s="176">
        <f>IF(N235="snížená",J235,0)</f>
        <v>0</v>
      </c>
      <c r="BG235" s="176">
        <f>IF(N235="zákl. přenesená",J235,0)</f>
        <v>0</v>
      </c>
      <c r="BH235" s="176">
        <f>IF(N235="sníž. přenesená",J235,0)</f>
        <v>0</v>
      </c>
      <c r="BI235" s="176">
        <f>IF(N235="nulová",J235,0)</f>
        <v>0</v>
      </c>
      <c r="BJ235" s="17" t="s">
        <v>23</v>
      </c>
      <c r="BK235" s="176">
        <f>ROUND(I235*H235,2)</f>
        <v>42976</v>
      </c>
      <c r="BL235" s="17" t="s">
        <v>137</v>
      </c>
      <c r="BM235" s="17" t="s">
        <v>712</v>
      </c>
    </row>
    <row r="236" spans="2:51" s="11" customFormat="1" ht="22.5" customHeight="1">
      <c r="B236" s="177"/>
      <c r="D236" s="178" t="s">
        <v>139</v>
      </c>
      <c r="E236" s="179" t="s">
        <v>44</v>
      </c>
      <c r="F236" s="180" t="s">
        <v>523</v>
      </c>
      <c r="H236" s="181">
        <v>81</v>
      </c>
      <c r="I236" s="182"/>
      <c r="L236" s="177"/>
      <c r="M236" s="183"/>
      <c r="N236" s="184"/>
      <c r="O236" s="184"/>
      <c r="P236" s="184"/>
      <c r="Q236" s="184"/>
      <c r="R236" s="184"/>
      <c r="S236" s="184"/>
      <c r="T236" s="185"/>
      <c r="AT236" s="179" t="s">
        <v>139</v>
      </c>
      <c r="AU236" s="179" t="s">
        <v>87</v>
      </c>
      <c r="AV236" s="11" t="s">
        <v>87</v>
      </c>
      <c r="AW236" s="11" t="s">
        <v>42</v>
      </c>
      <c r="AX236" s="11" t="s">
        <v>79</v>
      </c>
      <c r="AY236" s="179" t="s">
        <v>130</v>
      </c>
    </row>
    <row r="237" spans="2:51" s="12" customFormat="1" ht="22.5" customHeight="1">
      <c r="B237" s="186"/>
      <c r="D237" s="178" t="s">
        <v>139</v>
      </c>
      <c r="E237" s="187" t="s">
        <v>44</v>
      </c>
      <c r="F237" s="188" t="s">
        <v>713</v>
      </c>
      <c r="H237" s="189" t="s">
        <v>44</v>
      </c>
      <c r="I237" s="190"/>
      <c r="L237" s="186"/>
      <c r="M237" s="191"/>
      <c r="N237" s="192"/>
      <c r="O237" s="192"/>
      <c r="P237" s="192"/>
      <c r="Q237" s="192"/>
      <c r="R237" s="192"/>
      <c r="S237" s="192"/>
      <c r="T237" s="193"/>
      <c r="AT237" s="189" t="s">
        <v>139</v>
      </c>
      <c r="AU237" s="189" t="s">
        <v>87</v>
      </c>
      <c r="AV237" s="12" t="s">
        <v>23</v>
      </c>
      <c r="AW237" s="12" t="s">
        <v>42</v>
      </c>
      <c r="AX237" s="12" t="s">
        <v>79</v>
      </c>
      <c r="AY237" s="189" t="s">
        <v>130</v>
      </c>
    </row>
    <row r="238" spans="2:51" s="11" customFormat="1" ht="22.5" customHeight="1">
      <c r="B238" s="177"/>
      <c r="D238" s="178" t="s">
        <v>139</v>
      </c>
      <c r="E238" s="179" t="s">
        <v>44</v>
      </c>
      <c r="F238" s="180" t="s">
        <v>694</v>
      </c>
      <c r="H238" s="181">
        <v>235</v>
      </c>
      <c r="I238" s="182"/>
      <c r="L238" s="177"/>
      <c r="M238" s="183"/>
      <c r="N238" s="184"/>
      <c r="O238" s="184"/>
      <c r="P238" s="184"/>
      <c r="Q238" s="184"/>
      <c r="R238" s="184"/>
      <c r="S238" s="184"/>
      <c r="T238" s="185"/>
      <c r="AT238" s="179" t="s">
        <v>139</v>
      </c>
      <c r="AU238" s="179" t="s">
        <v>87</v>
      </c>
      <c r="AV238" s="11" t="s">
        <v>87</v>
      </c>
      <c r="AW238" s="11" t="s">
        <v>42</v>
      </c>
      <c r="AX238" s="11" t="s">
        <v>79</v>
      </c>
      <c r="AY238" s="179" t="s">
        <v>130</v>
      </c>
    </row>
    <row r="239" spans="2:51" s="12" customFormat="1" ht="22.5" customHeight="1">
      <c r="B239" s="186"/>
      <c r="D239" s="178" t="s">
        <v>139</v>
      </c>
      <c r="E239" s="187" t="s">
        <v>44</v>
      </c>
      <c r="F239" s="188" t="s">
        <v>695</v>
      </c>
      <c r="H239" s="189" t="s">
        <v>44</v>
      </c>
      <c r="I239" s="190"/>
      <c r="L239" s="186"/>
      <c r="M239" s="191"/>
      <c r="N239" s="192"/>
      <c r="O239" s="192"/>
      <c r="P239" s="192"/>
      <c r="Q239" s="192"/>
      <c r="R239" s="192"/>
      <c r="S239" s="192"/>
      <c r="T239" s="193"/>
      <c r="AT239" s="189" t="s">
        <v>139</v>
      </c>
      <c r="AU239" s="189" t="s">
        <v>87</v>
      </c>
      <c r="AV239" s="12" t="s">
        <v>23</v>
      </c>
      <c r="AW239" s="12" t="s">
        <v>42</v>
      </c>
      <c r="AX239" s="12" t="s">
        <v>79</v>
      </c>
      <c r="AY239" s="189" t="s">
        <v>130</v>
      </c>
    </row>
    <row r="240" spans="2:51" s="12" customFormat="1" ht="22.5" customHeight="1">
      <c r="B240" s="186"/>
      <c r="D240" s="178" t="s">
        <v>139</v>
      </c>
      <c r="E240" s="187" t="s">
        <v>44</v>
      </c>
      <c r="F240" s="188" t="s">
        <v>141</v>
      </c>
      <c r="H240" s="189" t="s">
        <v>44</v>
      </c>
      <c r="I240" s="190"/>
      <c r="L240" s="186"/>
      <c r="M240" s="191"/>
      <c r="N240" s="192"/>
      <c r="O240" s="192"/>
      <c r="P240" s="192"/>
      <c r="Q240" s="192"/>
      <c r="R240" s="192"/>
      <c r="S240" s="192"/>
      <c r="T240" s="193"/>
      <c r="AT240" s="189" t="s">
        <v>139</v>
      </c>
      <c r="AU240" s="189" t="s">
        <v>87</v>
      </c>
      <c r="AV240" s="12" t="s">
        <v>23</v>
      </c>
      <c r="AW240" s="12" t="s">
        <v>42</v>
      </c>
      <c r="AX240" s="12" t="s">
        <v>79</v>
      </c>
      <c r="AY240" s="189" t="s">
        <v>130</v>
      </c>
    </row>
    <row r="241" spans="2:51" s="13" customFormat="1" ht="22.5" customHeight="1">
      <c r="B241" s="194"/>
      <c r="D241" s="195" t="s">
        <v>139</v>
      </c>
      <c r="E241" s="196" t="s">
        <v>44</v>
      </c>
      <c r="F241" s="197" t="s">
        <v>142</v>
      </c>
      <c r="H241" s="198">
        <v>316</v>
      </c>
      <c r="I241" s="199"/>
      <c r="L241" s="194"/>
      <c r="M241" s="200"/>
      <c r="N241" s="201"/>
      <c r="O241" s="201"/>
      <c r="P241" s="201"/>
      <c r="Q241" s="201"/>
      <c r="R241" s="201"/>
      <c r="S241" s="201"/>
      <c r="T241" s="202"/>
      <c r="AT241" s="203" t="s">
        <v>139</v>
      </c>
      <c r="AU241" s="203" t="s">
        <v>87</v>
      </c>
      <c r="AV241" s="13" t="s">
        <v>137</v>
      </c>
      <c r="AW241" s="13" t="s">
        <v>42</v>
      </c>
      <c r="AX241" s="13" t="s">
        <v>23</v>
      </c>
      <c r="AY241" s="203" t="s">
        <v>130</v>
      </c>
    </row>
    <row r="242" spans="2:65" s="1" customFormat="1" ht="22.5" customHeight="1">
      <c r="B242" s="164"/>
      <c r="C242" s="165" t="s">
        <v>357</v>
      </c>
      <c r="D242" s="165" t="s">
        <v>132</v>
      </c>
      <c r="E242" s="166" t="s">
        <v>305</v>
      </c>
      <c r="F242" s="167" t="s">
        <v>306</v>
      </c>
      <c r="G242" s="168" t="s">
        <v>135</v>
      </c>
      <c r="H242" s="169">
        <v>40</v>
      </c>
      <c r="I242" s="170">
        <v>145</v>
      </c>
      <c r="J242" s="171">
        <f>ROUND(I242*H242,2)</f>
        <v>5800</v>
      </c>
      <c r="K242" s="167" t="s">
        <v>136</v>
      </c>
      <c r="L242" s="34"/>
      <c r="M242" s="172" t="s">
        <v>44</v>
      </c>
      <c r="N242" s="173" t="s">
        <v>50</v>
      </c>
      <c r="O242" s="35"/>
      <c r="P242" s="174">
        <f>O242*H242</f>
        <v>0</v>
      </c>
      <c r="Q242" s="174">
        <v>0</v>
      </c>
      <c r="R242" s="174">
        <f>Q242*H242</f>
        <v>0</v>
      </c>
      <c r="S242" s="174">
        <v>0</v>
      </c>
      <c r="T242" s="175">
        <f>S242*H242</f>
        <v>0</v>
      </c>
      <c r="AR242" s="17" t="s">
        <v>137</v>
      </c>
      <c r="AT242" s="17" t="s">
        <v>132</v>
      </c>
      <c r="AU242" s="17" t="s">
        <v>87</v>
      </c>
      <c r="AY242" s="17" t="s">
        <v>130</v>
      </c>
      <c r="BE242" s="176">
        <f>IF(N242="základní",J242,0)</f>
        <v>5800</v>
      </c>
      <c r="BF242" s="176">
        <f>IF(N242="snížená",J242,0)</f>
        <v>0</v>
      </c>
      <c r="BG242" s="176">
        <f>IF(N242="zákl. přenesená",J242,0)</f>
        <v>0</v>
      </c>
      <c r="BH242" s="176">
        <f>IF(N242="sníž. přenesená",J242,0)</f>
        <v>0</v>
      </c>
      <c r="BI242" s="176">
        <f>IF(N242="nulová",J242,0)</f>
        <v>0</v>
      </c>
      <c r="BJ242" s="17" t="s">
        <v>23</v>
      </c>
      <c r="BK242" s="176">
        <f>ROUND(I242*H242,2)</f>
        <v>5800</v>
      </c>
      <c r="BL242" s="17" t="s">
        <v>137</v>
      </c>
      <c r="BM242" s="17" t="s">
        <v>714</v>
      </c>
    </row>
    <row r="243" spans="2:51" s="11" customFormat="1" ht="22.5" customHeight="1">
      <c r="B243" s="177"/>
      <c r="D243" s="178" t="s">
        <v>139</v>
      </c>
      <c r="E243" s="179" t="s">
        <v>44</v>
      </c>
      <c r="F243" s="180" t="s">
        <v>335</v>
      </c>
      <c r="H243" s="181">
        <v>40</v>
      </c>
      <c r="I243" s="182"/>
      <c r="L243" s="177"/>
      <c r="M243" s="183"/>
      <c r="N243" s="184"/>
      <c r="O243" s="184"/>
      <c r="P243" s="184"/>
      <c r="Q243" s="184"/>
      <c r="R243" s="184"/>
      <c r="S243" s="184"/>
      <c r="T243" s="185"/>
      <c r="AT243" s="179" t="s">
        <v>139</v>
      </c>
      <c r="AU243" s="179" t="s">
        <v>87</v>
      </c>
      <c r="AV243" s="11" t="s">
        <v>87</v>
      </c>
      <c r="AW243" s="11" t="s">
        <v>42</v>
      </c>
      <c r="AX243" s="11" t="s">
        <v>79</v>
      </c>
      <c r="AY243" s="179" t="s">
        <v>130</v>
      </c>
    </row>
    <row r="244" spans="2:51" s="12" customFormat="1" ht="22.5" customHeight="1">
      <c r="B244" s="186"/>
      <c r="D244" s="178" t="s">
        <v>139</v>
      </c>
      <c r="E244" s="187" t="s">
        <v>44</v>
      </c>
      <c r="F244" s="188" t="s">
        <v>715</v>
      </c>
      <c r="H244" s="189" t="s">
        <v>44</v>
      </c>
      <c r="I244" s="190"/>
      <c r="L244" s="186"/>
      <c r="M244" s="191"/>
      <c r="N244" s="192"/>
      <c r="O244" s="192"/>
      <c r="P244" s="192"/>
      <c r="Q244" s="192"/>
      <c r="R244" s="192"/>
      <c r="S244" s="192"/>
      <c r="T244" s="193"/>
      <c r="AT244" s="189" t="s">
        <v>139</v>
      </c>
      <c r="AU244" s="189" t="s">
        <v>87</v>
      </c>
      <c r="AV244" s="12" t="s">
        <v>23</v>
      </c>
      <c r="AW244" s="12" t="s">
        <v>42</v>
      </c>
      <c r="AX244" s="12" t="s">
        <v>79</v>
      </c>
      <c r="AY244" s="189" t="s">
        <v>130</v>
      </c>
    </row>
    <row r="245" spans="2:51" s="13" customFormat="1" ht="22.5" customHeight="1">
      <c r="B245" s="194"/>
      <c r="D245" s="195" t="s">
        <v>139</v>
      </c>
      <c r="E245" s="196" t="s">
        <v>44</v>
      </c>
      <c r="F245" s="197" t="s">
        <v>142</v>
      </c>
      <c r="H245" s="198">
        <v>40</v>
      </c>
      <c r="I245" s="199"/>
      <c r="L245" s="194"/>
      <c r="M245" s="200"/>
      <c r="N245" s="201"/>
      <c r="O245" s="201"/>
      <c r="P245" s="201"/>
      <c r="Q245" s="201"/>
      <c r="R245" s="201"/>
      <c r="S245" s="201"/>
      <c r="T245" s="202"/>
      <c r="AT245" s="203" t="s">
        <v>139</v>
      </c>
      <c r="AU245" s="203" t="s">
        <v>87</v>
      </c>
      <c r="AV245" s="13" t="s">
        <v>137</v>
      </c>
      <c r="AW245" s="13" t="s">
        <v>42</v>
      </c>
      <c r="AX245" s="13" t="s">
        <v>23</v>
      </c>
      <c r="AY245" s="203" t="s">
        <v>130</v>
      </c>
    </row>
    <row r="246" spans="2:65" s="1" customFormat="1" ht="22.5" customHeight="1">
      <c r="B246" s="164"/>
      <c r="C246" s="165" t="s">
        <v>362</v>
      </c>
      <c r="D246" s="165" t="s">
        <v>132</v>
      </c>
      <c r="E246" s="166" t="s">
        <v>305</v>
      </c>
      <c r="F246" s="167" t="s">
        <v>306</v>
      </c>
      <c r="G246" s="168" t="s">
        <v>135</v>
      </c>
      <c r="H246" s="169">
        <v>139</v>
      </c>
      <c r="I246" s="170">
        <v>145</v>
      </c>
      <c r="J246" s="171">
        <f>ROUND(I246*H246,2)</f>
        <v>20155</v>
      </c>
      <c r="K246" s="167" t="s">
        <v>136</v>
      </c>
      <c r="L246" s="34"/>
      <c r="M246" s="172" t="s">
        <v>44</v>
      </c>
      <c r="N246" s="173" t="s">
        <v>50</v>
      </c>
      <c r="O246" s="35"/>
      <c r="P246" s="174">
        <f>O246*H246</f>
        <v>0</v>
      </c>
      <c r="Q246" s="174">
        <v>0</v>
      </c>
      <c r="R246" s="174">
        <f>Q246*H246</f>
        <v>0</v>
      </c>
      <c r="S246" s="174">
        <v>0</v>
      </c>
      <c r="T246" s="175">
        <f>S246*H246</f>
        <v>0</v>
      </c>
      <c r="AR246" s="17" t="s">
        <v>137</v>
      </c>
      <c r="AT246" s="17" t="s">
        <v>132</v>
      </c>
      <c r="AU246" s="17" t="s">
        <v>87</v>
      </c>
      <c r="AY246" s="17" t="s">
        <v>130</v>
      </c>
      <c r="BE246" s="176">
        <f>IF(N246="základní",J246,0)</f>
        <v>20155</v>
      </c>
      <c r="BF246" s="176">
        <f>IF(N246="snížená",J246,0)</f>
        <v>0</v>
      </c>
      <c r="BG246" s="176">
        <f>IF(N246="zákl. přenesená",J246,0)</f>
        <v>0</v>
      </c>
      <c r="BH246" s="176">
        <f>IF(N246="sníž. přenesená",J246,0)</f>
        <v>0</v>
      </c>
      <c r="BI246" s="176">
        <f>IF(N246="nulová",J246,0)</f>
        <v>0</v>
      </c>
      <c r="BJ246" s="17" t="s">
        <v>23</v>
      </c>
      <c r="BK246" s="176">
        <f>ROUND(I246*H246,2)</f>
        <v>20155</v>
      </c>
      <c r="BL246" s="17" t="s">
        <v>137</v>
      </c>
      <c r="BM246" s="17" t="s">
        <v>716</v>
      </c>
    </row>
    <row r="247" spans="2:51" s="11" customFormat="1" ht="22.5" customHeight="1">
      <c r="B247" s="177"/>
      <c r="D247" s="178" t="s">
        <v>139</v>
      </c>
      <c r="E247" s="179" t="s">
        <v>44</v>
      </c>
      <c r="F247" s="180" t="s">
        <v>717</v>
      </c>
      <c r="H247" s="181">
        <v>139</v>
      </c>
      <c r="I247" s="182"/>
      <c r="L247" s="177"/>
      <c r="M247" s="183"/>
      <c r="N247" s="184"/>
      <c r="O247" s="184"/>
      <c r="P247" s="184"/>
      <c r="Q247" s="184"/>
      <c r="R247" s="184"/>
      <c r="S247" s="184"/>
      <c r="T247" s="185"/>
      <c r="AT247" s="179" t="s">
        <v>139</v>
      </c>
      <c r="AU247" s="179" t="s">
        <v>87</v>
      </c>
      <c r="AV247" s="11" t="s">
        <v>87</v>
      </c>
      <c r="AW247" s="11" t="s">
        <v>42</v>
      </c>
      <c r="AX247" s="11" t="s">
        <v>79</v>
      </c>
      <c r="AY247" s="179" t="s">
        <v>130</v>
      </c>
    </row>
    <row r="248" spans="2:51" s="12" customFormat="1" ht="22.5" customHeight="1">
      <c r="B248" s="186"/>
      <c r="D248" s="178" t="s">
        <v>139</v>
      </c>
      <c r="E248" s="187" t="s">
        <v>44</v>
      </c>
      <c r="F248" s="188" t="s">
        <v>718</v>
      </c>
      <c r="H248" s="189" t="s">
        <v>44</v>
      </c>
      <c r="I248" s="190"/>
      <c r="L248" s="186"/>
      <c r="M248" s="191"/>
      <c r="N248" s="192"/>
      <c r="O248" s="192"/>
      <c r="P248" s="192"/>
      <c r="Q248" s="192"/>
      <c r="R248" s="192"/>
      <c r="S248" s="192"/>
      <c r="T248" s="193"/>
      <c r="AT248" s="189" t="s">
        <v>139</v>
      </c>
      <c r="AU248" s="189" t="s">
        <v>87</v>
      </c>
      <c r="AV248" s="12" t="s">
        <v>23</v>
      </c>
      <c r="AW248" s="12" t="s">
        <v>42</v>
      </c>
      <c r="AX248" s="12" t="s">
        <v>79</v>
      </c>
      <c r="AY248" s="189" t="s">
        <v>130</v>
      </c>
    </row>
    <row r="249" spans="2:51" s="13" customFormat="1" ht="22.5" customHeight="1">
      <c r="B249" s="194"/>
      <c r="D249" s="195" t="s">
        <v>139</v>
      </c>
      <c r="E249" s="196" t="s">
        <v>44</v>
      </c>
      <c r="F249" s="197" t="s">
        <v>142</v>
      </c>
      <c r="H249" s="198">
        <v>139</v>
      </c>
      <c r="I249" s="199"/>
      <c r="L249" s="194"/>
      <c r="M249" s="200"/>
      <c r="N249" s="201"/>
      <c r="O249" s="201"/>
      <c r="P249" s="201"/>
      <c r="Q249" s="201"/>
      <c r="R249" s="201"/>
      <c r="S249" s="201"/>
      <c r="T249" s="202"/>
      <c r="AT249" s="203" t="s">
        <v>139</v>
      </c>
      <c r="AU249" s="203" t="s">
        <v>87</v>
      </c>
      <c r="AV249" s="13" t="s">
        <v>137</v>
      </c>
      <c r="AW249" s="13" t="s">
        <v>42</v>
      </c>
      <c r="AX249" s="13" t="s">
        <v>23</v>
      </c>
      <c r="AY249" s="203" t="s">
        <v>130</v>
      </c>
    </row>
    <row r="250" spans="2:65" s="1" customFormat="1" ht="22.5" customHeight="1">
      <c r="B250" s="164"/>
      <c r="C250" s="165" t="s">
        <v>367</v>
      </c>
      <c r="D250" s="165" t="s">
        <v>132</v>
      </c>
      <c r="E250" s="166" t="s">
        <v>317</v>
      </c>
      <c r="F250" s="167" t="s">
        <v>318</v>
      </c>
      <c r="G250" s="168" t="s">
        <v>135</v>
      </c>
      <c r="H250" s="169">
        <v>139</v>
      </c>
      <c r="I250" s="170">
        <v>107.25</v>
      </c>
      <c r="J250" s="171">
        <f>ROUND(I250*H250,2)</f>
        <v>14907.75</v>
      </c>
      <c r="K250" s="167" t="s">
        <v>136</v>
      </c>
      <c r="L250" s="34"/>
      <c r="M250" s="172" t="s">
        <v>44</v>
      </c>
      <c r="N250" s="173" t="s">
        <v>50</v>
      </c>
      <c r="O250" s="35"/>
      <c r="P250" s="174">
        <f>O250*H250</f>
        <v>0</v>
      </c>
      <c r="Q250" s="174">
        <v>0</v>
      </c>
      <c r="R250" s="174">
        <f>Q250*H250</f>
        <v>0</v>
      </c>
      <c r="S250" s="174">
        <v>0</v>
      </c>
      <c r="T250" s="175">
        <f>S250*H250</f>
        <v>0</v>
      </c>
      <c r="AR250" s="17" t="s">
        <v>137</v>
      </c>
      <c r="AT250" s="17" t="s">
        <v>132</v>
      </c>
      <c r="AU250" s="17" t="s">
        <v>87</v>
      </c>
      <c r="AY250" s="17" t="s">
        <v>130</v>
      </c>
      <c r="BE250" s="176">
        <f>IF(N250="základní",J250,0)</f>
        <v>14907.75</v>
      </c>
      <c r="BF250" s="176">
        <f>IF(N250="snížená",J250,0)</f>
        <v>0</v>
      </c>
      <c r="BG250" s="176">
        <f>IF(N250="zákl. přenesená",J250,0)</f>
        <v>0</v>
      </c>
      <c r="BH250" s="176">
        <f>IF(N250="sníž. přenesená",J250,0)</f>
        <v>0</v>
      </c>
      <c r="BI250" s="176">
        <f>IF(N250="nulová",J250,0)</f>
        <v>0</v>
      </c>
      <c r="BJ250" s="17" t="s">
        <v>23</v>
      </c>
      <c r="BK250" s="176">
        <f>ROUND(I250*H250,2)</f>
        <v>14907.75</v>
      </c>
      <c r="BL250" s="17" t="s">
        <v>137</v>
      </c>
      <c r="BM250" s="17" t="s">
        <v>719</v>
      </c>
    </row>
    <row r="251" spans="2:51" s="11" customFormat="1" ht="22.5" customHeight="1">
      <c r="B251" s="177"/>
      <c r="D251" s="178" t="s">
        <v>139</v>
      </c>
      <c r="E251" s="179" t="s">
        <v>44</v>
      </c>
      <c r="F251" s="180" t="s">
        <v>717</v>
      </c>
      <c r="H251" s="181">
        <v>139</v>
      </c>
      <c r="I251" s="182"/>
      <c r="L251" s="177"/>
      <c r="M251" s="183"/>
      <c r="N251" s="184"/>
      <c r="O251" s="184"/>
      <c r="P251" s="184"/>
      <c r="Q251" s="184"/>
      <c r="R251" s="184"/>
      <c r="S251" s="184"/>
      <c r="T251" s="185"/>
      <c r="AT251" s="179" t="s">
        <v>139</v>
      </c>
      <c r="AU251" s="179" t="s">
        <v>87</v>
      </c>
      <c r="AV251" s="11" t="s">
        <v>87</v>
      </c>
      <c r="AW251" s="11" t="s">
        <v>42</v>
      </c>
      <c r="AX251" s="11" t="s">
        <v>79</v>
      </c>
      <c r="AY251" s="179" t="s">
        <v>130</v>
      </c>
    </row>
    <row r="252" spans="2:51" s="12" customFormat="1" ht="22.5" customHeight="1">
      <c r="B252" s="186"/>
      <c r="D252" s="178" t="s">
        <v>139</v>
      </c>
      <c r="E252" s="187" t="s">
        <v>44</v>
      </c>
      <c r="F252" s="188" t="s">
        <v>720</v>
      </c>
      <c r="H252" s="189" t="s">
        <v>44</v>
      </c>
      <c r="I252" s="190"/>
      <c r="L252" s="186"/>
      <c r="M252" s="191"/>
      <c r="N252" s="192"/>
      <c r="O252" s="192"/>
      <c r="P252" s="192"/>
      <c r="Q252" s="192"/>
      <c r="R252" s="192"/>
      <c r="S252" s="192"/>
      <c r="T252" s="193"/>
      <c r="AT252" s="189" t="s">
        <v>139</v>
      </c>
      <c r="AU252" s="189" t="s">
        <v>87</v>
      </c>
      <c r="AV252" s="12" t="s">
        <v>23</v>
      </c>
      <c r="AW252" s="12" t="s">
        <v>42</v>
      </c>
      <c r="AX252" s="12" t="s">
        <v>79</v>
      </c>
      <c r="AY252" s="189" t="s">
        <v>130</v>
      </c>
    </row>
    <row r="253" spans="2:51" s="13" customFormat="1" ht="22.5" customHeight="1">
      <c r="B253" s="194"/>
      <c r="D253" s="195" t="s">
        <v>139</v>
      </c>
      <c r="E253" s="196" t="s">
        <v>44</v>
      </c>
      <c r="F253" s="197" t="s">
        <v>142</v>
      </c>
      <c r="H253" s="198">
        <v>139</v>
      </c>
      <c r="I253" s="199"/>
      <c r="L253" s="194"/>
      <c r="M253" s="200"/>
      <c r="N253" s="201"/>
      <c r="O253" s="201"/>
      <c r="P253" s="201"/>
      <c r="Q253" s="201"/>
      <c r="R253" s="201"/>
      <c r="S253" s="201"/>
      <c r="T253" s="202"/>
      <c r="AT253" s="203" t="s">
        <v>139</v>
      </c>
      <c r="AU253" s="203" t="s">
        <v>87</v>
      </c>
      <c r="AV253" s="13" t="s">
        <v>137</v>
      </c>
      <c r="AW253" s="13" t="s">
        <v>42</v>
      </c>
      <c r="AX253" s="13" t="s">
        <v>23</v>
      </c>
      <c r="AY253" s="203" t="s">
        <v>130</v>
      </c>
    </row>
    <row r="254" spans="2:65" s="1" customFormat="1" ht="22.5" customHeight="1">
      <c r="B254" s="164"/>
      <c r="C254" s="165" t="s">
        <v>372</v>
      </c>
      <c r="D254" s="165" t="s">
        <v>132</v>
      </c>
      <c r="E254" s="166" t="s">
        <v>721</v>
      </c>
      <c r="F254" s="167" t="s">
        <v>722</v>
      </c>
      <c r="G254" s="168" t="s">
        <v>135</v>
      </c>
      <c r="H254" s="169">
        <v>40</v>
      </c>
      <c r="I254" s="170">
        <v>143</v>
      </c>
      <c r="J254" s="171">
        <f>ROUND(I254*H254,2)</f>
        <v>5720</v>
      </c>
      <c r="K254" s="167" t="s">
        <v>136</v>
      </c>
      <c r="L254" s="34"/>
      <c r="M254" s="172" t="s">
        <v>44</v>
      </c>
      <c r="N254" s="173" t="s">
        <v>50</v>
      </c>
      <c r="O254" s="35"/>
      <c r="P254" s="174">
        <f>O254*H254</f>
        <v>0</v>
      </c>
      <c r="Q254" s="174">
        <v>0</v>
      </c>
      <c r="R254" s="174">
        <f>Q254*H254</f>
        <v>0</v>
      </c>
      <c r="S254" s="174">
        <v>0</v>
      </c>
      <c r="T254" s="175">
        <f>S254*H254</f>
        <v>0</v>
      </c>
      <c r="AR254" s="17" t="s">
        <v>137</v>
      </c>
      <c r="AT254" s="17" t="s">
        <v>132</v>
      </c>
      <c r="AU254" s="17" t="s">
        <v>87</v>
      </c>
      <c r="AY254" s="17" t="s">
        <v>130</v>
      </c>
      <c r="BE254" s="176">
        <f>IF(N254="základní",J254,0)</f>
        <v>5720</v>
      </c>
      <c r="BF254" s="176">
        <f>IF(N254="snížená",J254,0)</f>
        <v>0</v>
      </c>
      <c r="BG254" s="176">
        <f>IF(N254="zákl. přenesená",J254,0)</f>
        <v>0</v>
      </c>
      <c r="BH254" s="176">
        <f>IF(N254="sníž. přenesená",J254,0)</f>
        <v>0</v>
      </c>
      <c r="BI254" s="176">
        <f>IF(N254="nulová",J254,0)</f>
        <v>0</v>
      </c>
      <c r="BJ254" s="17" t="s">
        <v>23</v>
      </c>
      <c r="BK254" s="176">
        <f>ROUND(I254*H254,2)</f>
        <v>5720</v>
      </c>
      <c r="BL254" s="17" t="s">
        <v>137</v>
      </c>
      <c r="BM254" s="17" t="s">
        <v>723</v>
      </c>
    </row>
    <row r="255" spans="2:51" s="11" customFormat="1" ht="22.5" customHeight="1">
      <c r="B255" s="177"/>
      <c r="D255" s="178" t="s">
        <v>139</v>
      </c>
      <c r="E255" s="179" t="s">
        <v>44</v>
      </c>
      <c r="F255" s="180" t="s">
        <v>335</v>
      </c>
      <c r="H255" s="181">
        <v>40</v>
      </c>
      <c r="I255" s="182"/>
      <c r="L255" s="177"/>
      <c r="M255" s="183"/>
      <c r="N255" s="184"/>
      <c r="O255" s="184"/>
      <c r="P255" s="184"/>
      <c r="Q255" s="184"/>
      <c r="R255" s="184"/>
      <c r="S255" s="184"/>
      <c r="T255" s="185"/>
      <c r="AT255" s="179" t="s">
        <v>139</v>
      </c>
      <c r="AU255" s="179" t="s">
        <v>87</v>
      </c>
      <c r="AV255" s="11" t="s">
        <v>87</v>
      </c>
      <c r="AW255" s="11" t="s">
        <v>42</v>
      </c>
      <c r="AX255" s="11" t="s">
        <v>79</v>
      </c>
      <c r="AY255" s="179" t="s">
        <v>130</v>
      </c>
    </row>
    <row r="256" spans="2:51" s="12" customFormat="1" ht="22.5" customHeight="1">
      <c r="B256" s="186"/>
      <c r="D256" s="178" t="s">
        <v>139</v>
      </c>
      <c r="E256" s="187" t="s">
        <v>44</v>
      </c>
      <c r="F256" s="188" t="s">
        <v>715</v>
      </c>
      <c r="H256" s="189" t="s">
        <v>44</v>
      </c>
      <c r="I256" s="190"/>
      <c r="L256" s="186"/>
      <c r="M256" s="191"/>
      <c r="N256" s="192"/>
      <c r="O256" s="192"/>
      <c r="P256" s="192"/>
      <c r="Q256" s="192"/>
      <c r="R256" s="192"/>
      <c r="S256" s="192"/>
      <c r="T256" s="193"/>
      <c r="AT256" s="189" t="s">
        <v>139</v>
      </c>
      <c r="AU256" s="189" t="s">
        <v>87</v>
      </c>
      <c r="AV256" s="12" t="s">
        <v>23</v>
      </c>
      <c r="AW256" s="12" t="s">
        <v>42</v>
      </c>
      <c r="AX256" s="12" t="s">
        <v>79</v>
      </c>
      <c r="AY256" s="189" t="s">
        <v>130</v>
      </c>
    </row>
    <row r="257" spans="2:51" s="13" customFormat="1" ht="22.5" customHeight="1">
      <c r="B257" s="194"/>
      <c r="D257" s="195" t="s">
        <v>139</v>
      </c>
      <c r="E257" s="196" t="s">
        <v>44</v>
      </c>
      <c r="F257" s="197" t="s">
        <v>142</v>
      </c>
      <c r="H257" s="198">
        <v>40</v>
      </c>
      <c r="I257" s="199"/>
      <c r="L257" s="194"/>
      <c r="M257" s="200"/>
      <c r="N257" s="201"/>
      <c r="O257" s="201"/>
      <c r="P257" s="201"/>
      <c r="Q257" s="201"/>
      <c r="R257" s="201"/>
      <c r="S257" s="201"/>
      <c r="T257" s="202"/>
      <c r="AT257" s="203" t="s">
        <v>139</v>
      </c>
      <c r="AU257" s="203" t="s">
        <v>87</v>
      </c>
      <c r="AV257" s="13" t="s">
        <v>137</v>
      </c>
      <c r="AW257" s="13" t="s">
        <v>42</v>
      </c>
      <c r="AX257" s="13" t="s">
        <v>23</v>
      </c>
      <c r="AY257" s="203" t="s">
        <v>130</v>
      </c>
    </row>
    <row r="258" spans="2:65" s="1" customFormat="1" ht="22.5" customHeight="1">
      <c r="B258" s="164"/>
      <c r="C258" s="165" t="s">
        <v>378</v>
      </c>
      <c r="D258" s="165" t="s">
        <v>132</v>
      </c>
      <c r="E258" s="166" t="s">
        <v>724</v>
      </c>
      <c r="F258" s="167" t="s">
        <v>725</v>
      </c>
      <c r="G258" s="168" t="s">
        <v>135</v>
      </c>
      <c r="H258" s="169">
        <v>285</v>
      </c>
      <c r="I258" s="170">
        <v>123.75</v>
      </c>
      <c r="J258" s="171">
        <f>ROUND(I258*H258,2)</f>
        <v>35268.75</v>
      </c>
      <c r="K258" s="167" t="s">
        <v>136</v>
      </c>
      <c r="L258" s="34"/>
      <c r="M258" s="172" t="s">
        <v>44</v>
      </c>
      <c r="N258" s="173" t="s">
        <v>50</v>
      </c>
      <c r="O258" s="35"/>
      <c r="P258" s="174">
        <f>O258*H258</f>
        <v>0</v>
      </c>
      <c r="Q258" s="174">
        <v>0</v>
      </c>
      <c r="R258" s="174">
        <f>Q258*H258</f>
        <v>0</v>
      </c>
      <c r="S258" s="174">
        <v>0</v>
      </c>
      <c r="T258" s="175">
        <f>S258*H258</f>
        <v>0</v>
      </c>
      <c r="AR258" s="17" t="s">
        <v>137</v>
      </c>
      <c r="AT258" s="17" t="s">
        <v>132</v>
      </c>
      <c r="AU258" s="17" t="s">
        <v>87</v>
      </c>
      <c r="AY258" s="17" t="s">
        <v>130</v>
      </c>
      <c r="BE258" s="176">
        <f>IF(N258="základní",J258,0)</f>
        <v>35268.75</v>
      </c>
      <c r="BF258" s="176">
        <f>IF(N258="snížená",J258,0)</f>
        <v>0</v>
      </c>
      <c r="BG258" s="176">
        <f>IF(N258="zákl. přenesená",J258,0)</f>
        <v>0</v>
      </c>
      <c r="BH258" s="176">
        <f>IF(N258="sníž. přenesená",J258,0)</f>
        <v>0</v>
      </c>
      <c r="BI258" s="176">
        <f>IF(N258="nulová",J258,0)</f>
        <v>0</v>
      </c>
      <c r="BJ258" s="17" t="s">
        <v>23</v>
      </c>
      <c r="BK258" s="176">
        <f>ROUND(I258*H258,2)</f>
        <v>35268.75</v>
      </c>
      <c r="BL258" s="17" t="s">
        <v>137</v>
      </c>
      <c r="BM258" s="17" t="s">
        <v>726</v>
      </c>
    </row>
    <row r="259" spans="2:51" s="11" customFormat="1" ht="22.5" customHeight="1">
      <c r="B259" s="177"/>
      <c r="D259" s="178" t="s">
        <v>139</v>
      </c>
      <c r="E259" s="179" t="s">
        <v>44</v>
      </c>
      <c r="F259" s="180" t="s">
        <v>705</v>
      </c>
      <c r="H259" s="181">
        <v>285</v>
      </c>
      <c r="I259" s="182"/>
      <c r="L259" s="177"/>
      <c r="M259" s="183"/>
      <c r="N259" s="184"/>
      <c r="O259" s="184"/>
      <c r="P259" s="184"/>
      <c r="Q259" s="184"/>
      <c r="R259" s="184"/>
      <c r="S259" s="184"/>
      <c r="T259" s="185"/>
      <c r="AT259" s="179" t="s">
        <v>139</v>
      </c>
      <c r="AU259" s="179" t="s">
        <v>87</v>
      </c>
      <c r="AV259" s="11" t="s">
        <v>87</v>
      </c>
      <c r="AW259" s="11" t="s">
        <v>42</v>
      </c>
      <c r="AX259" s="11" t="s">
        <v>79</v>
      </c>
      <c r="AY259" s="179" t="s">
        <v>130</v>
      </c>
    </row>
    <row r="260" spans="2:51" s="12" customFormat="1" ht="22.5" customHeight="1">
      <c r="B260" s="186"/>
      <c r="D260" s="178" t="s">
        <v>139</v>
      </c>
      <c r="E260" s="187" t="s">
        <v>44</v>
      </c>
      <c r="F260" s="188" t="s">
        <v>706</v>
      </c>
      <c r="H260" s="189" t="s">
        <v>44</v>
      </c>
      <c r="I260" s="190"/>
      <c r="L260" s="186"/>
      <c r="M260" s="191"/>
      <c r="N260" s="192"/>
      <c r="O260" s="192"/>
      <c r="P260" s="192"/>
      <c r="Q260" s="192"/>
      <c r="R260" s="192"/>
      <c r="S260" s="192"/>
      <c r="T260" s="193"/>
      <c r="AT260" s="189" t="s">
        <v>139</v>
      </c>
      <c r="AU260" s="189" t="s">
        <v>87</v>
      </c>
      <c r="AV260" s="12" t="s">
        <v>23</v>
      </c>
      <c r="AW260" s="12" t="s">
        <v>42</v>
      </c>
      <c r="AX260" s="12" t="s">
        <v>79</v>
      </c>
      <c r="AY260" s="189" t="s">
        <v>130</v>
      </c>
    </row>
    <row r="261" spans="2:51" s="13" customFormat="1" ht="22.5" customHeight="1">
      <c r="B261" s="194"/>
      <c r="D261" s="195" t="s">
        <v>139</v>
      </c>
      <c r="E261" s="196" t="s">
        <v>44</v>
      </c>
      <c r="F261" s="197" t="s">
        <v>142</v>
      </c>
      <c r="H261" s="198">
        <v>285</v>
      </c>
      <c r="I261" s="199"/>
      <c r="L261" s="194"/>
      <c r="M261" s="200"/>
      <c r="N261" s="201"/>
      <c r="O261" s="201"/>
      <c r="P261" s="201"/>
      <c r="Q261" s="201"/>
      <c r="R261" s="201"/>
      <c r="S261" s="201"/>
      <c r="T261" s="202"/>
      <c r="AT261" s="203" t="s">
        <v>139</v>
      </c>
      <c r="AU261" s="203" t="s">
        <v>87</v>
      </c>
      <c r="AV261" s="13" t="s">
        <v>137</v>
      </c>
      <c r="AW261" s="13" t="s">
        <v>42</v>
      </c>
      <c r="AX261" s="13" t="s">
        <v>23</v>
      </c>
      <c r="AY261" s="203" t="s">
        <v>130</v>
      </c>
    </row>
    <row r="262" spans="2:65" s="1" customFormat="1" ht="22.5" customHeight="1">
      <c r="B262" s="164"/>
      <c r="C262" s="165" t="s">
        <v>382</v>
      </c>
      <c r="D262" s="165" t="s">
        <v>132</v>
      </c>
      <c r="E262" s="166" t="s">
        <v>327</v>
      </c>
      <c r="F262" s="167" t="s">
        <v>727</v>
      </c>
      <c r="G262" s="168" t="s">
        <v>135</v>
      </c>
      <c r="H262" s="169">
        <v>139</v>
      </c>
      <c r="I262" s="170">
        <v>170.70000000000002</v>
      </c>
      <c r="J262" s="171">
        <f>ROUND(I262*H262,2)</f>
        <v>23727.3</v>
      </c>
      <c r="K262" s="167" t="s">
        <v>136</v>
      </c>
      <c r="L262" s="34"/>
      <c r="M262" s="172" t="s">
        <v>44</v>
      </c>
      <c r="N262" s="173" t="s">
        <v>50</v>
      </c>
      <c r="O262" s="35"/>
      <c r="P262" s="174">
        <f>O262*H262</f>
        <v>0</v>
      </c>
      <c r="Q262" s="174">
        <v>0</v>
      </c>
      <c r="R262" s="174">
        <f>Q262*H262</f>
        <v>0</v>
      </c>
      <c r="S262" s="174">
        <v>0</v>
      </c>
      <c r="T262" s="175">
        <f>S262*H262</f>
        <v>0</v>
      </c>
      <c r="AR262" s="17" t="s">
        <v>137</v>
      </c>
      <c r="AT262" s="17" t="s">
        <v>132</v>
      </c>
      <c r="AU262" s="17" t="s">
        <v>87</v>
      </c>
      <c r="AY262" s="17" t="s">
        <v>130</v>
      </c>
      <c r="BE262" s="176">
        <f>IF(N262="základní",J262,0)</f>
        <v>23727.3</v>
      </c>
      <c r="BF262" s="176">
        <f>IF(N262="snížená",J262,0)</f>
        <v>0</v>
      </c>
      <c r="BG262" s="176">
        <f>IF(N262="zákl. přenesená",J262,0)</f>
        <v>0</v>
      </c>
      <c r="BH262" s="176">
        <f>IF(N262="sníž. přenesená",J262,0)</f>
        <v>0</v>
      </c>
      <c r="BI262" s="176">
        <f>IF(N262="nulová",J262,0)</f>
        <v>0</v>
      </c>
      <c r="BJ262" s="17" t="s">
        <v>23</v>
      </c>
      <c r="BK262" s="176">
        <f>ROUND(I262*H262,2)</f>
        <v>23727.3</v>
      </c>
      <c r="BL262" s="17" t="s">
        <v>137</v>
      </c>
      <c r="BM262" s="17" t="s">
        <v>728</v>
      </c>
    </row>
    <row r="263" spans="2:51" s="11" customFormat="1" ht="22.5" customHeight="1">
      <c r="B263" s="177"/>
      <c r="D263" s="178" t="s">
        <v>139</v>
      </c>
      <c r="E263" s="179" t="s">
        <v>44</v>
      </c>
      <c r="F263" s="180" t="s">
        <v>717</v>
      </c>
      <c r="H263" s="181">
        <v>139</v>
      </c>
      <c r="I263" s="182"/>
      <c r="L263" s="177"/>
      <c r="M263" s="183"/>
      <c r="N263" s="184"/>
      <c r="O263" s="184"/>
      <c r="P263" s="184"/>
      <c r="Q263" s="184"/>
      <c r="R263" s="184"/>
      <c r="S263" s="184"/>
      <c r="T263" s="185"/>
      <c r="AT263" s="179" t="s">
        <v>139</v>
      </c>
      <c r="AU263" s="179" t="s">
        <v>87</v>
      </c>
      <c r="AV263" s="11" t="s">
        <v>87</v>
      </c>
      <c r="AW263" s="11" t="s">
        <v>42</v>
      </c>
      <c r="AX263" s="11" t="s">
        <v>79</v>
      </c>
      <c r="AY263" s="179" t="s">
        <v>130</v>
      </c>
    </row>
    <row r="264" spans="2:51" s="12" customFormat="1" ht="22.5" customHeight="1">
      <c r="B264" s="186"/>
      <c r="D264" s="178" t="s">
        <v>139</v>
      </c>
      <c r="E264" s="187" t="s">
        <v>44</v>
      </c>
      <c r="F264" s="188" t="s">
        <v>141</v>
      </c>
      <c r="H264" s="189" t="s">
        <v>44</v>
      </c>
      <c r="I264" s="190"/>
      <c r="L264" s="186"/>
      <c r="M264" s="191"/>
      <c r="N264" s="192"/>
      <c r="O264" s="192"/>
      <c r="P264" s="192"/>
      <c r="Q264" s="192"/>
      <c r="R264" s="192"/>
      <c r="S264" s="192"/>
      <c r="T264" s="193"/>
      <c r="AT264" s="189" t="s">
        <v>139</v>
      </c>
      <c r="AU264" s="189" t="s">
        <v>87</v>
      </c>
      <c r="AV264" s="12" t="s">
        <v>23</v>
      </c>
      <c r="AW264" s="12" t="s">
        <v>42</v>
      </c>
      <c r="AX264" s="12" t="s">
        <v>79</v>
      </c>
      <c r="AY264" s="189" t="s">
        <v>130</v>
      </c>
    </row>
    <row r="265" spans="2:51" s="13" customFormat="1" ht="22.5" customHeight="1">
      <c r="B265" s="194"/>
      <c r="D265" s="195" t="s">
        <v>139</v>
      </c>
      <c r="E265" s="196" t="s">
        <v>44</v>
      </c>
      <c r="F265" s="197" t="s">
        <v>142</v>
      </c>
      <c r="H265" s="198">
        <v>139</v>
      </c>
      <c r="I265" s="199"/>
      <c r="L265" s="194"/>
      <c r="M265" s="200"/>
      <c r="N265" s="201"/>
      <c r="O265" s="201"/>
      <c r="P265" s="201"/>
      <c r="Q265" s="201"/>
      <c r="R265" s="201"/>
      <c r="S265" s="201"/>
      <c r="T265" s="202"/>
      <c r="AT265" s="203" t="s">
        <v>139</v>
      </c>
      <c r="AU265" s="203" t="s">
        <v>87</v>
      </c>
      <c r="AV265" s="13" t="s">
        <v>137</v>
      </c>
      <c r="AW265" s="13" t="s">
        <v>42</v>
      </c>
      <c r="AX265" s="13" t="s">
        <v>23</v>
      </c>
      <c r="AY265" s="203" t="s">
        <v>130</v>
      </c>
    </row>
    <row r="266" spans="2:65" s="1" customFormat="1" ht="22.5" customHeight="1">
      <c r="B266" s="164"/>
      <c r="C266" s="165" t="s">
        <v>309</v>
      </c>
      <c r="D266" s="165" t="s">
        <v>132</v>
      </c>
      <c r="E266" s="166" t="s">
        <v>346</v>
      </c>
      <c r="F266" s="167" t="s">
        <v>729</v>
      </c>
      <c r="G266" s="168" t="s">
        <v>135</v>
      </c>
      <c r="H266" s="169">
        <v>139</v>
      </c>
      <c r="I266" s="170">
        <v>9.9</v>
      </c>
      <c r="J266" s="171">
        <f>ROUND(I266*H266,2)</f>
        <v>1376.1</v>
      </c>
      <c r="K266" s="167" t="s">
        <v>44</v>
      </c>
      <c r="L266" s="34"/>
      <c r="M266" s="172" t="s">
        <v>44</v>
      </c>
      <c r="N266" s="173" t="s">
        <v>50</v>
      </c>
      <c r="O266" s="35"/>
      <c r="P266" s="174">
        <f>O266*H266</f>
        <v>0</v>
      </c>
      <c r="Q266" s="174">
        <v>0.00561</v>
      </c>
      <c r="R266" s="174">
        <f>Q266*H266</f>
        <v>0.7797900000000001</v>
      </c>
      <c r="S266" s="174">
        <v>0</v>
      </c>
      <c r="T266" s="175">
        <f>S266*H266</f>
        <v>0</v>
      </c>
      <c r="AR266" s="17" t="s">
        <v>137</v>
      </c>
      <c r="AT266" s="17" t="s">
        <v>132</v>
      </c>
      <c r="AU266" s="17" t="s">
        <v>87</v>
      </c>
      <c r="AY266" s="17" t="s">
        <v>130</v>
      </c>
      <c r="BE266" s="176">
        <f>IF(N266="základní",J266,0)</f>
        <v>1376.1</v>
      </c>
      <c r="BF266" s="176">
        <f>IF(N266="snížená",J266,0)</f>
        <v>0</v>
      </c>
      <c r="BG266" s="176">
        <f>IF(N266="zákl. přenesená",J266,0)</f>
        <v>0</v>
      </c>
      <c r="BH266" s="176">
        <f>IF(N266="sníž. přenesená",J266,0)</f>
        <v>0</v>
      </c>
      <c r="BI266" s="176">
        <f>IF(N266="nulová",J266,0)</f>
        <v>0</v>
      </c>
      <c r="BJ266" s="17" t="s">
        <v>23</v>
      </c>
      <c r="BK266" s="176">
        <f>ROUND(I266*H266,2)</f>
        <v>1376.1</v>
      </c>
      <c r="BL266" s="17" t="s">
        <v>137</v>
      </c>
      <c r="BM266" s="17" t="s">
        <v>730</v>
      </c>
    </row>
    <row r="267" spans="2:51" s="11" customFormat="1" ht="22.5" customHeight="1">
      <c r="B267" s="177"/>
      <c r="D267" s="178" t="s">
        <v>139</v>
      </c>
      <c r="E267" s="179" t="s">
        <v>44</v>
      </c>
      <c r="F267" s="180" t="s">
        <v>717</v>
      </c>
      <c r="H267" s="181">
        <v>139</v>
      </c>
      <c r="I267" s="182"/>
      <c r="L267" s="177"/>
      <c r="M267" s="183"/>
      <c r="N267" s="184"/>
      <c r="O267" s="184"/>
      <c r="P267" s="184"/>
      <c r="Q267" s="184"/>
      <c r="R267" s="184"/>
      <c r="S267" s="184"/>
      <c r="T267" s="185"/>
      <c r="AT267" s="179" t="s">
        <v>139</v>
      </c>
      <c r="AU267" s="179" t="s">
        <v>87</v>
      </c>
      <c r="AV267" s="11" t="s">
        <v>87</v>
      </c>
      <c r="AW267" s="11" t="s">
        <v>42</v>
      </c>
      <c r="AX267" s="11" t="s">
        <v>79</v>
      </c>
      <c r="AY267" s="179" t="s">
        <v>130</v>
      </c>
    </row>
    <row r="268" spans="2:51" s="12" customFormat="1" ht="22.5" customHeight="1">
      <c r="B268" s="186"/>
      <c r="D268" s="178" t="s">
        <v>139</v>
      </c>
      <c r="E268" s="187" t="s">
        <v>44</v>
      </c>
      <c r="F268" s="188" t="s">
        <v>731</v>
      </c>
      <c r="H268" s="189" t="s">
        <v>44</v>
      </c>
      <c r="I268" s="190"/>
      <c r="L268" s="186"/>
      <c r="M268" s="191"/>
      <c r="N268" s="192"/>
      <c r="O268" s="192"/>
      <c r="P268" s="192"/>
      <c r="Q268" s="192"/>
      <c r="R268" s="192"/>
      <c r="S268" s="192"/>
      <c r="T268" s="193"/>
      <c r="AT268" s="189" t="s">
        <v>139</v>
      </c>
      <c r="AU268" s="189" t="s">
        <v>87</v>
      </c>
      <c r="AV268" s="12" t="s">
        <v>23</v>
      </c>
      <c r="AW268" s="12" t="s">
        <v>42</v>
      </c>
      <c r="AX268" s="12" t="s">
        <v>79</v>
      </c>
      <c r="AY268" s="189" t="s">
        <v>130</v>
      </c>
    </row>
    <row r="269" spans="2:51" s="13" customFormat="1" ht="22.5" customHeight="1">
      <c r="B269" s="194"/>
      <c r="D269" s="195" t="s">
        <v>139</v>
      </c>
      <c r="E269" s="196" t="s">
        <v>44</v>
      </c>
      <c r="F269" s="197" t="s">
        <v>142</v>
      </c>
      <c r="H269" s="198">
        <v>139</v>
      </c>
      <c r="I269" s="199"/>
      <c r="L269" s="194"/>
      <c r="M269" s="200"/>
      <c r="N269" s="201"/>
      <c r="O269" s="201"/>
      <c r="P269" s="201"/>
      <c r="Q269" s="201"/>
      <c r="R269" s="201"/>
      <c r="S269" s="201"/>
      <c r="T269" s="202"/>
      <c r="AT269" s="203" t="s">
        <v>139</v>
      </c>
      <c r="AU269" s="203" t="s">
        <v>87</v>
      </c>
      <c r="AV269" s="13" t="s">
        <v>137</v>
      </c>
      <c r="AW269" s="13" t="s">
        <v>42</v>
      </c>
      <c r="AX269" s="13" t="s">
        <v>23</v>
      </c>
      <c r="AY269" s="203" t="s">
        <v>130</v>
      </c>
    </row>
    <row r="270" spans="2:65" s="1" customFormat="1" ht="22.5" customHeight="1">
      <c r="B270" s="164"/>
      <c r="C270" s="165" t="s">
        <v>389</v>
      </c>
      <c r="D270" s="165" t="s">
        <v>132</v>
      </c>
      <c r="E270" s="166" t="s">
        <v>732</v>
      </c>
      <c r="F270" s="167" t="s">
        <v>733</v>
      </c>
      <c r="G270" s="168" t="s">
        <v>135</v>
      </c>
      <c r="H270" s="169">
        <v>285</v>
      </c>
      <c r="I270" s="170">
        <v>150.5</v>
      </c>
      <c r="J270" s="171">
        <f>ROUND(I270*H270,2)</f>
        <v>42892.5</v>
      </c>
      <c r="K270" s="167" t="s">
        <v>136</v>
      </c>
      <c r="L270" s="34"/>
      <c r="M270" s="172" t="s">
        <v>44</v>
      </c>
      <c r="N270" s="173" t="s">
        <v>50</v>
      </c>
      <c r="O270" s="35"/>
      <c r="P270" s="174">
        <f>O270*H270</f>
        <v>0</v>
      </c>
      <c r="Q270" s="174">
        <v>0</v>
      </c>
      <c r="R270" s="174">
        <f>Q270*H270</f>
        <v>0</v>
      </c>
      <c r="S270" s="174">
        <v>0</v>
      </c>
      <c r="T270" s="175">
        <f>S270*H270</f>
        <v>0</v>
      </c>
      <c r="AR270" s="17" t="s">
        <v>137</v>
      </c>
      <c r="AT270" s="17" t="s">
        <v>132</v>
      </c>
      <c r="AU270" s="17" t="s">
        <v>87</v>
      </c>
      <c r="AY270" s="17" t="s">
        <v>130</v>
      </c>
      <c r="BE270" s="176">
        <f>IF(N270="základní",J270,0)</f>
        <v>42892.5</v>
      </c>
      <c r="BF270" s="176">
        <f>IF(N270="snížená",J270,0)</f>
        <v>0</v>
      </c>
      <c r="BG270" s="176">
        <f>IF(N270="zákl. přenesená",J270,0)</f>
        <v>0</v>
      </c>
      <c r="BH270" s="176">
        <f>IF(N270="sníž. přenesená",J270,0)</f>
        <v>0</v>
      </c>
      <c r="BI270" s="176">
        <f>IF(N270="nulová",J270,0)</f>
        <v>0</v>
      </c>
      <c r="BJ270" s="17" t="s">
        <v>23</v>
      </c>
      <c r="BK270" s="176">
        <f>ROUND(I270*H270,2)</f>
        <v>42892.5</v>
      </c>
      <c r="BL270" s="17" t="s">
        <v>137</v>
      </c>
      <c r="BM270" s="17" t="s">
        <v>734</v>
      </c>
    </row>
    <row r="271" spans="2:51" s="11" customFormat="1" ht="22.5" customHeight="1">
      <c r="B271" s="177"/>
      <c r="D271" s="178" t="s">
        <v>139</v>
      </c>
      <c r="E271" s="179" t="s">
        <v>44</v>
      </c>
      <c r="F271" s="180" t="s">
        <v>705</v>
      </c>
      <c r="H271" s="181">
        <v>285</v>
      </c>
      <c r="I271" s="182"/>
      <c r="L271" s="177"/>
      <c r="M271" s="183"/>
      <c r="N271" s="184"/>
      <c r="O271" s="184"/>
      <c r="P271" s="184"/>
      <c r="Q271" s="184"/>
      <c r="R271" s="184"/>
      <c r="S271" s="184"/>
      <c r="T271" s="185"/>
      <c r="AT271" s="179" t="s">
        <v>139</v>
      </c>
      <c r="AU271" s="179" t="s">
        <v>87</v>
      </c>
      <c r="AV271" s="11" t="s">
        <v>87</v>
      </c>
      <c r="AW271" s="11" t="s">
        <v>42</v>
      </c>
      <c r="AX271" s="11" t="s">
        <v>79</v>
      </c>
      <c r="AY271" s="179" t="s">
        <v>130</v>
      </c>
    </row>
    <row r="272" spans="2:51" s="12" customFormat="1" ht="22.5" customHeight="1">
      <c r="B272" s="186"/>
      <c r="D272" s="178" t="s">
        <v>139</v>
      </c>
      <c r="E272" s="187" t="s">
        <v>44</v>
      </c>
      <c r="F272" s="188" t="s">
        <v>735</v>
      </c>
      <c r="H272" s="189" t="s">
        <v>44</v>
      </c>
      <c r="I272" s="190"/>
      <c r="L272" s="186"/>
      <c r="M272" s="191"/>
      <c r="N272" s="192"/>
      <c r="O272" s="192"/>
      <c r="P272" s="192"/>
      <c r="Q272" s="192"/>
      <c r="R272" s="192"/>
      <c r="S272" s="192"/>
      <c r="T272" s="193"/>
      <c r="AT272" s="189" t="s">
        <v>139</v>
      </c>
      <c r="AU272" s="189" t="s">
        <v>87</v>
      </c>
      <c r="AV272" s="12" t="s">
        <v>23</v>
      </c>
      <c r="AW272" s="12" t="s">
        <v>42</v>
      </c>
      <c r="AX272" s="12" t="s">
        <v>79</v>
      </c>
      <c r="AY272" s="189" t="s">
        <v>130</v>
      </c>
    </row>
    <row r="273" spans="2:51" s="13" customFormat="1" ht="22.5" customHeight="1">
      <c r="B273" s="194"/>
      <c r="D273" s="195" t="s">
        <v>139</v>
      </c>
      <c r="E273" s="196" t="s">
        <v>44</v>
      </c>
      <c r="F273" s="197" t="s">
        <v>142</v>
      </c>
      <c r="H273" s="198">
        <v>285</v>
      </c>
      <c r="I273" s="199"/>
      <c r="L273" s="194"/>
      <c r="M273" s="200"/>
      <c r="N273" s="201"/>
      <c r="O273" s="201"/>
      <c r="P273" s="201"/>
      <c r="Q273" s="201"/>
      <c r="R273" s="201"/>
      <c r="S273" s="201"/>
      <c r="T273" s="202"/>
      <c r="AT273" s="203" t="s">
        <v>139</v>
      </c>
      <c r="AU273" s="203" t="s">
        <v>87</v>
      </c>
      <c r="AV273" s="13" t="s">
        <v>137</v>
      </c>
      <c r="AW273" s="13" t="s">
        <v>42</v>
      </c>
      <c r="AX273" s="13" t="s">
        <v>23</v>
      </c>
      <c r="AY273" s="203" t="s">
        <v>130</v>
      </c>
    </row>
    <row r="274" spans="2:65" s="1" customFormat="1" ht="22.5" customHeight="1">
      <c r="B274" s="164"/>
      <c r="C274" s="165" t="s">
        <v>393</v>
      </c>
      <c r="D274" s="165" t="s">
        <v>132</v>
      </c>
      <c r="E274" s="166" t="s">
        <v>358</v>
      </c>
      <c r="F274" s="167" t="s">
        <v>736</v>
      </c>
      <c r="G274" s="168" t="s">
        <v>135</v>
      </c>
      <c r="H274" s="169">
        <v>139</v>
      </c>
      <c r="I274" s="170">
        <v>188.125</v>
      </c>
      <c r="J274" s="171">
        <f>ROUND(I274*H274,2)</f>
        <v>26149.38</v>
      </c>
      <c r="K274" s="167" t="s">
        <v>136</v>
      </c>
      <c r="L274" s="34"/>
      <c r="M274" s="172" t="s">
        <v>44</v>
      </c>
      <c r="N274" s="173" t="s">
        <v>50</v>
      </c>
      <c r="O274" s="35"/>
      <c r="P274" s="174">
        <f>O274*H274</f>
        <v>0</v>
      </c>
      <c r="Q274" s="174">
        <v>0</v>
      </c>
      <c r="R274" s="174">
        <f>Q274*H274</f>
        <v>0</v>
      </c>
      <c r="S274" s="174">
        <v>0</v>
      </c>
      <c r="T274" s="175">
        <f>S274*H274</f>
        <v>0</v>
      </c>
      <c r="AR274" s="17" t="s">
        <v>137</v>
      </c>
      <c r="AT274" s="17" t="s">
        <v>132</v>
      </c>
      <c r="AU274" s="17" t="s">
        <v>87</v>
      </c>
      <c r="AY274" s="17" t="s">
        <v>130</v>
      </c>
      <c r="BE274" s="176">
        <f>IF(N274="základní",J274,0)</f>
        <v>26149.38</v>
      </c>
      <c r="BF274" s="176">
        <f>IF(N274="snížená",J274,0)</f>
        <v>0</v>
      </c>
      <c r="BG274" s="176">
        <f>IF(N274="zákl. přenesená",J274,0)</f>
        <v>0</v>
      </c>
      <c r="BH274" s="176">
        <f>IF(N274="sníž. přenesená",J274,0)</f>
        <v>0</v>
      </c>
      <c r="BI274" s="176">
        <f>IF(N274="nulová",J274,0)</f>
        <v>0</v>
      </c>
      <c r="BJ274" s="17" t="s">
        <v>23</v>
      </c>
      <c r="BK274" s="176">
        <f>ROUND(I274*H274,2)</f>
        <v>26149.38</v>
      </c>
      <c r="BL274" s="17" t="s">
        <v>137</v>
      </c>
      <c r="BM274" s="17" t="s">
        <v>737</v>
      </c>
    </row>
    <row r="275" spans="2:51" s="11" customFormat="1" ht="22.5" customHeight="1">
      <c r="B275" s="177"/>
      <c r="D275" s="178" t="s">
        <v>139</v>
      </c>
      <c r="E275" s="179" t="s">
        <v>44</v>
      </c>
      <c r="F275" s="180" t="s">
        <v>254</v>
      </c>
      <c r="H275" s="181">
        <v>25</v>
      </c>
      <c r="I275" s="182"/>
      <c r="L275" s="177"/>
      <c r="M275" s="183"/>
      <c r="N275" s="184"/>
      <c r="O275" s="184"/>
      <c r="P275" s="184"/>
      <c r="Q275" s="184"/>
      <c r="R275" s="184"/>
      <c r="S275" s="184"/>
      <c r="T275" s="185"/>
      <c r="AT275" s="179" t="s">
        <v>139</v>
      </c>
      <c r="AU275" s="179" t="s">
        <v>87</v>
      </c>
      <c r="AV275" s="11" t="s">
        <v>87</v>
      </c>
      <c r="AW275" s="11" t="s">
        <v>42</v>
      </c>
      <c r="AX275" s="11" t="s">
        <v>79</v>
      </c>
      <c r="AY275" s="179" t="s">
        <v>130</v>
      </c>
    </row>
    <row r="276" spans="2:51" s="12" customFormat="1" ht="22.5" customHeight="1">
      <c r="B276" s="186"/>
      <c r="D276" s="178" t="s">
        <v>139</v>
      </c>
      <c r="E276" s="187" t="s">
        <v>44</v>
      </c>
      <c r="F276" s="188" t="s">
        <v>738</v>
      </c>
      <c r="H276" s="189" t="s">
        <v>44</v>
      </c>
      <c r="I276" s="190"/>
      <c r="L276" s="186"/>
      <c r="M276" s="191"/>
      <c r="N276" s="192"/>
      <c r="O276" s="192"/>
      <c r="P276" s="192"/>
      <c r="Q276" s="192"/>
      <c r="R276" s="192"/>
      <c r="S276" s="192"/>
      <c r="T276" s="193"/>
      <c r="AT276" s="189" t="s">
        <v>139</v>
      </c>
      <c r="AU276" s="189" t="s">
        <v>87</v>
      </c>
      <c r="AV276" s="12" t="s">
        <v>23</v>
      </c>
      <c r="AW276" s="12" t="s">
        <v>42</v>
      </c>
      <c r="AX276" s="12" t="s">
        <v>79</v>
      </c>
      <c r="AY276" s="189" t="s">
        <v>130</v>
      </c>
    </row>
    <row r="277" spans="2:51" s="11" customFormat="1" ht="22.5" customHeight="1">
      <c r="B277" s="177"/>
      <c r="D277" s="178" t="s">
        <v>139</v>
      </c>
      <c r="E277" s="179" t="s">
        <v>44</v>
      </c>
      <c r="F277" s="180" t="s">
        <v>739</v>
      </c>
      <c r="H277" s="181">
        <v>114</v>
      </c>
      <c r="I277" s="182"/>
      <c r="L277" s="177"/>
      <c r="M277" s="183"/>
      <c r="N277" s="184"/>
      <c r="O277" s="184"/>
      <c r="P277" s="184"/>
      <c r="Q277" s="184"/>
      <c r="R277" s="184"/>
      <c r="S277" s="184"/>
      <c r="T277" s="185"/>
      <c r="AT277" s="179" t="s">
        <v>139</v>
      </c>
      <c r="AU277" s="179" t="s">
        <v>87</v>
      </c>
      <c r="AV277" s="11" t="s">
        <v>87</v>
      </c>
      <c r="AW277" s="11" t="s">
        <v>42</v>
      </c>
      <c r="AX277" s="11" t="s">
        <v>79</v>
      </c>
      <c r="AY277" s="179" t="s">
        <v>130</v>
      </c>
    </row>
    <row r="278" spans="2:51" s="12" customFormat="1" ht="22.5" customHeight="1">
      <c r="B278" s="186"/>
      <c r="D278" s="178" t="s">
        <v>139</v>
      </c>
      <c r="E278" s="187" t="s">
        <v>44</v>
      </c>
      <c r="F278" s="188" t="s">
        <v>740</v>
      </c>
      <c r="H278" s="189" t="s">
        <v>44</v>
      </c>
      <c r="I278" s="190"/>
      <c r="L278" s="186"/>
      <c r="M278" s="191"/>
      <c r="N278" s="192"/>
      <c r="O278" s="192"/>
      <c r="P278" s="192"/>
      <c r="Q278" s="192"/>
      <c r="R278" s="192"/>
      <c r="S278" s="192"/>
      <c r="T278" s="193"/>
      <c r="AT278" s="189" t="s">
        <v>139</v>
      </c>
      <c r="AU278" s="189" t="s">
        <v>87</v>
      </c>
      <c r="AV278" s="12" t="s">
        <v>23</v>
      </c>
      <c r="AW278" s="12" t="s">
        <v>42</v>
      </c>
      <c r="AX278" s="12" t="s">
        <v>79</v>
      </c>
      <c r="AY278" s="189" t="s">
        <v>130</v>
      </c>
    </row>
    <row r="279" spans="2:51" s="13" customFormat="1" ht="22.5" customHeight="1">
      <c r="B279" s="194"/>
      <c r="D279" s="195" t="s">
        <v>139</v>
      </c>
      <c r="E279" s="196" t="s">
        <v>44</v>
      </c>
      <c r="F279" s="197" t="s">
        <v>142</v>
      </c>
      <c r="H279" s="198">
        <v>139</v>
      </c>
      <c r="I279" s="199"/>
      <c r="L279" s="194"/>
      <c r="M279" s="200"/>
      <c r="N279" s="201"/>
      <c r="O279" s="201"/>
      <c r="P279" s="201"/>
      <c r="Q279" s="201"/>
      <c r="R279" s="201"/>
      <c r="S279" s="201"/>
      <c r="T279" s="202"/>
      <c r="AT279" s="203" t="s">
        <v>139</v>
      </c>
      <c r="AU279" s="203" t="s">
        <v>87</v>
      </c>
      <c r="AV279" s="13" t="s">
        <v>137</v>
      </c>
      <c r="AW279" s="13" t="s">
        <v>42</v>
      </c>
      <c r="AX279" s="13" t="s">
        <v>23</v>
      </c>
      <c r="AY279" s="203" t="s">
        <v>130</v>
      </c>
    </row>
    <row r="280" spans="2:65" s="1" customFormat="1" ht="22.5" customHeight="1">
      <c r="B280" s="164"/>
      <c r="C280" s="165" t="s">
        <v>397</v>
      </c>
      <c r="D280" s="165" t="s">
        <v>132</v>
      </c>
      <c r="E280" s="166" t="s">
        <v>741</v>
      </c>
      <c r="F280" s="167" t="s">
        <v>742</v>
      </c>
      <c r="G280" s="168" t="s">
        <v>135</v>
      </c>
      <c r="H280" s="169">
        <v>153</v>
      </c>
      <c r="I280" s="170">
        <v>105</v>
      </c>
      <c r="J280" s="171">
        <f>ROUND(I280*H280,2)</f>
        <v>16065</v>
      </c>
      <c r="K280" s="167" t="s">
        <v>136</v>
      </c>
      <c r="L280" s="34"/>
      <c r="M280" s="172" t="s">
        <v>44</v>
      </c>
      <c r="N280" s="173" t="s">
        <v>50</v>
      </c>
      <c r="O280" s="35"/>
      <c r="P280" s="174">
        <f>O280*H280</f>
        <v>0</v>
      </c>
      <c r="Q280" s="174">
        <v>0.08425</v>
      </c>
      <c r="R280" s="174">
        <f>Q280*H280</f>
        <v>12.89025</v>
      </c>
      <c r="S280" s="174">
        <v>0</v>
      </c>
      <c r="T280" s="175">
        <f>S280*H280</f>
        <v>0</v>
      </c>
      <c r="AR280" s="17" t="s">
        <v>137</v>
      </c>
      <c r="AT280" s="17" t="s">
        <v>132</v>
      </c>
      <c r="AU280" s="17" t="s">
        <v>87</v>
      </c>
      <c r="AY280" s="17" t="s">
        <v>130</v>
      </c>
      <c r="BE280" s="176">
        <f>IF(N280="základní",J280,0)</f>
        <v>16065</v>
      </c>
      <c r="BF280" s="176">
        <f>IF(N280="snížená",J280,0)</f>
        <v>0</v>
      </c>
      <c r="BG280" s="176">
        <f>IF(N280="zákl. přenesená",J280,0)</f>
        <v>0</v>
      </c>
      <c r="BH280" s="176">
        <f>IF(N280="sníž. přenesená",J280,0)</f>
        <v>0</v>
      </c>
      <c r="BI280" s="176">
        <f>IF(N280="nulová",J280,0)</f>
        <v>0</v>
      </c>
      <c r="BJ280" s="17" t="s">
        <v>23</v>
      </c>
      <c r="BK280" s="176">
        <f>ROUND(I280*H280,2)</f>
        <v>16065</v>
      </c>
      <c r="BL280" s="17" t="s">
        <v>137</v>
      </c>
      <c r="BM280" s="17" t="s">
        <v>743</v>
      </c>
    </row>
    <row r="281" spans="2:51" s="11" customFormat="1" ht="22.5" customHeight="1">
      <c r="B281" s="177"/>
      <c r="D281" s="178" t="s">
        <v>139</v>
      </c>
      <c r="E281" s="179" t="s">
        <v>44</v>
      </c>
      <c r="F281" s="180" t="s">
        <v>744</v>
      </c>
      <c r="H281" s="181">
        <v>153</v>
      </c>
      <c r="I281" s="182"/>
      <c r="L281" s="177"/>
      <c r="M281" s="183"/>
      <c r="N281" s="184"/>
      <c r="O281" s="184"/>
      <c r="P281" s="184"/>
      <c r="Q281" s="184"/>
      <c r="R281" s="184"/>
      <c r="S281" s="184"/>
      <c r="T281" s="185"/>
      <c r="AT281" s="179" t="s">
        <v>139</v>
      </c>
      <c r="AU281" s="179" t="s">
        <v>87</v>
      </c>
      <c r="AV281" s="11" t="s">
        <v>87</v>
      </c>
      <c r="AW281" s="11" t="s">
        <v>42</v>
      </c>
      <c r="AX281" s="11" t="s">
        <v>79</v>
      </c>
      <c r="AY281" s="179" t="s">
        <v>130</v>
      </c>
    </row>
    <row r="282" spans="2:51" s="12" customFormat="1" ht="22.5" customHeight="1">
      <c r="B282" s="186"/>
      <c r="D282" s="178" t="s">
        <v>139</v>
      </c>
      <c r="E282" s="187" t="s">
        <v>44</v>
      </c>
      <c r="F282" s="188" t="s">
        <v>745</v>
      </c>
      <c r="H282" s="189" t="s">
        <v>44</v>
      </c>
      <c r="I282" s="190"/>
      <c r="L282" s="186"/>
      <c r="M282" s="191"/>
      <c r="N282" s="192"/>
      <c r="O282" s="192"/>
      <c r="P282" s="192"/>
      <c r="Q282" s="192"/>
      <c r="R282" s="192"/>
      <c r="S282" s="192"/>
      <c r="T282" s="193"/>
      <c r="AT282" s="189" t="s">
        <v>139</v>
      </c>
      <c r="AU282" s="189" t="s">
        <v>87</v>
      </c>
      <c r="AV282" s="12" t="s">
        <v>23</v>
      </c>
      <c r="AW282" s="12" t="s">
        <v>42</v>
      </c>
      <c r="AX282" s="12" t="s">
        <v>79</v>
      </c>
      <c r="AY282" s="189" t="s">
        <v>130</v>
      </c>
    </row>
    <row r="283" spans="2:51" s="13" customFormat="1" ht="22.5" customHeight="1">
      <c r="B283" s="194"/>
      <c r="D283" s="195" t="s">
        <v>139</v>
      </c>
      <c r="E283" s="196" t="s">
        <v>44</v>
      </c>
      <c r="F283" s="197" t="s">
        <v>142</v>
      </c>
      <c r="H283" s="198">
        <v>153</v>
      </c>
      <c r="I283" s="199"/>
      <c r="L283" s="194"/>
      <c r="M283" s="200"/>
      <c r="N283" s="201"/>
      <c r="O283" s="201"/>
      <c r="P283" s="201"/>
      <c r="Q283" s="201"/>
      <c r="R283" s="201"/>
      <c r="S283" s="201"/>
      <c r="T283" s="202"/>
      <c r="AT283" s="203" t="s">
        <v>139</v>
      </c>
      <c r="AU283" s="203" t="s">
        <v>87</v>
      </c>
      <c r="AV283" s="13" t="s">
        <v>137</v>
      </c>
      <c r="AW283" s="13" t="s">
        <v>42</v>
      </c>
      <c r="AX283" s="13" t="s">
        <v>23</v>
      </c>
      <c r="AY283" s="203" t="s">
        <v>130</v>
      </c>
    </row>
    <row r="284" spans="2:65" s="1" customFormat="1" ht="22.5" customHeight="1">
      <c r="B284" s="164"/>
      <c r="C284" s="204" t="s">
        <v>401</v>
      </c>
      <c r="D284" s="204" t="s">
        <v>237</v>
      </c>
      <c r="E284" s="205" t="s">
        <v>746</v>
      </c>
      <c r="F284" s="206" t="s">
        <v>747</v>
      </c>
      <c r="G284" s="207" t="s">
        <v>135</v>
      </c>
      <c r="H284" s="208">
        <v>15.453</v>
      </c>
      <c r="I284" s="209">
        <v>132</v>
      </c>
      <c r="J284" s="210">
        <f>ROUND(I284*H284,2)</f>
        <v>2039.8</v>
      </c>
      <c r="K284" s="206" t="s">
        <v>136</v>
      </c>
      <c r="L284" s="211"/>
      <c r="M284" s="212" t="s">
        <v>44</v>
      </c>
      <c r="N284" s="213" t="s">
        <v>50</v>
      </c>
      <c r="O284" s="35"/>
      <c r="P284" s="174">
        <f>O284*H284</f>
        <v>0</v>
      </c>
      <c r="Q284" s="174">
        <v>0.14</v>
      </c>
      <c r="R284" s="174">
        <f>Q284*H284</f>
        <v>2.1634200000000003</v>
      </c>
      <c r="S284" s="174">
        <v>0</v>
      </c>
      <c r="T284" s="175">
        <f>S284*H284</f>
        <v>0</v>
      </c>
      <c r="AR284" s="17" t="s">
        <v>174</v>
      </c>
      <c r="AT284" s="17" t="s">
        <v>237</v>
      </c>
      <c r="AU284" s="17" t="s">
        <v>87</v>
      </c>
      <c r="AY284" s="17" t="s">
        <v>130</v>
      </c>
      <c r="BE284" s="176">
        <f>IF(N284="základní",J284,0)</f>
        <v>2039.8</v>
      </c>
      <c r="BF284" s="176">
        <f>IF(N284="snížená",J284,0)</f>
        <v>0</v>
      </c>
      <c r="BG284" s="176">
        <f>IF(N284="zákl. přenesená",J284,0)</f>
        <v>0</v>
      </c>
      <c r="BH284" s="176">
        <f>IF(N284="sníž. přenesená",J284,0)</f>
        <v>0</v>
      </c>
      <c r="BI284" s="176">
        <f>IF(N284="nulová",J284,0)</f>
        <v>0</v>
      </c>
      <c r="BJ284" s="17" t="s">
        <v>23</v>
      </c>
      <c r="BK284" s="176">
        <f>ROUND(I284*H284,2)</f>
        <v>2039.8</v>
      </c>
      <c r="BL284" s="17" t="s">
        <v>137</v>
      </c>
      <c r="BM284" s="17" t="s">
        <v>748</v>
      </c>
    </row>
    <row r="285" spans="2:47" s="1" customFormat="1" ht="30" customHeight="1">
      <c r="B285" s="34"/>
      <c r="D285" s="178" t="s">
        <v>501</v>
      </c>
      <c r="F285" s="219" t="s">
        <v>749</v>
      </c>
      <c r="I285" s="138"/>
      <c r="L285" s="34"/>
      <c r="M285" s="63"/>
      <c r="N285" s="35"/>
      <c r="O285" s="35"/>
      <c r="P285" s="35"/>
      <c r="Q285" s="35"/>
      <c r="R285" s="35"/>
      <c r="S285" s="35"/>
      <c r="T285" s="64"/>
      <c r="AT285" s="17" t="s">
        <v>501</v>
      </c>
      <c r="AU285" s="17" t="s">
        <v>87</v>
      </c>
    </row>
    <row r="286" spans="2:51" s="11" customFormat="1" ht="22.5" customHeight="1">
      <c r="B286" s="177"/>
      <c r="D286" s="178" t="s">
        <v>139</v>
      </c>
      <c r="E286" s="179" t="s">
        <v>44</v>
      </c>
      <c r="F286" s="180" t="s">
        <v>750</v>
      </c>
      <c r="H286" s="181">
        <v>15.453</v>
      </c>
      <c r="I286" s="182"/>
      <c r="L286" s="177"/>
      <c r="M286" s="183"/>
      <c r="N286" s="184"/>
      <c r="O286" s="184"/>
      <c r="P286" s="184"/>
      <c r="Q286" s="184"/>
      <c r="R286" s="184"/>
      <c r="S286" s="184"/>
      <c r="T286" s="185"/>
      <c r="AT286" s="179" t="s">
        <v>139</v>
      </c>
      <c r="AU286" s="179" t="s">
        <v>87</v>
      </c>
      <c r="AV286" s="11" t="s">
        <v>87</v>
      </c>
      <c r="AW286" s="11" t="s">
        <v>42</v>
      </c>
      <c r="AX286" s="11" t="s">
        <v>79</v>
      </c>
      <c r="AY286" s="179" t="s">
        <v>130</v>
      </c>
    </row>
    <row r="287" spans="2:51" s="12" customFormat="1" ht="22.5" customHeight="1">
      <c r="B287" s="186"/>
      <c r="D287" s="178" t="s">
        <v>139</v>
      </c>
      <c r="E287" s="187" t="s">
        <v>44</v>
      </c>
      <c r="F287" s="188" t="s">
        <v>751</v>
      </c>
      <c r="H287" s="189" t="s">
        <v>44</v>
      </c>
      <c r="I287" s="190"/>
      <c r="L287" s="186"/>
      <c r="M287" s="191"/>
      <c r="N287" s="192"/>
      <c r="O287" s="192"/>
      <c r="P287" s="192"/>
      <c r="Q287" s="192"/>
      <c r="R287" s="192"/>
      <c r="S287" s="192"/>
      <c r="T287" s="193"/>
      <c r="AT287" s="189" t="s">
        <v>139</v>
      </c>
      <c r="AU287" s="189" t="s">
        <v>87</v>
      </c>
      <c r="AV287" s="12" t="s">
        <v>23</v>
      </c>
      <c r="AW287" s="12" t="s">
        <v>42</v>
      </c>
      <c r="AX287" s="12" t="s">
        <v>79</v>
      </c>
      <c r="AY287" s="189" t="s">
        <v>130</v>
      </c>
    </row>
    <row r="288" spans="2:51" s="13" customFormat="1" ht="22.5" customHeight="1">
      <c r="B288" s="194"/>
      <c r="D288" s="195" t="s">
        <v>139</v>
      </c>
      <c r="E288" s="196" t="s">
        <v>44</v>
      </c>
      <c r="F288" s="197" t="s">
        <v>142</v>
      </c>
      <c r="H288" s="198">
        <v>15.453</v>
      </c>
      <c r="I288" s="199"/>
      <c r="L288" s="194"/>
      <c r="M288" s="200"/>
      <c r="N288" s="201"/>
      <c r="O288" s="201"/>
      <c r="P288" s="201"/>
      <c r="Q288" s="201"/>
      <c r="R288" s="201"/>
      <c r="S288" s="201"/>
      <c r="T288" s="202"/>
      <c r="AT288" s="203" t="s">
        <v>139</v>
      </c>
      <c r="AU288" s="203" t="s">
        <v>87</v>
      </c>
      <c r="AV288" s="13" t="s">
        <v>137</v>
      </c>
      <c r="AW288" s="13" t="s">
        <v>42</v>
      </c>
      <c r="AX288" s="13" t="s">
        <v>23</v>
      </c>
      <c r="AY288" s="203" t="s">
        <v>130</v>
      </c>
    </row>
    <row r="289" spans="2:65" s="1" customFormat="1" ht="22.5" customHeight="1">
      <c r="B289" s="164"/>
      <c r="C289" s="165" t="s">
        <v>405</v>
      </c>
      <c r="D289" s="165" t="s">
        <v>132</v>
      </c>
      <c r="E289" s="166" t="s">
        <v>752</v>
      </c>
      <c r="F289" s="167" t="s">
        <v>753</v>
      </c>
      <c r="G289" s="168" t="s">
        <v>135</v>
      </c>
      <c r="H289" s="169">
        <v>713.6</v>
      </c>
      <c r="I289" s="170">
        <v>105</v>
      </c>
      <c r="J289" s="171">
        <f>ROUND(I289*H289,2)</f>
        <v>74928</v>
      </c>
      <c r="K289" s="167" t="s">
        <v>136</v>
      </c>
      <c r="L289" s="34"/>
      <c r="M289" s="172" t="s">
        <v>44</v>
      </c>
      <c r="N289" s="173" t="s">
        <v>50</v>
      </c>
      <c r="O289" s="35"/>
      <c r="P289" s="174">
        <f>O289*H289</f>
        <v>0</v>
      </c>
      <c r="Q289" s="174">
        <v>0.08425</v>
      </c>
      <c r="R289" s="174">
        <f>Q289*H289</f>
        <v>60.1208</v>
      </c>
      <c r="S289" s="174">
        <v>0</v>
      </c>
      <c r="T289" s="175">
        <f>S289*H289</f>
        <v>0</v>
      </c>
      <c r="AR289" s="17" t="s">
        <v>137</v>
      </c>
      <c r="AT289" s="17" t="s">
        <v>132</v>
      </c>
      <c r="AU289" s="17" t="s">
        <v>87</v>
      </c>
      <c r="AY289" s="17" t="s">
        <v>130</v>
      </c>
      <c r="BE289" s="176">
        <f>IF(N289="základní",J289,0)</f>
        <v>74928</v>
      </c>
      <c r="BF289" s="176">
        <f>IF(N289="snížená",J289,0)</f>
        <v>0</v>
      </c>
      <c r="BG289" s="176">
        <f>IF(N289="zákl. přenesená",J289,0)</f>
        <v>0</v>
      </c>
      <c r="BH289" s="176">
        <f>IF(N289="sníž. přenesená",J289,0)</f>
        <v>0</v>
      </c>
      <c r="BI289" s="176">
        <f>IF(N289="nulová",J289,0)</f>
        <v>0</v>
      </c>
      <c r="BJ289" s="17" t="s">
        <v>23</v>
      </c>
      <c r="BK289" s="176">
        <f>ROUND(I289*H289,2)</f>
        <v>74928</v>
      </c>
      <c r="BL289" s="17" t="s">
        <v>137</v>
      </c>
      <c r="BM289" s="17" t="s">
        <v>754</v>
      </c>
    </row>
    <row r="290" spans="2:51" s="11" customFormat="1" ht="22.5" customHeight="1">
      <c r="B290" s="177"/>
      <c r="D290" s="178" t="s">
        <v>139</v>
      </c>
      <c r="E290" s="179" t="s">
        <v>44</v>
      </c>
      <c r="F290" s="180" t="s">
        <v>755</v>
      </c>
      <c r="H290" s="181">
        <v>654</v>
      </c>
      <c r="I290" s="182"/>
      <c r="L290" s="177"/>
      <c r="M290" s="183"/>
      <c r="N290" s="184"/>
      <c r="O290" s="184"/>
      <c r="P290" s="184"/>
      <c r="Q290" s="184"/>
      <c r="R290" s="184"/>
      <c r="S290" s="184"/>
      <c r="T290" s="185"/>
      <c r="AT290" s="179" t="s">
        <v>139</v>
      </c>
      <c r="AU290" s="179" t="s">
        <v>87</v>
      </c>
      <c r="AV290" s="11" t="s">
        <v>87</v>
      </c>
      <c r="AW290" s="11" t="s">
        <v>42</v>
      </c>
      <c r="AX290" s="11" t="s">
        <v>79</v>
      </c>
      <c r="AY290" s="179" t="s">
        <v>130</v>
      </c>
    </row>
    <row r="291" spans="2:51" s="12" customFormat="1" ht="22.5" customHeight="1">
      <c r="B291" s="186"/>
      <c r="D291" s="178" t="s">
        <v>139</v>
      </c>
      <c r="E291" s="187" t="s">
        <v>44</v>
      </c>
      <c r="F291" s="188" t="s">
        <v>635</v>
      </c>
      <c r="H291" s="189" t="s">
        <v>44</v>
      </c>
      <c r="I291" s="190"/>
      <c r="L291" s="186"/>
      <c r="M291" s="191"/>
      <c r="N291" s="192"/>
      <c r="O291" s="192"/>
      <c r="P291" s="192"/>
      <c r="Q291" s="192"/>
      <c r="R291" s="192"/>
      <c r="S291" s="192"/>
      <c r="T291" s="193"/>
      <c r="AT291" s="189" t="s">
        <v>139</v>
      </c>
      <c r="AU291" s="189" t="s">
        <v>87</v>
      </c>
      <c r="AV291" s="12" t="s">
        <v>23</v>
      </c>
      <c r="AW291" s="12" t="s">
        <v>42</v>
      </c>
      <c r="AX291" s="12" t="s">
        <v>79</v>
      </c>
      <c r="AY291" s="189" t="s">
        <v>130</v>
      </c>
    </row>
    <row r="292" spans="2:51" s="11" customFormat="1" ht="22.5" customHeight="1">
      <c r="B292" s="177"/>
      <c r="D292" s="178" t="s">
        <v>139</v>
      </c>
      <c r="E292" s="179" t="s">
        <v>44</v>
      </c>
      <c r="F292" s="180" t="s">
        <v>199</v>
      </c>
      <c r="H292" s="181">
        <v>13</v>
      </c>
      <c r="I292" s="182"/>
      <c r="L292" s="177"/>
      <c r="M292" s="183"/>
      <c r="N292" s="184"/>
      <c r="O292" s="184"/>
      <c r="P292" s="184"/>
      <c r="Q292" s="184"/>
      <c r="R292" s="184"/>
      <c r="S292" s="184"/>
      <c r="T292" s="185"/>
      <c r="AT292" s="179" t="s">
        <v>139</v>
      </c>
      <c r="AU292" s="179" t="s">
        <v>87</v>
      </c>
      <c r="AV292" s="11" t="s">
        <v>87</v>
      </c>
      <c r="AW292" s="11" t="s">
        <v>42</v>
      </c>
      <c r="AX292" s="11" t="s">
        <v>79</v>
      </c>
      <c r="AY292" s="179" t="s">
        <v>130</v>
      </c>
    </row>
    <row r="293" spans="2:51" s="12" customFormat="1" ht="22.5" customHeight="1">
      <c r="B293" s="186"/>
      <c r="D293" s="178" t="s">
        <v>139</v>
      </c>
      <c r="E293" s="187" t="s">
        <v>44</v>
      </c>
      <c r="F293" s="188" t="s">
        <v>756</v>
      </c>
      <c r="H293" s="189" t="s">
        <v>44</v>
      </c>
      <c r="I293" s="190"/>
      <c r="L293" s="186"/>
      <c r="M293" s="191"/>
      <c r="N293" s="192"/>
      <c r="O293" s="192"/>
      <c r="P293" s="192"/>
      <c r="Q293" s="192"/>
      <c r="R293" s="192"/>
      <c r="S293" s="192"/>
      <c r="T293" s="193"/>
      <c r="AT293" s="189" t="s">
        <v>139</v>
      </c>
      <c r="AU293" s="189" t="s">
        <v>87</v>
      </c>
      <c r="AV293" s="12" t="s">
        <v>23</v>
      </c>
      <c r="AW293" s="12" t="s">
        <v>42</v>
      </c>
      <c r="AX293" s="12" t="s">
        <v>79</v>
      </c>
      <c r="AY293" s="189" t="s">
        <v>130</v>
      </c>
    </row>
    <row r="294" spans="2:51" s="11" customFormat="1" ht="22.5" customHeight="1">
      <c r="B294" s="177"/>
      <c r="D294" s="178" t="s">
        <v>139</v>
      </c>
      <c r="E294" s="179" t="s">
        <v>44</v>
      </c>
      <c r="F294" s="180" t="s">
        <v>757</v>
      </c>
      <c r="H294" s="181">
        <v>46.6</v>
      </c>
      <c r="I294" s="182"/>
      <c r="L294" s="177"/>
      <c r="M294" s="183"/>
      <c r="N294" s="184"/>
      <c r="O294" s="184"/>
      <c r="P294" s="184"/>
      <c r="Q294" s="184"/>
      <c r="R294" s="184"/>
      <c r="S294" s="184"/>
      <c r="T294" s="185"/>
      <c r="AT294" s="179" t="s">
        <v>139</v>
      </c>
      <c r="AU294" s="179" t="s">
        <v>87</v>
      </c>
      <c r="AV294" s="11" t="s">
        <v>87</v>
      </c>
      <c r="AW294" s="11" t="s">
        <v>42</v>
      </c>
      <c r="AX294" s="11" t="s">
        <v>79</v>
      </c>
      <c r="AY294" s="179" t="s">
        <v>130</v>
      </c>
    </row>
    <row r="295" spans="2:51" s="12" customFormat="1" ht="22.5" customHeight="1">
      <c r="B295" s="186"/>
      <c r="D295" s="178" t="s">
        <v>139</v>
      </c>
      <c r="E295" s="187" t="s">
        <v>44</v>
      </c>
      <c r="F295" s="188" t="s">
        <v>758</v>
      </c>
      <c r="H295" s="189" t="s">
        <v>44</v>
      </c>
      <c r="I295" s="190"/>
      <c r="L295" s="186"/>
      <c r="M295" s="191"/>
      <c r="N295" s="192"/>
      <c r="O295" s="192"/>
      <c r="P295" s="192"/>
      <c r="Q295" s="192"/>
      <c r="R295" s="192"/>
      <c r="S295" s="192"/>
      <c r="T295" s="193"/>
      <c r="AT295" s="189" t="s">
        <v>139</v>
      </c>
      <c r="AU295" s="189" t="s">
        <v>87</v>
      </c>
      <c r="AV295" s="12" t="s">
        <v>23</v>
      </c>
      <c r="AW295" s="12" t="s">
        <v>42</v>
      </c>
      <c r="AX295" s="12" t="s">
        <v>79</v>
      </c>
      <c r="AY295" s="189" t="s">
        <v>130</v>
      </c>
    </row>
    <row r="296" spans="2:51" s="13" customFormat="1" ht="22.5" customHeight="1">
      <c r="B296" s="194"/>
      <c r="D296" s="195" t="s">
        <v>139</v>
      </c>
      <c r="E296" s="196" t="s">
        <v>44</v>
      </c>
      <c r="F296" s="197" t="s">
        <v>142</v>
      </c>
      <c r="H296" s="198">
        <v>713.6</v>
      </c>
      <c r="I296" s="199"/>
      <c r="L296" s="194"/>
      <c r="M296" s="200"/>
      <c r="N296" s="201"/>
      <c r="O296" s="201"/>
      <c r="P296" s="201"/>
      <c r="Q296" s="201"/>
      <c r="R296" s="201"/>
      <c r="S296" s="201"/>
      <c r="T296" s="202"/>
      <c r="AT296" s="203" t="s">
        <v>139</v>
      </c>
      <c r="AU296" s="203" t="s">
        <v>87</v>
      </c>
      <c r="AV296" s="13" t="s">
        <v>137</v>
      </c>
      <c r="AW296" s="13" t="s">
        <v>42</v>
      </c>
      <c r="AX296" s="13" t="s">
        <v>23</v>
      </c>
      <c r="AY296" s="203" t="s">
        <v>130</v>
      </c>
    </row>
    <row r="297" spans="2:65" s="1" customFormat="1" ht="22.5" customHeight="1">
      <c r="B297" s="164"/>
      <c r="C297" s="204" t="s">
        <v>371</v>
      </c>
      <c r="D297" s="204" t="s">
        <v>237</v>
      </c>
      <c r="E297" s="205" t="s">
        <v>746</v>
      </c>
      <c r="F297" s="206" t="s">
        <v>747</v>
      </c>
      <c r="G297" s="207" t="s">
        <v>135</v>
      </c>
      <c r="H297" s="208">
        <v>660.54</v>
      </c>
      <c r="I297" s="209">
        <v>98</v>
      </c>
      <c r="J297" s="210">
        <f>ROUND(I297*H297,2)</f>
        <v>64732.92</v>
      </c>
      <c r="K297" s="206" t="s">
        <v>136</v>
      </c>
      <c r="L297" s="211"/>
      <c r="M297" s="212" t="s">
        <v>44</v>
      </c>
      <c r="N297" s="213" t="s">
        <v>50</v>
      </c>
      <c r="O297" s="35"/>
      <c r="P297" s="174">
        <f>O297*H297</f>
        <v>0</v>
      </c>
      <c r="Q297" s="174">
        <v>0.14</v>
      </c>
      <c r="R297" s="174">
        <f>Q297*H297</f>
        <v>92.4756</v>
      </c>
      <c r="S297" s="174">
        <v>0</v>
      </c>
      <c r="T297" s="175">
        <f>S297*H297</f>
        <v>0</v>
      </c>
      <c r="AR297" s="17" t="s">
        <v>174</v>
      </c>
      <c r="AT297" s="17" t="s">
        <v>237</v>
      </c>
      <c r="AU297" s="17" t="s">
        <v>87</v>
      </c>
      <c r="AY297" s="17" t="s">
        <v>130</v>
      </c>
      <c r="BE297" s="176">
        <f>IF(N297="základní",J297,0)</f>
        <v>64732.92</v>
      </c>
      <c r="BF297" s="176">
        <f>IF(N297="snížená",J297,0)</f>
        <v>0</v>
      </c>
      <c r="BG297" s="176">
        <f>IF(N297="zákl. přenesená",J297,0)</f>
        <v>0</v>
      </c>
      <c r="BH297" s="176">
        <f>IF(N297="sníž. přenesená",J297,0)</f>
        <v>0</v>
      </c>
      <c r="BI297" s="176">
        <f>IF(N297="nulová",J297,0)</f>
        <v>0</v>
      </c>
      <c r="BJ297" s="17" t="s">
        <v>23</v>
      </c>
      <c r="BK297" s="176">
        <f>ROUND(I297*H297,2)</f>
        <v>64732.92</v>
      </c>
      <c r="BL297" s="17" t="s">
        <v>137</v>
      </c>
      <c r="BM297" s="17" t="s">
        <v>759</v>
      </c>
    </row>
    <row r="298" spans="2:47" s="1" customFormat="1" ht="30" customHeight="1">
      <c r="B298" s="34"/>
      <c r="D298" s="178" t="s">
        <v>501</v>
      </c>
      <c r="F298" s="219" t="s">
        <v>749</v>
      </c>
      <c r="I298" s="138"/>
      <c r="L298" s="34"/>
      <c r="M298" s="63"/>
      <c r="N298" s="35"/>
      <c r="O298" s="35"/>
      <c r="P298" s="35"/>
      <c r="Q298" s="35"/>
      <c r="R298" s="35"/>
      <c r="S298" s="35"/>
      <c r="T298" s="64"/>
      <c r="AT298" s="17" t="s">
        <v>501</v>
      </c>
      <c r="AU298" s="17" t="s">
        <v>87</v>
      </c>
    </row>
    <row r="299" spans="2:51" s="11" customFormat="1" ht="22.5" customHeight="1">
      <c r="B299" s="177"/>
      <c r="D299" s="195" t="s">
        <v>139</v>
      </c>
      <c r="F299" s="214" t="s">
        <v>760</v>
      </c>
      <c r="H299" s="215">
        <v>660.54</v>
      </c>
      <c r="I299" s="182"/>
      <c r="L299" s="177"/>
      <c r="M299" s="183"/>
      <c r="N299" s="184"/>
      <c r="O299" s="184"/>
      <c r="P299" s="184"/>
      <c r="Q299" s="184"/>
      <c r="R299" s="184"/>
      <c r="S299" s="184"/>
      <c r="T299" s="185"/>
      <c r="AT299" s="179" t="s">
        <v>139</v>
      </c>
      <c r="AU299" s="179" t="s">
        <v>87</v>
      </c>
      <c r="AV299" s="11" t="s">
        <v>87</v>
      </c>
      <c r="AW299" s="11" t="s">
        <v>4</v>
      </c>
      <c r="AX299" s="11" t="s">
        <v>23</v>
      </c>
      <c r="AY299" s="179" t="s">
        <v>130</v>
      </c>
    </row>
    <row r="300" spans="2:65" s="1" customFormat="1" ht="22.5" customHeight="1">
      <c r="B300" s="164"/>
      <c r="C300" s="204" t="s">
        <v>412</v>
      </c>
      <c r="D300" s="204" t="s">
        <v>237</v>
      </c>
      <c r="E300" s="205" t="s">
        <v>761</v>
      </c>
      <c r="F300" s="206" t="s">
        <v>762</v>
      </c>
      <c r="G300" s="207" t="s">
        <v>135</v>
      </c>
      <c r="H300" s="208">
        <v>13.13</v>
      </c>
      <c r="I300" s="209">
        <v>167.20000000000002</v>
      </c>
      <c r="J300" s="210">
        <f>ROUND(I300*H300,2)</f>
        <v>2195.34</v>
      </c>
      <c r="K300" s="206" t="s">
        <v>136</v>
      </c>
      <c r="L300" s="211"/>
      <c r="M300" s="212" t="s">
        <v>44</v>
      </c>
      <c r="N300" s="213" t="s">
        <v>50</v>
      </c>
      <c r="O300" s="35"/>
      <c r="P300" s="174">
        <f>O300*H300</f>
        <v>0</v>
      </c>
      <c r="Q300" s="174">
        <v>0.14</v>
      </c>
      <c r="R300" s="174">
        <f>Q300*H300</f>
        <v>1.8382000000000003</v>
      </c>
      <c r="S300" s="174">
        <v>0</v>
      </c>
      <c r="T300" s="175">
        <f>S300*H300</f>
        <v>0</v>
      </c>
      <c r="AR300" s="17" t="s">
        <v>174</v>
      </c>
      <c r="AT300" s="17" t="s">
        <v>237</v>
      </c>
      <c r="AU300" s="17" t="s">
        <v>87</v>
      </c>
      <c r="AY300" s="17" t="s">
        <v>130</v>
      </c>
      <c r="BE300" s="176">
        <f>IF(N300="základní",J300,0)</f>
        <v>2195.34</v>
      </c>
      <c r="BF300" s="176">
        <f>IF(N300="snížená",J300,0)</f>
        <v>0</v>
      </c>
      <c r="BG300" s="176">
        <f>IF(N300="zákl. přenesená",J300,0)</f>
        <v>0</v>
      </c>
      <c r="BH300" s="176">
        <f>IF(N300="sníž. přenesená",J300,0)</f>
        <v>0</v>
      </c>
      <c r="BI300" s="176">
        <f>IF(N300="nulová",J300,0)</f>
        <v>0</v>
      </c>
      <c r="BJ300" s="17" t="s">
        <v>23</v>
      </c>
      <c r="BK300" s="176">
        <f>ROUND(I300*H300,2)</f>
        <v>2195.34</v>
      </c>
      <c r="BL300" s="17" t="s">
        <v>137</v>
      </c>
      <c r="BM300" s="17" t="s">
        <v>763</v>
      </c>
    </row>
    <row r="301" spans="2:47" s="1" customFormat="1" ht="30" customHeight="1">
      <c r="B301" s="34"/>
      <c r="D301" s="178" t="s">
        <v>501</v>
      </c>
      <c r="F301" s="219" t="s">
        <v>749</v>
      </c>
      <c r="I301" s="138"/>
      <c r="L301" s="34"/>
      <c r="M301" s="63"/>
      <c r="N301" s="35"/>
      <c r="O301" s="35"/>
      <c r="P301" s="35"/>
      <c r="Q301" s="35"/>
      <c r="R301" s="35"/>
      <c r="S301" s="35"/>
      <c r="T301" s="64"/>
      <c r="AT301" s="17" t="s">
        <v>501</v>
      </c>
      <c r="AU301" s="17" t="s">
        <v>87</v>
      </c>
    </row>
    <row r="302" spans="2:51" s="11" customFormat="1" ht="22.5" customHeight="1">
      <c r="B302" s="177"/>
      <c r="D302" s="195" t="s">
        <v>139</v>
      </c>
      <c r="F302" s="214" t="s">
        <v>764</v>
      </c>
      <c r="H302" s="215">
        <v>13.13</v>
      </c>
      <c r="I302" s="182"/>
      <c r="L302" s="177"/>
      <c r="M302" s="183"/>
      <c r="N302" s="184"/>
      <c r="O302" s="184"/>
      <c r="P302" s="184"/>
      <c r="Q302" s="184"/>
      <c r="R302" s="184"/>
      <c r="S302" s="184"/>
      <c r="T302" s="185"/>
      <c r="AT302" s="179" t="s">
        <v>139</v>
      </c>
      <c r="AU302" s="179" t="s">
        <v>87</v>
      </c>
      <c r="AV302" s="11" t="s">
        <v>87</v>
      </c>
      <c r="AW302" s="11" t="s">
        <v>4</v>
      </c>
      <c r="AX302" s="11" t="s">
        <v>23</v>
      </c>
      <c r="AY302" s="179" t="s">
        <v>130</v>
      </c>
    </row>
    <row r="303" spans="2:65" s="1" customFormat="1" ht="22.5" customHeight="1">
      <c r="B303" s="164"/>
      <c r="C303" s="204" t="s">
        <v>416</v>
      </c>
      <c r="D303" s="204" t="s">
        <v>237</v>
      </c>
      <c r="E303" s="205" t="s">
        <v>765</v>
      </c>
      <c r="F303" s="206" t="s">
        <v>766</v>
      </c>
      <c r="G303" s="207" t="s">
        <v>135</v>
      </c>
      <c r="H303" s="208">
        <v>47.066</v>
      </c>
      <c r="I303" s="209">
        <v>294</v>
      </c>
      <c r="J303" s="210">
        <f>ROUND(I303*H303,2)</f>
        <v>13837.4</v>
      </c>
      <c r="K303" s="206" t="s">
        <v>136</v>
      </c>
      <c r="L303" s="211"/>
      <c r="M303" s="212" t="s">
        <v>44</v>
      </c>
      <c r="N303" s="213" t="s">
        <v>50</v>
      </c>
      <c r="O303" s="35"/>
      <c r="P303" s="174">
        <f>O303*H303</f>
        <v>0</v>
      </c>
      <c r="Q303" s="174">
        <v>0.131</v>
      </c>
      <c r="R303" s="174">
        <f>Q303*H303</f>
        <v>6.165646000000001</v>
      </c>
      <c r="S303" s="174">
        <v>0</v>
      </c>
      <c r="T303" s="175">
        <f>S303*H303</f>
        <v>0</v>
      </c>
      <c r="AR303" s="17" t="s">
        <v>174</v>
      </c>
      <c r="AT303" s="17" t="s">
        <v>237</v>
      </c>
      <c r="AU303" s="17" t="s">
        <v>87</v>
      </c>
      <c r="AY303" s="17" t="s">
        <v>130</v>
      </c>
      <c r="BE303" s="176">
        <f>IF(N303="základní",J303,0)</f>
        <v>13837.4</v>
      </c>
      <c r="BF303" s="176">
        <f>IF(N303="snížená",J303,0)</f>
        <v>0</v>
      </c>
      <c r="BG303" s="176">
        <f>IF(N303="zákl. přenesená",J303,0)</f>
        <v>0</v>
      </c>
      <c r="BH303" s="176">
        <f>IF(N303="sníž. přenesená",J303,0)</f>
        <v>0</v>
      </c>
      <c r="BI303" s="176">
        <f>IF(N303="nulová",J303,0)</f>
        <v>0</v>
      </c>
      <c r="BJ303" s="17" t="s">
        <v>23</v>
      </c>
      <c r="BK303" s="176">
        <f>ROUND(I303*H303,2)</f>
        <v>13837.4</v>
      </c>
      <c r="BL303" s="17" t="s">
        <v>137</v>
      </c>
      <c r="BM303" s="17" t="s">
        <v>767</v>
      </c>
    </row>
    <row r="304" spans="2:51" s="11" customFormat="1" ht="22.5" customHeight="1">
      <c r="B304" s="177"/>
      <c r="D304" s="195" t="s">
        <v>139</v>
      </c>
      <c r="F304" s="214" t="s">
        <v>768</v>
      </c>
      <c r="H304" s="215">
        <v>47.066</v>
      </c>
      <c r="I304" s="182"/>
      <c r="L304" s="177"/>
      <c r="M304" s="183"/>
      <c r="N304" s="184"/>
      <c r="O304" s="184"/>
      <c r="P304" s="184"/>
      <c r="Q304" s="184"/>
      <c r="R304" s="184"/>
      <c r="S304" s="184"/>
      <c r="T304" s="185"/>
      <c r="AT304" s="179" t="s">
        <v>139</v>
      </c>
      <c r="AU304" s="179" t="s">
        <v>87</v>
      </c>
      <c r="AV304" s="11" t="s">
        <v>87</v>
      </c>
      <c r="AW304" s="11" t="s">
        <v>4</v>
      </c>
      <c r="AX304" s="11" t="s">
        <v>23</v>
      </c>
      <c r="AY304" s="179" t="s">
        <v>130</v>
      </c>
    </row>
    <row r="305" spans="2:65" s="1" customFormat="1" ht="22.5" customHeight="1">
      <c r="B305" s="164"/>
      <c r="C305" s="165" t="s">
        <v>423</v>
      </c>
      <c r="D305" s="165" t="s">
        <v>132</v>
      </c>
      <c r="E305" s="166" t="s">
        <v>769</v>
      </c>
      <c r="F305" s="167" t="s">
        <v>770</v>
      </c>
      <c r="G305" s="168" t="s">
        <v>135</v>
      </c>
      <c r="H305" s="169">
        <v>282.5</v>
      </c>
      <c r="I305" s="170">
        <v>109</v>
      </c>
      <c r="J305" s="171">
        <f>ROUND(I305*H305,2)</f>
        <v>30792.5</v>
      </c>
      <c r="K305" s="167" t="s">
        <v>136</v>
      </c>
      <c r="L305" s="34"/>
      <c r="M305" s="172" t="s">
        <v>44</v>
      </c>
      <c r="N305" s="173" t="s">
        <v>50</v>
      </c>
      <c r="O305" s="35"/>
      <c r="P305" s="174">
        <f>O305*H305</f>
        <v>0</v>
      </c>
      <c r="Q305" s="174">
        <v>0.08565</v>
      </c>
      <c r="R305" s="174">
        <f>Q305*H305</f>
        <v>24.196125000000002</v>
      </c>
      <c r="S305" s="174">
        <v>0</v>
      </c>
      <c r="T305" s="175">
        <f>S305*H305</f>
        <v>0</v>
      </c>
      <c r="AR305" s="17" t="s">
        <v>137</v>
      </c>
      <c r="AT305" s="17" t="s">
        <v>132</v>
      </c>
      <c r="AU305" s="17" t="s">
        <v>87</v>
      </c>
      <c r="AY305" s="17" t="s">
        <v>130</v>
      </c>
      <c r="BE305" s="176">
        <f>IF(N305="základní",J305,0)</f>
        <v>30792.5</v>
      </c>
      <c r="BF305" s="176">
        <f>IF(N305="snížená",J305,0)</f>
        <v>0</v>
      </c>
      <c r="BG305" s="176">
        <f>IF(N305="zákl. přenesená",J305,0)</f>
        <v>0</v>
      </c>
      <c r="BH305" s="176">
        <f>IF(N305="sníž. přenesená",J305,0)</f>
        <v>0</v>
      </c>
      <c r="BI305" s="176">
        <f>IF(N305="nulová",J305,0)</f>
        <v>0</v>
      </c>
      <c r="BJ305" s="17" t="s">
        <v>23</v>
      </c>
      <c r="BK305" s="176">
        <f>ROUND(I305*H305,2)</f>
        <v>30792.5</v>
      </c>
      <c r="BL305" s="17" t="s">
        <v>137</v>
      </c>
      <c r="BM305" s="17" t="s">
        <v>771</v>
      </c>
    </row>
    <row r="306" spans="2:51" s="11" customFormat="1" ht="22.5" customHeight="1">
      <c r="B306" s="177"/>
      <c r="D306" s="178" t="s">
        <v>139</v>
      </c>
      <c r="E306" s="179" t="s">
        <v>44</v>
      </c>
      <c r="F306" s="180" t="s">
        <v>699</v>
      </c>
      <c r="H306" s="181">
        <v>174</v>
      </c>
      <c r="I306" s="182"/>
      <c r="L306" s="177"/>
      <c r="M306" s="183"/>
      <c r="N306" s="184"/>
      <c r="O306" s="184"/>
      <c r="P306" s="184"/>
      <c r="Q306" s="184"/>
      <c r="R306" s="184"/>
      <c r="S306" s="184"/>
      <c r="T306" s="185"/>
      <c r="AT306" s="179" t="s">
        <v>139</v>
      </c>
      <c r="AU306" s="179" t="s">
        <v>87</v>
      </c>
      <c r="AV306" s="11" t="s">
        <v>87</v>
      </c>
      <c r="AW306" s="11" t="s">
        <v>42</v>
      </c>
      <c r="AX306" s="11" t="s">
        <v>79</v>
      </c>
      <c r="AY306" s="179" t="s">
        <v>130</v>
      </c>
    </row>
    <row r="307" spans="2:51" s="12" customFormat="1" ht="22.5" customHeight="1">
      <c r="B307" s="186"/>
      <c r="D307" s="178" t="s">
        <v>139</v>
      </c>
      <c r="E307" s="187" t="s">
        <v>44</v>
      </c>
      <c r="F307" s="188" t="s">
        <v>612</v>
      </c>
      <c r="H307" s="189" t="s">
        <v>44</v>
      </c>
      <c r="I307" s="190"/>
      <c r="L307" s="186"/>
      <c r="M307" s="191"/>
      <c r="N307" s="192"/>
      <c r="O307" s="192"/>
      <c r="P307" s="192"/>
      <c r="Q307" s="192"/>
      <c r="R307" s="192"/>
      <c r="S307" s="192"/>
      <c r="T307" s="193"/>
      <c r="AT307" s="189" t="s">
        <v>139</v>
      </c>
      <c r="AU307" s="189" t="s">
        <v>87</v>
      </c>
      <c r="AV307" s="12" t="s">
        <v>23</v>
      </c>
      <c r="AW307" s="12" t="s">
        <v>42</v>
      </c>
      <c r="AX307" s="12" t="s">
        <v>79</v>
      </c>
      <c r="AY307" s="189" t="s">
        <v>130</v>
      </c>
    </row>
    <row r="308" spans="2:51" s="11" customFormat="1" ht="22.5" customHeight="1">
      <c r="B308" s="177"/>
      <c r="D308" s="178" t="s">
        <v>139</v>
      </c>
      <c r="E308" s="179" t="s">
        <v>44</v>
      </c>
      <c r="F308" s="180" t="s">
        <v>335</v>
      </c>
      <c r="H308" s="181">
        <v>40</v>
      </c>
      <c r="I308" s="182"/>
      <c r="L308" s="177"/>
      <c r="M308" s="183"/>
      <c r="N308" s="184"/>
      <c r="O308" s="184"/>
      <c r="P308" s="184"/>
      <c r="Q308" s="184"/>
      <c r="R308" s="184"/>
      <c r="S308" s="184"/>
      <c r="T308" s="185"/>
      <c r="AT308" s="179" t="s">
        <v>139</v>
      </c>
      <c r="AU308" s="179" t="s">
        <v>87</v>
      </c>
      <c r="AV308" s="11" t="s">
        <v>87</v>
      </c>
      <c r="AW308" s="11" t="s">
        <v>42</v>
      </c>
      <c r="AX308" s="11" t="s">
        <v>79</v>
      </c>
      <c r="AY308" s="179" t="s">
        <v>130</v>
      </c>
    </row>
    <row r="309" spans="2:51" s="12" customFormat="1" ht="22.5" customHeight="1">
      <c r="B309" s="186"/>
      <c r="D309" s="178" t="s">
        <v>139</v>
      </c>
      <c r="E309" s="187" t="s">
        <v>44</v>
      </c>
      <c r="F309" s="188" t="s">
        <v>772</v>
      </c>
      <c r="H309" s="189" t="s">
        <v>44</v>
      </c>
      <c r="I309" s="190"/>
      <c r="L309" s="186"/>
      <c r="M309" s="191"/>
      <c r="N309" s="192"/>
      <c r="O309" s="192"/>
      <c r="P309" s="192"/>
      <c r="Q309" s="192"/>
      <c r="R309" s="192"/>
      <c r="S309" s="192"/>
      <c r="T309" s="193"/>
      <c r="AT309" s="189" t="s">
        <v>139</v>
      </c>
      <c r="AU309" s="189" t="s">
        <v>87</v>
      </c>
      <c r="AV309" s="12" t="s">
        <v>23</v>
      </c>
      <c r="AW309" s="12" t="s">
        <v>42</v>
      </c>
      <c r="AX309" s="12" t="s">
        <v>79</v>
      </c>
      <c r="AY309" s="189" t="s">
        <v>130</v>
      </c>
    </row>
    <row r="310" spans="2:51" s="11" customFormat="1" ht="22.5" customHeight="1">
      <c r="B310" s="177"/>
      <c r="D310" s="178" t="s">
        <v>139</v>
      </c>
      <c r="E310" s="179" t="s">
        <v>44</v>
      </c>
      <c r="F310" s="180" t="s">
        <v>773</v>
      </c>
      <c r="H310" s="181">
        <v>68.5</v>
      </c>
      <c r="I310" s="182"/>
      <c r="L310" s="177"/>
      <c r="M310" s="183"/>
      <c r="N310" s="184"/>
      <c r="O310" s="184"/>
      <c r="P310" s="184"/>
      <c r="Q310" s="184"/>
      <c r="R310" s="184"/>
      <c r="S310" s="184"/>
      <c r="T310" s="185"/>
      <c r="AT310" s="179" t="s">
        <v>139</v>
      </c>
      <c r="AU310" s="179" t="s">
        <v>87</v>
      </c>
      <c r="AV310" s="11" t="s">
        <v>87</v>
      </c>
      <c r="AW310" s="11" t="s">
        <v>42</v>
      </c>
      <c r="AX310" s="11" t="s">
        <v>79</v>
      </c>
      <c r="AY310" s="179" t="s">
        <v>130</v>
      </c>
    </row>
    <row r="311" spans="2:51" s="12" customFormat="1" ht="22.5" customHeight="1">
      <c r="B311" s="186"/>
      <c r="D311" s="178" t="s">
        <v>139</v>
      </c>
      <c r="E311" s="187" t="s">
        <v>44</v>
      </c>
      <c r="F311" s="188" t="s">
        <v>758</v>
      </c>
      <c r="H311" s="189" t="s">
        <v>44</v>
      </c>
      <c r="I311" s="190"/>
      <c r="L311" s="186"/>
      <c r="M311" s="191"/>
      <c r="N311" s="192"/>
      <c r="O311" s="192"/>
      <c r="P311" s="192"/>
      <c r="Q311" s="192"/>
      <c r="R311" s="192"/>
      <c r="S311" s="192"/>
      <c r="T311" s="193"/>
      <c r="AT311" s="189" t="s">
        <v>139</v>
      </c>
      <c r="AU311" s="189" t="s">
        <v>87</v>
      </c>
      <c r="AV311" s="12" t="s">
        <v>23</v>
      </c>
      <c r="AW311" s="12" t="s">
        <v>42</v>
      </c>
      <c r="AX311" s="12" t="s">
        <v>79</v>
      </c>
      <c r="AY311" s="189" t="s">
        <v>130</v>
      </c>
    </row>
    <row r="312" spans="2:51" s="13" customFormat="1" ht="22.5" customHeight="1">
      <c r="B312" s="194"/>
      <c r="D312" s="195" t="s">
        <v>139</v>
      </c>
      <c r="E312" s="196" t="s">
        <v>44</v>
      </c>
      <c r="F312" s="197" t="s">
        <v>142</v>
      </c>
      <c r="H312" s="198">
        <v>282.5</v>
      </c>
      <c r="I312" s="199"/>
      <c r="L312" s="194"/>
      <c r="M312" s="200"/>
      <c r="N312" s="201"/>
      <c r="O312" s="201"/>
      <c r="P312" s="201"/>
      <c r="Q312" s="201"/>
      <c r="R312" s="201"/>
      <c r="S312" s="201"/>
      <c r="T312" s="202"/>
      <c r="AT312" s="203" t="s">
        <v>139</v>
      </c>
      <c r="AU312" s="203" t="s">
        <v>87</v>
      </c>
      <c r="AV312" s="13" t="s">
        <v>137</v>
      </c>
      <c r="AW312" s="13" t="s">
        <v>42</v>
      </c>
      <c r="AX312" s="13" t="s">
        <v>23</v>
      </c>
      <c r="AY312" s="203" t="s">
        <v>130</v>
      </c>
    </row>
    <row r="313" spans="2:65" s="1" customFormat="1" ht="22.5" customHeight="1">
      <c r="B313" s="164"/>
      <c r="C313" s="204" t="s">
        <v>427</v>
      </c>
      <c r="D313" s="204" t="s">
        <v>237</v>
      </c>
      <c r="E313" s="205" t="s">
        <v>774</v>
      </c>
      <c r="F313" s="206" t="s">
        <v>775</v>
      </c>
      <c r="G313" s="207" t="s">
        <v>135</v>
      </c>
      <c r="H313" s="208">
        <v>216.14</v>
      </c>
      <c r="I313" s="209">
        <v>132.29999999999998</v>
      </c>
      <c r="J313" s="210">
        <f>ROUND(I313*H313,2)</f>
        <v>28595.32</v>
      </c>
      <c r="K313" s="206" t="s">
        <v>136</v>
      </c>
      <c r="L313" s="211"/>
      <c r="M313" s="212" t="s">
        <v>44</v>
      </c>
      <c r="N313" s="213" t="s">
        <v>50</v>
      </c>
      <c r="O313" s="35"/>
      <c r="P313" s="174">
        <f>O313*H313</f>
        <v>0</v>
      </c>
      <c r="Q313" s="174">
        <v>0.18</v>
      </c>
      <c r="R313" s="174">
        <f>Q313*H313</f>
        <v>38.905199999999994</v>
      </c>
      <c r="S313" s="174">
        <v>0</v>
      </c>
      <c r="T313" s="175">
        <f>S313*H313</f>
        <v>0</v>
      </c>
      <c r="AR313" s="17" t="s">
        <v>174</v>
      </c>
      <c r="AT313" s="17" t="s">
        <v>237</v>
      </c>
      <c r="AU313" s="17" t="s">
        <v>87</v>
      </c>
      <c r="AY313" s="17" t="s">
        <v>130</v>
      </c>
      <c r="BE313" s="176">
        <f>IF(N313="základní",J313,0)</f>
        <v>28595.32</v>
      </c>
      <c r="BF313" s="176">
        <f>IF(N313="snížená",J313,0)</f>
        <v>0</v>
      </c>
      <c r="BG313" s="176">
        <f>IF(N313="zákl. přenesená",J313,0)</f>
        <v>0</v>
      </c>
      <c r="BH313" s="176">
        <f>IF(N313="sníž. přenesená",J313,0)</f>
        <v>0</v>
      </c>
      <c r="BI313" s="176">
        <f>IF(N313="nulová",J313,0)</f>
        <v>0</v>
      </c>
      <c r="BJ313" s="17" t="s">
        <v>23</v>
      </c>
      <c r="BK313" s="176">
        <f>ROUND(I313*H313,2)</f>
        <v>28595.32</v>
      </c>
      <c r="BL313" s="17" t="s">
        <v>137</v>
      </c>
      <c r="BM313" s="17" t="s">
        <v>776</v>
      </c>
    </row>
    <row r="314" spans="2:47" s="1" customFormat="1" ht="30" customHeight="1">
      <c r="B314" s="34"/>
      <c r="D314" s="178" t="s">
        <v>501</v>
      </c>
      <c r="F314" s="219" t="s">
        <v>749</v>
      </c>
      <c r="I314" s="138"/>
      <c r="L314" s="34"/>
      <c r="M314" s="63"/>
      <c r="N314" s="35"/>
      <c r="O314" s="35"/>
      <c r="P314" s="35"/>
      <c r="Q314" s="35"/>
      <c r="R314" s="35"/>
      <c r="S314" s="35"/>
      <c r="T314" s="64"/>
      <c r="AT314" s="17" t="s">
        <v>501</v>
      </c>
      <c r="AU314" s="17" t="s">
        <v>87</v>
      </c>
    </row>
    <row r="315" spans="2:51" s="11" customFormat="1" ht="22.5" customHeight="1">
      <c r="B315" s="177"/>
      <c r="D315" s="178" t="s">
        <v>139</v>
      </c>
      <c r="E315" s="179" t="s">
        <v>44</v>
      </c>
      <c r="F315" s="180" t="s">
        <v>777</v>
      </c>
      <c r="H315" s="181">
        <v>216.14</v>
      </c>
      <c r="I315" s="182"/>
      <c r="L315" s="177"/>
      <c r="M315" s="183"/>
      <c r="N315" s="184"/>
      <c r="O315" s="184"/>
      <c r="P315" s="184"/>
      <c r="Q315" s="184"/>
      <c r="R315" s="184"/>
      <c r="S315" s="184"/>
      <c r="T315" s="185"/>
      <c r="AT315" s="179" t="s">
        <v>139</v>
      </c>
      <c r="AU315" s="179" t="s">
        <v>87</v>
      </c>
      <c r="AV315" s="11" t="s">
        <v>87</v>
      </c>
      <c r="AW315" s="11" t="s">
        <v>42</v>
      </c>
      <c r="AX315" s="11" t="s">
        <v>79</v>
      </c>
      <c r="AY315" s="179" t="s">
        <v>130</v>
      </c>
    </row>
    <row r="316" spans="2:51" s="13" customFormat="1" ht="22.5" customHeight="1">
      <c r="B316" s="194"/>
      <c r="D316" s="195" t="s">
        <v>139</v>
      </c>
      <c r="E316" s="196" t="s">
        <v>44</v>
      </c>
      <c r="F316" s="197" t="s">
        <v>142</v>
      </c>
      <c r="H316" s="198">
        <v>216.14</v>
      </c>
      <c r="I316" s="199"/>
      <c r="L316" s="194"/>
      <c r="M316" s="200"/>
      <c r="N316" s="201"/>
      <c r="O316" s="201"/>
      <c r="P316" s="201"/>
      <c r="Q316" s="201"/>
      <c r="R316" s="201"/>
      <c r="S316" s="201"/>
      <c r="T316" s="202"/>
      <c r="AT316" s="203" t="s">
        <v>139</v>
      </c>
      <c r="AU316" s="203" t="s">
        <v>87</v>
      </c>
      <c r="AV316" s="13" t="s">
        <v>137</v>
      </c>
      <c r="AW316" s="13" t="s">
        <v>42</v>
      </c>
      <c r="AX316" s="13" t="s">
        <v>23</v>
      </c>
      <c r="AY316" s="203" t="s">
        <v>130</v>
      </c>
    </row>
    <row r="317" spans="2:65" s="1" customFormat="1" ht="22.5" customHeight="1">
      <c r="B317" s="164"/>
      <c r="C317" s="204" t="s">
        <v>431</v>
      </c>
      <c r="D317" s="204" t="s">
        <v>237</v>
      </c>
      <c r="E317" s="205" t="s">
        <v>778</v>
      </c>
      <c r="F317" s="206" t="s">
        <v>779</v>
      </c>
      <c r="G317" s="207" t="s">
        <v>135</v>
      </c>
      <c r="H317" s="208">
        <v>69.185</v>
      </c>
      <c r="I317" s="209">
        <v>328.29999999999995</v>
      </c>
      <c r="J317" s="210">
        <f>ROUND(I317*H317,2)</f>
        <v>22713.44</v>
      </c>
      <c r="K317" s="206" t="s">
        <v>44</v>
      </c>
      <c r="L317" s="211"/>
      <c r="M317" s="212" t="s">
        <v>44</v>
      </c>
      <c r="N317" s="213" t="s">
        <v>50</v>
      </c>
      <c r="O317" s="35"/>
      <c r="P317" s="174">
        <f>O317*H317</f>
        <v>0</v>
      </c>
      <c r="Q317" s="174">
        <v>0.131</v>
      </c>
      <c r="R317" s="174">
        <f>Q317*H317</f>
        <v>9.063235</v>
      </c>
      <c r="S317" s="174">
        <v>0</v>
      </c>
      <c r="T317" s="175">
        <f>S317*H317</f>
        <v>0</v>
      </c>
      <c r="AR317" s="17" t="s">
        <v>174</v>
      </c>
      <c r="AT317" s="17" t="s">
        <v>237</v>
      </c>
      <c r="AU317" s="17" t="s">
        <v>87</v>
      </c>
      <c r="AY317" s="17" t="s">
        <v>130</v>
      </c>
      <c r="BE317" s="176">
        <f>IF(N317="základní",J317,0)</f>
        <v>22713.44</v>
      </c>
      <c r="BF317" s="176">
        <f>IF(N317="snížená",J317,0)</f>
        <v>0</v>
      </c>
      <c r="BG317" s="176">
        <f>IF(N317="zákl. přenesená",J317,0)</f>
        <v>0</v>
      </c>
      <c r="BH317" s="176">
        <f>IF(N317="sníž. přenesená",J317,0)</f>
        <v>0</v>
      </c>
      <c r="BI317" s="176">
        <f>IF(N317="nulová",J317,0)</f>
        <v>0</v>
      </c>
      <c r="BJ317" s="17" t="s">
        <v>23</v>
      </c>
      <c r="BK317" s="176">
        <f>ROUND(I317*H317,2)</f>
        <v>22713.44</v>
      </c>
      <c r="BL317" s="17" t="s">
        <v>137</v>
      </c>
      <c r="BM317" s="17" t="s">
        <v>780</v>
      </c>
    </row>
    <row r="318" spans="2:51" s="11" customFormat="1" ht="22.5" customHeight="1">
      <c r="B318" s="177"/>
      <c r="D318" s="195" t="s">
        <v>139</v>
      </c>
      <c r="F318" s="214" t="s">
        <v>781</v>
      </c>
      <c r="H318" s="215">
        <v>69.185</v>
      </c>
      <c r="I318" s="182"/>
      <c r="L318" s="177"/>
      <c r="M318" s="183"/>
      <c r="N318" s="184"/>
      <c r="O318" s="184"/>
      <c r="P318" s="184"/>
      <c r="Q318" s="184"/>
      <c r="R318" s="184"/>
      <c r="S318" s="184"/>
      <c r="T318" s="185"/>
      <c r="AT318" s="179" t="s">
        <v>139</v>
      </c>
      <c r="AU318" s="179" t="s">
        <v>87</v>
      </c>
      <c r="AV318" s="11" t="s">
        <v>87</v>
      </c>
      <c r="AW318" s="11" t="s">
        <v>4</v>
      </c>
      <c r="AX318" s="11" t="s">
        <v>23</v>
      </c>
      <c r="AY318" s="179" t="s">
        <v>130</v>
      </c>
    </row>
    <row r="319" spans="2:65" s="1" customFormat="1" ht="22.5" customHeight="1">
      <c r="B319" s="164"/>
      <c r="C319" s="165" t="s">
        <v>435</v>
      </c>
      <c r="D319" s="165" t="s">
        <v>132</v>
      </c>
      <c r="E319" s="166" t="s">
        <v>782</v>
      </c>
      <c r="F319" s="167" t="s">
        <v>783</v>
      </c>
      <c r="G319" s="168" t="s">
        <v>135</v>
      </c>
      <c r="H319" s="169">
        <v>81</v>
      </c>
      <c r="I319" s="170">
        <v>109</v>
      </c>
      <c r="J319" s="171">
        <f>ROUND(I319*H319,2)</f>
        <v>8829</v>
      </c>
      <c r="K319" s="167" t="s">
        <v>136</v>
      </c>
      <c r="L319" s="34"/>
      <c r="M319" s="172" t="s">
        <v>44</v>
      </c>
      <c r="N319" s="173" t="s">
        <v>50</v>
      </c>
      <c r="O319" s="35"/>
      <c r="P319" s="174">
        <f>O319*H319</f>
        <v>0</v>
      </c>
      <c r="Q319" s="174">
        <v>0.08565</v>
      </c>
      <c r="R319" s="174">
        <f>Q319*H319</f>
        <v>6.9376500000000005</v>
      </c>
      <c r="S319" s="174">
        <v>0</v>
      </c>
      <c r="T319" s="175">
        <f>S319*H319</f>
        <v>0</v>
      </c>
      <c r="AR319" s="17" t="s">
        <v>137</v>
      </c>
      <c r="AT319" s="17" t="s">
        <v>132</v>
      </c>
      <c r="AU319" s="17" t="s">
        <v>87</v>
      </c>
      <c r="AY319" s="17" t="s">
        <v>130</v>
      </c>
      <c r="BE319" s="176">
        <f>IF(N319="základní",J319,0)</f>
        <v>8829</v>
      </c>
      <c r="BF319" s="176">
        <f>IF(N319="snížená",J319,0)</f>
        <v>0</v>
      </c>
      <c r="BG319" s="176">
        <f>IF(N319="zákl. přenesená",J319,0)</f>
        <v>0</v>
      </c>
      <c r="BH319" s="176">
        <f>IF(N319="sníž. přenesená",J319,0)</f>
        <v>0</v>
      </c>
      <c r="BI319" s="176">
        <f>IF(N319="nulová",J319,0)</f>
        <v>0</v>
      </c>
      <c r="BJ319" s="17" t="s">
        <v>23</v>
      </c>
      <c r="BK319" s="176">
        <f>ROUND(I319*H319,2)</f>
        <v>8829</v>
      </c>
      <c r="BL319" s="17" t="s">
        <v>137</v>
      </c>
      <c r="BM319" s="17" t="s">
        <v>784</v>
      </c>
    </row>
    <row r="320" spans="2:51" s="11" customFormat="1" ht="22.5" customHeight="1">
      <c r="B320" s="177"/>
      <c r="D320" s="178" t="s">
        <v>139</v>
      </c>
      <c r="E320" s="179" t="s">
        <v>44</v>
      </c>
      <c r="F320" s="180" t="s">
        <v>523</v>
      </c>
      <c r="H320" s="181">
        <v>81</v>
      </c>
      <c r="I320" s="182"/>
      <c r="L320" s="177"/>
      <c r="M320" s="183"/>
      <c r="N320" s="184"/>
      <c r="O320" s="184"/>
      <c r="P320" s="184"/>
      <c r="Q320" s="184"/>
      <c r="R320" s="184"/>
      <c r="S320" s="184"/>
      <c r="T320" s="185"/>
      <c r="AT320" s="179" t="s">
        <v>139</v>
      </c>
      <c r="AU320" s="179" t="s">
        <v>87</v>
      </c>
      <c r="AV320" s="11" t="s">
        <v>87</v>
      </c>
      <c r="AW320" s="11" t="s">
        <v>42</v>
      </c>
      <c r="AX320" s="11" t="s">
        <v>79</v>
      </c>
      <c r="AY320" s="179" t="s">
        <v>130</v>
      </c>
    </row>
    <row r="321" spans="2:51" s="12" customFormat="1" ht="22.5" customHeight="1">
      <c r="B321" s="186"/>
      <c r="D321" s="178" t="s">
        <v>139</v>
      </c>
      <c r="E321" s="187" t="s">
        <v>44</v>
      </c>
      <c r="F321" s="188" t="s">
        <v>785</v>
      </c>
      <c r="H321" s="189" t="s">
        <v>44</v>
      </c>
      <c r="I321" s="190"/>
      <c r="L321" s="186"/>
      <c r="M321" s="191"/>
      <c r="N321" s="192"/>
      <c r="O321" s="192"/>
      <c r="P321" s="192"/>
      <c r="Q321" s="192"/>
      <c r="R321" s="192"/>
      <c r="S321" s="192"/>
      <c r="T321" s="193"/>
      <c r="AT321" s="189" t="s">
        <v>139</v>
      </c>
      <c r="AU321" s="189" t="s">
        <v>87</v>
      </c>
      <c r="AV321" s="12" t="s">
        <v>23</v>
      </c>
      <c r="AW321" s="12" t="s">
        <v>42</v>
      </c>
      <c r="AX321" s="12" t="s">
        <v>79</v>
      </c>
      <c r="AY321" s="189" t="s">
        <v>130</v>
      </c>
    </row>
    <row r="322" spans="2:51" s="13" customFormat="1" ht="22.5" customHeight="1">
      <c r="B322" s="194"/>
      <c r="D322" s="195" t="s">
        <v>139</v>
      </c>
      <c r="E322" s="196" t="s">
        <v>44</v>
      </c>
      <c r="F322" s="197" t="s">
        <v>142</v>
      </c>
      <c r="H322" s="198">
        <v>81</v>
      </c>
      <c r="I322" s="199"/>
      <c r="L322" s="194"/>
      <c r="M322" s="200"/>
      <c r="N322" s="201"/>
      <c r="O322" s="201"/>
      <c r="P322" s="201"/>
      <c r="Q322" s="201"/>
      <c r="R322" s="201"/>
      <c r="S322" s="201"/>
      <c r="T322" s="202"/>
      <c r="AT322" s="203" t="s">
        <v>139</v>
      </c>
      <c r="AU322" s="203" t="s">
        <v>87</v>
      </c>
      <c r="AV322" s="13" t="s">
        <v>137</v>
      </c>
      <c r="AW322" s="13" t="s">
        <v>42</v>
      </c>
      <c r="AX322" s="13" t="s">
        <v>23</v>
      </c>
      <c r="AY322" s="203" t="s">
        <v>130</v>
      </c>
    </row>
    <row r="323" spans="2:65" s="1" customFormat="1" ht="22.5" customHeight="1">
      <c r="B323" s="164"/>
      <c r="C323" s="204" t="s">
        <v>438</v>
      </c>
      <c r="D323" s="204" t="s">
        <v>237</v>
      </c>
      <c r="E323" s="205" t="s">
        <v>786</v>
      </c>
      <c r="F323" s="206" t="s">
        <v>787</v>
      </c>
      <c r="G323" s="207" t="s">
        <v>135</v>
      </c>
      <c r="H323" s="208">
        <v>81.81</v>
      </c>
      <c r="I323" s="209">
        <v>143.5</v>
      </c>
      <c r="J323" s="210">
        <f>ROUND(I323*H323,2)</f>
        <v>11739.74</v>
      </c>
      <c r="K323" s="206" t="s">
        <v>44</v>
      </c>
      <c r="L323" s="211"/>
      <c r="M323" s="212" t="s">
        <v>44</v>
      </c>
      <c r="N323" s="213" t="s">
        <v>50</v>
      </c>
      <c r="O323" s="35"/>
      <c r="P323" s="174">
        <f>O323*H323</f>
        <v>0</v>
      </c>
      <c r="Q323" s="174">
        <v>0.185</v>
      </c>
      <c r="R323" s="174">
        <f>Q323*H323</f>
        <v>15.13485</v>
      </c>
      <c r="S323" s="174">
        <v>0</v>
      </c>
      <c r="T323" s="175">
        <f>S323*H323</f>
        <v>0</v>
      </c>
      <c r="AR323" s="17" t="s">
        <v>174</v>
      </c>
      <c r="AT323" s="17" t="s">
        <v>237</v>
      </c>
      <c r="AU323" s="17" t="s">
        <v>87</v>
      </c>
      <c r="AY323" s="17" t="s">
        <v>130</v>
      </c>
      <c r="BE323" s="176">
        <f>IF(N323="základní",J323,0)</f>
        <v>11739.74</v>
      </c>
      <c r="BF323" s="176">
        <f>IF(N323="snížená",J323,0)</f>
        <v>0</v>
      </c>
      <c r="BG323" s="176">
        <f>IF(N323="zákl. přenesená",J323,0)</f>
        <v>0</v>
      </c>
      <c r="BH323" s="176">
        <f>IF(N323="sníž. přenesená",J323,0)</f>
        <v>0</v>
      </c>
      <c r="BI323" s="176">
        <f>IF(N323="nulová",J323,0)</f>
        <v>0</v>
      </c>
      <c r="BJ323" s="17" t="s">
        <v>23</v>
      </c>
      <c r="BK323" s="176">
        <f>ROUND(I323*H323,2)</f>
        <v>11739.74</v>
      </c>
      <c r="BL323" s="17" t="s">
        <v>137</v>
      </c>
      <c r="BM323" s="17" t="s">
        <v>788</v>
      </c>
    </row>
    <row r="324" spans="2:47" s="1" customFormat="1" ht="30" customHeight="1">
      <c r="B324" s="34"/>
      <c r="D324" s="178" t="s">
        <v>501</v>
      </c>
      <c r="F324" s="219" t="s">
        <v>749</v>
      </c>
      <c r="I324" s="138"/>
      <c r="L324" s="34"/>
      <c r="M324" s="63"/>
      <c r="N324" s="35"/>
      <c r="O324" s="35"/>
      <c r="P324" s="35"/>
      <c r="Q324" s="35"/>
      <c r="R324" s="35"/>
      <c r="S324" s="35"/>
      <c r="T324" s="64"/>
      <c r="AT324" s="17" t="s">
        <v>501</v>
      </c>
      <c r="AU324" s="17" t="s">
        <v>87</v>
      </c>
    </row>
    <row r="325" spans="2:51" s="11" customFormat="1" ht="22.5" customHeight="1">
      <c r="B325" s="177"/>
      <c r="D325" s="195" t="s">
        <v>139</v>
      </c>
      <c r="F325" s="214" t="s">
        <v>789</v>
      </c>
      <c r="H325" s="215">
        <v>81.81</v>
      </c>
      <c r="I325" s="182"/>
      <c r="L325" s="177"/>
      <c r="M325" s="183"/>
      <c r="N325" s="184"/>
      <c r="O325" s="184"/>
      <c r="P325" s="184"/>
      <c r="Q325" s="184"/>
      <c r="R325" s="184"/>
      <c r="S325" s="184"/>
      <c r="T325" s="185"/>
      <c r="AT325" s="179" t="s">
        <v>139</v>
      </c>
      <c r="AU325" s="179" t="s">
        <v>87</v>
      </c>
      <c r="AV325" s="11" t="s">
        <v>87</v>
      </c>
      <c r="AW325" s="11" t="s">
        <v>4</v>
      </c>
      <c r="AX325" s="11" t="s">
        <v>23</v>
      </c>
      <c r="AY325" s="179" t="s">
        <v>130</v>
      </c>
    </row>
    <row r="326" spans="2:65" s="1" customFormat="1" ht="22.5" customHeight="1">
      <c r="B326" s="164"/>
      <c r="C326" s="165" t="s">
        <v>442</v>
      </c>
      <c r="D326" s="165" t="s">
        <v>132</v>
      </c>
      <c r="E326" s="166" t="s">
        <v>790</v>
      </c>
      <c r="F326" s="167" t="s">
        <v>791</v>
      </c>
      <c r="G326" s="168" t="s">
        <v>135</v>
      </c>
      <c r="H326" s="169">
        <v>235</v>
      </c>
      <c r="I326" s="170">
        <v>109</v>
      </c>
      <c r="J326" s="171">
        <f>ROUND(I326*H326,2)</f>
        <v>25615</v>
      </c>
      <c r="K326" s="167" t="s">
        <v>136</v>
      </c>
      <c r="L326" s="34"/>
      <c r="M326" s="172" t="s">
        <v>44</v>
      </c>
      <c r="N326" s="173" t="s">
        <v>50</v>
      </c>
      <c r="O326" s="35"/>
      <c r="P326" s="174">
        <f>O326*H326</f>
        <v>0</v>
      </c>
      <c r="Q326" s="174">
        <v>0.10362</v>
      </c>
      <c r="R326" s="174">
        <f>Q326*H326</f>
        <v>24.3507</v>
      </c>
      <c r="S326" s="174">
        <v>0</v>
      </c>
      <c r="T326" s="175">
        <f>S326*H326</f>
        <v>0</v>
      </c>
      <c r="AR326" s="17" t="s">
        <v>137</v>
      </c>
      <c r="AT326" s="17" t="s">
        <v>132</v>
      </c>
      <c r="AU326" s="17" t="s">
        <v>87</v>
      </c>
      <c r="AY326" s="17" t="s">
        <v>130</v>
      </c>
      <c r="BE326" s="176">
        <f>IF(N326="základní",J326,0)</f>
        <v>25615</v>
      </c>
      <c r="BF326" s="176">
        <f>IF(N326="snížená",J326,0)</f>
        <v>0</v>
      </c>
      <c r="BG326" s="176">
        <f>IF(N326="zákl. přenesená",J326,0)</f>
        <v>0</v>
      </c>
      <c r="BH326" s="176">
        <f>IF(N326="sníž. přenesená",J326,0)</f>
        <v>0</v>
      </c>
      <c r="BI326" s="176">
        <f>IF(N326="nulová",J326,0)</f>
        <v>0</v>
      </c>
      <c r="BJ326" s="17" t="s">
        <v>23</v>
      </c>
      <c r="BK326" s="176">
        <f>ROUND(I326*H326,2)</f>
        <v>25615</v>
      </c>
      <c r="BL326" s="17" t="s">
        <v>137</v>
      </c>
      <c r="BM326" s="17" t="s">
        <v>792</v>
      </c>
    </row>
    <row r="327" spans="2:51" s="11" customFormat="1" ht="22.5" customHeight="1">
      <c r="B327" s="177"/>
      <c r="D327" s="178" t="s">
        <v>139</v>
      </c>
      <c r="E327" s="179" t="s">
        <v>44</v>
      </c>
      <c r="F327" s="180" t="s">
        <v>694</v>
      </c>
      <c r="H327" s="181">
        <v>235</v>
      </c>
      <c r="I327" s="182"/>
      <c r="L327" s="177"/>
      <c r="M327" s="183"/>
      <c r="N327" s="184"/>
      <c r="O327" s="184"/>
      <c r="P327" s="184"/>
      <c r="Q327" s="184"/>
      <c r="R327" s="184"/>
      <c r="S327" s="184"/>
      <c r="T327" s="185"/>
      <c r="AT327" s="179" t="s">
        <v>139</v>
      </c>
      <c r="AU327" s="179" t="s">
        <v>87</v>
      </c>
      <c r="AV327" s="11" t="s">
        <v>87</v>
      </c>
      <c r="AW327" s="11" t="s">
        <v>42</v>
      </c>
      <c r="AX327" s="11" t="s">
        <v>79</v>
      </c>
      <c r="AY327" s="179" t="s">
        <v>130</v>
      </c>
    </row>
    <row r="328" spans="2:51" s="12" customFormat="1" ht="22.5" customHeight="1">
      <c r="B328" s="186"/>
      <c r="D328" s="178" t="s">
        <v>139</v>
      </c>
      <c r="E328" s="187" t="s">
        <v>44</v>
      </c>
      <c r="F328" s="188" t="s">
        <v>793</v>
      </c>
      <c r="H328" s="189" t="s">
        <v>44</v>
      </c>
      <c r="I328" s="190"/>
      <c r="L328" s="186"/>
      <c r="M328" s="191"/>
      <c r="N328" s="192"/>
      <c r="O328" s="192"/>
      <c r="P328" s="192"/>
      <c r="Q328" s="192"/>
      <c r="R328" s="192"/>
      <c r="S328" s="192"/>
      <c r="T328" s="193"/>
      <c r="AT328" s="189" t="s">
        <v>139</v>
      </c>
      <c r="AU328" s="189" t="s">
        <v>87</v>
      </c>
      <c r="AV328" s="12" t="s">
        <v>23</v>
      </c>
      <c r="AW328" s="12" t="s">
        <v>42</v>
      </c>
      <c r="AX328" s="12" t="s">
        <v>79</v>
      </c>
      <c r="AY328" s="189" t="s">
        <v>130</v>
      </c>
    </row>
    <row r="329" spans="2:51" s="13" customFormat="1" ht="22.5" customHeight="1">
      <c r="B329" s="194"/>
      <c r="D329" s="195" t="s">
        <v>139</v>
      </c>
      <c r="E329" s="196" t="s">
        <v>44</v>
      </c>
      <c r="F329" s="197" t="s">
        <v>142</v>
      </c>
      <c r="H329" s="198">
        <v>235</v>
      </c>
      <c r="I329" s="199"/>
      <c r="L329" s="194"/>
      <c r="M329" s="200"/>
      <c r="N329" s="201"/>
      <c r="O329" s="201"/>
      <c r="P329" s="201"/>
      <c r="Q329" s="201"/>
      <c r="R329" s="201"/>
      <c r="S329" s="201"/>
      <c r="T329" s="202"/>
      <c r="AT329" s="203" t="s">
        <v>139</v>
      </c>
      <c r="AU329" s="203" t="s">
        <v>87</v>
      </c>
      <c r="AV329" s="13" t="s">
        <v>137</v>
      </c>
      <c r="AW329" s="13" t="s">
        <v>42</v>
      </c>
      <c r="AX329" s="13" t="s">
        <v>23</v>
      </c>
      <c r="AY329" s="203" t="s">
        <v>130</v>
      </c>
    </row>
    <row r="330" spans="2:65" s="1" customFormat="1" ht="22.5" customHeight="1">
      <c r="B330" s="164"/>
      <c r="C330" s="204" t="s">
        <v>446</v>
      </c>
      <c r="D330" s="204" t="s">
        <v>237</v>
      </c>
      <c r="E330" s="205" t="s">
        <v>774</v>
      </c>
      <c r="F330" s="206" t="s">
        <v>775</v>
      </c>
      <c r="G330" s="207" t="s">
        <v>135</v>
      </c>
      <c r="H330" s="208">
        <v>237.35</v>
      </c>
      <c r="I330" s="209">
        <v>132.29999999999998</v>
      </c>
      <c r="J330" s="210">
        <f>ROUND(I330*H330,2)</f>
        <v>31401.41</v>
      </c>
      <c r="K330" s="206" t="s">
        <v>136</v>
      </c>
      <c r="L330" s="211"/>
      <c r="M330" s="212" t="s">
        <v>44</v>
      </c>
      <c r="N330" s="213" t="s">
        <v>50</v>
      </c>
      <c r="O330" s="35"/>
      <c r="P330" s="174">
        <f>O330*H330</f>
        <v>0</v>
      </c>
      <c r="Q330" s="174">
        <v>0.18</v>
      </c>
      <c r="R330" s="174">
        <f>Q330*H330</f>
        <v>42.723</v>
      </c>
      <c r="S330" s="174">
        <v>0</v>
      </c>
      <c r="T330" s="175">
        <f>S330*H330</f>
        <v>0</v>
      </c>
      <c r="AR330" s="17" t="s">
        <v>174</v>
      </c>
      <c r="AT330" s="17" t="s">
        <v>237</v>
      </c>
      <c r="AU330" s="17" t="s">
        <v>87</v>
      </c>
      <c r="AY330" s="17" t="s">
        <v>130</v>
      </c>
      <c r="BE330" s="176">
        <f>IF(N330="základní",J330,0)</f>
        <v>31401.41</v>
      </c>
      <c r="BF330" s="176">
        <f>IF(N330="snížená",J330,0)</f>
        <v>0</v>
      </c>
      <c r="BG330" s="176">
        <f>IF(N330="zákl. přenesená",J330,0)</f>
        <v>0</v>
      </c>
      <c r="BH330" s="176">
        <f>IF(N330="sníž. přenesená",J330,0)</f>
        <v>0</v>
      </c>
      <c r="BI330" s="176">
        <f>IF(N330="nulová",J330,0)</f>
        <v>0</v>
      </c>
      <c r="BJ330" s="17" t="s">
        <v>23</v>
      </c>
      <c r="BK330" s="176">
        <f>ROUND(I330*H330,2)</f>
        <v>31401.41</v>
      </c>
      <c r="BL330" s="17" t="s">
        <v>137</v>
      </c>
      <c r="BM330" s="17" t="s">
        <v>794</v>
      </c>
    </row>
    <row r="331" spans="2:47" s="1" customFormat="1" ht="30" customHeight="1">
      <c r="B331" s="34"/>
      <c r="D331" s="178" t="s">
        <v>501</v>
      </c>
      <c r="F331" s="219" t="s">
        <v>749</v>
      </c>
      <c r="I331" s="138"/>
      <c r="L331" s="34"/>
      <c r="M331" s="63"/>
      <c r="N331" s="35"/>
      <c r="O331" s="35"/>
      <c r="P331" s="35"/>
      <c r="Q331" s="35"/>
      <c r="R331" s="35"/>
      <c r="S331" s="35"/>
      <c r="T331" s="64"/>
      <c r="AT331" s="17" t="s">
        <v>501</v>
      </c>
      <c r="AU331" s="17" t="s">
        <v>87</v>
      </c>
    </row>
    <row r="332" spans="2:51" s="11" customFormat="1" ht="22.5" customHeight="1">
      <c r="B332" s="177"/>
      <c r="D332" s="178" t="s">
        <v>139</v>
      </c>
      <c r="F332" s="180" t="s">
        <v>795</v>
      </c>
      <c r="H332" s="181">
        <v>237.35</v>
      </c>
      <c r="I332" s="182"/>
      <c r="L332" s="177"/>
      <c r="M332" s="183"/>
      <c r="N332" s="184"/>
      <c r="O332" s="184"/>
      <c r="P332" s="184"/>
      <c r="Q332" s="184"/>
      <c r="R332" s="184"/>
      <c r="S332" s="184"/>
      <c r="T332" s="185"/>
      <c r="AT332" s="179" t="s">
        <v>139</v>
      </c>
      <c r="AU332" s="179" t="s">
        <v>87</v>
      </c>
      <c r="AV332" s="11" t="s">
        <v>87</v>
      </c>
      <c r="AW332" s="11" t="s">
        <v>4</v>
      </c>
      <c r="AX332" s="11" t="s">
        <v>23</v>
      </c>
      <c r="AY332" s="179" t="s">
        <v>130</v>
      </c>
    </row>
    <row r="333" spans="2:63" s="10" customFormat="1" ht="29.25" customHeight="1">
      <c r="B333" s="150"/>
      <c r="D333" s="161" t="s">
        <v>78</v>
      </c>
      <c r="E333" s="162" t="s">
        <v>174</v>
      </c>
      <c r="F333" s="162" t="s">
        <v>366</v>
      </c>
      <c r="I333" s="153"/>
      <c r="J333" s="163">
        <f>BK333</f>
        <v>100393</v>
      </c>
      <c r="L333" s="150"/>
      <c r="M333" s="155"/>
      <c r="N333" s="156"/>
      <c r="O333" s="156"/>
      <c r="P333" s="157">
        <f>SUM(P334:P365)</f>
        <v>0</v>
      </c>
      <c r="Q333" s="156"/>
      <c r="R333" s="157">
        <f>SUM(R334:R365)</f>
        <v>10.32455</v>
      </c>
      <c r="S333" s="156"/>
      <c r="T333" s="158">
        <f>SUM(T334:T365)</f>
        <v>0</v>
      </c>
      <c r="AR333" s="151" t="s">
        <v>23</v>
      </c>
      <c r="AT333" s="159" t="s">
        <v>78</v>
      </c>
      <c r="AU333" s="159" t="s">
        <v>23</v>
      </c>
      <c r="AY333" s="151" t="s">
        <v>130</v>
      </c>
      <c r="BK333" s="160">
        <f>SUM(BK334:BK365)</f>
        <v>100393</v>
      </c>
    </row>
    <row r="334" spans="2:65" s="1" customFormat="1" ht="22.5" customHeight="1">
      <c r="B334" s="164"/>
      <c r="C334" s="165" t="s">
        <v>451</v>
      </c>
      <c r="D334" s="165" t="s">
        <v>132</v>
      </c>
      <c r="E334" s="166" t="s">
        <v>368</v>
      </c>
      <c r="F334" s="167" t="s">
        <v>369</v>
      </c>
      <c r="G334" s="168" t="s">
        <v>263</v>
      </c>
      <c r="H334" s="169">
        <v>42</v>
      </c>
      <c r="I334" s="170">
        <v>331</v>
      </c>
      <c r="J334" s="171">
        <f>ROUND(I334*H334,2)</f>
        <v>13902</v>
      </c>
      <c r="K334" s="167" t="s">
        <v>136</v>
      </c>
      <c r="L334" s="34"/>
      <c r="M334" s="172" t="s">
        <v>44</v>
      </c>
      <c r="N334" s="173" t="s">
        <v>50</v>
      </c>
      <c r="O334" s="35"/>
      <c r="P334" s="174">
        <f>O334*H334</f>
        <v>0</v>
      </c>
      <c r="Q334" s="174">
        <v>0.0033</v>
      </c>
      <c r="R334" s="174">
        <f>Q334*H334</f>
        <v>0.1386</v>
      </c>
      <c r="S334" s="174">
        <v>0</v>
      </c>
      <c r="T334" s="175">
        <f>S334*H334</f>
        <v>0</v>
      </c>
      <c r="AR334" s="17" t="s">
        <v>137</v>
      </c>
      <c r="AT334" s="17" t="s">
        <v>132</v>
      </c>
      <c r="AU334" s="17" t="s">
        <v>87</v>
      </c>
      <c r="AY334" s="17" t="s">
        <v>130</v>
      </c>
      <c r="BE334" s="176">
        <f>IF(N334="základní",J334,0)</f>
        <v>13902</v>
      </c>
      <c r="BF334" s="176">
        <f>IF(N334="snížená",J334,0)</f>
        <v>0</v>
      </c>
      <c r="BG334" s="176">
        <f>IF(N334="zákl. přenesená",J334,0)</f>
        <v>0</v>
      </c>
      <c r="BH334" s="176">
        <f>IF(N334="sníž. přenesená",J334,0)</f>
        <v>0</v>
      </c>
      <c r="BI334" s="176">
        <f>IF(N334="nulová",J334,0)</f>
        <v>0</v>
      </c>
      <c r="BJ334" s="17" t="s">
        <v>23</v>
      </c>
      <c r="BK334" s="176">
        <f>ROUND(I334*H334,2)</f>
        <v>13902</v>
      </c>
      <c r="BL334" s="17" t="s">
        <v>137</v>
      </c>
      <c r="BM334" s="17" t="s">
        <v>796</v>
      </c>
    </row>
    <row r="335" spans="2:51" s="11" customFormat="1" ht="22.5" customHeight="1">
      <c r="B335" s="177"/>
      <c r="D335" s="178" t="s">
        <v>139</v>
      </c>
      <c r="E335" s="179" t="s">
        <v>44</v>
      </c>
      <c r="F335" s="180" t="s">
        <v>797</v>
      </c>
      <c r="H335" s="181">
        <v>42</v>
      </c>
      <c r="I335" s="182"/>
      <c r="L335" s="177"/>
      <c r="M335" s="183"/>
      <c r="N335" s="184"/>
      <c r="O335" s="184"/>
      <c r="P335" s="184"/>
      <c r="Q335" s="184"/>
      <c r="R335" s="184"/>
      <c r="S335" s="184"/>
      <c r="T335" s="185"/>
      <c r="AT335" s="179" t="s">
        <v>139</v>
      </c>
      <c r="AU335" s="179" t="s">
        <v>87</v>
      </c>
      <c r="AV335" s="11" t="s">
        <v>87</v>
      </c>
      <c r="AW335" s="11" t="s">
        <v>42</v>
      </c>
      <c r="AX335" s="11" t="s">
        <v>79</v>
      </c>
      <c r="AY335" s="179" t="s">
        <v>130</v>
      </c>
    </row>
    <row r="336" spans="2:51" s="12" customFormat="1" ht="22.5" customHeight="1">
      <c r="B336" s="186"/>
      <c r="D336" s="178" t="s">
        <v>139</v>
      </c>
      <c r="E336" s="187" t="s">
        <v>44</v>
      </c>
      <c r="F336" s="188" t="s">
        <v>798</v>
      </c>
      <c r="H336" s="189" t="s">
        <v>44</v>
      </c>
      <c r="I336" s="190"/>
      <c r="L336" s="186"/>
      <c r="M336" s="191"/>
      <c r="N336" s="192"/>
      <c r="O336" s="192"/>
      <c r="P336" s="192"/>
      <c r="Q336" s="192"/>
      <c r="R336" s="192"/>
      <c r="S336" s="192"/>
      <c r="T336" s="193"/>
      <c r="AT336" s="189" t="s">
        <v>139</v>
      </c>
      <c r="AU336" s="189" t="s">
        <v>87</v>
      </c>
      <c r="AV336" s="12" t="s">
        <v>23</v>
      </c>
      <c r="AW336" s="12" t="s">
        <v>42</v>
      </c>
      <c r="AX336" s="12" t="s">
        <v>79</v>
      </c>
      <c r="AY336" s="189" t="s">
        <v>130</v>
      </c>
    </row>
    <row r="337" spans="2:51" s="13" customFormat="1" ht="22.5" customHeight="1">
      <c r="B337" s="194"/>
      <c r="D337" s="195" t="s">
        <v>139</v>
      </c>
      <c r="E337" s="196" t="s">
        <v>44</v>
      </c>
      <c r="F337" s="197" t="s">
        <v>142</v>
      </c>
      <c r="H337" s="198">
        <v>42</v>
      </c>
      <c r="I337" s="199"/>
      <c r="L337" s="194"/>
      <c r="M337" s="200"/>
      <c r="N337" s="201"/>
      <c r="O337" s="201"/>
      <c r="P337" s="201"/>
      <c r="Q337" s="201"/>
      <c r="R337" s="201"/>
      <c r="S337" s="201"/>
      <c r="T337" s="202"/>
      <c r="AT337" s="203" t="s">
        <v>139</v>
      </c>
      <c r="AU337" s="203" t="s">
        <v>87</v>
      </c>
      <c r="AV337" s="13" t="s">
        <v>137</v>
      </c>
      <c r="AW337" s="13" t="s">
        <v>42</v>
      </c>
      <c r="AX337" s="13" t="s">
        <v>23</v>
      </c>
      <c r="AY337" s="203" t="s">
        <v>130</v>
      </c>
    </row>
    <row r="338" spans="2:65" s="1" customFormat="1" ht="22.5" customHeight="1">
      <c r="B338" s="164"/>
      <c r="C338" s="165" t="s">
        <v>455</v>
      </c>
      <c r="D338" s="165" t="s">
        <v>132</v>
      </c>
      <c r="E338" s="166" t="s">
        <v>799</v>
      </c>
      <c r="F338" s="167" t="s">
        <v>800</v>
      </c>
      <c r="G338" s="168" t="s">
        <v>283</v>
      </c>
      <c r="H338" s="169">
        <v>3</v>
      </c>
      <c r="I338" s="170">
        <v>555</v>
      </c>
      <c r="J338" s="171">
        <f>ROUND(I338*H338,2)</f>
        <v>1665</v>
      </c>
      <c r="K338" s="167" t="s">
        <v>136</v>
      </c>
      <c r="L338" s="34"/>
      <c r="M338" s="172" t="s">
        <v>44</v>
      </c>
      <c r="N338" s="173" t="s">
        <v>50</v>
      </c>
      <c r="O338" s="35"/>
      <c r="P338" s="174">
        <f>O338*H338</f>
        <v>0</v>
      </c>
      <c r="Q338" s="174">
        <v>0</v>
      </c>
      <c r="R338" s="174">
        <f>Q338*H338</f>
        <v>0</v>
      </c>
      <c r="S338" s="174">
        <v>0</v>
      </c>
      <c r="T338" s="175">
        <f>S338*H338</f>
        <v>0</v>
      </c>
      <c r="AR338" s="17" t="s">
        <v>137</v>
      </c>
      <c r="AT338" s="17" t="s">
        <v>132</v>
      </c>
      <c r="AU338" s="17" t="s">
        <v>87</v>
      </c>
      <c r="AY338" s="17" t="s">
        <v>130</v>
      </c>
      <c r="BE338" s="176">
        <f>IF(N338="základní",J338,0)</f>
        <v>1665</v>
      </c>
      <c r="BF338" s="176">
        <f>IF(N338="snížená",J338,0)</f>
        <v>0</v>
      </c>
      <c r="BG338" s="176">
        <f>IF(N338="zákl. přenesená",J338,0)</f>
        <v>0</v>
      </c>
      <c r="BH338" s="176">
        <f>IF(N338="sníž. přenesená",J338,0)</f>
        <v>0</v>
      </c>
      <c r="BI338" s="176">
        <f>IF(N338="nulová",J338,0)</f>
        <v>0</v>
      </c>
      <c r="BJ338" s="17" t="s">
        <v>23</v>
      </c>
      <c r="BK338" s="176">
        <f>ROUND(I338*H338,2)</f>
        <v>1665</v>
      </c>
      <c r="BL338" s="17" t="s">
        <v>137</v>
      </c>
      <c r="BM338" s="17" t="s">
        <v>801</v>
      </c>
    </row>
    <row r="339" spans="2:51" s="11" customFormat="1" ht="22.5" customHeight="1">
      <c r="B339" s="177"/>
      <c r="D339" s="178" t="s">
        <v>139</v>
      </c>
      <c r="E339" s="179" t="s">
        <v>44</v>
      </c>
      <c r="F339" s="180" t="s">
        <v>147</v>
      </c>
      <c r="H339" s="181">
        <v>3</v>
      </c>
      <c r="I339" s="182"/>
      <c r="L339" s="177"/>
      <c r="M339" s="183"/>
      <c r="N339" s="184"/>
      <c r="O339" s="184"/>
      <c r="P339" s="184"/>
      <c r="Q339" s="184"/>
      <c r="R339" s="184"/>
      <c r="S339" s="184"/>
      <c r="T339" s="185"/>
      <c r="AT339" s="179" t="s">
        <v>139</v>
      </c>
      <c r="AU339" s="179" t="s">
        <v>87</v>
      </c>
      <c r="AV339" s="11" t="s">
        <v>87</v>
      </c>
      <c r="AW339" s="11" t="s">
        <v>42</v>
      </c>
      <c r="AX339" s="11" t="s">
        <v>79</v>
      </c>
      <c r="AY339" s="179" t="s">
        <v>130</v>
      </c>
    </row>
    <row r="340" spans="2:51" s="12" customFormat="1" ht="22.5" customHeight="1">
      <c r="B340" s="186"/>
      <c r="D340" s="178" t="s">
        <v>139</v>
      </c>
      <c r="E340" s="187" t="s">
        <v>44</v>
      </c>
      <c r="F340" s="188" t="s">
        <v>141</v>
      </c>
      <c r="H340" s="189" t="s">
        <v>44</v>
      </c>
      <c r="I340" s="190"/>
      <c r="L340" s="186"/>
      <c r="M340" s="191"/>
      <c r="N340" s="192"/>
      <c r="O340" s="192"/>
      <c r="P340" s="192"/>
      <c r="Q340" s="192"/>
      <c r="R340" s="192"/>
      <c r="S340" s="192"/>
      <c r="T340" s="193"/>
      <c r="AT340" s="189" t="s">
        <v>139</v>
      </c>
      <c r="AU340" s="189" t="s">
        <v>87</v>
      </c>
      <c r="AV340" s="12" t="s">
        <v>23</v>
      </c>
      <c r="AW340" s="12" t="s">
        <v>42</v>
      </c>
      <c r="AX340" s="12" t="s">
        <v>79</v>
      </c>
      <c r="AY340" s="189" t="s">
        <v>130</v>
      </c>
    </row>
    <row r="341" spans="2:51" s="13" customFormat="1" ht="22.5" customHeight="1">
      <c r="B341" s="194"/>
      <c r="D341" s="195" t="s">
        <v>139</v>
      </c>
      <c r="E341" s="196" t="s">
        <v>44</v>
      </c>
      <c r="F341" s="197" t="s">
        <v>142</v>
      </c>
      <c r="H341" s="198">
        <v>3</v>
      </c>
      <c r="I341" s="199"/>
      <c r="L341" s="194"/>
      <c r="M341" s="200"/>
      <c r="N341" s="201"/>
      <c r="O341" s="201"/>
      <c r="P341" s="201"/>
      <c r="Q341" s="201"/>
      <c r="R341" s="201"/>
      <c r="S341" s="201"/>
      <c r="T341" s="202"/>
      <c r="AT341" s="203" t="s">
        <v>139</v>
      </c>
      <c r="AU341" s="203" t="s">
        <v>87</v>
      </c>
      <c r="AV341" s="13" t="s">
        <v>137</v>
      </c>
      <c r="AW341" s="13" t="s">
        <v>42</v>
      </c>
      <c r="AX341" s="13" t="s">
        <v>23</v>
      </c>
      <c r="AY341" s="203" t="s">
        <v>130</v>
      </c>
    </row>
    <row r="342" spans="2:65" s="1" customFormat="1" ht="22.5" customHeight="1">
      <c r="B342" s="164"/>
      <c r="C342" s="204" t="s">
        <v>459</v>
      </c>
      <c r="D342" s="204" t="s">
        <v>237</v>
      </c>
      <c r="E342" s="205" t="s">
        <v>802</v>
      </c>
      <c r="F342" s="206" t="s">
        <v>803</v>
      </c>
      <c r="G342" s="207" t="s">
        <v>283</v>
      </c>
      <c r="H342" s="208">
        <v>3</v>
      </c>
      <c r="I342" s="209">
        <v>845</v>
      </c>
      <c r="J342" s="210">
        <f>ROUND(I342*H342,2)</f>
        <v>2535</v>
      </c>
      <c r="K342" s="206" t="s">
        <v>136</v>
      </c>
      <c r="L342" s="211"/>
      <c r="M342" s="212" t="s">
        <v>44</v>
      </c>
      <c r="N342" s="213" t="s">
        <v>50</v>
      </c>
      <c r="O342" s="35"/>
      <c r="P342" s="174">
        <f>O342*H342</f>
        <v>0</v>
      </c>
      <c r="Q342" s="174">
        <v>0.0255</v>
      </c>
      <c r="R342" s="174">
        <f>Q342*H342</f>
        <v>0.0765</v>
      </c>
      <c r="S342" s="174">
        <v>0</v>
      </c>
      <c r="T342" s="175">
        <f>S342*H342</f>
        <v>0</v>
      </c>
      <c r="AR342" s="17" t="s">
        <v>174</v>
      </c>
      <c r="AT342" s="17" t="s">
        <v>237</v>
      </c>
      <c r="AU342" s="17" t="s">
        <v>87</v>
      </c>
      <c r="AY342" s="17" t="s">
        <v>130</v>
      </c>
      <c r="BE342" s="176">
        <f>IF(N342="základní",J342,0)</f>
        <v>2535</v>
      </c>
      <c r="BF342" s="176">
        <f>IF(N342="snížená",J342,0)</f>
        <v>0</v>
      </c>
      <c r="BG342" s="176">
        <f>IF(N342="zákl. přenesená",J342,0)</f>
        <v>0</v>
      </c>
      <c r="BH342" s="176">
        <f>IF(N342="sníž. přenesená",J342,0)</f>
        <v>0</v>
      </c>
      <c r="BI342" s="176">
        <f>IF(N342="nulová",J342,0)</f>
        <v>0</v>
      </c>
      <c r="BJ342" s="17" t="s">
        <v>23</v>
      </c>
      <c r="BK342" s="176">
        <f>ROUND(I342*H342,2)</f>
        <v>2535</v>
      </c>
      <c r="BL342" s="17" t="s">
        <v>137</v>
      </c>
      <c r="BM342" s="17" t="s">
        <v>804</v>
      </c>
    </row>
    <row r="343" spans="2:65" s="1" customFormat="1" ht="22.5" customHeight="1">
      <c r="B343" s="164"/>
      <c r="C343" s="204" t="s">
        <v>463</v>
      </c>
      <c r="D343" s="204" t="s">
        <v>237</v>
      </c>
      <c r="E343" s="205" t="s">
        <v>805</v>
      </c>
      <c r="F343" s="206" t="s">
        <v>806</v>
      </c>
      <c r="G343" s="207" t="s">
        <v>283</v>
      </c>
      <c r="H343" s="208">
        <v>3</v>
      </c>
      <c r="I343" s="209">
        <v>131</v>
      </c>
      <c r="J343" s="210">
        <f>ROUND(I343*H343,2)</f>
        <v>393</v>
      </c>
      <c r="K343" s="206" t="s">
        <v>136</v>
      </c>
      <c r="L343" s="211"/>
      <c r="M343" s="212" t="s">
        <v>44</v>
      </c>
      <c r="N343" s="213" t="s">
        <v>50</v>
      </c>
      <c r="O343" s="35"/>
      <c r="P343" s="174">
        <f>O343*H343</f>
        <v>0</v>
      </c>
      <c r="Q343" s="174">
        <v>0.00045</v>
      </c>
      <c r="R343" s="174">
        <f>Q343*H343</f>
        <v>0.00135</v>
      </c>
      <c r="S343" s="174">
        <v>0</v>
      </c>
      <c r="T343" s="175">
        <f>S343*H343</f>
        <v>0</v>
      </c>
      <c r="AR343" s="17" t="s">
        <v>174</v>
      </c>
      <c r="AT343" s="17" t="s">
        <v>237</v>
      </c>
      <c r="AU343" s="17" t="s">
        <v>87</v>
      </c>
      <c r="AY343" s="17" t="s">
        <v>130</v>
      </c>
      <c r="BE343" s="176">
        <f>IF(N343="základní",J343,0)</f>
        <v>393</v>
      </c>
      <c r="BF343" s="176">
        <f>IF(N343="snížená",J343,0)</f>
        <v>0</v>
      </c>
      <c r="BG343" s="176">
        <f>IF(N343="zákl. přenesená",J343,0)</f>
        <v>0</v>
      </c>
      <c r="BH343" s="176">
        <f>IF(N343="sníž. přenesená",J343,0)</f>
        <v>0</v>
      </c>
      <c r="BI343" s="176">
        <f>IF(N343="nulová",J343,0)</f>
        <v>0</v>
      </c>
      <c r="BJ343" s="17" t="s">
        <v>23</v>
      </c>
      <c r="BK343" s="176">
        <f>ROUND(I343*H343,2)</f>
        <v>393</v>
      </c>
      <c r="BL343" s="17" t="s">
        <v>137</v>
      </c>
      <c r="BM343" s="17" t="s">
        <v>807</v>
      </c>
    </row>
    <row r="344" spans="2:65" s="1" customFormat="1" ht="22.5" customHeight="1">
      <c r="B344" s="164"/>
      <c r="C344" s="165" t="s">
        <v>467</v>
      </c>
      <c r="D344" s="165" t="s">
        <v>132</v>
      </c>
      <c r="E344" s="166" t="s">
        <v>808</v>
      </c>
      <c r="F344" s="167" t="s">
        <v>809</v>
      </c>
      <c r="G344" s="168" t="s">
        <v>283</v>
      </c>
      <c r="H344" s="169">
        <v>3</v>
      </c>
      <c r="I344" s="170">
        <v>18500</v>
      </c>
      <c r="J344" s="171">
        <f>ROUND(I344*H344,2)</f>
        <v>55500</v>
      </c>
      <c r="K344" s="167" t="s">
        <v>136</v>
      </c>
      <c r="L344" s="34"/>
      <c r="M344" s="172" t="s">
        <v>44</v>
      </c>
      <c r="N344" s="173" t="s">
        <v>50</v>
      </c>
      <c r="O344" s="35"/>
      <c r="P344" s="174">
        <f>O344*H344</f>
        <v>0</v>
      </c>
      <c r="Q344" s="174">
        <v>1.92726</v>
      </c>
      <c r="R344" s="174">
        <f>Q344*H344</f>
        <v>5.7817799999999995</v>
      </c>
      <c r="S344" s="174">
        <v>0</v>
      </c>
      <c r="T344" s="175">
        <f>S344*H344</f>
        <v>0</v>
      </c>
      <c r="AR344" s="17" t="s">
        <v>137</v>
      </c>
      <c r="AT344" s="17" t="s">
        <v>132</v>
      </c>
      <c r="AU344" s="17" t="s">
        <v>87</v>
      </c>
      <c r="AY344" s="17" t="s">
        <v>130</v>
      </c>
      <c r="BE344" s="176">
        <f>IF(N344="základní",J344,0)</f>
        <v>55500</v>
      </c>
      <c r="BF344" s="176">
        <f>IF(N344="snížená",J344,0)</f>
        <v>0</v>
      </c>
      <c r="BG344" s="176">
        <f>IF(N344="zákl. přenesená",J344,0)</f>
        <v>0</v>
      </c>
      <c r="BH344" s="176">
        <f>IF(N344="sníž. přenesená",J344,0)</f>
        <v>0</v>
      </c>
      <c r="BI344" s="176">
        <f>IF(N344="nulová",J344,0)</f>
        <v>0</v>
      </c>
      <c r="BJ344" s="17" t="s">
        <v>23</v>
      </c>
      <c r="BK344" s="176">
        <f>ROUND(I344*H344,2)</f>
        <v>55500</v>
      </c>
      <c r="BL344" s="17" t="s">
        <v>137</v>
      </c>
      <c r="BM344" s="17" t="s">
        <v>810</v>
      </c>
    </row>
    <row r="345" spans="2:65" s="1" customFormat="1" ht="22.5" customHeight="1">
      <c r="B345" s="164"/>
      <c r="C345" s="165" t="s">
        <v>472</v>
      </c>
      <c r="D345" s="165" t="s">
        <v>132</v>
      </c>
      <c r="E345" s="166" t="s">
        <v>373</v>
      </c>
      <c r="F345" s="167" t="s">
        <v>374</v>
      </c>
      <c r="G345" s="168" t="s">
        <v>283</v>
      </c>
      <c r="H345" s="169">
        <v>2</v>
      </c>
      <c r="I345" s="170">
        <v>2999</v>
      </c>
      <c r="J345" s="171">
        <f>ROUND(I345*H345,2)</f>
        <v>5998</v>
      </c>
      <c r="K345" s="167" t="s">
        <v>136</v>
      </c>
      <c r="L345" s="34"/>
      <c r="M345" s="172" t="s">
        <v>44</v>
      </c>
      <c r="N345" s="173" t="s">
        <v>50</v>
      </c>
      <c r="O345" s="35"/>
      <c r="P345" s="174">
        <f>O345*H345</f>
        <v>0</v>
      </c>
      <c r="Q345" s="174">
        <v>0.3409</v>
      </c>
      <c r="R345" s="174">
        <f>Q345*H345</f>
        <v>0.6818</v>
      </c>
      <c r="S345" s="174">
        <v>0</v>
      </c>
      <c r="T345" s="175">
        <f>S345*H345</f>
        <v>0</v>
      </c>
      <c r="AR345" s="17" t="s">
        <v>137</v>
      </c>
      <c r="AT345" s="17" t="s">
        <v>132</v>
      </c>
      <c r="AU345" s="17" t="s">
        <v>87</v>
      </c>
      <c r="AY345" s="17" t="s">
        <v>130</v>
      </c>
      <c r="BE345" s="176">
        <f>IF(N345="základní",J345,0)</f>
        <v>5998</v>
      </c>
      <c r="BF345" s="176">
        <f>IF(N345="snížená",J345,0)</f>
        <v>0</v>
      </c>
      <c r="BG345" s="176">
        <f>IF(N345="zákl. přenesená",J345,0)</f>
        <v>0</v>
      </c>
      <c r="BH345" s="176">
        <f>IF(N345="sníž. přenesená",J345,0)</f>
        <v>0</v>
      </c>
      <c r="BI345" s="176">
        <f>IF(N345="nulová",J345,0)</f>
        <v>0</v>
      </c>
      <c r="BJ345" s="17" t="s">
        <v>23</v>
      </c>
      <c r="BK345" s="176">
        <f>ROUND(I345*H345,2)</f>
        <v>5998</v>
      </c>
      <c r="BL345" s="17" t="s">
        <v>137</v>
      </c>
      <c r="BM345" s="17" t="s">
        <v>811</v>
      </c>
    </row>
    <row r="346" spans="2:51" s="11" customFormat="1" ht="22.5" customHeight="1">
      <c r="B346" s="177"/>
      <c r="D346" s="178" t="s">
        <v>139</v>
      </c>
      <c r="E346" s="179" t="s">
        <v>44</v>
      </c>
      <c r="F346" s="180" t="s">
        <v>87</v>
      </c>
      <c r="H346" s="181">
        <v>2</v>
      </c>
      <c r="I346" s="182"/>
      <c r="L346" s="177"/>
      <c r="M346" s="183"/>
      <c r="N346" s="184"/>
      <c r="O346" s="184"/>
      <c r="P346" s="184"/>
      <c r="Q346" s="184"/>
      <c r="R346" s="184"/>
      <c r="S346" s="184"/>
      <c r="T346" s="185"/>
      <c r="AT346" s="179" t="s">
        <v>139</v>
      </c>
      <c r="AU346" s="179" t="s">
        <v>87</v>
      </c>
      <c r="AV346" s="11" t="s">
        <v>87</v>
      </c>
      <c r="AW346" s="11" t="s">
        <v>42</v>
      </c>
      <c r="AX346" s="11" t="s">
        <v>79</v>
      </c>
      <c r="AY346" s="179" t="s">
        <v>130</v>
      </c>
    </row>
    <row r="347" spans="2:51" s="12" customFormat="1" ht="22.5" customHeight="1">
      <c r="B347" s="186"/>
      <c r="D347" s="178" t="s">
        <v>139</v>
      </c>
      <c r="E347" s="187" t="s">
        <v>44</v>
      </c>
      <c r="F347" s="188" t="s">
        <v>377</v>
      </c>
      <c r="H347" s="189" t="s">
        <v>44</v>
      </c>
      <c r="I347" s="190"/>
      <c r="L347" s="186"/>
      <c r="M347" s="191"/>
      <c r="N347" s="192"/>
      <c r="O347" s="192"/>
      <c r="P347" s="192"/>
      <c r="Q347" s="192"/>
      <c r="R347" s="192"/>
      <c r="S347" s="192"/>
      <c r="T347" s="193"/>
      <c r="AT347" s="189" t="s">
        <v>139</v>
      </c>
      <c r="AU347" s="189" t="s">
        <v>87</v>
      </c>
      <c r="AV347" s="12" t="s">
        <v>23</v>
      </c>
      <c r="AW347" s="12" t="s">
        <v>42</v>
      </c>
      <c r="AX347" s="12" t="s">
        <v>79</v>
      </c>
      <c r="AY347" s="189" t="s">
        <v>130</v>
      </c>
    </row>
    <row r="348" spans="2:51" s="13" customFormat="1" ht="22.5" customHeight="1">
      <c r="B348" s="194"/>
      <c r="D348" s="195" t="s">
        <v>139</v>
      </c>
      <c r="E348" s="196" t="s">
        <v>44</v>
      </c>
      <c r="F348" s="197" t="s">
        <v>142</v>
      </c>
      <c r="H348" s="198">
        <v>2</v>
      </c>
      <c r="I348" s="199"/>
      <c r="L348" s="194"/>
      <c r="M348" s="200"/>
      <c r="N348" s="201"/>
      <c r="O348" s="201"/>
      <c r="P348" s="201"/>
      <c r="Q348" s="201"/>
      <c r="R348" s="201"/>
      <c r="S348" s="201"/>
      <c r="T348" s="202"/>
      <c r="AT348" s="203" t="s">
        <v>139</v>
      </c>
      <c r="AU348" s="203" t="s">
        <v>87</v>
      </c>
      <c r="AV348" s="13" t="s">
        <v>137</v>
      </c>
      <c r="AW348" s="13" t="s">
        <v>42</v>
      </c>
      <c r="AX348" s="13" t="s">
        <v>23</v>
      </c>
      <c r="AY348" s="203" t="s">
        <v>130</v>
      </c>
    </row>
    <row r="349" spans="2:65" s="1" customFormat="1" ht="22.5" customHeight="1">
      <c r="B349" s="164"/>
      <c r="C349" s="204" t="s">
        <v>477</v>
      </c>
      <c r="D349" s="204" t="s">
        <v>237</v>
      </c>
      <c r="E349" s="205" t="s">
        <v>379</v>
      </c>
      <c r="F349" s="206" t="s">
        <v>380</v>
      </c>
      <c r="G349" s="207" t="s">
        <v>283</v>
      </c>
      <c r="H349" s="208">
        <v>2</v>
      </c>
      <c r="I349" s="209">
        <v>224</v>
      </c>
      <c r="J349" s="210">
        <f aca="true" t="shared" si="0" ref="J349:J358">ROUND(I349*H349,2)</f>
        <v>448</v>
      </c>
      <c r="K349" s="206" t="s">
        <v>136</v>
      </c>
      <c r="L349" s="211"/>
      <c r="M349" s="212" t="s">
        <v>44</v>
      </c>
      <c r="N349" s="213" t="s">
        <v>50</v>
      </c>
      <c r="O349" s="35"/>
      <c r="P349" s="174">
        <f aca="true" t="shared" si="1" ref="P349:P358">O349*H349</f>
        <v>0</v>
      </c>
      <c r="Q349" s="174">
        <v>0.072</v>
      </c>
      <c r="R349" s="174">
        <f aca="true" t="shared" si="2" ref="R349:R358">Q349*H349</f>
        <v>0.144</v>
      </c>
      <c r="S349" s="174">
        <v>0</v>
      </c>
      <c r="T349" s="175">
        <f aca="true" t="shared" si="3" ref="T349:T358">S349*H349</f>
        <v>0</v>
      </c>
      <c r="AR349" s="17" t="s">
        <v>174</v>
      </c>
      <c r="AT349" s="17" t="s">
        <v>237</v>
      </c>
      <c r="AU349" s="17" t="s">
        <v>87</v>
      </c>
      <c r="AY349" s="17" t="s">
        <v>130</v>
      </c>
      <c r="BE349" s="176">
        <f aca="true" t="shared" si="4" ref="BE349:BE358">IF(N349="základní",J349,0)</f>
        <v>448</v>
      </c>
      <c r="BF349" s="176">
        <f aca="true" t="shared" si="5" ref="BF349:BF358">IF(N349="snížená",J349,0)</f>
        <v>0</v>
      </c>
      <c r="BG349" s="176">
        <f aca="true" t="shared" si="6" ref="BG349:BG358">IF(N349="zákl. přenesená",J349,0)</f>
        <v>0</v>
      </c>
      <c r="BH349" s="176">
        <f aca="true" t="shared" si="7" ref="BH349:BH358">IF(N349="sníž. přenesená",J349,0)</f>
        <v>0</v>
      </c>
      <c r="BI349" s="176">
        <f aca="true" t="shared" si="8" ref="BI349:BI358">IF(N349="nulová",J349,0)</f>
        <v>0</v>
      </c>
      <c r="BJ349" s="17" t="s">
        <v>23</v>
      </c>
      <c r="BK349" s="176">
        <f aca="true" t="shared" si="9" ref="BK349:BK358">ROUND(I349*H349,2)</f>
        <v>448</v>
      </c>
      <c r="BL349" s="17" t="s">
        <v>137</v>
      </c>
      <c r="BM349" s="17" t="s">
        <v>812</v>
      </c>
    </row>
    <row r="350" spans="2:65" s="1" customFormat="1" ht="22.5" customHeight="1">
      <c r="B350" s="164"/>
      <c r="C350" s="204" t="s">
        <v>482</v>
      </c>
      <c r="D350" s="204" t="s">
        <v>237</v>
      </c>
      <c r="E350" s="205" t="s">
        <v>383</v>
      </c>
      <c r="F350" s="206" t="s">
        <v>813</v>
      </c>
      <c r="G350" s="207" t="s">
        <v>283</v>
      </c>
      <c r="H350" s="208">
        <v>2</v>
      </c>
      <c r="I350" s="209">
        <v>289</v>
      </c>
      <c r="J350" s="210">
        <f t="shared" si="0"/>
        <v>578</v>
      </c>
      <c r="K350" s="206" t="s">
        <v>136</v>
      </c>
      <c r="L350" s="211"/>
      <c r="M350" s="212" t="s">
        <v>44</v>
      </c>
      <c r="N350" s="213" t="s">
        <v>50</v>
      </c>
      <c r="O350" s="35"/>
      <c r="P350" s="174">
        <f t="shared" si="1"/>
        <v>0</v>
      </c>
      <c r="Q350" s="174">
        <v>0.08</v>
      </c>
      <c r="R350" s="174">
        <f t="shared" si="2"/>
        <v>0.16</v>
      </c>
      <c r="S350" s="174">
        <v>0</v>
      </c>
      <c r="T350" s="175">
        <f t="shared" si="3"/>
        <v>0</v>
      </c>
      <c r="AR350" s="17" t="s">
        <v>174</v>
      </c>
      <c r="AT350" s="17" t="s">
        <v>237</v>
      </c>
      <c r="AU350" s="17" t="s">
        <v>87</v>
      </c>
      <c r="AY350" s="17" t="s">
        <v>130</v>
      </c>
      <c r="BE350" s="176">
        <f t="shared" si="4"/>
        <v>578</v>
      </c>
      <c r="BF350" s="176">
        <f t="shared" si="5"/>
        <v>0</v>
      </c>
      <c r="BG350" s="176">
        <f t="shared" si="6"/>
        <v>0</v>
      </c>
      <c r="BH350" s="176">
        <f t="shared" si="7"/>
        <v>0</v>
      </c>
      <c r="BI350" s="176">
        <f t="shared" si="8"/>
        <v>0</v>
      </c>
      <c r="BJ350" s="17" t="s">
        <v>23</v>
      </c>
      <c r="BK350" s="176">
        <f t="shared" si="9"/>
        <v>578</v>
      </c>
      <c r="BL350" s="17" t="s">
        <v>137</v>
      </c>
      <c r="BM350" s="17" t="s">
        <v>814</v>
      </c>
    </row>
    <row r="351" spans="2:65" s="1" customFormat="1" ht="22.5" customHeight="1">
      <c r="B351" s="164"/>
      <c r="C351" s="204" t="s">
        <v>487</v>
      </c>
      <c r="D351" s="204" t="s">
        <v>237</v>
      </c>
      <c r="E351" s="205" t="s">
        <v>386</v>
      </c>
      <c r="F351" s="206" t="s">
        <v>815</v>
      </c>
      <c r="G351" s="207" t="s">
        <v>283</v>
      </c>
      <c r="H351" s="208">
        <v>2</v>
      </c>
      <c r="I351" s="209">
        <v>200</v>
      </c>
      <c r="J351" s="210">
        <f t="shared" si="0"/>
        <v>400</v>
      </c>
      <c r="K351" s="206" t="s">
        <v>136</v>
      </c>
      <c r="L351" s="211"/>
      <c r="M351" s="212" t="s">
        <v>44</v>
      </c>
      <c r="N351" s="213" t="s">
        <v>50</v>
      </c>
      <c r="O351" s="35"/>
      <c r="P351" s="174">
        <f t="shared" si="1"/>
        <v>0</v>
      </c>
      <c r="Q351" s="174">
        <v>0.058</v>
      </c>
      <c r="R351" s="174">
        <f t="shared" si="2"/>
        <v>0.116</v>
      </c>
      <c r="S351" s="174">
        <v>0</v>
      </c>
      <c r="T351" s="175">
        <f t="shared" si="3"/>
        <v>0</v>
      </c>
      <c r="AR351" s="17" t="s">
        <v>174</v>
      </c>
      <c r="AT351" s="17" t="s">
        <v>237</v>
      </c>
      <c r="AU351" s="17" t="s">
        <v>87</v>
      </c>
      <c r="AY351" s="17" t="s">
        <v>130</v>
      </c>
      <c r="BE351" s="176">
        <f t="shared" si="4"/>
        <v>400</v>
      </c>
      <c r="BF351" s="176">
        <f t="shared" si="5"/>
        <v>0</v>
      </c>
      <c r="BG351" s="176">
        <f t="shared" si="6"/>
        <v>0</v>
      </c>
      <c r="BH351" s="176">
        <f t="shared" si="7"/>
        <v>0</v>
      </c>
      <c r="BI351" s="176">
        <f t="shared" si="8"/>
        <v>0</v>
      </c>
      <c r="BJ351" s="17" t="s">
        <v>23</v>
      </c>
      <c r="BK351" s="176">
        <f t="shared" si="9"/>
        <v>400</v>
      </c>
      <c r="BL351" s="17" t="s">
        <v>137</v>
      </c>
      <c r="BM351" s="17" t="s">
        <v>816</v>
      </c>
    </row>
    <row r="352" spans="2:65" s="1" customFormat="1" ht="22.5" customHeight="1">
      <c r="B352" s="164"/>
      <c r="C352" s="204" t="s">
        <v>492</v>
      </c>
      <c r="D352" s="204" t="s">
        <v>237</v>
      </c>
      <c r="E352" s="205" t="s">
        <v>390</v>
      </c>
      <c r="F352" s="206" t="s">
        <v>391</v>
      </c>
      <c r="G352" s="207" t="s">
        <v>283</v>
      </c>
      <c r="H352" s="208">
        <v>2</v>
      </c>
      <c r="I352" s="209">
        <v>200</v>
      </c>
      <c r="J352" s="210">
        <f t="shared" si="0"/>
        <v>400</v>
      </c>
      <c r="K352" s="206" t="s">
        <v>136</v>
      </c>
      <c r="L352" s="211"/>
      <c r="M352" s="212" t="s">
        <v>44</v>
      </c>
      <c r="N352" s="213" t="s">
        <v>50</v>
      </c>
      <c r="O352" s="35"/>
      <c r="P352" s="174">
        <f t="shared" si="1"/>
        <v>0</v>
      </c>
      <c r="Q352" s="174">
        <v>0.057</v>
      </c>
      <c r="R352" s="174">
        <f t="shared" si="2"/>
        <v>0.114</v>
      </c>
      <c r="S352" s="174">
        <v>0</v>
      </c>
      <c r="T352" s="175">
        <f t="shared" si="3"/>
        <v>0</v>
      </c>
      <c r="AR352" s="17" t="s">
        <v>174</v>
      </c>
      <c r="AT352" s="17" t="s">
        <v>237</v>
      </c>
      <c r="AU352" s="17" t="s">
        <v>87</v>
      </c>
      <c r="AY352" s="17" t="s">
        <v>130</v>
      </c>
      <c r="BE352" s="176">
        <f t="shared" si="4"/>
        <v>400</v>
      </c>
      <c r="BF352" s="176">
        <f t="shared" si="5"/>
        <v>0</v>
      </c>
      <c r="BG352" s="176">
        <f t="shared" si="6"/>
        <v>0</v>
      </c>
      <c r="BH352" s="176">
        <f t="shared" si="7"/>
        <v>0</v>
      </c>
      <c r="BI352" s="176">
        <f t="shared" si="8"/>
        <v>0</v>
      </c>
      <c r="BJ352" s="17" t="s">
        <v>23</v>
      </c>
      <c r="BK352" s="176">
        <f t="shared" si="9"/>
        <v>400</v>
      </c>
      <c r="BL352" s="17" t="s">
        <v>137</v>
      </c>
      <c r="BM352" s="17" t="s">
        <v>817</v>
      </c>
    </row>
    <row r="353" spans="2:65" s="1" customFormat="1" ht="22.5" customHeight="1">
      <c r="B353" s="164"/>
      <c r="C353" s="204" t="s">
        <v>497</v>
      </c>
      <c r="D353" s="204" t="s">
        <v>237</v>
      </c>
      <c r="E353" s="205" t="s">
        <v>394</v>
      </c>
      <c r="F353" s="206" t="s">
        <v>395</v>
      </c>
      <c r="G353" s="207" t="s">
        <v>283</v>
      </c>
      <c r="H353" s="208">
        <v>2</v>
      </c>
      <c r="I353" s="209">
        <v>163</v>
      </c>
      <c r="J353" s="210">
        <f t="shared" si="0"/>
        <v>326</v>
      </c>
      <c r="K353" s="206" t="s">
        <v>136</v>
      </c>
      <c r="L353" s="211"/>
      <c r="M353" s="212" t="s">
        <v>44</v>
      </c>
      <c r="N353" s="213" t="s">
        <v>50</v>
      </c>
      <c r="O353" s="35"/>
      <c r="P353" s="174">
        <f t="shared" si="1"/>
        <v>0</v>
      </c>
      <c r="Q353" s="174">
        <v>0.027</v>
      </c>
      <c r="R353" s="174">
        <f t="shared" si="2"/>
        <v>0.054</v>
      </c>
      <c r="S353" s="174">
        <v>0</v>
      </c>
      <c r="T353" s="175">
        <f t="shared" si="3"/>
        <v>0</v>
      </c>
      <c r="AR353" s="17" t="s">
        <v>174</v>
      </c>
      <c r="AT353" s="17" t="s">
        <v>237</v>
      </c>
      <c r="AU353" s="17" t="s">
        <v>87</v>
      </c>
      <c r="AY353" s="17" t="s">
        <v>130</v>
      </c>
      <c r="BE353" s="176">
        <f t="shared" si="4"/>
        <v>326</v>
      </c>
      <c r="BF353" s="176">
        <f t="shared" si="5"/>
        <v>0</v>
      </c>
      <c r="BG353" s="176">
        <f t="shared" si="6"/>
        <v>0</v>
      </c>
      <c r="BH353" s="176">
        <f t="shared" si="7"/>
        <v>0</v>
      </c>
      <c r="BI353" s="176">
        <f t="shared" si="8"/>
        <v>0</v>
      </c>
      <c r="BJ353" s="17" t="s">
        <v>23</v>
      </c>
      <c r="BK353" s="176">
        <f t="shared" si="9"/>
        <v>326</v>
      </c>
      <c r="BL353" s="17" t="s">
        <v>137</v>
      </c>
      <c r="BM353" s="17" t="s">
        <v>818</v>
      </c>
    </row>
    <row r="354" spans="2:65" s="1" customFormat="1" ht="22.5" customHeight="1">
      <c r="B354" s="164"/>
      <c r="C354" s="204" t="s">
        <v>504</v>
      </c>
      <c r="D354" s="204" t="s">
        <v>237</v>
      </c>
      <c r="E354" s="205" t="s">
        <v>398</v>
      </c>
      <c r="F354" s="206" t="s">
        <v>399</v>
      </c>
      <c r="G354" s="207" t="s">
        <v>283</v>
      </c>
      <c r="H354" s="208">
        <v>2</v>
      </c>
      <c r="I354" s="209">
        <v>311</v>
      </c>
      <c r="J354" s="210">
        <f t="shared" si="0"/>
        <v>622</v>
      </c>
      <c r="K354" s="206" t="s">
        <v>136</v>
      </c>
      <c r="L354" s="211"/>
      <c r="M354" s="212" t="s">
        <v>44</v>
      </c>
      <c r="N354" s="213" t="s">
        <v>50</v>
      </c>
      <c r="O354" s="35"/>
      <c r="P354" s="174">
        <f t="shared" si="1"/>
        <v>0</v>
      </c>
      <c r="Q354" s="174">
        <v>0.061</v>
      </c>
      <c r="R354" s="174">
        <f t="shared" si="2"/>
        <v>0.122</v>
      </c>
      <c r="S354" s="174">
        <v>0</v>
      </c>
      <c r="T354" s="175">
        <f t="shared" si="3"/>
        <v>0</v>
      </c>
      <c r="AR354" s="17" t="s">
        <v>174</v>
      </c>
      <c r="AT354" s="17" t="s">
        <v>237</v>
      </c>
      <c r="AU354" s="17" t="s">
        <v>87</v>
      </c>
      <c r="AY354" s="17" t="s">
        <v>130</v>
      </c>
      <c r="BE354" s="176">
        <f t="shared" si="4"/>
        <v>622</v>
      </c>
      <c r="BF354" s="176">
        <f t="shared" si="5"/>
        <v>0</v>
      </c>
      <c r="BG354" s="176">
        <f t="shared" si="6"/>
        <v>0</v>
      </c>
      <c r="BH354" s="176">
        <f t="shared" si="7"/>
        <v>0</v>
      </c>
      <c r="BI354" s="176">
        <f t="shared" si="8"/>
        <v>0</v>
      </c>
      <c r="BJ354" s="17" t="s">
        <v>23</v>
      </c>
      <c r="BK354" s="176">
        <f t="shared" si="9"/>
        <v>622</v>
      </c>
      <c r="BL354" s="17" t="s">
        <v>137</v>
      </c>
      <c r="BM354" s="17" t="s">
        <v>819</v>
      </c>
    </row>
    <row r="355" spans="2:65" s="1" customFormat="1" ht="22.5" customHeight="1">
      <c r="B355" s="164"/>
      <c r="C355" s="165" t="s">
        <v>509</v>
      </c>
      <c r="D355" s="165" t="s">
        <v>132</v>
      </c>
      <c r="E355" s="166" t="s">
        <v>402</v>
      </c>
      <c r="F355" s="167" t="s">
        <v>403</v>
      </c>
      <c r="G355" s="168" t="s">
        <v>283</v>
      </c>
      <c r="H355" s="169">
        <v>2</v>
      </c>
      <c r="I355" s="170">
        <v>661</v>
      </c>
      <c r="J355" s="171">
        <f t="shared" si="0"/>
        <v>1322</v>
      </c>
      <c r="K355" s="167" t="s">
        <v>136</v>
      </c>
      <c r="L355" s="34"/>
      <c r="M355" s="172" t="s">
        <v>44</v>
      </c>
      <c r="N355" s="173" t="s">
        <v>50</v>
      </c>
      <c r="O355" s="35"/>
      <c r="P355" s="174">
        <f t="shared" si="1"/>
        <v>0</v>
      </c>
      <c r="Q355" s="174">
        <v>0.00936</v>
      </c>
      <c r="R355" s="174">
        <f t="shared" si="2"/>
        <v>0.01872</v>
      </c>
      <c r="S355" s="174">
        <v>0</v>
      </c>
      <c r="T355" s="175">
        <f t="shared" si="3"/>
        <v>0</v>
      </c>
      <c r="AR355" s="17" t="s">
        <v>137</v>
      </c>
      <c r="AT355" s="17" t="s">
        <v>132</v>
      </c>
      <c r="AU355" s="17" t="s">
        <v>87</v>
      </c>
      <c r="AY355" s="17" t="s">
        <v>130</v>
      </c>
      <c r="BE355" s="176">
        <f t="shared" si="4"/>
        <v>1322</v>
      </c>
      <c r="BF355" s="176">
        <f t="shared" si="5"/>
        <v>0</v>
      </c>
      <c r="BG355" s="176">
        <f t="shared" si="6"/>
        <v>0</v>
      </c>
      <c r="BH355" s="176">
        <f t="shared" si="7"/>
        <v>0</v>
      </c>
      <c r="BI355" s="176">
        <f t="shared" si="8"/>
        <v>0</v>
      </c>
      <c r="BJ355" s="17" t="s">
        <v>23</v>
      </c>
      <c r="BK355" s="176">
        <f t="shared" si="9"/>
        <v>1322</v>
      </c>
      <c r="BL355" s="17" t="s">
        <v>137</v>
      </c>
      <c r="BM355" s="17" t="s">
        <v>820</v>
      </c>
    </row>
    <row r="356" spans="2:65" s="1" customFormat="1" ht="22.5" customHeight="1">
      <c r="B356" s="164"/>
      <c r="C356" s="204" t="s">
        <v>514</v>
      </c>
      <c r="D356" s="204" t="s">
        <v>237</v>
      </c>
      <c r="E356" s="205" t="s">
        <v>406</v>
      </c>
      <c r="F356" s="206" t="s">
        <v>821</v>
      </c>
      <c r="G356" s="207" t="s">
        <v>283</v>
      </c>
      <c r="H356" s="208">
        <v>2</v>
      </c>
      <c r="I356" s="209">
        <v>2611</v>
      </c>
      <c r="J356" s="210">
        <f t="shared" si="0"/>
        <v>5222</v>
      </c>
      <c r="K356" s="206" t="s">
        <v>136</v>
      </c>
      <c r="L356" s="211"/>
      <c r="M356" s="212" t="s">
        <v>44</v>
      </c>
      <c r="N356" s="213" t="s">
        <v>50</v>
      </c>
      <c r="O356" s="35"/>
      <c r="P356" s="174">
        <f t="shared" si="1"/>
        <v>0</v>
      </c>
      <c r="Q356" s="174">
        <v>0.043</v>
      </c>
      <c r="R356" s="174">
        <f t="shared" si="2"/>
        <v>0.086</v>
      </c>
      <c r="S356" s="174">
        <v>0</v>
      </c>
      <c r="T356" s="175">
        <f t="shared" si="3"/>
        <v>0</v>
      </c>
      <c r="AR356" s="17" t="s">
        <v>174</v>
      </c>
      <c r="AT356" s="17" t="s">
        <v>237</v>
      </c>
      <c r="AU356" s="17" t="s">
        <v>87</v>
      </c>
      <c r="AY356" s="17" t="s">
        <v>130</v>
      </c>
      <c r="BE356" s="176">
        <f t="shared" si="4"/>
        <v>5222</v>
      </c>
      <c r="BF356" s="176">
        <f t="shared" si="5"/>
        <v>0</v>
      </c>
      <c r="BG356" s="176">
        <f t="shared" si="6"/>
        <v>0</v>
      </c>
      <c r="BH356" s="176">
        <f t="shared" si="7"/>
        <v>0</v>
      </c>
      <c r="BI356" s="176">
        <f t="shared" si="8"/>
        <v>0</v>
      </c>
      <c r="BJ356" s="17" t="s">
        <v>23</v>
      </c>
      <c r="BK356" s="176">
        <f t="shared" si="9"/>
        <v>5222</v>
      </c>
      <c r="BL356" s="17" t="s">
        <v>137</v>
      </c>
      <c r="BM356" s="17" t="s">
        <v>822</v>
      </c>
    </row>
    <row r="357" spans="2:65" s="1" customFormat="1" ht="22.5" customHeight="1">
      <c r="B357" s="164"/>
      <c r="C357" s="204" t="s">
        <v>518</v>
      </c>
      <c r="D357" s="204" t="s">
        <v>237</v>
      </c>
      <c r="E357" s="205" t="s">
        <v>409</v>
      </c>
      <c r="F357" s="206" t="s">
        <v>410</v>
      </c>
      <c r="G357" s="207" t="s">
        <v>283</v>
      </c>
      <c r="H357" s="208">
        <v>2</v>
      </c>
      <c r="I357" s="209">
        <v>661</v>
      </c>
      <c r="J357" s="210">
        <f t="shared" si="0"/>
        <v>1322</v>
      </c>
      <c r="K357" s="206" t="s">
        <v>136</v>
      </c>
      <c r="L357" s="211"/>
      <c r="M357" s="212" t="s">
        <v>44</v>
      </c>
      <c r="N357" s="213" t="s">
        <v>50</v>
      </c>
      <c r="O357" s="35"/>
      <c r="P357" s="174">
        <f t="shared" si="1"/>
        <v>0</v>
      </c>
      <c r="Q357" s="174">
        <v>0.006</v>
      </c>
      <c r="R357" s="174">
        <f t="shared" si="2"/>
        <v>0.012</v>
      </c>
      <c r="S357" s="174">
        <v>0</v>
      </c>
      <c r="T357" s="175">
        <f t="shared" si="3"/>
        <v>0</v>
      </c>
      <c r="AR357" s="17" t="s">
        <v>174</v>
      </c>
      <c r="AT357" s="17" t="s">
        <v>237</v>
      </c>
      <c r="AU357" s="17" t="s">
        <v>87</v>
      </c>
      <c r="AY357" s="17" t="s">
        <v>130</v>
      </c>
      <c r="BE357" s="176">
        <f t="shared" si="4"/>
        <v>1322</v>
      </c>
      <c r="BF357" s="176">
        <f t="shared" si="5"/>
        <v>0</v>
      </c>
      <c r="BG357" s="176">
        <f t="shared" si="6"/>
        <v>0</v>
      </c>
      <c r="BH357" s="176">
        <f t="shared" si="7"/>
        <v>0</v>
      </c>
      <c r="BI357" s="176">
        <f t="shared" si="8"/>
        <v>0</v>
      </c>
      <c r="BJ357" s="17" t="s">
        <v>23</v>
      </c>
      <c r="BK357" s="176">
        <f t="shared" si="9"/>
        <v>1322</v>
      </c>
      <c r="BL357" s="17" t="s">
        <v>137</v>
      </c>
      <c r="BM357" s="17" t="s">
        <v>823</v>
      </c>
    </row>
    <row r="358" spans="2:65" s="1" customFormat="1" ht="22.5" customHeight="1">
      <c r="B358" s="164"/>
      <c r="C358" s="165" t="s">
        <v>523</v>
      </c>
      <c r="D358" s="165" t="s">
        <v>132</v>
      </c>
      <c r="E358" s="166" t="s">
        <v>824</v>
      </c>
      <c r="F358" s="167" t="s">
        <v>825</v>
      </c>
      <c r="G358" s="168" t="s">
        <v>283</v>
      </c>
      <c r="H358" s="169">
        <v>3</v>
      </c>
      <c r="I358" s="170">
        <v>1220</v>
      </c>
      <c r="J358" s="171">
        <f t="shared" si="0"/>
        <v>3660</v>
      </c>
      <c r="K358" s="167" t="s">
        <v>136</v>
      </c>
      <c r="L358" s="34"/>
      <c r="M358" s="172" t="s">
        <v>44</v>
      </c>
      <c r="N358" s="173" t="s">
        <v>50</v>
      </c>
      <c r="O358" s="35"/>
      <c r="P358" s="174">
        <f t="shared" si="1"/>
        <v>0</v>
      </c>
      <c r="Q358" s="174">
        <v>0.4208</v>
      </c>
      <c r="R358" s="174">
        <f t="shared" si="2"/>
        <v>1.2624</v>
      </c>
      <c r="S358" s="174">
        <v>0</v>
      </c>
      <c r="T358" s="175">
        <f t="shared" si="3"/>
        <v>0</v>
      </c>
      <c r="AR358" s="17" t="s">
        <v>137</v>
      </c>
      <c r="AT358" s="17" t="s">
        <v>132</v>
      </c>
      <c r="AU358" s="17" t="s">
        <v>87</v>
      </c>
      <c r="AY358" s="17" t="s">
        <v>130</v>
      </c>
      <c r="BE358" s="176">
        <f t="shared" si="4"/>
        <v>3660</v>
      </c>
      <c r="BF358" s="176">
        <f t="shared" si="5"/>
        <v>0</v>
      </c>
      <c r="BG358" s="176">
        <f t="shared" si="6"/>
        <v>0</v>
      </c>
      <c r="BH358" s="176">
        <f t="shared" si="7"/>
        <v>0</v>
      </c>
      <c r="BI358" s="176">
        <f t="shared" si="8"/>
        <v>0</v>
      </c>
      <c r="BJ358" s="17" t="s">
        <v>23</v>
      </c>
      <c r="BK358" s="176">
        <f t="shared" si="9"/>
        <v>3660</v>
      </c>
      <c r="BL358" s="17" t="s">
        <v>137</v>
      </c>
      <c r="BM358" s="17" t="s">
        <v>826</v>
      </c>
    </row>
    <row r="359" spans="2:51" s="11" customFormat="1" ht="22.5" customHeight="1">
      <c r="B359" s="177"/>
      <c r="D359" s="178" t="s">
        <v>139</v>
      </c>
      <c r="E359" s="179" t="s">
        <v>44</v>
      </c>
      <c r="F359" s="180" t="s">
        <v>147</v>
      </c>
      <c r="H359" s="181">
        <v>3</v>
      </c>
      <c r="I359" s="182"/>
      <c r="L359" s="177"/>
      <c r="M359" s="183"/>
      <c r="N359" s="184"/>
      <c r="O359" s="184"/>
      <c r="P359" s="184"/>
      <c r="Q359" s="184"/>
      <c r="R359" s="184"/>
      <c r="S359" s="184"/>
      <c r="T359" s="185"/>
      <c r="AT359" s="179" t="s">
        <v>139</v>
      </c>
      <c r="AU359" s="179" t="s">
        <v>87</v>
      </c>
      <c r="AV359" s="11" t="s">
        <v>87</v>
      </c>
      <c r="AW359" s="11" t="s">
        <v>42</v>
      </c>
      <c r="AX359" s="11" t="s">
        <v>79</v>
      </c>
      <c r="AY359" s="179" t="s">
        <v>130</v>
      </c>
    </row>
    <row r="360" spans="2:51" s="12" customFormat="1" ht="22.5" customHeight="1">
      <c r="B360" s="186"/>
      <c r="D360" s="178" t="s">
        <v>139</v>
      </c>
      <c r="E360" s="187" t="s">
        <v>44</v>
      </c>
      <c r="F360" s="188" t="s">
        <v>141</v>
      </c>
      <c r="H360" s="189" t="s">
        <v>44</v>
      </c>
      <c r="I360" s="190"/>
      <c r="L360" s="186"/>
      <c r="M360" s="191"/>
      <c r="N360" s="192"/>
      <c r="O360" s="192"/>
      <c r="P360" s="192"/>
      <c r="Q360" s="192"/>
      <c r="R360" s="192"/>
      <c r="S360" s="192"/>
      <c r="T360" s="193"/>
      <c r="AT360" s="189" t="s">
        <v>139</v>
      </c>
      <c r="AU360" s="189" t="s">
        <v>87</v>
      </c>
      <c r="AV360" s="12" t="s">
        <v>23</v>
      </c>
      <c r="AW360" s="12" t="s">
        <v>42</v>
      </c>
      <c r="AX360" s="12" t="s">
        <v>79</v>
      </c>
      <c r="AY360" s="189" t="s">
        <v>130</v>
      </c>
    </row>
    <row r="361" spans="2:51" s="13" customFormat="1" ht="22.5" customHeight="1">
      <c r="B361" s="194"/>
      <c r="D361" s="195" t="s">
        <v>139</v>
      </c>
      <c r="E361" s="196" t="s">
        <v>44</v>
      </c>
      <c r="F361" s="197" t="s">
        <v>142</v>
      </c>
      <c r="H361" s="198">
        <v>3</v>
      </c>
      <c r="I361" s="199"/>
      <c r="L361" s="194"/>
      <c r="M361" s="200"/>
      <c r="N361" s="201"/>
      <c r="O361" s="201"/>
      <c r="P361" s="201"/>
      <c r="Q361" s="201"/>
      <c r="R361" s="201"/>
      <c r="S361" s="201"/>
      <c r="T361" s="202"/>
      <c r="AT361" s="203" t="s">
        <v>139</v>
      </c>
      <c r="AU361" s="203" t="s">
        <v>87</v>
      </c>
      <c r="AV361" s="13" t="s">
        <v>137</v>
      </c>
      <c r="AW361" s="13" t="s">
        <v>42</v>
      </c>
      <c r="AX361" s="13" t="s">
        <v>23</v>
      </c>
      <c r="AY361" s="203" t="s">
        <v>130</v>
      </c>
    </row>
    <row r="362" spans="2:65" s="1" customFormat="1" ht="31.5" customHeight="1">
      <c r="B362" s="164"/>
      <c r="C362" s="165" t="s">
        <v>533</v>
      </c>
      <c r="D362" s="165" t="s">
        <v>132</v>
      </c>
      <c r="E362" s="166" t="s">
        <v>413</v>
      </c>
      <c r="F362" s="167" t="s">
        <v>414</v>
      </c>
      <c r="G362" s="168" t="s">
        <v>283</v>
      </c>
      <c r="H362" s="169">
        <v>5</v>
      </c>
      <c r="I362" s="170">
        <v>1220</v>
      </c>
      <c r="J362" s="171">
        <f>ROUND(I362*H362,2)</f>
        <v>6100</v>
      </c>
      <c r="K362" s="167" t="s">
        <v>136</v>
      </c>
      <c r="L362" s="34"/>
      <c r="M362" s="172" t="s">
        <v>44</v>
      </c>
      <c r="N362" s="173" t="s">
        <v>50</v>
      </c>
      <c r="O362" s="35"/>
      <c r="P362" s="174">
        <f>O362*H362</f>
        <v>0</v>
      </c>
      <c r="Q362" s="174">
        <v>0.31108</v>
      </c>
      <c r="R362" s="174">
        <f>Q362*H362</f>
        <v>1.5554000000000001</v>
      </c>
      <c r="S362" s="174">
        <v>0</v>
      </c>
      <c r="T362" s="175">
        <f>S362*H362</f>
        <v>0</v>
      </c>
      <c r="AR362" s="17" t="s">
        <v>137</v>
      </c>
      <c r="AT362" s="17" t="s">
        <v>132</v>
      </c>
      <c r="AU362" s="17" t="s">
        <v>87</v>
      </c>
      <c r="AY362" s="17" t="s">
        <v>130</v>
      </c>
      <c r="BE362" s="176">
        <f>IF(N362="základní",J362,0)</f>
        <v>6100</v>
      </c>
      <c r="BF362" s="176">
        <f>IF(N362="snížená",J362,0)</f>
        <v>0</v>
      </c>
      <c r="BG362" s="176">
        <f>IF(N362="zákl. přenesená",J362,0)</f>
        <v>0</v>
      </c>
      <c r="BH362" s="176">
        <f>IF(N362="sníž. přenesená",J362,0)</f>
        <v>0</v>
      </c>
      <c r="BI362" s="176">
        <f>IF(N362="nulová",J362,0)</f>
        <v>0</v>
      </c>
      <c r="BJ362" s="17" t="s">
        <v>23</v>
      </c>
      <c r="BK362" s="176">
        <f>ROUND(I362*H362,2)</f>
        <v>6100</v>
      </c>
      <c r="BL362" s="17" t="s">
        <v>137</v>
      </c>
      <c r="BM362" s="17" t="s">
        <v>827</v>
      </c>
    </row>
    <row r="363" spans="2:51" s="11" customFormat="1" ht="22.5" customHeight="1">
      <c r="B363" s="177"/>
      <c r="D363" s="178" t="s">
        <v>139</v>
      </c>
      <c r="E363" s="179" t="s">
        <v>44</v>
      </c>
      <c r="F363" s="180" t="s">
        <v>157</v>
      </c>
      <c r="H363" s="181">
        <v>5</v>
      </c>
      <c r="I363" s="182"/>
      <c r="L363" s="177"/>
      <c r="M363" s="183"/>
      <c r="N363" s="184"/>
      <c r="O363" s="184"/>
      <c r="P363" s="184"/>
      <c r="Q363" s="184"/>
      <c r="R363" s="184"/>
      <c r="S363" s="184"/>
      <c r="T363" s="185"/>
      <c r="AT363" s="179" t="s">
        <v>139</v>
      </c>
      <c r="AU363" s="179" t="s">
        <v>87</v>
      </c>
      <c r="AV363" s="11" t="s">
        <v>87</v>
      </c>
      <c r="AW363" s="11" t="s">
        <v>42</v>
      </c>
      <c r="AX363" s="11" t="s">
        <v>79</v>
      </c>
      <c r="AY363" s="179" t="s">
        <v>130</v>
      </c>
    </row>
    <row r="364" spans="2:51" s="12" customFormat="1" ht="22.5" customHeight="1">
      <c r="B364" s="186"/>
      <c r="D364" s="178" t="s">
        <v>139</v>
      </c>
      <c r="E364" s="187" t="s">
        <v>44</v>
      </c>
      <c r="F364" s="188" t="s">
        <v>141</v>
      </c>
      <c r="H364" s="189" t="s">
        <v>44</v>
      </c>
      <c r="I364" s="190"/>
      <c r="L364" s="186"/>
      <c r="M364" s="191"/>
      <c r="N364" s="192"/>
      <c r="O364" s="192"/>
      <c r="P364" s="192"/>
      <c r="Q364" s="192"/>
      <c r="R364" s="192"/>
      <c r="S364" s="192"/>
      <c r="T364" s="193"/>
      <c r="AT364" s="189" t="s">
        <v>139</v>
      </c>
      <c r="AU364" s="189" t="s">
        <v>87</v>
      </c>
      <c r="AV364" s="12" t="s">
        <v>23</v>
      </c>
      <c r="AW364" s="12" t="s">
        <v>42</v>
      </c>
      <c r="AX364" s="12" t="s">
        <v>79</v>
      </c>
      <c r="AY364" s="189" t="s">
        <v>130</v>
      </c>
    </row>
    <row r="365" spans="2:51" s="13" customFormat="1" ht="22.5" customHeight="1">
      <c r="B365" s="194"/>
      <c r="D365" s="178" t="s">
        <v>139</v>
      </c>
      <c r="E365" s="216" t="s">
        <v>44</v>
      </c>
      <c r="F365" s="217" t="s">
        <v>142</v>
      </c>
      <c r="H365" s="218">
        <v>5</v>
      </c>
      <c r="I365" s="199"/>
      <c r="L365" s="194"/>
      <c r="M365" s="200"/>
      <c r="N365" s="201"/>
      <c r="O365" s="201"/>
      <c r="P365" s="201"/>
      <c r="Q365" s="201"/>
      <c r="R365" s="201"/>
      <c r="S365" s="201"/>
      <c r="T365" s="202"/>
      <c r="AT365" s="203" t="s">
        <v>139</v>
      </c>
      <c r="AU365" s="203" t="s">
        <v>87</v>
      </c>
      <c r="AV365" s="13" t="s">
        <v>137</v>
      </c>
      <c r="AW365" s="13" t="s">
        <v>42</v>
      </c>
      <c r="AX365" s="13" t="s">
        <v>23</v>
      </c>
      <c r="AY365" s="203" t="s">
        <v>130</v>
      </c>
    </row>
    <row r="366" spans="2:63" s="10" customFormat="1" ht="29.25" customHeight="1">
      <c r="B366" s="150"/>
      <c r="D366" s="161" t="s">
        <v>78</v>
      </c>
      <c r="E366" s="162" t="s">
        <v>180</v>
      </c>
      <c r="F366" s="162" t="s">
        <v>422</v>
      </c>
      <c r="I366" s="153"/>
      <c r="J366" s="163">
        <f>BK366</f>
        <v>759092.69</v>
      </c>
      <c r="L366" s="150"/>
      <c r="M366" s="155"/>
      <c r="N366" s="156"/>
      <c r="O366" s="156"/>
      <c r="P366" s="157">
        <f>SUM(P367:P420)</f>
        <v>0</v>
      </c>
      <c r="Q366" s="156"/>
      <c r="R366" s="157">
        <f>SUM(R367:R420)</f>
        <v>357.21293039999995</v>
      </c>
      <c r="S366" s="156"/>
      <c r="T366" s="158">
        <f>SUM(T367:T420)</f>
        <v>0</v>
      </c>
      <c r="AR366" s="151" t="s">
        <v>23</v>
      </c>
      <c r="AT366" s="159" t="s">
        <v>78</v>
      </c>
      <c r="AU366" s="159" t="s">
        <v>23</v>
      </c>
      <c r="AY366" s="151" t="s">
        <v>130</v>
      </c>
      <c r="BK366" s="160">
        <f>SUM(BK367:BK420)</f>
        <v>759092.69</v>
      </c>
    </row>
    <row r="367" spans="2:65" s="1" customFormat="1" ht="31.5" customHeight="1">
      <c r="B367" s="164"/>
      <c r="C367" s="165" t="s">
        <v>539</v>
      </c>
      <c r="D367" s="165" t="s">
        <v>132</v>
      </c>
      <c r="E367" s="166" t="s">
        <v>505</v>
      </c>
      <c r="F367" s="167" t="s">
        <v>828</v>
      </c>
      <c r="G367" s="168" t="s">
        <v>263</v>
      </c>
      <c r="H367" s="169">
        <v>388</v>
      </c>
      <c r="I367" s="170">
        <v>201</v>
      </c>
      <c r="J367" s="171">
        <f>ROUND(I367*H367,2)</f>
        <v>77988</v>
      </c>
      <c r="K367" s="167" t="s">
        <v>136</v>
      </c>
      <c r="L367" s="34"/>
      <c r="M367" s="172" t="s">
        <v>44</v>
      </c>
      <c r="N367" s="173" t="s">
        <v>50</v>
      </c>
      <c r="O367" s="35"/>
      <c r="P367" s="174">
        <f>O367*H367</f>
        <v>0</v>
      </c>
      <c r="Q367" s="174">
        <v>0.1554</v>
      </c>
      <c r="R367" s="174">
        <f>Q367*H367</f>
        <v>60.2952</v>
      </c>
      <c r="S367" s="174">
        <v>0</v>
      </c>
      <c r="T367" s="175">
        <f>S367*H367</f>
        <v>0</v>
      </c>
      <c r="AR367" s="17" t="s">
        <v>137</v>
      </c>
      <c r="AT367" s="17" t="s">
        <v>132</v>
      </c>
      <c r="AU367" s="17" t="s">
        <v>87</v>
      </c>
      <c r="AY367" s="17" t="s">
        <v>130</v>
      </c>
      <c r="BE367" s="176">
        <f>IF(N367="základní",J367,0)</f>
        <v>77988</v>
      </c>
      <c r="BF367" s="176">
        <f>IF(N367="snížená",J367,0)</f>
        <v>0</v>
      </c>
      <c r="BG367" s="176">
        <f>IF(N367="zákl. přenesená",J367,0)</f>
        <v>0</v>
      </c>
      <c r="BH367" s="176">
        <f>IF(N367="sníž. přenesená",J367,0)</f>
        <v>0</v>
      </c>
      <c r="BI367" s="176">
        <f>IF(N367="nulová",J367,0)</f>
        <v>0</v>
      </c>
      <c r="BJ367" s="17" t="s">
        <v>23</v>
      </c>
      <c r="BK367" s="176">
        <f>ROUND(I367*H367,2)</f>
        <v>77988</v>
      </c>
      <c r="BL367" s="17" t="s">
        <v>137</v>
      </c>
      <c r="BM367" s="17" t="s">
        <v>829</v>
      </c>
    </row>
    <row r="368" spans="2:51" s="11" customFormat="1" ht="22.5" customHeight="1">
      <c r="B368" s="177"/>
      <c r="D368" s="178" t="s">
        <v>139</v>
      </c>
      <c r="E368" s="179" t="s">
        <v>44</v>
      </c>
      <c r="F368" s="180" t="s">
        <v>830</v>
      </c>
      <c r="H368" s="181">
        <v>388</v>
      </c>
      <c r="I368" s="182"/>
      <c r="L368" s="177"/>
      <c r="M368" s="183"/>
      <c r="N368" s="184"/>
      <c r="O368" s="184"/>
      <c r="P368" s="184"/>
      <c r="Q368" s="184"/>
      <c r="R368" s="184"/>
      <c r="S368" s="184"/>
      <c r="T368" s="185"/>
      <c r="AT368" s="179" t="s">
        <v>139</v>
      </c>
      <c r="AU368" s="179" t="s">
        <v>87</v>
      </c>
      <c r="AV368" s="11" t="s">
        <v>87</v>
      </c>
      <c r="AW368" s="11" t="s">
        <v>42</v>
      </c>
      <c r="AX368" s="11" t="s">
        <v>79</v>
      </c>
      <c r="AY368" s="179" t="s">
        <v>130</v>
      </c>
    </row>
    <row r="369" spans="2:51" s="12" customFormat="1" ht="22.5" customHeight="1">
      <c r="B369" s="186"/>
      <c r="D369" s="178" t="s">
        <v>139</v>
      </c>
      <c r="E369" s="187" t="s">
        <v>44</v>
      </c>
      <c r="F369" s="188" t="s">
        <v>141</v>
      </c>
      <c r="H369" s="189" t="s">
        <v>44</v>
      </c>
      <c r="I369" s="190"/>
      <c r="L369" s="186"/>
      <c r="M369" s="191"/>
      <c r="N369" s="192"/>
      <c r="O369" s="192"/>
      <c r="P369" s="192"/>
      <c r="Q369" s="192"/>
      <c r="R369" s="192"/>
      <c r="S369" s="192"/>
      <c r="T369" s="193"/>
      <c r="AT369" s="189" t="s">
        <v>139</v>
      </c>
      <c r="AU369" s="189" t="s">
        <v>87</v>
      </c>
      <c r="AV369" s="12" t="s">
        <v>23</v>
      </c>
      <c r="AW369" s="12" t="s">
        <v>42</v>
      </c>
      <c r="AX369" s="12" t="s">
        <v>79</v>
      </c>
      <c r="AY369" s="189" t="s">
        <v>130</v>
      </c>
    </row>
    <row r="370" spans="2:51" s="13" customFormat="1" ht="22.5" customHeight="1">
      <c r="B370" s="194"/>
      <c r="D370" s="195" t="s">
        <v>139</v>
      </c>
      <c r="E370" s="196" t="s">
        <v>44</v>
      </c>
      <c r="F370" s="197" t="s">
        <v>142</v>
      </c>
      <c r="H370" s="198">
        <v>388</v>
      </c>
      <c r="I370" s="199"/>
      <c r="L370" s="194"/>
      <c r="M370" s="200"/>
      <c r="N370" s="201"/>
      <c r="O370" s="201"/>
      <c r="P370" s="201"/>
      <c r="Q370" s="201"/>
      <c r="R370" s="201"/>
      <c r="S370" s="201"/>
      <c r="T370" s="202"/>
      <c r="AT370" s="203" t="s">
        <v>139</v>
      </c>
      <c r="AU370" s="203" t="s">
        <v>87</v>
      </c>
      <c r="AV370" s="13" t="s">
        <v>137</v>
      </c>
      <c r="AW370" s="13" t="s">
        <v>42</v>
      </c>
      <c r="AX370" s="13" t="s">
        <v>23</v>
      </c>
      <c r="AY370" s="203" t="s">
        <v>130</v>
      </c>
    </row>
    <row r="371" spans="2:65" s="1" customFormat="1" ht="22.5" customHeight="1">
      <c r="B371" s="164"/>
      <c r="C371" s="204" t="s">
        <v>545</v>
      </c>
      <c r="D371" s="204" t="s">
        <v>237</v>
      </c>
      <c r="E371" s="205" t="s">
        <v>831</v>
      </c>
      <c r="F371" s="206" t="s">
        <v>832</v>
      </c>
      <c r="G371" s="207" t="s">
        <v>283</v>
      </c>
      <c r="H371" s="208">
        <v>391.88</v>
      </c>
      <c r="I371" s="209">
        <v>85</v>
      </c>
      <c r="J371" s="210">
        <f>ROUND(I371*H371,2)</f>
        <v>33309.8</v>
      </c>
      <c r="K371" s="206" t="s">
        <v>136</v>
      </c>
      <c r="L371" s="211"/>
      <c r="M371" s="212" t="s">
        <v>44</v>
      </c>
      <c r="N371" s="213" t="s">
        <v>50</v>
      </c>
      <c r="O371" s="35"/>
      <c r="P371" s="174">
        <f>O371*H371</f>
        <v>0</v>
      </c>
      <c r="Q371" s="174">
        <v>0.102</v>
      </c>
      <c r="R371" s="174">
        <f>Q371*H371</f>
        <v>39.971759999999996</v>
      </c>
      <c r="S371" s="174">
        <v>0</v>
      </c>
      <c r="T371" s="175">
        <f>S371*H371</f>
        <v>0</v>
      </c>
      <c r="AR371" s="17" t="s">
        <v>174</v>
      </c>
      <c r="AT371" s="17" t="s">
        <v>237</v>
      </c>
      <c r="AU371" s="17" t="s">
        <v>87</v>
      </c>
      <c r="AY371" s="17" t="s">
        <v>130</v>
      </c>
      <c r="BE371" s="176">
        <f>IF(N371="základní",J371,0)</f>
        <v>33309.8</v>
      </c>
      <c r="BF371" s="176">
        <f>IF(N371="snížená",J371,0)</f>
        <v>0</v>
      </c>
      <c r="BG371" s="176">
        <f>IF(N371="zákl. přenesená",J371,0)</f>
        <v>0</v>
      </c>
      <c r="BH371" s="176">
        <f>IF(N371="sníž. přenesená",J371,0)</f>
        <v>0</v>
      </c>
      <c r="BI371" s="176">
        <f>IF(N371="nulová",J371,0)</f>
        <v>0</v>
      </c>
      <c r="BJ371" s="17" t="s">
        <v>23</v>
      </c>
      <c r="BK371" s="176">
        <f>ROUND(I371*H371,2)</f>
        <v>33309.8</v>
      </c>
      <c r="BL371" s="17" t="s">
        <v>137</v>
      </c>
      <c r="BM371" s="17" t="s">
        <v>833</v>
      </c>
    </row>
    <row r="372" spans="2:51" s="11" customFormat="1" ht="22.5" customHeight="1">
      <c r="B372" s="177"/>
      <c r="D372" s="178" t="s">
        <v>139</v>
      </c>
      <c r="E372" s="179" t="s">
        <v>44</v>
      </c>
      <c r="F372" s="180" t="s">
        <v>834</v>
      </c>
      <c r="H372" s="181">
        <v>391.88</v>
      </c>
      <c r="I372" s="182"/>
      <c r="L372" s="177"/>
      <c r="M372" s="183"/>
      <c r="N372" s="184"/>
      <c r="O372" s="184"/>
      <c r="P372" s="184"/>
      <c r="Q372" s="184"/>
      <c r="R372" s="184"/>
      <c r="S372" s="184"/>
      <c r="T372" s="185"/>
      <c r="AT372" s="179" t="s">
        <v>139</v>
      </c>
      <c r="AU372" s="179" t="s">
        <v>87</v>
      </c>
      <c r="AV372" s="11" t="s">
        <v>87</v>
      </c>
      <c r="AW372" s="11" t="s">
        <v>42</v>
      </c>
      <c r="AX372" s="11" t="s">
        <v>79</v>
      </c>
      <c r="AY372" s="179" t="s">
        <v>130</v>
      </c>
    </row>
    <row r="373" spans="2:51" s="13" customFormat="1" ht="22.5" customHeight="1">
      <c r="B373" s="194"/>
      <c r="D373" s="195" t="s">
        <v>139</v>
      </c>
      <c r="E373" s="196" t="s">
        <v>44</v>
      </c>
      <c r="F373" s="197" t="s">
        <v>142</v>
      </c>
      <c r="H373" s="198">
        <v>391.88</v>
      </c>
      <c r="I373" s="199"/>
      <c r="L373" s="194"/>
      <c r="M373" s="200"/>
      <c r="N373" s="201"/>
      <c r="O373" s="201"/>
      <c r="P373" s="201"/>
      <c r="Q373" s="201"/>
      <c r="R373" s="201"/>
      <c r="S373" s="201"/>
      <c r="T373" s="202"/>
      <c r="AT373" s="203" t="s">
        <v>139</v>
      </c>
      <c r="AU373" s="203" t="s">
        <v>87</v>
      </c>
      <c r="AV373" s="13" t="s">
        <v>137</v>
      </c>
      <c r="AW373" s="13" t="s">
        <v>42</v>
      </c>
      <c r="AX373" s="13" t="s">
        <v>23</v>
      </c>
      <c r="AY373" s="203" t="s">
        <v>130</v>
      </c>
    </row>
    <row r="374" spans="2:65" s="1" customFormat="1" ht="31.5" customHeight="1">
      <c r="B374" s="164"/>
      <c r="C374" s="165" t="s">
        <v>549</v>
      </c>
      <c r="D374" s="165" t="s">
        <v>132</v>
      </c>
      <c r="E374" s="166" t="s">
        <v>835</v>
      </c>
      <c r="F374" s="167" t="s">
        <v>836</v>
      </c>
      <c r="G374" s="168" t="s">
        <v>263</v>
      </c>
      <c r="H374" s="169">
        <v>212</v>
      </c>
      <c r="I374" s="170">
        <v>188</v>
      </c>
      <c r="J374" s="171">
        <f>ROUND(I374*H374,2)</f>
        <v>39856</v>
      </c>
      <c r="K374" s="167" t="s">
        <v>136</v>
      </c>
      <c r="L374" s="34"/>
      <c r="M374" s="172" t="s">
        <v>44</v>
      </c>
      <c r="N374" s="173" t="s">
        <v>50</v>
      </c>
      <c r="O374" s="35"/>
      <c r="P374" s="174">
        <f>O374*H374</f>
        <v>0</v>
      </c>
      <c r="Q374" s="174">
        <v>0.1295</v>
      </c>
      <c r="R374" s="174">
        <f>Q374*H374</f>
        <v>27.454</v>
      </c>
      <c r="S374" s="174">
        <v>0</v>
      </c>
      <c r="T374" s="175">
        <f>S374*H374</f>
        <v>0</v>
      </c>
      <c r="AR374" s="17" t="s">
        <v>137</v>
      </c>
      <c r="AT374" s="17" t="s">
        <v>132</v>
      </c>
      <c r="AU374" s="17" t="s">
        <v>87</v>
      </c>
      <c r="AY374" s="17" t="s">
        <v>130</v>
      </c>
      <c r="BE374" s="176">
        <f>IF(N374="základní",J374,0)</f>
        <v>39856</v>
      </c>
      <c r="BF374" s="176">
        <f>IF(N374="snížená",J374,0)</f>
        <v>0</v>
      </c>
      <c r="BG374" s="176">
        <f>IF(N374="zákl. přenesená",J374,0)</f>
        <v>0</v>
      </c>
      <c r="BH374" s="176">
        <f>IF(N374="sníž. přenesená",J374,0)</f>
        <v>0</v>
      </c>
      <c r="BI374" s="176">
        <f>IF(N374="nulová",J374,0)</f>
        <v>0</v>
      </c>
      <c r="BJ374" s="17" t="s">
        <v>23</v>
      </c>
      <c r="BK374" s="176">
        <f>ROUND(I374*H374,2)</f>
        <v>39856</v>
      </c>
      <c r="BL374" s="17" t="s">
        <v>137</v>
      </c>
      <c r="BM374" s="17" t="s">
        <v>837</v>
      </c>
    </row>
    <row r="375" spans="2:51" s="11" customFormat="1" ht="22.5" customHeight="1">
      <c r="B375" s="177"/>
      <c r="D375" s="178" t="s">
        <v>139</v>
      </c>
      <c r="E375" s="179" t="s">
        <v>44</v>
      </c>
      <c r="F375" s="180" t="s">
        <v>838</v>
      </c>
      <c r="H375" s="181">
        <v>212</v>
      </c>
      <c r="I375" s="182"/>
      <c r="L375" s="177"/>
      <c r="M375" s="183"/>
      <c r="N375" s="184"/>
      <c r="O375" s="184"/>
      <c r="P375" s="184"/>
      <c r="Q375" s="184"/>
      <c r="R375" s="184"/>
      <c r="S375" s="184"/>
      <c r="T375" s="185"/>
      <c r="AT375" s="179" t="s">
        <v>139</v>
      </c>
      <c r="AU375" s="179" t="s">
        <v>87</v>
      </c>
      <c r="AV375" s="11" t="s">
        <v>87</v>
      </c>
      <c r="AW375" s="11" t="s">
        <v>42</v>
      </c>
      <c r="AX375" s="11" t="s">
        <v>79</v>
      </c>
      <c r="AY375" s="179" t="s">
        <v>130</v>
      </c>
    </row>
    <row r="376" spans="2:51" s="12" customFormat="1" ht="22.5" customHeight="1">
      <c r="B376" s="186"/>
      <c r="D376" s="178" t="s">
        <v>139</v>
      </c>
      <c r="E376" s="187" t="s">
        <v>44</v>
      </c>
      <c r="F376" s="188" t="s">
        <v>141</v>
      </c>
      <c r="H376" s="189" t="s">
        <v>44</v>
      </c>
      <c r="I376" s="190"/>
      <c r="L376" s="186"/>
      <c r="M376" s="191"/>
      <c r="N376" s="192"/>
      <c r="O376" s="192"/>
      <c r="P376" s="192"/>
      <c r="Q376" s="192"/>
      <c r="R376" s="192"/>
      <c r="S376" s="192"/>
      <c r="T376" s="193"/>
      <c r="AT376" s="189" t="s">
        <v>139</v>
      </c>
      <c r="AU376" s="189" t="s">
        <v>87</v>
      </c>
      <c r="AV376" s="12" t="s">
        <v>23</v>
      </c>
      <c r="AW376" s="12" t="s">
        <v>42</v>
      </c>
      <c r="AX376" s="12" t="s">
        <v>79</v>
      </c>
      <c r="AY376" s="189" t="s">
        <v>130</v>
      </c>
    </row>
    <row r="377" spans="2:51" s="13" customFormat="1" ht="22.5" customHeight="1">
      <c r="B377" s="194"/>
      <c r="D377" s="195" t="s">
        <v>139</v>
      </c>
      <c r="E377" s="196" t="s">
        <v>44</v>
      </c>
      <c r="F377" s="197" t="s">
        <v>142</v>
      </c>
      <c r="H377" s="198">
        <v>212</v>
      </c>
      <c r="I377" s="199"/>
      <c r="L377" s="194"/>
      <c r="M377" s="200"/>
      <c r="N377" s="201"/>
      <c r="O377" s="201"/>
      <c r="P377" s="201"/>
      <c r="Q377" s="201"/>
      <c r="R377" s="201"/>
      <c r="S377" s="201"/>
      <c r="T377" s="202"/>
      <c r="AT377" s="203" t="s">
        <v>139</v>
      </c>
      <c r="AU377" s="203" t="s">
        <v>87</v>
      </c>
      <c r="AV377" s="13" t="s">
        <v>137</v>
      </c>
      <c r="AW377" s="13" t="s">
        <v>42</v>
      </c>
      <c r="AX377" s="13" t="s">
        <v>23</v>
      </c>
      <c r="AY377" s="203" t="s">
        <v>130</v>
      </c>
    </row>
    <row r="378" spans="2:65" s="1" customFormat="1" ht="22.5" customHeight="1">
      <c r="B378" s="164"/>
      <c r="C378" s="204" t="s">
        <v>554</v>
      </c>
      <c r="D378" s="204" t="s">
        <v>237</v>
      </c>
      <c r="E378" s="205" t="s">
        <v>839</v>
      </c>
      <c r="F378" s="206" t="s">
        <v>840</v>
      </c>
      <c r="G378" s="207" t="s">
        <v>283</v>
      </c>
      <c r="H378" s="208">
        <v>428.24</v>
      </c>
      <c r="I378" s="209">
        <v>51</v>
      </c>
      <c r="J378" s="210">
        <f>ROUND(I378*H378,2)</f>
        <v>21840.24</v>
      </c>
      <c r="K378" s="206" t="s">
        <v>136</v>
      </c>
      <c r="L378" s="211"/>
      <c r="M378" s="212" t="s">
        <v>44</v>
      </c>
      <c r="N378" s="213" t="s">
        <v>50</v>
      </c>
      <c r="O378" s="35"/>
      <c r="P378" s="174">
        <f>O378*H378</f>
        <v>0</v>
      </c>
      <c r="Q378" s="174">
        <v>0.024</v>
      </c>
      <c r="R378" s="174">
        <f>Q378*H378</f>
        <v>10.27776</v>
      </c>
      <c r="S378" s="174">
        <v>0</v>
      </c>
      <c r="T378" s="175">
        <f>S378*H378</f>
        <v>0</v>
      </c>
      <c r="AR378" s="17" t="s">
        <v>174</v>
      </c>
      <c r="AT378" s="17" t="s">
        <v>237</v>
      </c>
      <c r="AU378" s="17" t="s">
        <v>87</v>
      </c>
      <c r="AY378" s="17" t="s">
        <v>130</v>
      </c>
      <c r="BE378" s="176">
        <f>IF(N378="základní",J378,0)</f>
        <v>21840.24</v>
      </c>
      <c r="BF378" s="176">
        <f>IF(N378="snížená",J378,0)</f>
        <v>0</v>
      </c>
      <c r="BG378" s="176">
        <f>IF(N378="zákl. přenesená",J378,0)</f>
        <v>0</v>
      </c>
      <c r="BH378" s="176">
        <f>IF(N378="sníž. přenesená",J378,0)</f>
        <v>0</v>
      </c>
      <c r="BI378" s="176">
        <f>IF(N378="nulová",J378,0)</f>
        <v>0</v>
      </c>
      <c r="BJ378" s="17" t="s">
        <v>23</v>
      </c>
      <c r="BK378" s="176">
        <f>ROUND(I378*H378,2)</f>
        <v>21840.24</v>
      </c>
      <c r="BL378" s="17" t="s">
        <v>137</v>
      </c>
      <c r="BM378" s="17" t="s">
        <v>841</v>
      </c>
    </row>
    <row r="379" spans="2:51" s="11" customFormat="1" ht="22.5" customHeight="1">
      <c r="B379" s="177"/>
      <c r="D379" s="178" t="s">
        <v>139</v>
      </c>
      <c r="E379" s="179" t="s">
        <v>44</v>
      </c>
      <c r="F379" s="180" t="s">
        <v>842</v>
      </c>
      <c r="H379" s="181">
        <v>428.24</v>
      </c>
      <c r="I379" s="182"/>
      <c r="L379" s="177"/>
      <c r="M379" s="183"/>
      <c r="N379" s="184"/>
      <c r="O379" s="184"/>
      <c r="P379" s="184"/>
      <c r="Q379" s="184"/>
      <c r="R379" s="184"/>
      <c r="S379" s="184"/>
      <c r="T379" s="185"/>
      <c r="AT379" s="179" t="s">
        <v>139</v>
      </c>
      <c r="AU379" s="179" t="s">
        <v>87</v>
      </c>
      <c r="AV379" s="11" t="s">
        <v>87</v>
      </c>
      <c r="AW379" s="11" t="s">
        <v>42</v>
      </c>
      <c r="AX379" s="11" t="s">
        <v>79</v>
      </c>
      <c r="AY379" s="179" t="s">
        <v>130</v>
      </c>
    </row>
    <row r="380" spans="2:51" s="13" customFormat="1" ht="22.5" customHeight="1">
      <c r="B380" s="194"/>
      <c r="D380" s="195" t="s">
        <v>139</v>
      </c>
      <c r="E380" s="196" t="s">
        <v>44</v>
      </c>
      <c r="F380" s="197" t="s">
        <v>142</v>
      </c>
      <c r="H380" s="198">
        <v>428.24</v>
      </c>
      <c r="I380" s="199"/>
      <c r="L380" s="194"/>
      <c r="M380" s="200"/>
      <c r="N380" s="201"/>
      <c r="O380" s="201"/>
      <c r="P380" s="201"/>
      <c r="Q380" s="201"/>
      <c r="R380" s="201"/>
      <c r="S380" s="201"/>
      <c r="T380" s="202"/>
      <c r="AT380" s="203" t="s">
        <v>139</v>
      </c>
      <c r="AU380" s="203" t="s">
        <v>87</v>
      </c>
      <c r="AV380" s="13" t="s">
        <v>137</v>
      </c>
      <c r="AW380" s="13" t="s">
        <v>42</v>
      </c>
      <c r="AX380" s="13" t="s">
        <v>23</v>
      </c>
      <c r="AY380" s="203" t="s">
        <v>130</v>
      </c>
    </row>
    <row r="381" spans="2:65" s="1" customFormat="1" ht="22.5" customHeight="1">
      <c r="B381" s="164"/>
      <c r="C381" s="165" t="s">
        <v>558</v>
      </c>
      <c r="D381" s="165" t="s">
        <v>132</v>
      </c>
      <c r="E381" s="166" t="s">
        <v>843</v>
      </c>
      <c r="F381" s="167" t="s">
        <v>844</v>
      </c>
      <c r="G381" s="168" t="s">
        <v>263</v>
      </c>
      <c r="H381" s="169">
        <v>499</v>
      </c>
      <c r="I381" s="170">
        <v>550</v>
      </c>
      <c r="J381" s="171">
        <f>ROUND(I381*H381,2)</f>
        <v>274450</v>
      </c>
      <c r="K381" s="167" t="s">
        <v>136</v>
      </c>
      <c r="L381" s="34"/>
      <c r="M381" s="172" t="s">
        <v>44</v>
      </c>
      <c r="N381" s="173" t="s">
        <v>50</v>
      </c>
      <c r="O381" s="35"/>
      <c r="P381" s="174">
        <f>O381*H381</f>
        <v>0</v>
      </c>
      <c r="Q381" s="174">
        <v>0.16849</v>
      </c>
      <c r="R381" s="174">
        <f>Q381*H381</f>
        <v>84.07651</v>
      </c>
      <c r="S381" s="174">
        <v>0</v>
      </c>
      <c r="T381" s="175">
        <f>S381*H381</f>
        <v>0</v>
      </c>
      <c r="AR381" s="17" t="s">
        <v>137</v>
      </c>
      <c r="AT381" s="17" t="s">
        <v>132</v>
      </c>
      <c r="AU381" s="17" t="s">
        <v>87</v>
      </c>
      <c r="AY381" s="17" t="s">
        <v>130</v>
      </c>
      <c r="BE381" s="176">
        <f>IF(N381="základní",J381,0)</f>
        <v>274450</v>
      </c>
      <c r="BF381" s="176">
        <f>IF(N381="snížená",J381,0)</f>
        <v>0</v>
      </c>
      <c r="BG381" s="176">
        <f>IF(N381="zákl. přenesená",J381,0)</f>
        <v>0</v>
      </c>
      <c r="BH381" s="176">
        <f>IF(N381="sníž. přenesená",J381,0)</f>
        <v>0</v>
      </c>
      <c r="BI381" s="176">
        <f>IF(N381="nulová",J381,0)</f>
        <v>0</v>
      </c>
      <c r="BJ381" s="17" t="s">
        <v>23</v>
      </c>
      <c r="BK381" s="176">
        <f>ROUND(I381*H381,2)</f>
        <v>274450</v>
      </c>
      <c r="BL381" s="17" t="s">
        <v>137</v>
      </c>
      <c r="BM381" s="17" t="s">
        <v>845</v>
      </c>
    </row>
    <row r="382" spans="2:51" s="11" customFormat="1" ht="22.5" customHeight="1">
      <c r="B382" s="177"/>
      <c r="D382" s="178" t="s">
        <v>139</v>
      </c>
      <c r="E382" s="179" t="s">
        <v>44</v>
      </c>
      <c r="F382" s="180" t="s">
        <v>846</v>
      </c>
      <c r="H382" s="181">
        <v>120</v>
      </c>
      <c r="I382" s="182"/>
      <c r="L382" s="177"/>
      <c r="M382" s="183"/>
      <c r="N382" s="184"/>
      <c r="O382" s="184"/>
      <c r="P382" s="184"/>
      <c r="Q382" s="184"/>
      <c r="R382" s="184"/>
      <c r="S382" s="184"/>
      <c r="T382" s="185"/>
      <c r="AT382" s="179" t="s">
        <v>139</v>
      </c>
      <c r="AU382" s="179" t="s">
        <v>87</v>
      </c>
      <c r="AV382" s="11" t="s">
        <v>87</v>
      </c>
      <c r="AW382" s="11" t="s">
        <v>42</v>
      </c>
      <c r="AX382" s="11" t="s">
        <v>79</v>
      </c>
      <c r="AY382" s="179" t="s">
        <v>130</v>
      </c>
    </row>
    <row r="383" spans="2:51" s="12" customFormat="1" ht="22.5" customHeight="1">
      <c r="B383" s="186"/>
      <c r="D383" s="178" t="s">
        <v>139</v>
      </c>
      <c r="E383" s="187" t="s">
        <v>44</v>
      </c>
      <c r="F383" s="188" t="s">
        <v>847</v>
      </c>
      <c r="H383" s="189" t="s">
        <v>44</v>
      </c>
      <c r="I383" s="190"/>
      <c r="L383" s="186"/>
      <c r="M383" s="191"/>
      <c r="N383" s="192"/>
      <c r="O383" s="192"/>
      <c r="P383" s="192"/>
      <c r="Q383" s="192"/>
      <c r="R383" s="192"/>
      <c r="S383" s="192"/>
      <c r="T383" s="193"/>
      <c r="AT383" s="189" t="s">
        <v>139</v>
      </c>
      <c r="AU383" s="189" t="s">
        <v>87</v>
      </c>
      <c r="AV383" s="12" t="s">
        <v>23</v>
      </c>
      <c r="AW383" s="12" t="s">
        <v>42</v>
      </c>
      <c r="AX383" s="12" t="s">
        <v>79</v>
      </c>
      <c r="AY383" s="189" t="s">
        <v>130</v>
      </c>
    </row>
    <row r="384" spans="2:51" s="11" customFormat="1" ht="22.5" customHeight="1">
      <c r="B384" s="177"/>
      <c r="D384" s="178" t="s">
        <v>139</v>
      </c>
      <c r="E384" s="179" t="s">
        <v>44</v>
      </c>
      <c r="F384" s="180" t="s">
        <v>848</v>
      </c>
      <c r="H384" s="181">
        <v>303</v>
      </c>
      <c r="I384" s="182"/>
      <c r="L384" s="177"/>
      <c r="M384" s="183"/>
      <c r="N384" s="184"/>
      <c r="O384" s="184"/>
      <c r="P384" s="184"/>
      <c r="Q384" s="184"/>
      <c r="R384" s="184"/>
      <c r="S384" s="184"/>
      <c r="T384" s="185"/>
      <c r="AT384" s="179" t="s">
        <v>139</v>
      </c>
      <c r="AU384" s="179" t="s">
        <v>87</v>
      </c>
      <c r="AV384" s="11" t="s">
        <v>87</v>
      </c>
      <c r="AW384" s="11" t="s">
        <v>42</v>
      </c>
      <c r="AX384" s="11" t="s">
        <v>79</v>
      </c>
      <c r="AY384" s="179" t="s">
        <v>130</v>
      </c>
    </row>
    <row r="385" spans="2:51" s="12" customFormat="1" ht="22.5" customHeight="1">
      <c r="B385" s="186"/>
      <c r="D385" s="178" t="s">
        <v>139</v>
      </c>
      <c r="E385" s="187" t="s">
        <v>44</v>
      </c>
      <c r="F385" s="188" t="s">
        <v>849</v>
      </c>
      <c r="H385" s="189" t="s">
        <v>44</v>
      </c>
      <c r="I385" s="190"/>
      <c r="L385" s="186"/>
      <c r="M385" s="191"/>
      <c r="N385" s="192"/>
      <c r="O385" s="192"/>
      <c r="P385" s="192"/>
      <c r="Q385" s="192"/>
      <c r="R385" s="192"/>
      <c r="S385" s="192"/>
      <c r="T385" s="193"/>
      <c r="AT385" s="189" t="s">
        <v>139</v>
      </c>
      <c r="AU385" s="189" t="s">
        <v>87</v>
      </c>
      <c r="AV385" s="12" t="s">
        <v>23</v>
      </c>
      <c r="AW385" s="12" t="s">
        <v>42</v>
      </c>
      <c r="AX385" s="12" t="s">
        <v>79</v>
      </c>
      <c r="AY385" s="189" t="s">
        <v>130</v>
      </c>
    </row>
    <row r="386" spans="2:51" s="11" customFormat="1" ht="22.5" customHeight="1">
      <c r="B386" s="177"/>
      <c r="D386" s="178" t="s">
        <v>139</v>
      </c>
      <c r="E386" s="179" t="s">
        <v>44</v>
      </c>
      <c r="F386" s="180" t="s">
        <v>850</v>
      </c>
      <c r="H386" s="181">
        <v>76</v>
      </c>
      <c r="I386" s="182"/>
      <c r="L386" s="177"/>
      <c r="M386" s="183"/>
      <c r="N386" s="184"/>
      <c r="O386" s="184"/>
      <c r="P386" s="184"/>
      <c r="Q386" s="184"/>
      <c r="R386" s="184"/>
      <c r="S386" s="184"/>
      <c r="T386" s="185"/>
      <c r="AT386" s="179" t="s">
        <v>139</v>
      </c>
      <c r="AU386" s="179" t="s">
        <v>87</v>
      </c>
      <c r="AV386" s="11" t="s">
        <v>87</v>
      </c>
      <c r="AW386" s="11" t="s">
        <v>42</v>
      </c>
      <c r="AX386" s="11" t="s">
        <v>79</v>
      </c>
      <c r="AY386" s="179" t="s">
        <v>130</v>
      </c>
    </row>
    <row r="387" spans="2:51" s="12" customFormat="1" ht="22.5" customHeight="1">
      <c r="B387" s="186"/>
      <c r="D387" s="178" t="s">
        <v>139</v>
      </c>
      <c r="E387" s="187" t="s">
        <v>44</v>
      </c>
      <c r="F387" s="188" t="s">
        <v>851</v>
      </c>
      <c r="H387" s="189" t="s">
        <v>44</v>
      </c>
      <c r="I387" s="190"/>
      <c r="L387" s="186"/>
      <c r="M387" s="191"/>
      <c r="N387" s="192"/>
      <c r="O387" s="192"/>
      <c r="P387" s="192"/>
      <c r="Q387" s="192"/>
      <c r="R387" s="192"/>
      <c r="S387" s="192"/>
      <c r="T387" s="193"/>
      <c r="AT387" s="189" t="s">
        <v>139</v>
      </c>
      <c r="AU387" s="189" t="s">
        <v>87</v>
      </c>
      <c r="AV387" s="12" t="s">
        <v>23</v>
      </c>
      <c r="AW387" s="12" t="s">
        <v>42</v>
      </c>
      <c r="AX387" s="12" t="s">
        <v>79</v>
      </c>
      <c r="AY387" s="189" t="s">
        <v>130</v>
      </c>
    </row>
    <row r="388" spans="2:51" s="13" customFormat="1" ht="22.5" customHeight="1">
      <c r="B388" s="194"/>
      <c r="D388" s="195" t="s">
        <v>139</v>
      </c>
      <c r="E388" s="196" t="s">
        <v>44</v>
      </c>
      <c r="F388" s="197" t="s">
        <v>142</v>
      </c>
      <c r="H388" s="198">
        <v>499</v>
      </c>
      <c r="I388" s="199"/>
      <c r="L388" s="194"/>
      <c r="M388" s="200"/>
      <c r="N388" s="201"/>
      <c r="O388" s="201"/>
      <c r="P388" s="201"/>
      <c r="Q388" s="201"/>
      <c r="R388" s="201"/>
      <c r="S388" s="201"/>
      <c r="T388" s="202"/>
      <c r="AT388" s="203" t="s">
        <v>139</v>
      </c>
      <c r="AU388" s="203" t="s">
        <v>87</v>
      </c>
      <c r="AV388" s="13" t="s">
        <v>137</v>
      </c>
      <c r="AW388" s="13" t="s">
        <v>42</v>
      </c>
      <c r="AX388" s="13" t="s">
        <v>23</v>
      </c>
      <c r="AY388" s="203" t="s">
        <v>130</v>
      </c>
    </row>
    <row r="389" spans="2:65" s="1" customFormat="1" ht="22.5" customHeight="1">
      <c r="B389" s="164"/>
      <c r="C389" s="204" t="s">
        <v>566</v>
      </c>
      <c r="D389" s="204" t="s">
        <v>237</v>
      </c>
      <c r="E389" s="205" t="s">
        <v>852</v>
      </c>
      <c r="F389" s="206" t="s">
        <v>853</v>
      </c>
      <c r="G389" s="207" t="s">
        <v>263</v>
      </c>
      <c r="H389" s="208">
        <v>303</v>
      </c>
      <c r="I389" s="209">
        <v>585</v>
      </c>
      <c r="J389" s="210">
        <f>ROUND(I389*H389,2)</f>
        <v>177255</v>
      </c>
      <c r="K389" s="206" t="s">
        <v>136</v>
      </c>
      <c r="L389" s="211"/>
      <c r="M389" s="212" t="s">
        <v>44</v>
      </c>
      <c r="N389" s="213" t="s">
        <v>50</v>
      </c>
      <c r="O389" s="35"/>
      <c r="P389" s="174">
        <f>O389*H389</f>
        <v>0</v>
      </c>
      <c r="Q389" s="174">
        <v>0.135</v>
      </c>
      <c r="R389" s="174">
        <f>Q389*H389</f>
        <v>40.905</v>
      </c>
      <c r="S389" s="174">
        <v>0</v>
      </c>
      <c r="T389" s="175">
        <f>S389*H389</f>
        <v>0</v>
      </c>
      <c r="AR389" s="17" t="s">
        <v>174</v>
      </c>
      <c r="AT389" s="17" t="s">
        <v>237</v>
      </c>
      <c r="AU389" s="17" t="s">
        <v>87</v>
      </c>
      <c r="AY389" s="17" t="s">
        <v>130</v>
      </c>
      <c r="BE389" s="176">
        <f>IF(N389="základní",J389,0)</f>
        <v>177255</v>
      </c>
      <c r="BF389" s="176">
        <f>IF(N389="snížená",J389,0)</f>
        <v>0</v>
      </c>
      <c r="BG389" s="176">
        <f>IF(N389="zákl. přenesená",J389,0)</f>
        <v>0</v>
      </c>
      <c r="BH389" s="176">
        <f>IF(N389="sníž. přenesená",J389,0)</f>
        <v>0</v>
      </c>
      <c r="BI389" s="176">
        <f>IF(N389="nulová",J389,0)</f>
        <v>0</v>
      </c>
      <c r="BJ389" s="17" t="s">
        <v>23</v>
      </c>
      <c r="BK389" s="176">
        <f>ROUND(I389*H389,2)</f>
        <v>177255</v>
      </c>
      <c r="BL389" s="17" t="s">
        <v>137</v>
      </c>
      <c r="BM389" s="17" t="s">
        <v>854</v>
      </c>
    </row>
    <row r="390" spans="2:65" s="1" customFormat="1" ht="22.5" customHeight="1">
      <c r="B390" s="164"/>
      <c r="C390" s="204" t="s">
        <v>855</v>
      </c>
      <c r="D390" s="204" t="s">
        <v>237</v>
      </c>
      <c r="E390" s="205" t="s">
        <v>856</v>
      </c>
      <c r="F390" s="206" t="s">
        <v>857</v>
      </c>
      <c r="G390" s="207" t="s">
        <v>263</v>
      </c>
      <c r="H390" s="208">
        <v>76</v>
      </c>
      <c r="I390" s="209">
        <v>585</v>
      </c>
      <c r="J390" s="210">
        <f>ROUND(I390*H390,2)</f>
        <v>44460</v>
      </c>
      <c r="K390" s="206" t="s">
        <v>136</v>
      </c>
      <c r="L390" s="211"/>
      <c r="M390" s="212" t="s">
        <v>44</v>
      </c>
      <c r="N390" s="213" t="s">
        <v>50</v>
      </c>
      <c r="O390" s="35"/>
      <c r="P390" s="174">
        <f>O390*H390</f>
        <v>0</v>
      </c>
      <c r="Q390" s="174">
        <v>0.15</v>
      </c>
      <c r="R390" s="174">
        <f>Q390*H390</f>
        <v>11.4</v>
      </c>
      <c r="S390" s="174">
        <v>0</v>
      </c>
      <c r="T390" s="175">
        <f>S390*H390</f>
        <v>0</v>
      </c>
      <c r="AR390" s="17" t="s">
        <v>174</v>
      </c>
      <c r="AT390" s="17" t="s">
        <v>237</v>
      </c>
      <c r="AU390" s="17" t="s">
        <v>87</v>
      </c>
      <c r="AY390" s="17" t="s">
        <v>130</v>
      </c>
      <c r="BE390" s="176">
        <f>IF(N390="základní",J390,0)</f>
        <v>44460</v>
      </c>
      <c r="BF390" s="176">
        <f>IF(N390="snížená",J390,0)</f>
        <v>0</v>
      </c>
      <c r="BG390" s="176">
        <f>IF(N390="zákl. přenesená",J390,0)</f>
        <v>0</v>
      </c>
      <c r="BH390" s="176">
        <f>IF(N390="sníž. přenesená",J390,0)</f>
        <v>0</v>
      </c>
      <c r="BI390" s="176">
        <f>IF(N390="nulová",J390,0)</f>
        <v>0</v>
      </c>
      <c r="BJ390" s="17" t="s">
        <v>23</v>
      </c>
      <c r="BK390" s="176">
        <f>ROUND(I390*H390,2)</f>
        <v>44460</v>
      </c>
      <c r="BL390" s="17" t="s">
        <v>137</v>
      </c>
      <c r="BM390" s="17" t="s">
        <v>858</v>
      </c>
    </row>
    <row r="391" spans="2:47" s="1" customFormat="1" ht="30" customHeight="1">
      <c r="B391" s="34"/>
      <c r="D391" s="195" t="s">
        <v>501</v>
      </c>
      <c r="F391" s="225" t="s">
        <v>859</v>
      </c>
      <c r="I391" s="138"/>
      <c r="L391" s="34"/>
      <c r="M391" s="63"/>
      <c r="N391" s="35"/>
      <c r="O391" s="35"/>
      <c r="P391" s="35"/>
      <c r="Q391" s="35"/>
      <c r="R391" s="35"/>
      <c r="S391" s="35"/>
      <c r="T391" s="64"/>
      <c r="AT391" s="17" t="s">
        <v>501</v>
      </c>
      <c r="AU391" s="17" t="s">
        <v>87</v>
      </c>
    </row>
    <row r="392" spans="2:65" s="1" customFormat="1" ht="31.5" customHeight="1">
      <c r="B392" s="164"/>
      <c r="C392" s="165" t="s">
        <v>860</v>
      </c>
      <c r="D392" s="165" t="s">
        <v>132</v>
      </c>
      <c r="E392" s="166" t="s">
        <v>861</v>
      </c>
      <c r="F392" s="167" t="s">
        <v>862</v>
      </c>
      <c r="G392" s="168" t="s">
        <v>263</v>
      </c>
      <c r="H392" s="169">
        <v>186</v>
      </c>
      <c r="I392" s="170">
        <v>165</v>
      </c>
      <c r="J392" s="171">
        <f>ROUND(I392*H392,2)</f>
        <v>30690</v>
      </c>
      <c r="K392" s="167" t="s">
        <v>136</v>
      </c>
      <c r="L392" s="34"/>
      <c r="M392" s="172" t="s">
        <v>44</v>
      </c>
      <c r="N392" s="173" t="s">
        <v>50</v>
      </c>
      <c r="O392" s="35"/>
      <c r="P392" s="174">
        <f>O392*H392</f>
        <v>0</v>
      </c>
      <c r="Q392" s="174">
        <v>0.10095</v>
      </c>
      <c r="R392" s="174">
        <f>Q392*H392</f>
        <v>18.776699999999998</v>
      </c>
      <c r="S392" s="174">
        <v>0</v>
      </c>
      <c r="T392" s="175">
        <f>S392*H392</f>
        <v>0</v>
      </c>
      <c r="AR392" s="17" t="s">
        <v>137</v>
      </c>
      <c r="AT392" s="17" t="s">
        <v>132</v>
      </c>
      <c r="AU392" s="17" t="s">
        <v>87</v>
      </c>
      <c r="AY392" s="17" t="s">
        <v>130</v>
      </c>
      <c r="BE392" s="176">
        <f>IF(N392="základní",J392,0)</f>
        <v>30690</v>
      </c>
      <c r="BF392" s="176">
        <f>IF(N392="snížená",J392,0)</f>
        <v>0</v>
      </c>
      <c r="BG392" s="176">
        <f>IF(N392="zákl. přenesená",J392,0)</f>
        <v>0</v>
      </c>
      <c r="BH392" s="176">
        <f>IF(N392="sníž. přenesená",J392,0)</f>
        <v>0</v>
      </c>
      <c r="BI392" s="176">
        <f>IF(N392="nulová",J392,0)</f>
        <v>0</v>
      </c>
      <c r="BJ392" s="17" t="s">
        <v>23</v>
      </c>
      <c r="BK392" s="176">
        <f>ROUND(I392*H392,2)</f>
        <v>30690</v>
      </c>
      <c r="BL392" s="17" t="s">
        <v>137</v>
      </c>
      <c r="BM392" s="17" t="s">
        <v>863</v>
      </c>
    </row>
    <row r="393" spans="2:51" s="11" customFormat="1" ht="22.5" customHeight="1">
      <c r="B393" s="177"/>
      <c r="D393" s="178" t="s">
        <v>139</v>
      </c>
      <c r="E393" s="179" t="s">
        <v>44</v>
      </c>
      <c r="F393" s="180" t="s">
        <v>864</v>
      </c>
      <c r="H393" s="181">
        <v>186</v>
      </c>
      <c r="I393" s="182"/>
      <c r="L393" s="177"/>
      <c r="M393" s="183"/>
      <c r="N393" s="184"/>
      <c r="O393" s="184"/>
      <c r="P393" s="184"/>
      <c r="Q393" s="184"/>
      <c r="R393" s="184"/>
      <c r="S393" s="184"/>
      <c r="T393" s="185"/>
      <c r="AT393" s="179" t="s">
        <v>139</v>
      </c>
      <c r="AU393" s="179" t="s">
        <v>87</v>
      </c>
      <c r="AV393" s="11" t="s">
        <v>87</v>
      </c>
      <c r="AW393" s="11" t="s">
        <v>42</v>
      </c>
      <c r="AX393" s="11" t="s">
        <v>79</v>
      </c>
      <c r="AY393" s="179" t="s">
        <v>130</v>
      </c>
    </row>
    <row r="394" spans="2:51" s="12" customFormat="1" ht="22.5" customHeight="1">
      <c r="B394" s="186"/>
      <c r="D394" s="178" t="s">
        <v>139</v>
      </c>
      <c r="E394" s="187" t="s">
        <v>44</v>
      </c>
      <c r="F394" s="188" t="s">
        <v>141</v>
      </c>
      <c r="H394" s="189" t="s">
        <v>44</v>
      </c>
      <c r="I394" s="190"/>
      <c r="L394" s="186"/>
      <c r="M394" s="191"/>
      <c r="N394" s="192"/>
      <c r="O394" s="192"/>
      <c r="P394" s="192"/>
      <c r="Q394" s="192"/>
      <c r="R394" s="192"/>
      <c r="S394" s="192"/>
      <c r="T394" s="193"/>
      <c r="AT394" s="189" t="s">
        <v>139</v>
      </c>
      <c r="AU394" s="189" t="s">
        <v>87</v>
      </c>
      <c r="AV394" s="12" t="s">
        <v>23</v>
      </c>
      <c r="AW394" s="12" t="s">
        <v>42</v>
      </c>
      <c r="AX394" s="12" t="s">
        <v>79</v>
      </c>
      <c r="AY394" s="189" t="s">
        <v>130</v>
      </c>
    </row>
    <row r="395" spans="2:51" s="13" customFormat="1" ht="22.5" customHeight="1">
      <c r="B395" s="194"/>
      <c r="D395" s="195" t="s">
        <v>139</v>
      </c>
      <c r="E395" s="196" t="s">
        <v>44</v>
      </c>
      <c r="F395" s="197" t="s">
        <v>142</v>
      </c>
      <c r="H395" s="198">
        <v>186</v>
      </c>
      <c r="I395" s="199"/>
      <c r="L395" s="194"/>
      <c r="M395" s="200"/>
      <c r="N395" s="201"/>
      <c r="O395" s="201"/>
      <c r="P395" s="201"/>
      <c r="Q395" s="201"/>
      <c r="R395" s="201"/>
      <c r="S395" s="201"/>
      <c r="T395" s="202"/>
      <c r="AT395" s="203" t="s">
        <v>139</v>
      </c>
      <c r="AU395" s="203" t="s">
        <v>87</v>
      </c>
      <c r="AV395" s="13" t="s">
        <v>137</v>
      </c>
      <c r="AW395" s="13" t="s">
        <v>42</v>
      </c>
      <c r="AX395" s="13" t="s">
        <v>23</v>
      </c>
      <c r="AY395" s="203" t="s">
        <v>130</v>
      </c>
    </row>
    <row r="396" spans="2:65" s="1" customFormat="1" ht="22.5" customHeight="1">
      <c r="B396" s="164"/>
      <c r="C396" s="204" t="s">
        <v>865</v>
      </c>
      <c r="D396" s="204" t="s">
        <v>237</v>
      </c>
      <c r="E396" s="205" t="s">
        <v>866</v>
      </c>
      <c r="F396" s="206" t="s">
        <v>867</v>
      </c>
      <c r="G396" s="207" t="s">
        <v>283</v>
      </c>
      <c r="H396" s="208">
        <v>375.72</v>
      </c>
      <c r="I396" s="209">
        <v>25</v>
      </c>
      <c r="J396" s="210">
        <f>ROUND(I396*H396,2)</f>
        <v>9393</v>
      </c>
      <c r="K396" s="206" t="s">
        <v>136</v>
      </c>
      <c r="L396" s="211"/>
      <c r="M396" s="212" t="s">
        <v>44</v>
      </c>
      <c r="N396" s="213" t="s">
        <v>50</v>
      </c>
      <c r="O396" s="35"/>
      <c r="P396" s="174">
        <f>O396*H396</f>
        <v>0</v>
      </c>
      <c r="Q396" s="174">
        <v>0.01</v>
      </c>
      <c r="R396" s="174">
        <f>Q396*H396</f>
        <v>3.7572000000000005</v>
      </c>
      <c r="S396" s="174">
        <v>0</v>
      </c>
      <c r="T396" s="175">
        <f>S396*H396</f>
        <v>0</v>
      </c>
      <c r="AR396" s="17" t="s">
        <v>174</v>
      </c>
      <c r="AT396" s="17" t="s">
        <v>237</v>
      </c>
      <c r="AU396" s="17" t="s">
        <v>87</v>
      </c>
      <c r="AY396" s="17" t="s">
        <v>130</v>
      </c>
      <c r="BE396" s="176">
        <f>IF(N396="základní",J396,0)</f>
        <v>9393</v>
      </c>
      <c r="BF396" s="176">
        <f>IF(N396="snížená",J396,0)</f>
        <v>0</v>
      </c>
      <c r="BG396" s="176">
        <f>IF(N396="zákl. přenesená",J396,0)</f>
        <v>0</v>
      </c>
      <c r="BH396" s="176">
        <f>IF(N396="sníž. přenesená",J396,0)</f>
        <v>0</v>
      </c>
      <c r="BI396" s="176">
        <f>IF(N396="nulová",J396,0)</f>
        <v>0</v>
      </c>
      <c r="BJ396" s="17" t="s">
        <v>23</v>
      </c>
      <c r="BK396" s="176">
        <f>ROUND(I396*H396,2)</f>
        <v>9393</v>
      </c>
      <c r="BL396" s="17" t="s">
        <v>137</v>
      </c>
      <c r="BM396" s="17" t="s">
        <v>868</v>
      </c>
    </row>
    <row r="397" spans="2:51" s="11" customFormat="1" ht="22.5" customHeight="1">
      <c r="B397" s="177"/>
      <c r="D397" s="178" t="s">
        <v>139</v>
      </c>
      <c r="E397" s="179" t="s">
        <v>44</v>
      </c>
      <c r="F397" s="180" t="s">
        <v>869</v>
      </c>
      <c r="H397" s="181">
        <v>375.72</v>
      </c>
      <c r="I397" s="182"/>
      <c r="L397" s="177"/>
      <c r="M397" s="183"/>
      <c r="N397" s="184"/>
      <c r="O397" s="184"/>
      <c r="P397" s="184"/>
      <c r="Q397" s="184"/>
      <c r="R397" s="184"/>
      <c r="S397" s="184"/>
      <c r="T397" s="185"/>
      <c r="AT397" s="179" t="s">
        <v>139</v>
      </c>
      <c r="AU397" s="179" t="s">
        <v>87</v>
      </c>
      <c r="AV397" s="11" t="s">
        <v>87</v>
      </c>
      <c r="AW397" s="11" t="s">
        <v>42</v>
      </c>
      <c r="AX397" s="11" t="s">
        <v>79</v>
      </c>
      <c r="AY397" s="179" t="s">
        <v>130</v>
      </c>
    </row>
    <row r="398" spans="2:51" s="13" customFormat="1" ht="22.5" customHeight="1">
      <c r="B398" s="194"/>
      <c r="D398" s="195" t="s">
        <v>139</v>
      </c>
      <c r="E398" s="196" t="s">
        <v>44</v>
      </c>
      <c r="F398" s="197" t="s">
        <v>142</v>
      </c>
      <c r="H398" s="198">
        <v>375.72</v>
      </c>
      <c r="I398" s="199"/>
      <c r="L398" s="194"/>
      <c r="M398" s="200"/>
      <c r="N398" s="201"/>
      <c r="O398" s="201"/>
      <c r="P398" s="201"/>
      <c r="Q398" s="201"/>
      <c r="R398" s="201"/>
      <c r="S398" s="201"/>
      <c r="T398" s="202"/>
      <c r="AT398" s="203" t="s">
        <v>139</v>
      </c>
      <c r="AU398" s="203" t="s">
        <v>87</v>
      </c>
      <c r="AV398" s="13" t="s">
        <v>137</v>
      </c>
      <c r="AW398" s="13" t="s">
        <v>42</v>
      </c>
      <c r="AX398" s="13" t="s">
        <v>23</v>
      </c>
      <c r="AY398" s="203" t="s">
        <v>130</v>
      </c>
    </row>
    <row r="399" spans="2:65" s="1" customFormat="1" ht="22.5" customHeight="1">
      <c r="B399" s="164"/>
      <c r="C399" s="165" t="s">
        <v>870</v>
      </c>
      <c r="D399" s="165" t="s">
        <v>132</v>
      </c>
      <c r="E399" s="166" t="s">
        <v>871</v>
      </c>
      <c r="F399" s="167" t="s">
        <v>872</v>
      </c>
      <c r="G399" s="168" t="s">
        <v>155</v>
      </c>
      <c r="H399" s="169">
        <v>25.81</v>
      </c>
      <c r="I399" s="170">
        <v>995</v>
      </c>
      <c r="J399" s="171">
        <f>ROUND(I399*H399,2)</f>
        <v>25680.95</v>
      </c>
      <c r="K399" s="167" t="s">
        <v>136</v>
      </c>
      <c r="L399" s="34"/>
      <c r="M399" s="172" t="s">
        <v>44</v>
      </c>
      <c r="N399" s="173" t="s">
        <v>50</v>
      </c>
      <c r="O399" s="35"/>
      <c r="P399" s="174">
        <f>O399*H399</f>
        <v>0</v>
      </c>
      <c r="Q399" s="174">
        <v>2.25634</v>
      </c>
      <c r="R399" s="174">
        <f>Q399*H399</f>
        <v>58.236135399999995</v>
      </c>
      <c r="S399" s="174">
        <v>0</v>
      </c>
      <c r="T399" s="175">
        <f>S399*H399</f>
        <v>0</v>
      </c>
      <c r="AR399" s="17" t="s">
        <v>137</v>
      </c>
      <c r="AT399" s="17" t="s">
        <v>132</v>
      </c>
      <c r="AU399" s="17" t="s">
        <v>87</v>
      </c>
      <c r="AY399" s="17" t="s">
        <v>130</v>
      </c>
      <c r="BE399" s="176">
        <f>IF(N399="základní",J399,0)</f>
        <v>25680.95</v>
      </c>
      <c r="BF399" s="176">
        <f>IF(N399="snížená",J399,0)</f>
        <v>0</v>
      </c>
      <c r="BG399" s="176">
        <f>IF(N399="zákl. přenesená",J399,0)</f>
        <v>0</v>
      </c>
      <c r="BH399" s="176">
        <f>IF(N399="sníž. přenesená",J399,0)</f>
        <v>0</v>
      </c>
      <c r="BI399" s="176">
        <f>IF(N399="nulová",J399,0)</f>
        <v>0</v>
      </c>
      <c r="BJ399" s="17" t="s">
        <v>23</v>
      </c>
      <c r="BK399" s="176">
        <f>ROUND(I399*H399,2)</f>
        <v>25680.95</v>
      </c>
      <c r="BL399" s="17" t="s">
        <v>137</v>
      </c>
      <c r="BM399" s="17" t="s">
        <v>873</v>
      </c>
    </row>
    <row r="400" spans="2:51" s="11" customFormat="1" ht="22.5" customHeight="1">
      <c r="B400" s="177"/>
      <c r="D400" s="178" t="s">
        <v>139</v>
      </c>
      <c r="E400" s="179" t="s">
        <v>44</v>
      </c>
      <c r="F400" s="180" t="s">
        <v>874</v>
      </c>
      <c r="H400" s="181">
        <v>3.42</v>
      </c>
      <c r="I400" s="182"/>
      <c r="L400" s="177"/>
      <c r="M400" s="183"/>
      <c r="N400" s="184"/>
      <c r="O400" s="184"/>
      <c r="P400" s="184"/>
      <c r="Q400" s="184"/>
      <c r="R400" s="184"/>
      <c r="S400" s="184"/>
      <c r="T400" s="185"/>
      <c r="AT400" s="179" t="s">
        <v>139</v>
      </c>
      <c r="AU400" s="179" t="s">
        <v>87</v>
      </c>
      <c r="AV400" s="11" t="s">
        <v>87</v>
      </c>
      <c r="AW400" s="11" t="s">
        <v>42</v>
      </c>
      <c r="AX400" s="11" t="s">
        <v>79</v>
      </c>
      <c r="AY400" s="179" t="s">
        <v>130</v>
      </c>
    </row>
    <row r="401" spans="2:51" s="12" customFormat="1" ht="22.5" customHeight="1">
      <c r="B401" s="186"/>
      <c r="D401" s="178" t="s">
        <v>139</v>
      </c>
      <c r="E401" s="187" t="s">
        <v>44</v>
      </c>
      <c r="F401" s="188" t="s">
        <v>875</v>
      </c>
      <c r="H401" s="189" t="s">
        <v>44</v>
      </c>
      <c r="I401" s="190"/>
      <c r="L401" s="186"/>
      <c r="M401" s="191"/>
      <c r="N401" s="192"/>
      <c r="O401" s="192"/>
      <c r="P401" s="192"/>
      <c r="Q401" s="192"/>
      <c r="R401" s="192"/>
      <c r="S401" s="192"/>
      <c r="T401" s="193"/>
      <c r="AT401" s="189" t="s">
        <v>139</v>
      </c>
      <c r="AU401" s="189" t="s">
        <v>87</v>
      </c>
      <c r="AV401" s="12" t="s">
        <v>23</v>
      </c>
      <c r="AW401" s="12" t="s">
        <v>42</v>
      </c>
      <c r="AX401" s="12" t="s">
        <v>79</v>
      </c>
      <c r="AY401" s="189" t="s">
        <v>130</v>
      </c>
    </row>
    <row r="402" spans="2:51" s="11" customFormat="1" ht="22.5" customHeight="1">
      <c r="B402" s="177"/>
      <c r="D402" s="178" t="s">
        <v>139</v>
      </c>
      <c r="E402" s="179" t="s">
        <v>44</v>
      </c>
      <c r="F402" s="180" t="s">
        <v>876</v>
      </c>
      <c r="H402" s="181">
        <v>12.69</v>
      </c>
      <c r="I402" s="182"/>
      <c r="L402" s="177"/>
      <c r="M402" s="183"/>
      <c r="N402" s="184"/>
      <c r="O402" s="184"/>
      <c r="P402" s="184"/>
      <c r="Q402" s="184"/>
      <c r="R402" s="184"/>
      <c r="S402" s="184"/>
      <c r="T402" s="185"/>
      <c r="AT402" s="179" t="s">
        <v>139</v>
      </c>
      <c r="AU402" s="179" t="s">
        <v>87</v>
      </c>
      <c r="AV402" s="11" t="s">
        <v>87</v>
      </c>
      <c r="AW402" s="11" t="s">
        <v>42</v>
      </c>
      <c r="AX402" s="11" t="s">
        <v>79</v>
      </c>
      <c r="AY402" s="179" t="s">
        <v>130</v>
      </c>
    </row>
    <row r="403" spans="2:51" s="11" customFormat="1" ht="22.5" customHeight="1">
      <c r="B403" s="177"/>
      <c r="D403" s="178" t="s">
        <v>139</v>
      </c>
      <c r="E403" s="179" t="s">
        <v>44</v>
      </c>
      <c r="F403" s="180" t="s">
        <v>877</v>
      </c>
      <c r="H403" s="181">
        <v>9.7</v>
      </c>
      <c r="I403" s="182"/>
      <c r="L403" s="177"/>
      <c r="M403" s="183"/>
      <c r="N403" s="184"/>
      <c r="O403" s="184"/>
      <c r="P403" s="184"/>
      <c r="Q403" s="184"/>
      <c r="R403" s="184"/>
      <c r="S403" s="184"/>
      <c r="T403" s="185"/>
      <c r="AT403" s="179" t="s">
        <v>139</v>
      </c>
      <c r="AU403" s="179" t="s">
        <v>87</v>
      </c>
      <c r="AV403" s="11" t="s">
        <v>87</v>
      </c>
      <c r="AW403" s="11" t="s">
        <v>42</v>
      </c>
      <c r="AX403" s="11" t="s">
        <v>79</v>
      </c>
      <c r="AY403" s="179" t="s">
        <v>130</v>
      </c>
    </row>
    <row r="404" spans="2:51" s="13" customFormat="1" ht="22.5" customHeight="1">
      <c r="B404" s="194"/>
      <c r="D404" s="195" t="s">
        <v>139</v>
      </c>
      <c r="E404" s="196" t="s">
        <v>44</v>
      </c>
      <c r="F404" s="197" t="s">
        <v>142</v>
      </c>
      <c r="H404" s="198">
        <v>25.81</v>
      </c>
      <c r="I404" s="199"/>
      <c r="L404" s="194"/>
      <c r="M404" s="200"/>
      <c r="N404" s="201"/>
      <c r="O404" s="201"/>
      <c r="P404" s="201"/>
      <c r="Q404" s="201"/>
      <c r="R404" s="201"/>
      <c r="S404" s="201"/>
      <c r="T404" s="202"/>
      <c r="AT404" s="203" t="s">
        <v>139</v>
      </c>
      <c r="AU404" s="203" t="s">
        <v>87</v>
      </c>
      <c r="AV404" s="13" t="s">
        <v>137</v>
      </c>
      <c r="AW404" s="13" t="s">
        <v>42</v>
      </c>
      <c r="AX404" s="13" t="s">
        <v>23</v>
      </c>
      <c r="AY404" s="203" t="s">
        <v>130</v>
      </c>
    </row>
    <row r="405" spans="2:65" s="1" customFormat="1" ht="31.5" customHeight="1">
      <c r="B405" s="164"/>
      <c r="C405" s="165" t="s">
        <v>878</v>
      </c>
      <c r="D405" s="165" t="s">
        <v>132</v>
      </c>
      <c r="E405" s="166" t="s">
        <v>879</v>
      </c>
      <c r="F405" s="167" t="s">
        <v>880</v>
      </c>
      <c r="G405" s="168" t="s">
        <v>263</v>
      </c>
      <c r="H405" s="169">
        <v>5.5</v>
      </c>
      <c r="I405" s="170">
        <v>4112</v>
      </c>
      <c r="J405" s="171">
        <f>ROUND(I405*H405,2)</f>
        <v>22616</v>
      </c>
      <c r="K405" s="167" t="s">
        <v>136</v>
      </c>
      <c r="L405" s="34"/>
      <c r="M405" s="172" t="s">
        <v>44</v>
      </c>
      <c r="N405" s="173" t="s">
        <v>50</v>
      </c>
      <c r="O405" s="35"/>
      <c r="P405" s="174">
        <f>O405*H405</f>
        <v>0</v>
      </c>
      <c r="Q405" s="174">
        <v>0.37503</v>
      </c>
      <c r="R405" s="174">
        <f>Q405*H405</f>
        <v>2.062665</v>
      </c>
      <c r="S405" s="174">
        <v>0</v>
      </c>
      <c r="T405" s="175">
        <f>S405*H405</f>
        <v>0</v>
      </c>
      <c r="AR405" s="17" t="s">
        <v>137</v>
      </c>
      <c r="AT405" s="17" t="s">
        <v>132</v>
      </c>
      <c r="AU405" s="17" t="s">
        <v>87</v>
      </c>
      <c r="AY405" s="17" t="s">
        <v>130</v>
      </c>
      <c r="BE405" s="176">
        <f>IF(N405="základní",J405,0)</f>
        <v>22616</v>
      </c>
      <c r="BF405" s="176">
        <f>IF(N405="snížená",J405,0)</f>
        <v>0</v>
      </c>
      <c r="BG405" s="176">
        <f>IF(N405="zákl. přenesená",J405,0)</f>
        <v>0</v>
      </c>
      <c r="BH405" s="176">
        <f>IF(N405="sníž. přenesená",J405,0)</f>
        <v>0</v>
      </c>
      <c r="BI405" s="176">
        <f>IF(N405="nulová",J405,0)</f>
        <v>0</v>
      </c>
      <c r="BJ405" s="17" t="s">
        <v>23</v>
      </c>
      <c r="BK405" s="176">
        <f>ROUND(I405*H405,2)</f>
        <v>22616</v>
      </c>
      <c r="BL405" s="17" t="s">
        <v>137</v>
      </c>
      <c r="BM405" s="17" t="s">
        <v>881</v>
      </c>
    </row>
    <row r="406" spans="2:51" s="11" customFormat="1" ht="22.5" customHeight="1">
      <c r="B406" s="177"/>
      <c r="D406" s="178" t="s">
        <v>139</v>
      </c>
      <c r="E406" s="179" t="s">
        <v>44</v>
      </c>
      <c r="F406" s="180" t="s">
        <v>882</v>
      </c>
      <c r="H406" s="181">
        <v>5.5</v>
      </c>
      <c r="I406" s="182"/>
      <c r="L406" s="177"/>
      <c r="M406" s="183"/>
      <c r="N406" s="184"/>
      <c r="O406" s="184"/>
      <c r="P406" s="184"/>
      <c r="Q406" s="184"/>
      <c r="R406" s="184"/>
      <c r="S406" s="184"/>
      <c r="T406" s="185"/>
      <c r="AT406" s="179" t="s">
        <v>139</v>
      </c>
      <c r="AU406" s="179" t="s">
        <v>87</v>
      </c>
      <c r="AV406" s="11" t="s">
        <v>87</v>
      </c>
      <c r="AW406" s="11" t="s">
        <v>42</v>
      </c>
      <c r="AX406" s="11" t="s">
        <v>79</v>
      </c>
      <c r="AY406" s="179" t="s">
        <v>130</v>
      </c>
    </row>
    <row r="407" spans="2:51" s="12" customFormat="1" ht="22.5" customHeight="1">
      <c r="B407" s="186"/>
      <c r="D407" s="178" t="s">
        <v>139</v>
      </c>
      <c r="E407" s="187" t="s">
        <v>44</v>
      </c>
      <c r="F407" s="188" t="s">
        <v>883</v>
      </c>
      <c r="H407" s="189" t="s">
        <v>44</v>
      </c>
      <c r="I407" s="190"/>
      <c r="L407" s="186"/>
      <c r="M407" s="191"/>
      <c r="N407" s="192"/>
      <c r="O407" s="192"/>
      <c r="P407" s="192"/>
      <c r="Q407" s="192"/>
      <c r="R407" s="192"/>
      <c r="S407" s="192"/>
      <c r="T407" s="193"/>
      <c r="AT407" s="189" t="s">
        <v>139</v>
      </c>
      <c r="AU407" s="189" t="s">
        <v>87</v>
      </c>
      <c r="AV407" s="12" t="s">
        <v>23</v>
      </c>
      <c r="AW407" s="12" t="s">
        <v>42</v>
      </c>
      <c r="AX407" s="12" t="s">
        <v>79</v>
      </c>
      <c r="AY407" s="189" t="s">
        <v>130</v>
      </c>
    </row>
    <row r="408" spans="2:51" s="13" customFormat="1" ht="22.5" customHeight="1">
      <c r="B408" s="194"/>
      <c r="D408" s="195" t="s">
        <v>139</v>
      </c>
      <c r="E408" s="196" t="s">
        <v>44</v>
      </c>
      <c r="F408" s="197" t="s">
        <v>142</v>
      </c>
      <c r="H408" s="198">
        <v>5.5</v>
      </c>
      <c r="I408" s="199"/>
      <c r="L408" s="194"/>
      <c r="M408" s="200"/>
      <c r="N408" s="201"/>
      <c r="O408" s="201"/>
      <c r="P408" s="201"/>
      <c r="Q408" s="201"/>
      <c r="R408" s="201"/>
      <c r="S408" s="201"/>
      <c r="T408" s="202"/>
      <c r="AT408" s="203" t="s">
        <v>139</v>
      </c>
      <c r="AU408" s="203" t="s">
        <v>87</v>
      </c>
      <c r="AV408" s="13" t="s">
        <v>137</v>
      </c>
      <c r="AW408" s="13" t="s">
        <v>42</v>
      </c>
      <c r="AX408" s="13" t="s">
        <v>23</v>
      </c>
      <c r="AY408" s="203" t="s">
        <v>130</v>
      </c>
    </row>
    <row r="409" spans="2:65" s="1" customFormat="1" ht="22.5" customHeight="1">
      <c r="B409" s="164"/>
      <c r="C409" s="165" t="s">
        <v>884</v>
      </c>
      <c r="D409" s="165" t="s">
        <v>132</v>
      </c>
      <c r="E409" s="166" t="s">
        <v>885</v>
      </c>
      <c r="F409" s="167" t="s">
        <v>886</v>
      </c>
      <c r="G409" s="168" t="s">
        <v>263</v>
      </c>
      <c r="H409" s="169">
        <v>120</v>
      </c>
      <c r="I409" s="170">
        <v>4.5</v>
      </c>
      <c r="J409" s="171">
        <f>ROUND(I409*H409,2)</f>
        <v>540</v>
      </c>
      <c r="K409" s="167" t="s">
        <v>136</v>
      </c>
      <c r="L409" s="34"/>
      <c r="M409" s="172" t="s">
        <v>44</v>
      </c>
      <c r="N409" s="173" t="s">
        <v>50</v>
      </c>
      <c r="O409" s="35"/>
      <c r="P409" s="174">
        <f>O409*H409</f>
        <v>0</v>
      </c>
      <c r="Q409" s="174">
        <v>0</v>
      </c>
      <c r="R409" s="174">
        <f>Q409*H409</f>
        <v>0</v>
      </c>
      <c r="S409" s="174">
        <v>0</v>
      </c>
      <c r="T409" s="175">
        <f>S409*H409</f>
        <v>0</v>
      </c>
      <c r="AR409" s="17" t="s">
        <v>137</v>
      </c>
      <c r="AT409" s="17" t="s">
        <v>132</v>
      </c>
      <c r="AU409" s="17" t="s">
        <v>87</v>
      </c>
      <c r="AY409" s="17" t="s">
        <v>130</v>
      </c>
      <c r="BE409" s="176">
        <f>IF(N409="základní",J409,0)</f>
        <v>540</v>
      </c>
      <c r="BF409" s="176">
        <f>IF(N409="snížená",J409,0)</f>
        <v>0</v>
      </c>
      <c r="BG409" s="176">
        <f>IF(N409="zákl. přenesená",J409,0)</f>
        <v>0</v>
      </c>
      <c r="BH409" s="176">
        <f>IF(N409="sníž. přenesená",J409,0)</f>
        <v>0</v>
      </c>
      <c r="BI409" s="176">
        <f>IF(N409="nulová",J409,0)</f>
        <v>0</v>
      </c>
      <c r="BJ409" s="17" t="s">
        <v>23</v>
      </c>
      <c r="BK409" s="176">
        <f>ROUND(I409*H409,2)</f>
        <v>540</v>
      </c>
      <c r="BL409" s="17" t="s">
        <v>137</v>
      </c>
      <c r="BM409" s="17" t="s">
        <v>887</v>
      </c>
    </row>
    <row r="410" spans="2:51" s="11" customFormat="1" ht="22.5" customHeight="1">
      <c r="B410" s="177"/>
      <c r="D410" s="178" t="s">
        <v>139</v>
      </c>
      <c r="E410" s="179" t="s">
        <v>44</v>
      </c>
      <c r="F410" s="180" t="s">
        <v>846</v>
      </c>
      <c r="H410" s="181">
        <v>120</v>
      </c>
      <c r="I410" s="182"/>
      <c r="L410" s="177"/>
      <c r="M410" s="183"/>
      <c r="N410" s="184"/>
      <c r="O410" s="184"/>
      <c r="P410" s="184"/>
      <c r="Q410" s="184"/>
      <c r="R410" s="184"/>
      <c r="S410" s="184"/>
      <c r="T410" s="185"/>
      <c r="AT410" s="179" t="s">
        <v>139</v>
      </c>
      <c r="AU410" s="179" t="s">
        <v>87</v>
      </c>
      <c r="AV410" s="11" t="s">
        <v>87</v>
      </c>
      <c r="AW410" s="11" t="s">
        <v>42</v>
      </c>
      <c r="AX410" s="11" t="s">
        <v>79</v>
      </c>
      <c r="AY410" s="179" t="s">
        <v>130</v>
      </c>
    </row>
    <row r="411" spans="2:51" s="12" customFormat="1" ht="22.5" customHeight="1">
      <c r="B411" s="186"/>
      <c r="D411" s="178" t="s">
        <v>139</v>
      </c>
      <c r="E411" s="187" t="s">
        <v>44</v>
      </c>
      <c r="F411" s="188" t="s">
        <v>798</v>
      </c>
      <c r="H411" s="189" t="s">
        <v>44</v>
      </c>
      <c r="I411" s="190"/>
      <c r="L411" s="186"/>
      <c r="M411" s="191"/>
      <c r="N411" s="192"/>
      <c r="O411" s="192"/>
      <c r="P411" s="192"/>
      <c r="Q411" s="192"/>
      <c r="R411" s="192"/>
      <c r="S411" s="192"/>
      <c r="T411" s="193"/>
      <c r="AT411" s="189" t="s">
        <v>139</v>
      </c>
      <c r="AU411" s="189" t="s">
        <v>87</v>
      </c>
      <c r="AV411" s="12" t="s">
        <v>23</v>
      </c>
      <c r="AW411" s="12" t="s">
        <v>42</v>
      </c>
      <c r="AX411" s="12" t="s">
        <v>79</v>
      </c>
      <c r="AY411" s="189" t="s">
        <v>130</v>
      </c>
    </row>
    <row r="412" spans="2:51" s="13" customFormat="1" ht="22.5" customHeight="1">
      <c r="B412" s="194"/>
      <c r="D412" s="195" t="s">
        <v>139</v>
      </c>
      <c r="E412" s="196" t="s">
        <v>44</v>
      </c>
      <c r="F412" s="197" t="s">
        <v>142</v>
      </c>
      <c r="H412" s="198">
        <v>120</v>
      </c>
      <c r="I412" s="199"/>
      <c r="L412" s="194"/>
      <c r="M412" s="200"/>
      <c r="N412" s="201"/>
      <c r="O412" s="201"/>
      <c r="P412" s="201"/>
      <c r="Q412" s="201"/>
      <c r="R412" s="201"/>
      <c r="S412" s="201"/>
      <c r="T412" s="202"/>
      <c r="AT412" s="203" t="s">
        <v>139</v>
      </c>
      <c r="AU412" s="203" t="s">
        <v>87</v>
      </c>
      <c r="AV412" s="13" t="s">
        <v>137</v>
      </c>
      <c r="AW412" s="13" t="s">
        <v>42</v>
      </c>
      <c r="AX412" s="13" t="s">
        <v>23</v>
      </c>
      <c r="AY412" s="203" t="s">
        <v>130</v>
      </c>
    </row>
    <row r="413" spans="2:65" s="1" customFormat="1" ht="22.5" customHeight="1">
      <c r="B413" s="164"/>
      <c r="C413" s="165" t="s">
        <v>888</v>
      </c>
      <c r="D413" s="165" t="s">
        <v>132</v>
      </c>
      <c r="E413" s="166" t="s">
        <v>889</v>
      </c>
      <c r="F413" s="167" t="s">
        <v>890</v>
      </c>
      <c r="G413" s="168" t="s">
        <v>135</v>
      </c>
      <c r="H413" s="169">
        <v>711</v>
      </c>
      <c r="I413" s="170">
        <v>1.2</v>
      </c>
      <c r="J413" s="171">
        <f>ROUND(I413*H413,2)</f>
        <v>853.2</v>
      </c>
      <c r="K413" s="167" t="s">
        <v>136</v>
      </c>
      <c r="L413" s="34"/>
      <c r="M413" s="172" t="s">
        <v>44</v>
      </c>
      <c r="N413" s="173" t="s">
        <v>50</v>
      </c>
      <c r="O413" s="35"/>
      <c r="P413" s="174">
        <f>O413*H413</f>
        <v>0</v>
      </c>
      <c r="Q413" s="174">
        <v>0</v>
      </c>
      <c r="R413" s="174">
        <f>Q413*H413</f>
        <v>0</v>
      </c>
      <c r="S413" s="174">
        <v>0</v>
      </c>
      <c r="T413" s="175">
        <f>S413*H413</f>
        <v>0</v>
      </c>
      <c r="AR413" s="17" t="s">
        <v>137</v>
      </c>
      <c r="AT413" s="17" t="s">
        <v>132</v>
      </c>
      <c r="AU413" s="17" t="s">
        <v>87</v>
      </c>
      <c r="AY413" s="17" t="s">
        <v>130</v>
      </c>
      <c r="BE413" s="176">
        <f>IF(N413="základní",J413,0)</f>
        <v>853.2</v>
      </c>
      <c r="BF413" s="176">
        <f>IF(N413="snížená",J413,0)</f>
        <v>0</v>
      </c>
      <c r="BG413" s="176">
        <f>IF(N413="zákl. přenesená",J413,0)</f>
        <v>0</v>
      </c>
      <c r="BH413" s="176">
        <f>IF(N413="sníž. přenesená",J413,0)</f>
        <v>0</v>
      </c>
      <c r="BI413" s="176">
        <f>IF(N413="nulová",J413,0)</f>
        <v>0</v>
      </c>
      <c r="BJ413" s="17" t="s">
        <v>23</v>
      </c>
      <c r="BK413" s="176">
        <f>ROUND(I413*H413,2)</f>
        <v>853.2</v>
      </c>
      <c r="BL413" s="17" t="s">
        <v>137</v>
      </c>
      <c r="BM413" s="17" t="s">
        <v>891</v>
      </c>
    </row>
    <row r="414" spans="2:51" s="11" customFormat="1" ht="22.5" customHeight="1">
      <c r="B414" s="177"/>
      <c r="D414" s="178" t="s">
        <v>139</v>
      </c>
      <c r="E414" s="179" t="s">
        <v>44</v>
      </c>
      <c r="F414" s="180" t="s">
        <v>892</v>
      </c>
      <c r="H414" s="181">
        <v>711</v>
      </c>
      <c r="I414" s="182"/>
      <c r="L414" s="177"/>
      <c r="M414" s="183"/>
      <c r="N414" s="184"/>
      <c r="O414" s="184"/>
      <c r="P414" s="184"/>
      <c r="Q414" s="184"/>
      <c r="R414" s="184"/>
      <c r="S414" s="184"/>
      <c r="T414" s="185"/>
      <c r="AT414" s="179" t="s">
        <v>139</v>
      </c>
      <c r="AU414" s="179" t="s">
        <v>87</v>
      </c>
      <c r="AV414" s="11" t="s">
        <v>87</v>
      </c>
      <c r="AW414" s="11" t="s">
        <v>42</v>
      </c>
      <c r="AX414" s="11" t="s">
        <v>79</v>
      </c>
      <c r="AY414" s="179" t="s">
        <v>130</v>
      </c>
    </row>
    <row r="415" spans="2:51" s="12" customFormat="1" ht="22.5" customHeight="1">
      <c r="B415" s="186"/>
      <c r="D415" s="178" t="s">
        <v>139</v>
      </c>
      <c r="E415" s="187" t="s">
        <v>44</v>
      </c>
      <c r="F415" s="188" t="s">
        <v>141</v>
      </c>
      <c r="H415" s="189" t="s">
        <v>44</v>
      </c>
      <c r="I415" s="190"/>
      <c r="L415" s="186"/>
      <c r="M415" s="191"/>
      <c r="N415" s="192"/>
      <c r="O415" s="192"/>
      <c r="P415" s="192"/>
      <c r="Q415" s="192"/>
      <c r="R415" s="192"/>
      <c r="S415" s="192"/>
      <c r="T415" s="193"/>
      <c r="AT415" s="189" t="s">
        <v>139</v>
      </c>
      <c r="AU415" s="189" t="s">
        <v>87</v>
      </c>
      <c r="AV415" s="12" t="s">
        <v>23</v>
      </c>
      <c r="AW415" s="12" t="s">
        <v>42</v>
      </c>
      <c r="AX415" s="12" t="s">
        <v>79</v>
      </c>
      <c r="AY415" s="189" t="s">
        <v>130</v>
      </c>
    </row>
    <row r="416" spans="2:51" s="13" customFormat="1" ht="22.5" customHeight="1">
      <c r="B416" s="194"/>
      <c r="D416" s="195" t="s">
        <v>139</v>
      </c>
      <c r="E416" s="196" t="s">
        <v>44</v>
      </c>
      <c r="F416" s="197" t="s">
        <v>142</v>
      </c>
      <c r="H416" s="198">
        <v>711</v>
      </c>
      <c r="I416" s="199"/>
      <c r="L416" s="194"/>
      <c r="M416" s="200"/>
      <c r="N416" s="201"/>
      <c r="O416" s="201"/>
      <c r="P416" s="201"/>
      <c r="Q416" s="201"/>
      <c r="R416" s="201"/>
      <c r="S416" s="201"/>
      <c r="T416" s="202"/>
      <c r="AT416" s="203" t="s">
        <v>139</v>
      </c>
      <c r="AU416" s="203" t="s">
        <v>87</v>
      </c>
      <c r="AV416" s="13" t="s">
        <v>137</v>
      </c>
      <c r="AW416" s="13" t="s">
        <v>42</v>
      </c>
      <c r="AX416" s="13" t="s">
        <v>23</v>
      </c>
      <c r="AY416" s="203" t="s">
        <v>130</v>
      </c>
    </row>
    <row r="417" spans="2:65" s="1" customFormat="1" ht="22.5" customHeight="1">
      <c r="B417" s="164"/>
      <c r="C417" s="165" t="s">
        <v>893</v>
      </c>
      <c r="D417" s="165" t="s">
        <v>132</v>
      </c>
      <c r="E417" s="166" t="s">
        <v>894</v>
      </c>
      <c r="F417" s="167" t="s">
        <v>895</v>
      </c>
      <c r="G417" s="168" t="s">
        <v>135</v>
      </c>
      <c r="H417" s="169">
        <v>3</v>
      </c>
      <c r="I417" s="170">
        <v>53.5</v>
      </c>
      <c r="J417" s="171">
        <f>ROUND(I417*H417,2)</f>
        <v>160.5</v>
      </c>
      <c r="K417" s="167" t="s">
        <v>136</v>
      </c>
      <c r="L417" s="34"/>
      <c r="M417" s="172" t="s">
        <v>44</v>
      </c>
      <c r="N417" s="173" t="s">
        <v>50</v>
      </c>
      <c r="O417" s="35"/>
      <c r="P417" s="174">
        <f>O417*H417</f>
        <v>0</v>
      </c>
      <c r="Q417" s="174">
        <v>0</v>
      </c>
      <c r="R417" s="174">
        <f>Q417*H417</f>
        <v>0</v>
      </c>
      <c r="S417" s="174">
        <v>0</v>
      </c>
      <c r="T417" s="175">
        <f>S417*H417</f>
        <v>0</v>
      </c>
      <c r="AR417" s="17" t="s">
        <v>137</v>
      </c>
      <c r="AT417" s="17" t="s">
        <v>132</v>
      </c>
      <c r="AU417" s="17" t="s">
        <v>87</v>
      </c>
      <c r="AY417" s="17" t="s">
        <v>130</v>
      </c>
      <c r="BE417" s="176">
        <f>IF(N417="základní",J417,0)</f>
        <v>160.5</v>
      </c>
      <c r="BF417" s="176">
        <f>IF(N417="snížená",J417,0)</f>
        <v>0</v>
      </c>
      <c r="BG417" s="176">
        <f>IF(N417="zákl. přenesená",J417,0)</f>
        <v>0</v>
      </c>
      <c r="BH417" s="176">
        <f>IF(N417="sníž. přenesená",J417,0)</f>
        <v>0</v>
      </c>
      <c r="BI417" s="176">
        <f>IF(N417="nulová",J417,0)</f>
        <v>0</v>
      </c>
      <c r="BJ417" s="17" t="s">
        <v>23</v>
      </c>
      <c r="BK417" s="176">
        <f>ROUND(I417*H417,2)</f>
        <v>160.5</v>
      </c>
      <c r="BL417" s="17" t="s">
        <v>137</v>
      </c>
      <c r="BM417" s="17" t="s">
        <v>896</v>
      </c>
    </row>
    <row r="418" spans="2:51" s="11" customFormat="1" ht="22.5" customHeight="1">
      <c r="B418" s="177"/>
      <c r="D418" s="178" t="s">
        <v>139</v>
      </c>
      <c r="E418" s="179" t="s">
        <v>44</v>
      </c>
      <c r="F418" s="180" t="s">
        <v>147</v>
      </c>
      <c r="H418" s="181">
        <v>3</v>
      </c>
      <c r="I418" s="182"/>
      <c r="L418" s="177"/>
      <c r="M418" s="183"/>
      <c r="N418" s="184"/>
      <c r="O418" s="184"/>
      <c r="P418" s="184"/>
      <c r="Q418" s="184"/>
      <c r="R418" s="184"/>
      <c r="S418" s="184"/>
      <c r="T418" s="185"/>
      <c r="AT418" s="179" t="s">
        <v>139</v>
      </c>
      <c r="AU418" s="179" t="s">
        <v>87</v>
      </c>
      <c r="AV418" s="11" t="s">
        <v>87</v>
      </c>
      <c r="AW418" s="11" t="s">
        <v>42</v>
      </c>
      <c r="AX418" s="11" t="s">
        <v>79</v>
      </c>
      <c r="AY418" s="179" t="s">
        <v>130</v>
      </c>
    </row>
    <row r="419" spans="2:51" s="12" customFormat="1" ht="22.5" customHeight="1">
      <c r="B419" s="186"/>
      <c r="D419" s="178" t="s">
        <v>139</v>
      </c>
      <c r="E419" s="187" t="s">
        <v>44</v>
      </c>
      <c r="F419" s="188" t="s">
        <v>897</v>
      </c>
      <c r="H419" s="189" t="s">
        <v>44</v>
      </c>
      <c r="I419" s="190"/>
      <c r="L419" s="186"/>
      <c r="M419" s="191"/>
      <c r="N419" s="192"/>
      <c r="O419" s="192"/>
      <c r="P419" s="192"/>
      <c r="Q419" s="192"/>
      <c r="R419" s="192"/>
      <c r="S419" s="192"/>
      <c r="T419" s="193"/>
      <c r="AT419" s="189" t="s">
        <v>139</v>
      </c>
      <c r="AU419" s="189" t="s">
        <v>87</v>
      </c>
      <c r="AV419" s="12" t="s">
        <v>23</v>
      </c>
      <c r="AW419" s="12" t="s">
        <v>42</v>
      </c>
      <c r="AX419" s="12" t="s">
        <v>79</v>
      </c>
      <c r="AY419" s="189" t="s">
        <v>130</v>
      </c>
    </row>
    <row r="420" spans="2:51" s="13" customFormat="1" ht="22.5" customHeight="1">
      <c r="B420" s="194"/>
      <c r="D420" s="178" t="s">
        <v>139</v>
      </c>
      <c r="E420" s="216" t="s">
        <v>44</v>
      </c>
      <c r="F420" s="217" t="s">
        <v>142</v>
      </c>
      <c r="H420" s="218">
        <v>3</v>
      </c>
      <c r="I420" s="199"/>
      <c r="L420" s="194"/>
      <c r="M420" s="200"/>
      <c r="N420" s="201"/>
      <c r="O420" s="201"/>
      <c r="P420" s="201"/>
      <c r="Q420" s="201"/>
      <c r="R420" s="201"/>
      <c r="S420" s="201"/>
      <c r="T420" s="202"/>
      <c r="AT420" s="203" t="s">
        <v>139</v>
      </c>
      <c r="AU420" s="203" t="s">
        <v>87</v>
      </c>
      <c r="AV420" s="13" t="s">
        <v>137</v>
      </c>
      <c r="AW420" s="13" t="s">
        <v>42</v>
      </c>
      <c r="AX420" s="13" t="s">
        <v>23</v>
      </c>
      <c r="AY420" s="203" t="s">
        <v>130</v>
      </c>
    </row>
    <row r="421" spans="2:63" s="10" customFormat="1" ht="29.25" customHeight="1">
      <c r="B421" s="150"/>
      <c r="D421" s="161" t="s">
        <v>78</v>
      </c>
      <c r="E421" s="162" t="s">
        <v>543</v>
      </c>
      <c r="F421" s="162" t="s">
        <v>544</v>
      </c>
      <c r="I421" s="153"/>
      <c r="J421" s="163">
        <f>BK421</f>
        <v>37893.89</v>
      </c>
      <c r="L421" s="150"/>
      <c r="M421" s="155"/>
      <c r="N421" s="156"/>
      <c r="O421" s="156"/>
      <c r="P421" s="157">
        <f>SUM(P422:P442)</f>
        <v>0</v>
      </c>
      <c r="Q421" s="156"/>
      <c r="R421" s="157">
        <f>SUM(R422:R442)</f>
        <v>0</v>
      </c>
      <c r="S421" s="156"/>
      <c r="T421" s="158">
        <f>SUM(T422:T442)</f>
        <v>0</v>
      </c>
      <c r="AR421" s="151" t="s">
        <v>23</v>
      </c>
      <c r="AT421" s="159" t="s">
        <v>78</v>
      </c>
      <c r="AU421" s="159" t="s">
        <v>23</v>
      </c>
      <c r="AY421" s="151" t="s">
        <v>130</v>
      </c>
      <c r="BK421" s="160">
        <f>SUM(BK422:BK442)</f>
        <v>37893.89</v>
      </c>
    </row>
    <row r="422" spans="2:65" s="1" customFormat="1" ht="22.5" customHeight="1">
      <c r="B422" s="164"/>
      <c r="C422" s="165" t="s">
        <v>898</v>
      </c>
      <c r="D422" s="165" t="s">
        <v>132</v>
      </c>
      <c r="E422" s="166" t="s">
        <v>899</v>
      </c>
      <c r="F422" s="167" t="s">
        <v>900</v>
      </c>
      <c r="G422" s="168" t="s">
        <v>229</v>
      </c>
      <c r="H422" s="169">
        <v>323.235</v>
      </c>
      <c r="I422" s="170">
        <v>34</v>
      </c>
      <c r="J422" s="171">
        <f>ROUND(I422*H422,2)</f>
        <v>10989.99</v>
      </c>
      <c r="K422" s="167" t="s">
        <v>136</v>
      </c>
      <c r="L422" s="34"/>
      <c r="M422" s="172" t="s">
        <v>44</v>
      </c>
      <c r="N422" s="173" t="s">
        <v>50</v>
      </c>
      <c r="O422" s="35"/>
      <c r="P422" s="174">
        <f>O422*H422</f>
        <v>0</v>
      </c>
      <c r="Q422" s="174">
        <v>0</v>
      </c>
      <c r="R422" s="174">
        <f>Q422*H422</f>
        <v>0</v>
      </c>
      <c r="S422" s="174">
        <v>0</v>
      </c>
      <c r="T422" s="175">
        <f>S422*H422</f>
        <v>0</v>
      </c>
      <c r="AR422" s="17" t="s">
        <v>137</v>
      </c>
      <c r="AT422" s="17" t="s">
        <v>132</v>
      </c>
      <c r="AU422" s="17" t="s">
        <v>87</v>
      </c>
      <c r="AY422" s="17" t="s">
        <v>130</v>
      </c>
      <c r="BE422" s="176">
        <f>IF(N422="základní",J422,0)</f>
        <v>10989.99</v>
      </c>
      <c r="BF422" s="176">
        <f>IF(N422="snížená",J422,0)</f>
        <v>0</v>
      </c>
      <c r="BG422" s="176">
        <f>IF(N422="zákl. přenesená",J422,0)</f>
        <v>0</v>
      </c>
      <c r="BH422" s="176">
        <f>IF(N422="sníž. přenesená",J422,0)</f>
        <v>0</v>
      </c>
      <c r="BI422" s="176">
        <f>IF(N422="nulová",J422,0)</f>
        <v>0</v>
      </c>
      <c r="BJ422" s="17" t="s">
        <v>23</v>
      </c>
      <c r="BK422" s="176">
        <f>ROUND(I422*H422,2)</f>
        <v>10989.99</v>
      </c>
      <c r="BL422" s="17" t="s">
        <v>137</v>
      </c>
      <c r="BM422" s="17" t="s">
        <v>901</v>
      </c>
    </row>
    <row r="423" spans="2:51" s="11" customFormat="1" ht="22.5" customHeight="1">
      <c r="B423" s="177"/>
      <c r="D423" s="178" t="s">
        <v>139</v>
      </c>
      <c r="E423" s="179" t="s">
        <v>44</v>
      </c>
      <c r="F423" s="180" t="s">
        <v>902</v>
      </c>
      <c r="H423" s="181">
        <v>1.251</v>
      </c>
      <c r="I423" s="182"/>
      <c r="L423" s="177"/>
      <c r="M423" s="183"/>
      <c r="N423" s="184"/>
      <c r="O423" s="184"/>
      <c r="P423" s="184"/>
      <c r="Q423" s="184"/>
      <c r="R423" s="184"/>
      <c r="S423" s="184"/>
      <c r="T423" s="185"/>
      <c r="AT423" s="179" t="s">
        <v>139</v>
      </c>
      <c r="AU423" s="179" t="s">
        <v>87</v>
      </c>
      <c r="AV423" s="11" t="s">
        <v>87</v>
      </c>
      <c r="AW423" s="11" t="s">
        <v>42</v>
      </c>
      <c r="AX423" s="11" t="s">
        <v>79</v>
      </c>
      <c r="AY423" s="179" t="s">
        <v>130</v>
      </c>
    </row>
    <row r="424" spans="2:51" s="12" customFormat="1" ht="22.5" customHeight="1">
      <c r="B424" s="186"/>
      <c r="D424" s="178" t="s">
        <v>139</v>
      </c>
      <c r="E424" s="187" t="s">
        <v>44</v>
      </c>
      <c r="F424" s="188" t="s">
        <v>903</v>
      </c>
      <c r="H424" s="189" t="s">
        <v>44</v>
      </c>
      <c r="I424" s="190"/>
      <c r="L424" s="186"/>
      <c r="M424" s="191"/>
      <c r="N424" s="192"/>
      <c r="O424" s="192"/>
      <c r="P424" s="192"/>
      <c r="Q424" s="192"/>
      <c r="R424" s="192"/>
      <c r="S424" s="192"/>
      <c r="T424" s="193"/>
      <c r="AT424" s="189" t="s">
        <v>139</v>
      </c>
      <c r="AU424" s="189" t="s">
        <v>87</v>
      </c>
      <c r="AV424" s="12" t="s">
        <v>23</v>
      </c>
      <c r="AW424" s="12" t="s">
        <v>42</v>
      </c>
      <c r="AX424" s="12" t="s">
        <v>79</v>
      </c>
      <c r="AY424" s="189" t="s">
        <v>130</v>
      </c>
    </row>
    <row r="425" spans="2:51" s="11" customFormat="1" ht="22.5" customHeight="1">
      <c r="B425" s="177"/>
      <c r="D425" s="178" t="s">
        <v>139</v>
      </c>
      <c r="E425" s="179" t="s">
        <v>44</v>
      </c>
      <c r="F425" s="180" t="s">
        <v>904</v>
      </c>
      <c r="H425" s="181">
        <v>321.984</v>
      </c>
      <c r="I425" s="182"/>
      <c r="L425" s="177"/>
      <c r="M425" s="183"/>
      <c r="N425" s="184"/>
      <c r="O425" s="184"/>
      <c r="P425" s="184"/>
      <c r="Q425" s="184"/>
      <c r="R425" s="184"/>
      <c r="S425" s="184"/>
      <c r="T425" s="185"/>
      <c r="AT425" s="179" t="s">
        <v>139</v>
      </c>
      <c r="AU425" s="179" t="s">
        <v>87</v>
      </c>
      <c r="AV425" s="11" t="s">
        <v>87</v>
      </c>
      <c r="AW425" s="11" t="s">
        <v>42</v>
      </c>
      <c r="AX425" s="11" t="s">
        <v>79</v>
      </c>
      <c r="AY425" s="179" t="s">
        <v>130</v>
      </c>
    </row>
    <row r="426" spans="2:51" s="12" customFormat="1" ht="22.5" customHeight="1">
      <c r="B426" s="186"/>
      <c r="D426" s="178" t="s">
        <v>139</v>
      </c>
      <c r="E426" s="187" t="s">
        <v>44</v>
      </c>
      <c r="F426" s="188" t="s">
        <v>905</v>
      </c>
      <c r="H426" s="189" t="s">
        <v>44</v>
      </c>
      <c r="I426" s="190"/>
      <c r="L426" s="186"/>
      <c r="M426" s="191"/>
      <c r="N426" s="192"/>
      <c r="O426" s="192"/>
      <c r="P426" s="192"/>
      <c r="Q426" s="192"/>
      <c r="R426" s="192"/>
      <c r="S426" s="192"/>
      <c r="T426" s="193"/>
      <c r="AT426" s="189" t="s">
        <v>139</v>
      </c>
      <c r="AU426" s="189" t="s">
        <v>87</v>
      </c>
      <c r="AV426" s="12" t="s">
        <v>23</v>
      </c>
      <c r="AW426" s="12" t="s">
        <v>42</v>
      </c>
      <c r="AX426" s="12" t="s">
        <v>79</v>
      </c>
      <c r="AY426" s="189" t="s">
        <v>130</v>
      </c>
    </row>
    <row r="427" spans="2:51" s="13" customFormat="1" ht="22.5" customHeight="1">
      <c r="B427" s="194"/>
      <c r="D427" s="195" t="s">
        <v>139</v>
      </c>
      <c r="E427" s="196" t="s">
        <v>44</v>
      </c>
      <c r="F427" s="197" t="s">
        <v>142</v>
      </c>
      <c r="H427" s="198">
        <v>323.235</v>
      </c>
      <c r="I427" s="199"/>
      <c r="L427" s="194"/>
      <c r="M427" s="200"/>
      <c r="N427" s="201"/>
      <c r="O427" s="201"/>
      <c r="P427" s="201"/>
      <c r="Q427" s="201"/>
      <c r="R427" s="201"/>
      <c r="S427" s="201"/>
      <c r="T427" s="202"/>
      <c r="AT427" s="203" t="s">
        <v>139</v>
      </c>
      <c r="AU427" s="203" t="s">
        <v>87</v>
      </c>
      <c r="AV427" s="13" t="s">
        <v>137</v>
      </c>
      <c r="AW427" s="13" t="s">
        <v>42</v>
      </c>
      <c r="AX427" s="13" t="s">
        <v>23</v>
      </c>
      <c r="AY427" s="203" t="s">
        <v>130</v>
      </c>
    </row>
    <row r="428" spans="2:65" s="1" customFormat="1" ht="22.5" customHeight="1">
      <c r="B428" s="164"/>
      <c r="C428" s="165" t="s">
        <v>906</v>
      </c>
      <c r="D428" s="165" t="s">
        <v>132</v>
      </c>
      <c r="E428" s="166" t="s">
        <v>546</v>
      </c>
      <c r="F428" s="167" t="s">
        <v>547</v>
      </c>
      <c r="G428" s="168" t="s">
        <v>229</v>
      </c>
      <c r="H428" s="169">
        <v>741.724</v>
      </c>
      <c r="I428" s="170">
        <v>19</v>
      </c>
      <c r="J428" s="171">
        <f>ROUND(I428*H428,2)</f>
        <v>14092.76</v>
      </c>
      <c r="K428" s="167" t="s">
        <v>136</v>
      </c>
      <c r="L428" s="34"/>
      <c r="M428" s="172" t="s">
        <v>44</v>
      </c>
      <c r="N428" s="173" t="s">
        <v>50</v>
      </c>
      <c r="O428" s="35"/>
      <c r="P428" s="174">
        <f>O428*H428</f>
        <v>0</v>
      </c>
      <c r="Q428" s="174">
        <v>0</v>
      </c>
      <c r="R428" s="174">
        <f>Q428*H428</f>
        <v>0</v>
      </c>
      <c r="S428" s="174">
        <v>0</v>
      </c>
      <c r="T428" s="175">
        <f>S428*H428</f>
        <v>0</v>
      </c>
      <c r="AR428" s="17" t="s">
        <v>137</v>
      </c>
      <c r="AT428" s="17" t="s">
        <v>132</v>
      </c>
      <c r="AU428" s="17" t="s">
        <v>87</v>
      </c>
      <c r="AY428" s="17" t="s">
        <v>130</v>
      </c>
      <c r="BE428" s="176">
        <f>IF(N428="základní",J428,0)</f>
        <v>14092.76</v>
      </c>
      <c r="BF428" s="176">
        <f>IF(N428="snížená",J428,0)</f>
        <v>0</v>
      </c>
      <c r="BG428" s="176">
        <f>IF(N428="zákl. přenesená",J428,0)</f>
        <v>0</v>
      </c>
      <c r="BH428" s="176">
        <f>IF(N428="sníž. přenesená",J428,0)</f>
        <v>0</v>
      </c>
      <c r="BI428" s="176">
        <f>IF(N428="nulová",J428,0)</f>
        <v>0</v>
      </c>
      <c r="BJ428" s="17" t="s">
        <v>23</v>
      </c>
      <c r="BK428" s="176">
        <f>ROUND(I428*H428,2)</f>
        <v>14092.76</v>
      </c>
      <c r="BL428" s="17" t="s">
        <v>137</v>
      </c>
      <c r="BM428" s="17" t="s">
        <v>907</v>
      </c>
    </row>
    <row r="429" spans="2:65" s="1" customFormat="1" ht="22.5" customHeight="1">
      <c r="B429" s="164"/>
      <c r="C429" s="165" t="s">
        <v>908</v>
      </c>
      <c r="D429" s="165" t="s">
        <v>132</v>
      </c>
      <c r="E429" s="166" t="s">
        <v>550</v>
      </c>
      <c r="F429" s="167" t="s">
        <v>551</v>
      </c>
      <c r="G429" s="168" t="s">
        <v>229</v>
      </c>
      <c r="H429" s="169">
        <v>6675.516</v>
      </c>
      <c r="I429" s="170">
        <v>0.5</v>
      </c>
      <c r="J429" s="171">
        <f>ROUND(I429*H429,2)</f>
        <v>3337.76</v>
      </c>
      <c r="K429" s="167" t="s">
        <v>136</v>
      </c>
      <c r="L429" s="34"/>
      <c r="M429" s="172" t="s">
        <v>44</v>
      </c>
      <c r="N429" s="173" t="s">
        <v>50</v>
      </c>
      <c r="O429" s="35"/>
      <c r="P429" s="174">
        <f>O429*H429</f>
        <v>0</v>
      </c>
      <c r="Q429" s="174">
        <v>0</v>
      </c>
      <c r="R429" s="174">
        <f>Q429*H429</f>
        <v>0</v>
      </c>
      <c r="S429" s="174">
        <v>0</v>
      </c>
      <c r="T429" s="175">
        <f>S429*H429</f>
        <v>0</v>
      </c>
      <c r="AR429" s="17" t="s">
        <v>137</v>
      </c>
      <c r="AT429" s="17" t="s">
        <v>132</v>
      </c>
      <c r="AU429" s="17" t="s">
        <v>87</v>
      </c>
      <c r="AY429" s="17" t="s">
        <v>130</v>
      </c>
      <c r="BE429" s="176">
        <f>IF(N429="základní",J429,0)</f>
        <v>3337.76</v>
      </c>
      <c r="BF429" s="176">
        <f>IF(N429="snížená",J429,0)</f>
        <v>0</v>
      </c>
      <c r="BG429" s="176">
        <f>IF(N429="zákl. přenesená",J429,0)</f>
        <v>0</v>
      </c>
      <c r="BH429" s="176">
        <f>IF(N429="sníž. přenesená",J429,0)</f>
        <v>0</v>
      </c>
      <c r="BI429" s="176">
        <f>IF(N429="nulová",J429,0)</f>
        <v>0</v>
      </c>
      <c r="BJ429" s="17" t="s">
        <v>23</v>
      </c>
      <c r="BK429" s="176">
        <f>ROUND(I429*H429,2)</f>
        <v>3337.76</v>
      </c>
      <c r="BL429" s="17" t="s">
        <v>137</v>
      </c>
      <c r="BM429" s="17" t="s">
        <v>909</v>
      </c>
    </row>
    <row r="430" spans="2:51" s="11" customFormat="1" ht="22.5" customHeight="1">
      <c r="B430" s="177"/>
      <c r="D430" s="178" t="s">
        <v>139</v>
      </c>
      <c r="E430" s="179" t="s">
        <v>44</v>
      </c>
      <c r="F430" s="180" t="s">
        <v>910</v>
      </c>
      <c r="H430" s="181">
        <v>6675.516</v>
      </c>
      <c r="I430" s="182"/>
      <c r="L430" s="177"/>
      <c r="M430" s="183"/>
      <c r="N430" s="184"/>
      <c r="O430" s="184"/>
      <c r="P430" s="184"/>
      <c r="Q430" s="184"/>
      <c r="R430" s="184"/>
      <c r="S430" s="184"/>
      <c r="T430" s="185"/>
      <c r="AT430" s="179" t="s">
        <v>139</v>
      </c>
      <c r="AU430" s="179" t="s">
        <v>87</v>
      </c>
      <c r="AV430" s="11" t="s">
        <v>87</v>
      </c>
      <c r="AW430" s="11" t="s">
        <v>42</v>
      </c>
      <c r="AX430" s="11" t="s">
        <v>79</v>
      </c>
      <c r="AY430" s="179" t="s">
        <v>130</v>
      </c>
    </row>
    <row r="431" spans="2:51" s="13" customFormat="1" ht="22.5" customHeight="1">
      <c r="B431" s="194"/>
      <c r="D431" s="195" t="s">
        <v>139</v>
      </c>
      <c r="E431" s="196" t="s">
        <v>44</v>
      </c>
      <c r="F431" s="197" t="s">
        <v>142</v>
      </c>
      <c r="H431" s="198">
        <v>6675.516</v>
      </c>
      <c r="I431" s="199"/>
      <c r="L431" s="194"/>
      <c r="M431" s="200"/>
      <c r="N431" s="201"/>
      <c r="O431" s="201"/>
      <c r="P431" s="201"/>
      <c r="Q431" s="201"/>
      <c r="R431" s="201"/>
      <c r="S431" s="201"/>
      <c r="T431" s="202"/>
      <c r="AT431" s="203" t="s">
        <v>139</v>
      </c>
      <c r="AU431" s="203" t="s">
        <v>87</v>
      </c>
      <c r="AV431" s="13" t="s">
        <v>137</v>
      </c>
      <c r="AW431" s="13" t="s">
        <v>42</v>
      </c>
      <c r="AX431" s="13" t="s">
        <v>23</v>
      </c>
      <c r="AY431" s="203" t="s">
        <v>130</v>
      </c>
    </row>
    <row r="432" spans="2:65" s="1" customFormat="1" ht="22.5" customHeight="1">
      <c r="B432" s="164"/>
      <c r="C432" s="165" t="s">
        <v>29</v>
      </c>
      <c r="D432" s="165" t="s">
        <v>132</v>
      </c>
      <c r="E432" s="166" t="s">
        <v>555</v>
      </c>
      <c r="F432" s="167" t="s">
        <v>556</v>
      </c>
      <c r="G432" s="168" t="s">
        <v>229</v>
      </c>
      <c r="H432" s="169">
        <v>741.724</v>
      </c>
      <c r="I432" s="170">
        <v>5</v>
      </c>
      <c r="J432" s="171">
        <f>ROUND(I432*H432,2)</f>
        <v>3708.62</v>
      </c>
      <c r="K432" s="167" t="s">
        <v>136</v>
      </c>
      <c r="L432" s="34"/>
      <c r="M432" s="172" t="s">
        <v>44</v>
      </c>
      <c r="N432" s="173" t="s">
        <v>50</v>
      </c>
      <c r="O432" s="35"/>
      <c r="P432" s="174">
        <f>O432*H432</f>
        <v>0</v>
      </c>
      <c r="Q432" s="174">
        <v>0</v>
      </c>
      <c r="R432" s="174">
        <f>Q432*H432</f>
        <v>0</v>
      </c>
      <c r="S432" s="174">
        <v>0</v>
      </c>
      <c r="T432" s="175">
        <f>S432*H432</f>
        <v>0</v>
      </c>
      <c r="AR432" s="17" t="s">
        <v>137</v>
      </c>
      <c r="AT432" s="17" t="s">
        <v>132</v>
      </c>
      <c r="AU432" s="17" t="s">
        <v>87</v>
      </c>
      <c r="AY432" s="17" t="s">
        <v>130</v>
      </c>
      <c r="BE432" s="176">
        <f>IF(N432="základní",J432,0)</f>
        <v>3708.62</v>
      </c>
      <c r="BF432" s="176">
        <f>IF(N432="snížená",J432,0)</f>
        <v>0</v>
      </c>
      <c r="BG432" s="176">
        <f>IF(N432="zákl. přenesená",J432,0)</f>
        <v>0</v>
      </c>
      <c r="BH432" s="176">
        <f>IF(N432="sníž. přenesená",J432,0)</f>
        <v>0</v>
      </c>
      <c r="BI432" s="176">
        <f>IF(N432="nulová",J432,0)</f>
        <v>0</v>
      </c>
      <c r="BJ432" s="17" t="s">
        <v>23</v>
      </c>
      <c r="BK432" s="176">
        <f>ROUND(I432*H432,2)</f>
        <v>3708.62</v>
      </c>
      <c r="BL432" s="17" t="s">
        <v>137</v>
      </c>
      <c r="BM432" s="17" t="s">
        <v>911</v>
      </c>
    </row>
    <row r="433" spans="2:65" s="1" customFormat="1" ht="22.5" customHeight="1">
      <c r="B433" s="164"/>
      <c r="C433" s="165" t="s">
        <v>912</v>
      </c>
      <c r="D433" s="165" t="s">
        <v>132</v>
      </c>
      <c r="E433" s="166" t="s">
        <v>913</v>
      </c>
      <c r="F433" s="167" t="s">
        <v>914</v>
      </c>
      <c r="G433" s="168" t="s">
        <v>229</v>
      </c>
      <c r="H433" s="169">
        <v>183.059</v>
      </c>
      <c r="I433" s="170">
        <v>10</v>
      </c>
      <c r="J433" s="171">
        <f>ROUND(I433*H433,2)</f>
        <v>1830.59</v>
      </c>
      <c r="K433" s="167" t="s">
        <v>136</v>
      </c>
      <c r="L433" s="34"/>
      <c r="M433" s="172" t="s">
        <v>44</v>
      </c>
      <c r="N433" s="173" t="s">
        <v>50</v>
      </c>
      <c r="O433" s="35"/>
      <c r="P433" s="174">
        <f>O433*H433</f>
        <v>0</v>
      </c>
      <c r="Q433" s="174">
        <v>0</v>
      </c>
      <c r="R433" s="174">
        <f>Q433*H433</f>
        <v>0</v>
      </c>
      <c r="S433" s="174">
        <v>0</v>
      </c>
      <c r="T433" s="175">
        <f>S433*H433</f>
        <v>0</v>
      </c>
      <c r="AR433" s="17" t="s">
        <v>137</v>
      </c>
      <c r="AT433" s="17" t="s">
        <v>132</v>
      </c>
      <c r="AU433" s="17" t="s">
        <v>87</v>
      </c>
      <c r="AY433" s="17" t="s">
        <v>130</v>
      </c>
      <c r="BE433" s="176">
        <f>IF(N433="základní",J433,0)</f>
        <v>1830.59</v>
      </c>
      <c r="BF433" s="176">
        <f>IF(N433="snížená",J433,0)</f>
        <v>0</v>
      </c>
      <c r="BG433" s="176">
        <f>IF(N433="zákl. přenesená",J433,0)</f>
        <v>0</v>
      </c>
      <c r="BH433" s="176">
        <f>IF(N433="sníž. přenesená",J433,0)</f>
        <v>0</v>
      </c>
      <c r="BI433" s="176">
        <f>IF(N433="nulová",J433,0)</f>
        <v>0</v>
      </c>
      <c r="BJ433" s="17" t="s">
        <v>23</v>
      </c>
      <c r="BK433" s="176">
        <f>ROUND(I433*H433,2)</f>
        <v>1830.59</v>
      </c>
      <c r="BL433" s="17" t="s">
        <v>137</v>
      </c>
      <c r="BM433" s="17" t="s">
        <v>915</v>
      </c>
    </row>
    <row r="434" spans="2:51" s="11" customFormat="1" ht="22.5" customHeight="1">
      <c r="B434" s="177"/>
      <c r="D434" s="178" t="s">
        <v>139</v>
      </c>
      <c r="E434" s="179" t="s">
        <v>44</v>
      </c>
      <c r="F434" s="180" t="s">
        <v>916</v>
      </c>
      <c r="H434" s="181">
        <v>8.027</v>
      </c>
      <c r="I434" s="182"/>
      <c r="L434" s="177"/>
      <c r="M434" s="183"/>
      <c r="N434" s="184"/>
      <c r="O434" s="184"/>
      <c r="P434" s="184"/>
      <c r="Q434" s="184"/>
      <c r="R434" s="184"/>
      <c r="S434" s="184"/>
      <c r="T434" s="185"/>
      <c r="AT434" s="179" t="s">
        <v>139</v>
      </c>
      <c r="AU434" s="179" t="s">
        <v>87</v>
      </c>
      <c r="AV434" s="11" t="s">
        <v>87</v>
      </c>
      <c r="AW434" s="11" t="s">
        <v>42</v>
      </c>
      <c r="AX434" s="11" t="s">
        <v>79</v>
      </c>
      <c r="AY434" s="179" t="s">
        <v>130</v>
      </c>
    </row>
    <row r="435" spans="2:51" s="11" customFormat="1" ht="22.5" customHeight="1">
      <c r="B435" s="177"/>
      <c r="D435" s="178" t="s">
        <v>139</v>
      </c>
      <c r="E435" s="179" t="s">
        <v>44</v>
      </c>
      <c r="F435" s="180" t="s">
        <v>917</v>
      </c>
      <c r="H435" s="181">
        <v>175.032</v>
      </c>
      <c r="I435" s="182"/>
      <c r="L435" s="177"/>
      <c r="M435" s="183"/>
      <c r="N435" s="184"/>
      <c r="O435" s="184"/>
      <c r="P435" s="184"/>
      <c r="Q435" s="184"/>
      <c r="R435" s="184"/>
      <c r="S435" s="184"/>
      <c r="T435" s="185"/>
      <c r="AT435" s="179" t="s">
        <v>139</v>
      </c>
      <c r="AU435" s="179" t="s">
        <v>87</v>
      </c>
      <c r="AV435" s="11" t="s">
        <v>87</v>
      </c>
      <c r="AW435" s="11" t="s">
        <v>42</v>
      </c>
      <c r="AX435" s="11" t="s">
        <v>79</v>
      </c>
      <c r="AY435" s="179" t="s">
        <v>130</v>
      </c>
    </row>
    <row r="436" spans="2:51" s="13" customFormat="1" ht="22.5" customHeight="1">
      <c r="B436" s="194"/>
      <c r="D436" s="195" t="s">
        <v>139</v>
      </c>
      <c r="E436" s="196" t="s">
        <v>44</v>
      </c>
      <c r="F436" s="197" t="s">
        <v>142</v>
      </c>
      <c r="H436" s="198">
        <v>183.059</v>
      </c>
      <c r="I436" s="199"/>
      <c r="L436" s="194"/>
      <c r="M436" s="200"/>
      <c r="N436" s="201"/>
      <c r="O436" s="201"/>
      <c r="P436" s="201"/>
      <c r="Q436" s="201"/>
      <c r="R436" s="201"/>
      <c r="S436" s="201"/>
      <c r="T436" s="202"/>
      <c r="AT436" s="203" t="s">
        <v>139</v>
      </c>
      <c r="AU436" s="203" t="s">
        <v>87</v>
      </c>
      <c r="AV436" s="13" t="s">
        <v>137</v>
      </c>
      <c r="AW436" s="13" t="s">
        <v>42</v>
      </c>
      <c r="AX436" s="13" t="s">
        <v>23</v>
      </c>
      <c r="AY436" s="203" t="s">
        <v>130</v>
      </c>
    </row>
    <row r="437" spans="2:65" s="1" customFormat="1" ht="22.5" customHeight="1">
      <c r="B437" s="164"/>
      <c r="C437" s="165" t="s">
        <v>918</v>
      </c>
      <c r="D437" s="165" t="s">
        <v>132</v>
      </c>
      <c r="E437" s="166" t="s">
        <v>559</v>
      </c>
      <c r="F437" s="167" t="s">
        <v>560</v>
      </c>
      <c r="G437" s="168" t="s">
        <v>229</v>
      </c>
      <c r="H437" s="169">
        <v>393.417</v>
      </c>
      <c r="I437" s="170">
        <v>10</v>
      </c>
      <c r="J437" s="171">
        <f>ROUND(I437*H437,2)</f>
        <v>3934.17</v>
      </c>
      <c r="K437" s="167" t="s">
        <v>136</v>
      </c>
      <c r="L437" s="34"/>
      <c r="M437" s="172" t="s">
        <v>44</v>
      </c>
      <c r="N437" s="173" t="s">
        <v>50</v>
      </c>
      <c r="O437" s="35"/>
      <c r="P437" s="174">
        <f>O437*H437</f>
        <v>0</v>
      </c>
      <c r="Q437" s="174">
        <v>0</v>
      </c>
      <c r="R437" s="174">
        <f>Q437*H437</f>
        <v>0</v>
      </c>
      <c r="S437" s="174">
        <v>0</v>
      </c>
      <c r="T437" s="175">
        <f>S437*H437</f>
        <v>0</v>
      </c>
      <c r="AR437" s="17" t="s">
        <v>137</v>
      </c>
      <c r="AT437" s="17" t="s">
        <v>132</v>
      </c>
      <c r="AU437" s="17" t="s">
        <v>87</v>
      </c>
      <c r="AY437" s="17" t="s">
        <v>130</v>
      </c>
      <c r="BE437" s="176">
        <f>IF(N437="základní",J437,0)</f>
        <v>3934.17</v>
      </c>
      <c r="BF437" s="176">
        <f>IF(N437="snížená",J437,0)</f>
        <v>0</v>
      </c>
      <c r="BG437" s="176">
        <f>IF(N437="zákl. přenesená",J437,0)</f>
        <v>0</v>
      </c>
      <c r="BH437" s="176">
        <f>IF(N437="sníž. přenesená",J437,0)</f>
        <v>0</v>
      </c>
      <c r="BI437" s="176">
        <f>IF(N437="nulová",J437,0)</f>
        <v>0</v>
      </c>
      <c r="BJ437" s="17" t="s">
        <v>23</v>
      </c>
      <c r="BK437" s="176">
        <f>ROUND(I437*H437,2)</f>
        <v>3934.17</v>
      </c>
      <c r="BL437" s="17" t="s">
        <v>137</v>
      </c>
      <c r="BM437" s="17" t="s">
        <v>919</v>
      </c>
    </row>
    <row r="438" spans="2:51" s="11" customFormat="1" ht="22.5" customHeight="1">
      <c r="B438" s="177"/>
      <c r="D438" s="178" t="s">
        <v>139</v>
      </c>
      <c r="E438" s="179" t="s">
        <v>44</v>
      </c>
      <c r="F438" s="180" t="s">
        <v>920</v>
      </c>
      <c r="H438" s="181">
        <v>741.724</v>
      </c>
      <c r="I438" s="182"/>
      <c r="L438" s="177"/>
      <c r="M438" s="183"/>
      <c r="N438" s="184"/>
      <c r="O438" s="184"/>
      <c r="P438" s="184"/>
      <c r="Q438" s="184"/>
      <c r="R438" s="184"/>
      <c r="S438" s="184"/>
      <c r="T438" s="185"/>
      <c r="AT438" s="179" t="s">
        <v>139</v>
      </c>
      <c r="AU438" s="179" t="s">
        <v>87</v>
      </c>
      <c r="AV438" s="11" t="s">
        <v>87</v>
      </c>
      <c r="AW438" s="11" t="s">
        <v>42</v>
      </c>
      <c r="AX438" s="11" t="s">
        <v>79</v>
      </c>
      <c r="AY438" s="179" t="s">
        <v>130</v>
      </c>
    </row>
    <row r="439" spans="2:51" s="11" customFormat="1" ht="22.5" customHeight="1">
      <c r="B439" s="177"/>
      <c r="D439" s="178" t="s">
        <v>139</v>
      </c>
      <c r="E439" s="179" t="s">
        <v>44</v>
      </c>
      <c r="F439" s="180" t="s">
        <v>921</v>
      </c>
      <c r="H439" s="181">
        <v>-165.248</v>
      </c>
      <c r="I439" s="182"/>
      <c r="L439" s="177"/>
      <c r="M439" s="183"/>
      <c r="N439" s="184"/>
      <c r="O439" s="184"/>
      <c r="P439" s="184"/>
      <c r="Q439" s="184"/>
      <c r="R439" s="184"/>
      <c r="S439" s="184"/>
      <c r="T439" s="185"/>
      <c r="AT439" s="179" t="s">
        <v>139</v>
      </c>
      <c r="AU439" s="179" t="s">
        <v>87</v>
      </c>
      <c r="AV439" s="11" t="s">
        <v>87</v>
      </c>
      <c r="AW439" s="11" t="s">
        <v>42</v>
      </c>
      <c r="AX439" s="11" t="s">
        <v>79</v>
      </c>
      <c r="AY439" s="179" t="s">
        <v>130</v>
      </c>
    </row>
    <row r="440" spans="2:51" s="11" customFormat="1" ht="22.5" customHeight="1">
      <c r="B440" s="177"/>
      <c r="D440" s="178" t="s">
        <v>139</v>
      </c>
      <c r="E440" s="179" t="s">
        <v>44</v>
      </c>
      <c r="F440" s="180" t="s">
        <v>922</v>
      </c>
      <c r="H440" s="181">
        <v>-183.059</v>
      </c>
      <c r="I440" s="182"/>
      <c r="L440" s="177"/>
      <c r="M440" s="183"/>
      <c r="N440" s="184"/>
      <c r="O440" s="184"/>
      <c r="P440" s="184"/>
      <c r="Q440" s="184"/>
      <c r="R440" s="184"/>
      <c r="S440" s="184"/>
      <c r="T440" s="185"/>
      <c r="AT440" s="179" t="s">
        <v>139</v>
      </c>
      <c r="AU440" s="179" t="s">
        <v>87</v>
      </c>
      <c r="AV440" s="11" t="s">
        <v>87</v>
      </c>
      <c r="AW440" s="11" t="s">
        <v>42</v>
      </c>
      <c r="AX440" s="11" t="s">
        <v>79</v>
      </c>
      <c r="AY440" s="179" t="s">
        <v>130</v>
      </c>
    </row>
    <row r="441" spans="2:51" s="13" customFormat="1" ht="22.5" customHeight="1">
      <c r="B441" s="194"/>
      <c r="D441" s="178" t="s">
        <v>139</v>
      </c>
      <c r="E441" s="216" t="s">
        <v>44</v>
      </c>
      <c r="F441" s="217" t="s">
        <v>142</v>
      </c>
      <c r="H441" s="218">
        <v>393.417</v>
      </c>
      <c r="I441" s="199"/>
      <c r="L441" s="194"/>
      <c r="M441" s="200"/>
      <c r="N441" s="201"/>
      <c r="O441" s="201"/>
      <c r="P441" s="201"/>
      <c r="Q441" s="201"/>
      <c r="R441" s="201"/>
      <c r="S441" s="201"/>
      <c r="T441" s="202"/>
      <c r="AT441" s="203" t="s">
        <v>139</v>
      </c>
      <c r="AU441" s="203" t="s">
        <v>87</v>
      </c>
      <c r="AV441" s="13" t="s">
        <v>137</v>
      </c>
      <c r="AW441" s="13" t="s">
        <v>42</v>
      </c>
      <c r="AX441" s="13" t="s">
        <v>23</v>
      </c>
      <c r="AY441" s="203" t="s">
        <v>130</v>
      </c>
    </row>
    <row r="442" spans="2:51" s="12" customFormat="1" ht="22.5" customHeight="1">
      <c r="B442" s="186"/>
      <c r="D442" s="178" t="s">
        <v>139</v>
      </c>
      <c r="E442" s="187" t="s">
        <v>44</v>
      </c>
      <c r="F442" s="188" t="s">
        <v>923</v>
      </c>
      <c r="H442" s="189" t="s">
        <v>44</v>
      </c>
      <c r="I442" s="190"/>
      <c r="L442" s="186"/>
      <c r="M442" s="191"/>
      <c r="N442" s="192"/>
      <c r="O442" s="192"/>
      <c r="P442" s="192"/>
      <c r="Q442" s="192"/>
      <c r="R442" s="192"/>
      <c r="S442" s="192"/>
      <c r="T442" s="193"/>
      <c r="AT442" s="189" t="s">
        <v>139</v>
      </c>
      <c r="AU442" s="189" t="s">
        <v>87</v>
      </c>
      <c r="AV442" s="12" t="s">
        <v>23</v>
      </c>
      <c r="AW442" s="12" t="s">
        <v>42</v>
      </c>
      <c r="AX442" s="12" t="s">
        <v>79</v>
      </c>
      <c r="AY442" s="189" t="s">
        <v>130</v>
      </c>
    </row>
    <row r="443" spans="2:63" s="10" customFormat="1" ht="29.25" customHeight="1">
      <c r="B443" s="150"/>
      <c r="D443" s="161" t="s">
        <v>78</v>
      </c>
      <c r="E443" s="162" t="s">
        <v>564</v>
      </c>
      <c r="F443" s="162" t="s">
        <v>565</v>
      </c>
      <c r="I443" s="153"/>
      <c r="J443" s="163">
        <f>BK443</f>
        <v>4024.09</v>
      </c>
      <c r="L443" s="150"/>
      <c r="M443" s="155"/>
      <c r="N443" s="156"/>
      <c r="O443" s="156"/>
      <c r="P443" s="157">
        <f>P444</f>
        <v>0</v>
      </c>
      <c r="Q443" s="156"/>
      <c r="R443" s="157">
        <f>R444</f>
        <v>0</v>
      </c>
      <c r="S443" s="156"/>
      <c r="T443" s="158">
        <f>T444</f>
        <v>0</v>
      </c>
      <c r="AR443" s="151" t="s">
        <v>23</v>
      </c>
      <c r="AT443" s="159" t="s">
        <v>78</v>
      </c>
      <c r="AU443" s="159" t="s">
        <v>23</v>
      </c>
      <c r="AY443" s="151" t="s">
        <v>130</v>
      </c>
      <c r="BK443" s="160">
        <f>BK444</f>
        <v>4024.09</v>
      </c>
    </row>
    <row r="444" spans="2:65" s="1" customFormat="1" ht="22.5" customHeight="1">
      <c r="B444" s="164"/>
      <c r="C444" s="165" t="s">
        <v>924</v>
      </c>
      <c r="D444" s="165" t="s">
        <v>132</v>
      </c>
      <c r="E444" s="166" t="s">
        <v>925</v>
      </c>
      <c r="F444" s="167" t="s">
        <v>926</v>
      </c>
      <c r="G444" s="168" t="s">
        <v>229</v>
      </c>
      <c r="H444" s="169">
        <v>804.817</v>
      </c>
      <c r="I444" s="170">
        <v>5</v>
      </c>
      <c r="J444" s="171">
        <f>ROUND(I444*H444,2)</f>
        <v>4024.09</v>
      </c>
      <c r="K444" s="167" t="s">
        <v>136</v>
      </c>
      <c r="L444" s="34"/>
      <c r="M444" s="172" t="s">
        <v>44</v>
      </c>
      <c r="N444" s="173" t="s">
        <v>50</v>
      </c>
      <c r="O444" s="35"/>
      <c r="P444" s="174">
        <f>O444*H444</f>
        <v>0</v>
      </c>
      <c r="Q444" s="174">
        <v>0</v>
      </c>
      <c r="R444" s="174">
        <f>Q444*H444</f>
        <v>0</v>
      </c>
      <c r="S444" s="174">
        <v>0</v>
      </c>
      <c r="T444" s="175">
        <f>S444*H444</f>
        <v>0</v>
      </c>
      <c r="AR444" s="17" t="s">
        <v>137</v>
      </c>
      <c r="AT444" s="17" t="s">
        <v>132</v>
      </c>
      <c r="AU444" s="17" t="s">
        <v>87</v>
      </c>
      <c r="AY444" s="17" t="s">
        <v>130</v>
      </c>
      <c r="BE444" s="176">
        <f>IF(N444="základní",J444,0)</f>
        <v>4024.09</v>
      </c>
      <c r="BF444" s="176">
        <f>IF(N444="snížená",J444,0)</f>
        <v>0</v>
      </c>
      <c r="BG444" s="176">
        <f>IF(N444="zákl. přenesená",J444,0)</f>
        <v>0</v>
      </c>
      <c r="BH444" s="176">
        <f>IF(N444="sníž. přenesená",J444,0)</f>
        <v>0</v>
      </c>
      <c r="BI444" s="176">
        <f>IF(N444="nulová",J444,0)</f>
        <v>0</v>
      </c>
      <c r="BJ444" s="17" t="s">
        <v>23</v>
      </c>
      <c r="BK444" s="176">
        <f>ROUND(I444*H444,2)</f>
        <v>4024.09</v>
      </c>
      <c r="BL444" s="17" t="s">
        <v>137</v>
      </c>
      <c r="BM444" s="17" t="s">
        <v>927</v>
      </c>
    </row>
    <row r="445" spans="2:63" s="10" customFormat="1" ht="36.75" customHeight="1">
      <c r="B445" s="150"/>
      <c r="D445" s="151" t="s">
        <v>78</v>
      </c>
      <c r="E445" s="152" t="s">
        <v>928</v>
      </c>
      <c r="F445" s="152" t="s">
        <v>929</v>
      </c>
      <c r="I445" s="153"/>
      <c r="J445" s="154">
        <f>BK445</f>
        <v>8491.5</v>
      </c>
      <c r="L445" s="150"/>
      <c r="M445" s="155"/>
      <c r="N445" s="156"/>
      <c r="O445" s="156"/>
      <c r="P445" s="157">
        <f>P446</f>
        <v>0</v>
      </c>
      <c r="Q445" s="156"/>
      <c r="R445" s="157">
        <f>R446</f>
        <v>0.21285</v>
      </c>
      <c r="S445" s="156"/>
      <c r="T445" s="158">
        <f>T446</f>
        <v>0</v>
      </c>
      <c r="AR445" s="151" t="s">
        <v>87</v>
      </c>
      <c r="AT445" s="159" t="s">
        <v>78</v>
      </c>
      <c r="AU445" s="159" t="s">
        <v>79</v>
      </c>
      <c r="AY445" s="151" t="s">
        <v>130</v>
      </c>
      <c r="BK445" s="160">
        <f>BK446</f>
        <v>8491.5</v>
      </c>
    </row>
    <row r="446" spans="2:63" s="10" customFormat="1" ht="19.5" customHeight="1">
      <c r="B446" s="150"/>
      <c r="D446" s="161" t="s">
        <v>78</v>
      </c>
      <c r="E446" s="162" t="s">
        <v>892</v>
      </c>
      <c r="F446" s="162" t="s">
        <v>930</v>
      </c>
      <c r="I446" s="153"/>
      <c r="J446" s="163">
        <f>BK446</f>
        <v>8491.5</v>
      </c>
      <c r="L446" s="150"/>
      <c r="M446" s="155"/>
      <c r="N446" s="156"/>
      <c r="O446" s="156"/>
      <c r="P446" s="157">
        <f>SUM(P447:P454)</f>
        <v>0</v>
      </c>
      <c r="Q446" s="156"/>
      <c r="R446" s="157">
        <f>SUM(R447:R454)</f>
        <v>0.21285</v>
      </c>
      <c r="S446" s="156"/>
      <c r="T446" s="158">
        <f>SUM(T447:T454)</f>
        <v>0</v>
      </c>
      <c r="AR446" s="151" t="s">
        <v>87</v>
      </c>
      <c r="AT446" s="159" t="s">
        <v>78</v>
      </c>
      <c r="AU446" s="159" t="s">
        <v>23</v>
      </c>
      <c r="AY446" s="151" t="s">
        <v>130</v>
      </c>
      <c r="BK446" s="160">
        <f>SUM(BK447:BK454)</f>
        <v>8491.5</v>
      </c>
    </row>
    <row r="447" spans="2:65" s="1" customFormat="1" ht="31.5" customHeight="1">
      <c r="B447" s="164"/>
      <c r="C447" s="165" t="s">
        <v>931</v>
      </c>
      <c r="D447" s="165" t="s">
        <v>132</v>
      </c>
      <c r="E447" s="166" t="s">
        <v>932</v>
      </c>
      <c r="F447" s="167" t="s">
        <v>933</v>
      </c>
      <c r="G447" s="168" t="s">
        <v>135</v>
      </c>
      <c r="H447" s="169">
        <v>215</v>
      </c>
      <c r="I447" s="170">
        <v>21</v>
      </c>
      <c r="J447" s="171">
        <f>ROUND(I447*H447,2)</f>
        <v>4515</v>
      </c>
      <c r="K447" s="167" t="s">
        <v>136</v>
      </c>
      <c r="L447" s="34"/>
      <c r="M447" s="172" t="s">
        <v>44</v>
      </c>
      <c r="N447" s="173" t="s">
        <v>50</v>
      </c>
      <c r="O447" s="35"/>
      <c r="P447" s="174">
        <f>O447*H447</f>
        <v>0</v>
      </c>
      <c r="Q447" s="174">
        <v>0.00071</v>
      </c>
      <c r="R447" s="174">
        <f>Q447*H447</f>
        <v>0.15265</v>
      </c>
      <c r="S447" s="174">
        <v>0</v>
      </c>
      <c r="T447" s="175">
        <f>S447*H447</f>
        <v>0</v>
      </c>
      <c r="AR447" s="17" t="s">
        <v>212</v>
      </c>
      <c r="AT447" s="17" t="s">
        <v>132</v>
      </c>
      <c r="AU447" s="17" t="s">
        <v>87</v>
      </c>
      <c r="AY447" s="17" t="s">
        <v>130</v>
      </c>
      <c r="BE447" s="176">
        <f>IF(N447="základní",J447,0)</f>
        <v>4515</v>
      </c>
      <c r="BF447" s="176">
        <f>IF(N447="snížená",J447,0)</f>
        <v>0</v>
      </c>
      <c r="BG447" s="176">
        <f>IF(N447="zákl. přenesená",J447,0)</f>
        <v>0</v>
      </c>
      <c r="BH447" s="176">
        <f>IF(N447="sníž. přenesená",J447,0)</f>
        <v>0</v>
      </c>
      <c r="BI447" s="176">
        <f>IF(N447="nulová",J447,0)</f>
        <v>0</v>
      </c>
      <c r="BJ447" s="17" t="s">
        <v>23</v>
      </c>
      <c r="BK447" s="176">
        <f>ROUND(I447*H447,2)</f>
        <v>4515</v>
      </c>
      <c r="BL447" s="17" t="s">
        <v>212</v>
      </c>
      <c r="BM447" s="17" t="s">
        <v>934</v>
      </c>
    </row>
    <row r="448" spans="2:51" s="11" customFormat="1" ht="22.5" customHeight="1">
      <c r="B448" s="177"/>
      <c r="D448" s="178" t="s">
        <v>139</v>
      </c>
      <c r="E448" s="179" t="s">
        <v>44</v>
      </c>
      <c r="F448" s="180" t="s">
        <v>935</v>
      </c>
      <c r="H448" s="181">
        <v>215</v>
      </c>
      <c r="I448" s="182"/>
      <c r="L448" s="177"/>
      <c r="M448" s="183"/>
      <c r="N448" s="184"/>
      <c r="O448" s="184"/>
      <c r="P448" s="184"/>
      <c r="Q448" s="184"/>
      <c r="R448" s="184"/>
      <c r="S448" s="184"/>
      <c r="T448" s="185"/>
      <c r="AT448" s="179" t="s">
        <v>139</v>
      </c>
      <c r="AU448" s="179" t="s">
        <v>87</v>
      </c>
      <c r="AV448" s="11" t="s">
        <v>87</v>
      </c>
      <c r="AW448" s="11" t="s">
        <v>42</v>
      </c>
      <c r="AX448" s="11" t="s">
        <v>79</v>
      </c>
      <c r="AY448" s="179" t="s">
        <v>130</v>
      </c>
    </row>
    <row r="449" spans="2:51" s="12" customFormat="1" ht="22.5" customHeight="1">
      <c r="B449" s="186"/>
      <c r="D449" s="178" t="s">
        <v>139</v>
      </c>
      <c r="E449" s="187" t="s">
        <v>44</v>
      </c>
      <c r="F449" s="188" t="s">
        <v>141</v>
      </c>
      <c r="H449" s="189" t="s">
        <v>44</v>
      </c>
      <c r="I449" s="190"/>
      <c r="L449" s="186"/>
      <c r="M449" s="191"/>
      <c r="N449" s="192"/>
      <c r="O449" s="192"/>
      <c r="P449" s="192"/>
      <c r="Q449" s="192"/>
      <c r="R449" s="192"/>
      <c r="S449" s="192"/>
      <c r="T449" s="193"/>
      <c r="AT449" s="189" t="s">
        <v>139</v>
      </c>
      <c r="AU449" s="189" t="s">
        <v>87</v>
      </c>
      <c r="AV449" s="12" t="s">
        <v>23</v>
      </c>
      <c r="AW449" s="12" t="s">
        <v>42</v>
      </c>
      <c r="AX449" s="12" t="s">
        <v>79</v>
      </c>
      <c r="AY449" s="189" t="s">
        <v>130</v>
      </c>
    </row>
    <row r="450" spans="2:51" s="13" customFormat="1" ht="22.5" customHeight="1">
      <c r="B450" s="194"/>
      <c r="D450" s="195" t="s">
        <v>139</v>
      </c>
      <c r="E450" s="196" t="s">
        <v>44</v>
      </c>
      <c r="F450" s="197" t="s">
        <v>142</v>
      </c>
      <c r="H450" s="198">
        <v>215</v>
      </c>
      <c r="I450" s="199"/>
      <c r="L450" s="194"/>
      <c r="M450" s="200"/>
      <c r="N450" s="201"/>
      <c r="O450" s="201"/>
      <c r="P450" s="201"/>
      <c r="Q450" s="201"/>
      <c r="R450" s="201"/>
      <c r="S450" s="201"/>
      <c r="T450" s="202"/>
      <c r="AT450" s="203" t="s">
        <v>139</v>
      </c>
      <c r="AU450" s="203" t="s">
        <v>87</v>
      </c>
      <c r="AV450" s="13" t="s">
        <v>137</v>
      </c>
      <c r="AW450" s="13" t="s">
        <v>42</v>
      </c>
      <c r="AX450" s="13" t="s">
        <v>23</v>
      </c>
      <c r="AY450" s="203" t="s">
        <v>130</v>
      </c>
    </row>
    <row r="451" spans="2:65" s="1" customFormat="1" ht="22.5" customHeight="1">
      <c r="B451" s="164"/>
      <c r="C451" s="165" t="s">
        <v>936</v>
      </c>
      <c r="D451" s="165" t="s">
        <v>132</v>
      </c>
      <c r="E451" s="166" t="s">
        <v>937</v>
      </c>
      <c r="F451" s="167" t="s">
        <v>938</v>
      </c>
      <c r="G451" s="168" t="s">
        <v>263</v>
      </c>
      <c r="H451" s="169">
        <v>215</v>
      </c>
      <c r="I451" s="170">
        <v>18</v>
      </c>
      <c r="J451" s="171">
        <f>ROUND(I451*H451,2)</f>
        <v>3870</v>
      </c>
      <c r="K451" s="167" t="s">
        <v>136</v>
      </c>
      <c r="L451" s="34"/>
      <c r="M451" s="172" t="s">
        <v>44</v>
      </c>
      <c r="N451" s="173" t="s">
        <v>50</v>
      </c>
      <c r="O451" s="35"/>
      <c r="P451" s="174">
        <f>O451*H451</f>
        <v>0</v>
      </c>
      <c r="Q451" s="174">
        <v>0.00028</v>
      </c>
      <c r="R451" s="174">
        <f>Q451*H451</f>
        <v>0.0602</v>
      </c>
      <c r="S451" s="174">
        <v>0</v>
      </c>
      <c r="T451" s="175">
        <f>S451*H451</f>
        <v>0</v>
      </c>
      <c r="AR451" s="17" t="s">
        <v>212</v>
      </c>
      <c r="AT451" s="17" t="s">
        <v>132</v>
      </c>
      <c r="AU451" s="17" t="s">
        <v>87</v>
      </c>
      <c r="AY451" s="17" t="s">
        <v>130</v>
      </c>
      <c r="BE451" s="176">
        <f>IF(N451="základní",J451,0)</f>
        <v>3870</v>
      </c>
      <c r="BF451" s="176">
        <f>IF(N451="snížená",J451,0)</f>
        <v>0</v>
      </c>
      <c r="BG451" s="176">
        <f>IF(N451="zákl. přenesená",J451,0)</f>
        <v>0</v>
      </c>
      <c r="BH451" s="176">
        <f>IF(N451="sníž. přenesená",J451,0)</f>
        <v>0</v>
      </c>
      <c r="BI451" s="176">
        <f>IF(N451="nulová",J451,0)</f>
        <v>0</v>
      </c>
      <c r="BJ451" s="17" t="s">
        <v>23</v>
      </c>
      <c r="BK451" s="176">
        <f>ROUND(I451*H451,2)</f>
        <v>3870</v>
      </c>
      <c r="BL451" s="17" t="s">
        <v>212</v>
      </c>
      <c r="BM451" s="17" t="s">
        <v>939</v>
      </c>
    </row>
    <row r="452" spans="2:51" s="11" customFormat="1" ht="22.5" customHeight="1">
      <c r="B452" s="177"/>
      <c r="D452" s="178" t="s">
        <v>139</v>
      </c>
      <c r="E452" s="179" t="s">
        <v>44</v>
      </c>
      <c r="F452" s="180" t="s">
        <v>940</v>
      </c>
      <c r="H452" s="181">
        <v>215</v>
      </c>
      <c r="I452" s="182"/>
      <c r="L452" s="177"/>
      <c r="M452" s="183"/>
      <c r="N452" s="184"/>
      <c r="O452" s="184"/>
      <c r="P452" s="184"/>
      <c r="Q452" s="184"/>
      <c r="R452" s="184"/>
      <c r="S452" s="184"/>
      <c r="T452" s="185"/>
      <c r="AT452" s="179" t="s">
        <v>139</v>
      </c>
      <c r="AU452" s="179" t="s">
        <v>87</v>
      </c>
      <c r="AV452" s="11" t="s">
        <v>87</v>
      </c>
      <c r="AW452" s="11" t="s">
        <v>42</v>
      </c>
      <c r="AX452" s="11" t="s">
        <v>79</v>
      </c>
      <c r="AY452" s="179" t="s">
        <v>130</v>
      </c>
    </row>
    <row r="453" spans="2:51" s="13" customFormat="1" ht="22.5" customHeight="1">
      <c r="B453" s="194"/>
      <c r="D453" s="195" t="s">
        <v>139</v>
      </c>
      <c r="E453" s="196" t="s">
        <v>44</v>
      </c>
      <c r="F453" s="197" t="s">
        <v>142</v>
      </c>
      <c r="H453" s="198">
        <v>215</v>
      </c>
      <c r="I453" s="199"/>
      <c r="L453" s="194"/>
      <c r="M453" s="200"/>
      <c r="N453" s="201"/>
      <c r="O453" s="201"/>
      <c r="P453" s="201"/>
      <c r="Q453" s="201"/>
      <c r="R453" s="201"/>
      <c r="S453" s="201"/>
      <c r="T453" s="202"/>
      <c r="AT453" s="203" t="s">
        <v>139</v>
      </c>
      <c r="AU453" s="203" t="s">
        <v>87</v>
      </c>
      <c r="AV453" s="13" t="s">
        <v>137</v>
      </c>
      <c r="AW453" s="13" t="s">
        <v>42</v>
      </c>
      <c r="AX453" s="13" t="s">
        <v>23</v>
      </c>
      <c r="AY453" s="203" t="s">
        <v>130</v>
      </c>
    </row>
    <row r="454" spans="2:65" s="1" customFormat="1" ht="22.5" customHeight="1">
      <c r="B454" s="164"/>
      <c r="C454" s="165" t="s">
        <v>941</v>
      </c>
      <c r="D454" s="165" t="s">
        <v>132</v>
      </c>
      <c r="E454" s="166" t="s">
        <v>942</v>
      </c>
      <c r="F454" s="167" t="s">
        <v>943</v>
      </c>
      <c r="G454" s="168" t="s">
        <v>229</v>
      </c>
      <c r="H454" s="169">
        <v>0.213</v>
      </c>
      <c r="I454" s="170">
        <v>500</v>
      </c>
      <c r="J454" s="171">
        <f>ROUND(I454*H454,2)</f>
        <v>106.5</v>
      </c>
      <c r="K454" s="167" t="s">
        <v>136</v>
      </c>
      <c r="L454" s="34"/>
      <c r="M454" s="172" t="s">
        <v>44</v>
      </c>
      <c r="N454" s="220" t="s">
        <v>50</v>
      </c>
      <c r="O454" s="221"/>
      <c r="P454" s="222">
        <f>O454*H454</f>
        <v>0</v>
      </c>
      <c r="Q454" s="222">
        <v>0</v>
      </c>
      <c r="R454" s="222">
        <f>Q454*H454</f>
        <v>0</v>
      </c>
      <c r="S454" s="222">
        <v>0</v>
      </c>
      <c r="T454" s="223">
        <f>S454*H454</f>
        <v>0</v>
      </c>
      <c r="AR454" s="17" t="s">
        <v>212</v>
      </c>
      <c r="AT454" s="17" t="s">
        <v>132</v>
      </c>
      <c r="AU454" s="17" t="s">
        <v>87</v>
      </c>
      <c r="AY454" s="17" t="s">
        <v>130</v>
      </c>
      <c r="BE454" s="176">
        <f>IF(N454="základní",J454,0)</f>
        <v>106.5</v>
      </c>
      <c r="BF454" s="176">
        <f>IF(N454="snížená",J454,0)</f>
        <v>0</v>
      </c>
      <c r="BG454" s="176">
        <f>IF(N454="zákl. přenesená",J454,0)</f>
        <v>0</v>
      </c>
      <c r="BH454" s="176">
        <f>IF(N454="sníž. přenesená",J454,0)</f>
        <v>0</v>
      </c>
      <c r="BI454" s="176">
        <f>IF(N454="nulová",J454,0)</f>
        <v>0</v>
      </c>
      <c r="BJ454" s="17" t="s">
        <v>23</v>
      </c>
      <c r="BK454" s="176">
        <f>ROUND(I454*H454,2)</f>
        <v>106.5</v>
      </c>
      <c r="BL454" s="17" t="s">
        <v>212</v>
      </c>
      <c r="BM454" s="17" t="s">
        <v>944</v>
      </c>
    </row>
    <row r="455" spans="2:12" s="1" customFormat="1" ht="6.75" customHeight="1">
      <c r="B455" s="49"/>
      <c r="C455" s="50"/>
      <c r="D455" s="50"/>
      <c r="E455" s="50"/>
      <c r="F455" s="50"/>
      <c r="G455" s="50"/>
      <c r="H455" s="50"/>
      <c r="I455" s="116"/>
      <c r="J455" s="50"/>
      <c r="K455" s="50"/>
      <c r="L455" s="34"/>
    </row>
    <row r="456" ht="13.5">
      <c r="AT456" s="224"/>
    </row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1968503937007874" right="0.1968503937007874" top="0.1968503937007874" bottom="0.1968503937007874" header="0" footer="0"/>
  <pageSetup blackAndWhite="1" errors="blank" fitToHeight="100" fitToWidth="1" horizontalDpi="600" verticalDpi="600" orientation="landscape" paperSize="9" scale="91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6"/>
  <sheetViews>
    <sheetView showGridLines="0" zoomScalePageLayoutView="0" workbookViewId="0" topLeftCell="A1">
      <pane ySplit="1" topLeftCell="A77" activePane="bottomLeft" state="frozen"/>
      <selection pane="topLeft" activeCell="A1" sqref="A1"/>
      <selection pane="bottomLeft" activeCell="I90" sqref="I90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1.42187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17.851562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9"/>
      <c r="C1" s="239"/>
      <c r="D1" s="238" t="s">
        <v>1</v>
      </c>
      <c r="E1" s="239"/>
      <c r="F1" s="240" t="s">
        <v>998</v>
      </c>
      <c r="G1" s="414" t="s">
        <v>999</v>
      </c>
      <c r="H1" s="414"/>
      <c r="I1" s="246"/>
      <c r="J1" s="240" t="s">
        <v>1000</v>
      </c>
      <c r="K1" s="238" t="s">
        <v>94</v>
      </c>
      <c r="L1" s="240" t="s">
        <v>1001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7" t="s">
        <v>93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87</v>
      </c>
    </row>
    <row r="4" spans="2:46" ht="36.75" customHeight="1">
      <c r="B4" s="21"/>
      <c r="C4" s="22"/>
      <c r="D4" s="23" t="s">
        <v>95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415" t="str">
        <f>'RE kom+ch'!K6</f>
        <v>III/11724 Hrádek - Mirošov , 3.etapa Průtah Mirošov</v>
      </c>
      <c r="F7" s="383"/>
      <c r="G7" s="383"/>
      <c r="H7" s="383"/>
      <c r="I7" s="94"/>
      <c r="J7" s="22"/>
      <c r="K7" s="24"/>
    </row>
    <row r="8" spans="2:11" s="1" customFormat="1" ht="15">
      <c r="B8" s="34"/>
      <c r="C8" s="35"/>
      <c r="D8" s="30" t="s">
        <v>96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416" t="s">
        <v>945</v>
      </c>
      <c r="F9" s="390"/>
      <c r="G9" s="390"/>
      <c r="H9" s="390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44</v>
      </c>
      <c r="G11" s="35"/>
      <c r="H11" s="35"/>
      <c r="I11" s="96" t="s">
        <v>21</v>
      </c>
      <c r="J11" s="28" t="s">
        <v>44</v>
      </c>
      <c r="K11" s="38"/>
    </row>
    <row r="12" spans="2:11" s="1" customFormat="1" ht="14.25" customHeight="1">
      <c r="B12" s="34"/>
      <c r="C12" s="35"/>
      <c r="D12" s="30" t="s">
        <v>24</v>
      </c>
      <c r="E12" s="35"/>
      <c r="F12" s="28" t="s">
        <v>98</v>
      </c>
      <c r="G12" s="35"/>
      <c r="H12" s="35"/>
      <c r="I12" s="96" t="s">
        <v>26</v>
      </c>
      <c r="J12" s="97" t="str">
        <f>'RE kom+ch'!AN8</f>
        <v>8.11.2016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30</v>
      </c>
      <c r="E14" s="35"/>
      <c r="F14" s="35"/>
      <c r="G14" s="35"/>
      <c r="H14" s="35"/>
      <c r="I14" s="96" t="s">
        <v>31</v>
      </c>
      <c r="J14" s="28" t="s">
        <v>44</v>
      </c>
      <c r="K14" s="38"/>
    </row>
    <row r="15" spans="2:11" s="1" customFormat="1" ht="18" customHeight="1">
      <c r="B15" s="34"/>
      <c r="C15" s="35"/>
      <c r="D15" s="35"/>
      <c r="E15" s="28" t="s">
        <v>33</v>
      </c>
      <c r="F15" s="35"/>
      <c r="G15" s="35"/>
      <c r="H15" s="35"/>
      <c r="I15" s="96" t="s">
        <v>34</v>
      </c>
      <c r="J15" s="28" t="s">
        <v>44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36</v>
      </c>
      <c r="E17" s="35"/>
      <c r="F17" s="35"/>
      <c r="G17" s="35"/>
      <c r="H17" s="35"/>
      <c r="I17" s="96" t="s">
        <v>31</v>
      </c>
      <c r="J17" s="28">
        <f>IF('RE kom+ch'!AN13="Vyplň údaj","",IF('RE kom+ch'!AN13="","",'RE kom+ch'!AN13))</f>
      </c>
      <c r="K17" s="38"/>
    </row>
    <row r="18" spans="2:11" s="1" customFormat="1" ht="18" customHeight="1">
      <c r="B18" s="34"/>
      <c r="C18" s="35"/>
      <c r="D18" s="35"/>
      <c r="E18" s="28">
        <f>IF('RE kom+ch'!E14="Vyplň údaj","",IF('RE kom+ch'!E14="","",'RE kom+ch'!E14))</f>
      </c>
      <c r="F18" s="35"/>
      <c r="G18" s="35"/>
      <c r="H18" s="35"/>
      <c r="I18" s="96" t="s">
        <v>34</v>
      </c>
      <c r="J18" s="28">
        <f>IF('RE kom+ch'!AN14="Vyplň údaj","",IF('RE kom+ch'!AN14="","",'RE kom+ch'!AN14))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38</v>
      </c>
      <c r="E20" s="35"/>
      <c r="F20" s="35"/>
      <c r="G20" s="35"/>
      <c r="H20" s="35"/>
      <c r="I20" s="96" t="s">
        <v>31</v>
      </c>
      <c r="J20" s="28" t="s">
        <v>44</v>
      </c>
      <c r="K20" s="38"/>
    </row>
    <row r="21" spans="2:11" s="1" customFormat="1" ht="18" customHeight="1">
      <c r="B21" s="34"/>
      <c r="C21" s="35"/>
      <c r="D21" s="35"/>
      <c r="E21" s="28" t="s">
        <v>40</v>
      </c>
      <c r="F21" s="35"/>
      <c r="G21" s="35"/>
      <c r="H21" s="35"/>
      <c r="I21" s="96" t="s">
        <v>34</v>
      </c>
      <c r="J21" s="28" t="s">
        <v>44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43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86" t="s">
        <v>44</v>
      </c>
      <c r="F24" s="417"/>
      <c r="G24" s="417"/>
      <c r="H24" s="417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45</v>
      </c>
      <c r="E27" s="35"/>
      <c r="F27" s="35"/>
      <c r="G27" s="35"/>
      <c r="H27" s="35"/>
      <c r="I27" s="95"/>
      <c r="J27" s="105">
        <f>ROUND(J82,2)</f>
        <v>370000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47</v>
      </c>
      <c r="G29" s="35"/>
      <c r="H29" s="35"/>
      <c r="I29" s="106" t="s">
        <v>46</v>
      </c>
      <c r="J29" s="39" t="s">
        <v>48</v>
      </c>
      <c r="K29" s="38"/>
    </row>
    <row r="30" spans="2:11" s="1" customFormat="1" ht="14.25" customHeight="1">
      <c r="B30" s="34"/>
      <c r="C30" s="35"/>
      <c r="D30" s="42" t="s">
        <v>49</v>
      </c>
      <c r="E30" s="42" t="s">
        <v>50</v>
      </c>
      <c r="F30" s="107">
        <f>ROUND(SUM(BE82:BE98),2)</f>
        <v>370000</v>
      </c>
      <c r="G30" s="35"/>
      <c r="H30" s="35"/>
      <c r="I30" s="108">
        <v>0.21</v>
      </c>
      <c r="J30" s="107">
        <f>ROUND(ROUND((SUM(BE82:BE98)),2)*I30,2)</f>
        <v>77700</v>
      </c>
      <c r="K30" s="38"/>
    </row>
    <row r="31" spans="2:11" s="1" customFormat="1" ht="14.25" customHeight="1">
      <c r="B31" s="34"/>
      <c r="C31" s="35"/>
      <c r="D31" s="35"/>
      <c r="E31" s="42" t="s">
        <v>51</v>
      </c>
      <c r="F31" s="107">
        <f>ROUND(SUM(BF82:BF98),2)</f>
        <v>0</v>
      </c>
      <c r="G31" s="35"/>
      <c r="H31" s="35"/>
      <c r="I31" s="108">
        <v>0.15</v>
      </c>
      <c r="J31" s="107">
        <f>ROUND(ROUND((SUM(BF82:BF98)),2)*I31,2)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52</v>
      </c>
      <c r="F32" s="107">
        <f>ROUND(SUM(BG82:BG98),2)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53</v>
      </c>
      <c r="F33" s="107">
        <f>ROUND(SUM(BH82:BH98),2)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54</v>
      </c>
      <c r="F34" s="107">
        <f>ROUND(SUM(BI82:BI98),2)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55</v>
      </c>
      <c r="E36" s="65"/>
      <c r="F36" s="65"/>
      <c r="G36" s="111" t="s">
        <v>56</v>
      </c>
      <c r="H36" s="112" t="s">
        <v>57</v>
      </c>
      <c r="I36" s="113"/>
      <c r="J36" s="114">
        <f>SUM(J27:J34)</f>
        <v>447700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99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415" t="str">
        <f>E7</f>
        <v>III/11724 Hrádek - Mirošov , 3.etapa Průtah Mirošov</v>
      </c>
      <c r="F45" s="390"/>
      <c r="G45" s="390"/>
      <c r="H45" s="390"/>
      <c r="I45" s="95"/>
      <c r="J45" s="35"/>
      <c r="K45" s="38"/>
    </row>
    <row r="46" spans="2:11" s="1" customFormat="1" ht="14.25" customHeight="1">
      <c r="B46" s="34"/>
      <c r="C46" s="30" t="s">
        <v>96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416" t="str">
        <f>E9</f>
        <v>SKU7203 - VON</v>
      </c>
      <c r="F47" s="390"/>
      <c r="G47" s="390"/>
      <c r="H47" s="390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24</v>
      </c>
      <c r="D49" s="35"/>
      <c r="E49" s="35"/>
      <c r="F49" s="28" t="str">
        <f>F12</f>
        <v> </v>
      </c>
      <c r="G49" s="35"/>
      <c r="H49" s="35"/>
      <c r="I49" s="96" t="s">
        <v>26</v>
      </c>
      <c r="J49" s="97" t="str">
        <f>IF(J12="","",J12)</f>
        <v>8.11.2016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30</v>
      </c>
      <c r="D51" s="35"/>
      <c r="E51" s="35"/>
      <c r="F51" s="28" t="str">
        <f>E15</f>
        <v>SÚS PK příspěvková organizace</v>
      </c>
      <c r="G51" s="35"/>
      <c r="H51" s="35"/>
      <c r="I51" s="96" t="s">
        <v>38</v>
      </c>
      <c r="J51" s="28" t="str">
        <f>E21</f>
        <v>Projekční kancelář Ing.Škubalová</v>
      </c>
      <c r="K51" s="38"/>
    </row>
    <row r="52" spans="2:11" s="1" customFormat="1" ht="14.25" customHeight="1">
      <c r="B52" s="34"/>
      <c r="C52" s="30" t="s">
        <v>36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100</v>
      </c>
      <c r="D54" s="109"/>
      <c r="E54" s="109"/>
      <c r="F54" s="109"/>
      <c r="G54" s="109"/>
      <c r="H54" s="109"/>
      <c r="I54" s="120"/>
      <c r="J54" s="121" t="s">
        <v>101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102</v>
      </c>
      <c r="D56" s="35"/>
      <c r="E56" s="35"/>
      <c r="F56" s="35"/>
      <c r="G56" s="35"/>
      <c r="H56" s="35"/>
      <c r="I56" s="95"/>
      <c r="J56" s="105">
        <f>J82</f>
        <v>370000</v>
      </c>
      <c r="K56" s="38"/>
      <c r="AU56" s="17" t="s">
        <v>103</v>
      </c>
    </row>
    <row r="57" spans="2:11" s="7" customFormat="1" ht="24.75" customHeight="1">
      <c r="B57" s="124"/>
      <c r="C57" s="125"/>
      <c r="D57" s="126" t="s">
        <v>946</v>
      </c>
      <c r="E57" s="127"/>
      <c r="F57" s="127"/>
      <c r="G57" s="127"/>
      <c r="H57" s="127"/>
      <c r="I57" s="128"/>
      <c r="J57" s="129">
        <f>J83</f>
        <v>370000</v>
      </c>
      <c r="K57" s="130"/>
    </row>
    <row r="58" spans="2:11" s="8" customFormat="1" ht="19.5" customHeight="1">
      <c r="B58" s="131"/>
      <c r="C58" s="132"/>
      <c r="D58" s="133" t="s">
        <v>947</v>
      </c>
      <c r="E58" s="134"/>
      <c r="F58" s="134"/>
      <c r="G58" s="134"/>
      <c r="H58" s="134"/>
      <c r="I58" s="135"/>
      <c r="J58" s="136">
        <f>J84</f>
        <v>225000</v>
      </c>
      <c r="K58" s="137"/>
    </row>
    <row r="59" spans="2:11" s="8" customFormat="1" ht="19.5" customHeight="1">
      <c r="B59" s="131"/>
      <c r="C59" s="132"/>
      <c r="D59" s="133" t="s">
        <v>948</v>
      </c>
      <c r="E59" s="134"/>
      <c r="F59" s="134"/>
      <c r="G59" s="134"/>
      <c r="H59" s="134"/>
      <c r="I59" s="135"/>
      <c r="J59" s="136">
        <f>J91</f>
        <v>15000</v>
      </c>
      <c r="K59" s="137"/>
    </row>
    <row r="60" spans="2:11" s="8" customFormat="1" ht="19.5" customHeight="1">
      <c r="B60" s="131"/>
      <c r="C60" s="132"/>
      <c r="D60" s="133" t="s">
        <v>949</v>
      </c>
      <c r="E60" s="134"/>
      <c r="F60" s="134"/>
      <c r="G60" s="134"/>
      <c r="H60" s="134"/>
      <c r="I60" s="135"/>
      <c r="J60" s="136">
        <f>J93</f>
        <v>4500</v>
      </c>
      <c r="K60" s="137"/>
    </row>
    <row r="61" spans="2:11" s="8" customFormat="1" ht="19.5" customHeight="1">
      <c r="B61" s="131"/>
      <c r="C61" s="132"/>
      <c r="D61" s="133" t="s">
        <v>950</v>
      </c>
      <c r="E61" s="134"/>
      <c r="F61" s="134"/>
      <c r="G61" s="134"/>
      <c r="H61" s="134"/>
      <c r="I61" s="135"/>
      <c r="J61" s="136">
        <f>J95</f>
        <v>123500</v>
      </c>
      <c r="K61" s="137"/>
    </row>
    <row r="62" spans="2:11" s="8" customFormat="1" ht="19.5" customHeight="1">
      <c r="B62" s="131"/>
      <c r="C62" s="132"/>
      <c r="D62" s="133" t="s">
        <v>951</v>
      </c>
      <c r="E62" s="134"/>
      <c r="F62" s="134"/>
      <c r="G62" s="134"/>
      <c r="H62" s="134"/>
      <c r="I62" s="135"/>
      <c r="J62" s="136">
        <f>J97</f>
        <v>2000</v>
      </c>
      <c r="K62" s="137"/>
    </row>
    <row r="63" spans="2:11" s="1" customFormat="1" ht="21.75" customHeight="1">
      <c r="B63" s="34"/>
      <c r="C63" s="35"/>
      <c r="D63" s="35"/>
      <c r="E63" s="35"/>
      <c r="F63" s="35"/>
      <c r="G63" s="35"/>
      <c r="H63" s="35"/>
      <c r="I63" s="95"/>
      <c r="J63" s="35"/>
      <c r="K63" s="38"/>
    </row>
    <row r="64" spans="2:11" s="1" customFormat="1" ht="6.75" customHeight="1">
      <c r="B64" s="49"/>
      <c r="C64" s="50"/>
      <c r="D64" s="50"/>
      <c r="E64" s="50"/>
      <c r="F64" s="50"/>
      <c r="G64" s="50"/>
      <c r="H64" s="50"/>
      <c r="I64" s="116"/>
      <c r="J64" s="50"/>
      <c r="K64" s="51"/>
    </row>
    <row r="68" spans="2:12" s="1" customFormat="1" ht="6.75" customHeight="1">
      <c r="B68" s="52"/>
      <c r="C68" s="53"/>
      <c r="D68" s="53"/>
      <c r="E68" s="53"/>
      <c r="F68" s="53"/>
      <c r="G68" s="53"/>
      <c r="H68" s="53"/>
      <c r="I68" s="117"/>
      <c r="J68" s="53"/>
      <c r="K68" s="53"/>
      <c r="L68" s="34"/>
    </row>
    <row r="69" spans="2:12" s="1" customFormat="1" ht="36.75" customHeight="1">
      <c r="B69" s="34"/>
      <c r="C69" s="54" t="s">
        <v>114</v>
      </c>
      <c r="I69" s="138"/>
      <c r="L69" s="34"/>
    </row>
    <row r="70" spans="2:12" s="1" customFormat="1" ht="6.75" customHeight="1">
      <c r="B70" s="34"/>
      <c r="I70" s="138"/>
      <c r="L70" s="34"/>
    </row>
    <row r="71" spans="2:12" s="1" customFormat="1" ht="14.25" customHeight="1">
      <c r="B71" s="34"/>
      <c r="C71" s="56" t="s">
        <v>16</v>
      </c>
      <c r="I71" s="138"/>
      <c r="L71" s="34"/>
    </row>
    <row r="72" spans="2:12" s="1" customFormat="1" ht="22.5" customHeight="1">
      <c r="B72" s="34"/>
      <c r="E72" s="418" t="str">
        <f>E7</f>
        <v>III/11724 Hrádek - Mirošov , 3.etapa Průtah Mirošov</v>
      </c>
      <c r="F72" s="380"/>
      <c r="G72" s="380"/>
      <c r="H72" s="380"/>
      <c r="I72" s="138"/>
      <c r="L72" s="34"/>
    </row>
    <row r="73" spans="2:12" s="1" customFormat="1" ht="14.25" customHeight="1">
      <c r="B73" s="34"/>
      <c r="C73" s="56" t="s">
        <v>96</v>
      </c>
      <c r="I73" s="138"/>
      <c r="L73" s="34"/>
    </row>
    <row r="74" spans="2:12" s="1" customFormat="1" ht="23.25" customHeight="1">
      <c r="B74" s="34"/>
      <c r="E74" s="398" t="str">
        <f>E9</f>
        <v>SKU7203 - VON</v>
      </c>
      <c r="F74" s="380"/>
      <c r="G74" s="380"/>
      <c r="H74" s="380"/>
      <c r="I74" s="138"/>
      <c r="L74" s="34"/>
    </row>
    <row r="75" spans="2:12" s="1" customFormat="1" ht="6.75" customHeight="1">
      <c r="B75" s="34"/>
      <c r="I75" s="138"/>
      <c r="L75" s="34"/>
    </row>
    <row r="76" spans="2:12" s="1" customFormat="1" ht="18" customHeight="1">
      <c r="B76" s="34"/>
      <c r="C76" s="56" t="s">
        <v>24</v>
      </c>
      <c r="F76" s="139" t="str">
        <f>F12</f>
        <v> </v>
      </c>
      <c r="I76" s="140" t="s">
        <v>26</v>
      </c>
      <c r="J76" s="60" t="str">
        <f>IF(J12="","",J12)</f>
        <v>8.11.2016</v>
      </c>
      <c r="L76" s="34"/>
    </row>
    <row r="77" spans="2:12" s="1" customFormat="1" ht="6.75" customHeight="1">
      <c r="B77" s="34"/>
      <c r="I77" s="138"/>
      <c r="L77" s="34"/>
    </row>
    <row r="78" spans="2:12" s="1" customFormat="1" ht="15">
      <c r="B78" s="34"/>
      <c r="C78" s="56" t="s">
        <v>30</v>
      </c>
      <c r="F78" s="139" t="str">
        <f>E15</f>
        <v>SÚS PK příspěvková organizace</v>
      </c>
      <c r="I78" s="140" t="s">
        <v>38</v>
      </c>
      <c r="J78" s="139" t="str">
        <f>E21</f>
        <v>Projekční kancelář Ing.Škubalová</v>
      </c>
      <c r="L78" s="34"/>
    </row>
    <row r="79" spans="2:12" s="1" customFormat="1" ht="14.25" customHeight="1">
      <c r="B79" s="34"/>
      <c r="C79" s="56" t="s">
        <v>36</v>
      </c>
      <c r="F79" s="139">
        <f>IF(E18="","",E18)</f>
      </c>
      <c r="I79" s="138"/>
      <c r="L79" s="34"/>
    </row>
    <row r="80" spans="2:12" s="1" customFormat="1" ht="9.75" customHeight="1">
      <c r="B80" s="34"/>
      <c r="I80" s="138"/>
      <c r="L80" s="34"/>
    </row>
    <row r="81" spans="2:20" s="9" customFormat="1" ht="29.25" customHeight="1">
      <c r="B81" s="141"/>
      <c r="C81" s="142" t="s">
        <v>115</v>
      </c>
      <c r="D81" s="143" t="s">
        <v>64</v>
      </c>
      <c r="E81" s="143" t="s">
        <v>60</v>
      </c>
      <c r="F81" s="143" t="s">
        <v>116</v>
      </c>
      <c r="G81" s="143" t="s">
        <v>117</v>
      </c>
      <c r="H81" s="143" t="s">
        <v>118</v>
      </c>
      <c r="I81" s="144" t="s">
        <v>119</v>
      </c>
      <c r="J81" s="143" t="s">
        <v>101</v>
      </c>
      <c r="K81" s="145" t="s">
        <v>120</v>
      </c>
      <c r="L81" s="141"/>
      <c r="M81" s="67" t="s">
        <v>121</v>
      </c>
      <c r="N81" s="68" t="s">
        <v>49</v>
      </c>
      <c r="O81" s="68" t="s">
        <v>122</v>
      </c>
      <c r="P81" s="68" t="s">
        <v>123</v>
      </c>
      <c r="Q81" s="68" t="s">
        <v>124</v>
      </c>
      <c r="R81" s="68" t="s">
        <v>125</v>
      </c>
      <c r="S81" s="68" t="s">
        <v>126</v>
      </c>
      <c r="T81" s="69" t="s">
        <v>127</v>
      </c>
    </row>
    <row r="82" spans="2:63" s="1" customFormat="1" ht="29.25" customHeight="1">
      <c r="B82" s="34"/>
      <c r="C82" s="71" t="s">
        <v>102</v>
      </c>
      <c r="I82" s="138"/>
      <c r="J82" s="146">
        <f>BK82</f>
        <v>370000</v>
      </c>
      <c r="L82" s="34"/>
      <c r="M82" s="70"/>
      <c r="N82" s="61"/>
      <c r="O82" s="61"/>
      <c r="P82" s="147">
        <f>P83</f>
        <v>0</v>
      </c>
      <c r="Q82" s="61"/>
      <c r="R82" s="147">
        <f>R83</f>
        <v>0</v>
      </c>
      <c r="S82" s="61"/>
      <c r="T82" s="148">
        <f>T83</f>
        <v>0</v>
      </c>
      <c r="AT82" s="17" t="s">
        <v>78</v>
      </c>
      <c r="AU82" s="17" t="s">
        <v>103</v>
      </c>
      <c r="BK82" s="149">
        <f>BK83</f>
        <v>370000</v>
      </c>
    </row>
    <row r="83" spans="2:63" s="10" customFormat="1" ht="36.75" customHeight="1">
      <c r="B83" s="150"/>
      <c r="D83" s="151" t="s">
        <v>78</v>
      </c>
      <c r="E83" s="152" t="s">
        <v>952</v>
      </c>
      <c r="F83" s="152" t="s">
        <v>953</v>
      </c>
      <c r="I83" s="153"/>
      <c r="J83" s="154">
        <f>BK83</f>
        <v>370000</v>
      </c>
      <c r="L83" s="150"/>
      <c r="M83" s="155"/>
      <c r="N83" s="156"/>
      <c r="O83" s="156"/>
      <c r="P83" s="157">
        <f>P84+P91+P93+P95+P97</f>
        <v>0</v>
      </c>
      <c r="Q83" s="156"/>
      <c r="R83" s="157">
        <f>R84+R91+R93+R95+R97</f>
        <v>0</v>
      </c>
      <c r="S83" s="156"/>
      <c r="T83" s="158">
        <f>T84+T91+T93+T95+T97</f>
        <v>0</v>
      </c>
      <c r="AR83" s="151" t="s">
        <v>157</v>
      </c>
      <c r="AT83" s="159" t="s">
        <v>78</v>
      </c>
      <c r="AU83" s="159" t="s">
        <v>79</v>
      </c>
      <c r="AY83" s="151" t="s">
        <v>130</v>
      </c>
      <c r="BK83" s="160">
        <f>BK84+BK91+BK93+BK95+BK97</f>
        <v>370000</v>
      </c>
    </row>
    <row r="84" spans="2:63" s="10" customFormat="1" ht="19.5" customHeight="1">
      <c r="B84" s="150"/>
      <c r="D84" s="161" t="s">
        <v>78</v>
      </c>
      <c r="E84" s="162" t="s">
        <v>954</v>
      </c>
      <c r="F84" s="162" t="s">
        <v>955</v>
      </c>
      <c r="I84" s="153"/>
      <c r="J84" s="163">
        <f>BK84</f>
        <v>225000</v>
      </c>
      <c r="L84" s="150"/>
      <c r="M84" s="155"/>
      <c r="N84" s="156"/>
      <c r="O84" s="156"/>
      <c r="P84" s="157">
        <f>SUM(P85:P90)</f>
        <v>0</v>
      </c>
      <c r="Q84" s="156"/>
      <c r="R84" s="157">
        <f>SUM(R85:R90)</f>
        <v>0</v>
      </c>
      <c r="S84" s="156"/>
      <c r="T84" s="158">
        <f>SUM(T85:T90)</f>
        <v>0</v>
      </c>
      <c r="AR84" s="151" t="s">
        <v>157</v>
      </c>
      <c r="AT84" s="159" t="s">
        <v>78</v>
      </c>
      <c r="AU84" s="159" t="s">
        <v>23</v>
      </c>
      <c r="AY84" s="151" t="s">
        <v>130</v>
      </c>
      <c r="BK84" s="160">
        <f>SUM(BK85:BK90)</f>
        <v>225000</v>
      </c>
    </row>
    <row r="85" spans="2:65" s="1" customFormat="1" ht="22.5" customHeight="1">
      <c r="B85" s="164"/>
      <c r="C85" s="165" t="s">
        <v>23</v>
      </c>
      <c r="D85" s="165" t="s">
        <v>132</v>
      </c>
      <c r="E85" s="166" t="s">
        <v>956</v>
      </c>
      <c r="F85" s="167" t="s">
        <v>957</v>
      </c>
      <c r="G85" s="168" t="s">
        <v>283</v>
      </c>
      <c r="H85" s="169">
        <v>1</v>
      </c>
      <c r="I85" s="170">
        <v>64000</v>
      </c>
      <c r="J85" s="171">
        <f aca="true" t="shared" si="0" ref="J85:J90">ROUND(I85*H85,2)</f>
        <v>64000</v>
      </c>
      <c r="K85" s="167" t="s">
        <v>136</v>
      </c>
      <c r="L85" s="34"/>
      <c r="M85" s="172" t="s">
        <v>44</v>
      </c>
      <c r="N85" s="173" t="s">
        <v>50</v>
      </c>
      <c r="O85" s="35"/>
      <c r="P85" s="174">
        <f aca="true" t="shared" si="1" ref="P85:P90">O85*H85</f>
        <v>0</v>
      </c>
      <c r="Q85" s="174">
        <v>0</v>
      </c>
      <c r="R85" s="174">
        <f aca="true" t="shared" si="2" ref="R85:R90">Q85*H85</f>
        <v>0</v>
      </c>
      <c r="S85" s="174">
        <v>0</v>
      </c>
      <c r="T85" s="175">
        <f aca="true" t="shared" si="3" ref="T85:T90">S85*H85</f>
        <v>0</v>
      </c>
      <c r="AR85" s="17" t="s">
        <v>958</v>
      </c>
      <c r="AT85" s="17" t="s">
        <v>132</v>
      </c>
      <c r="AU85" s="17" t="s">
        <v>87</v>
      </c>
      <c r="AY85" s="17" t="s">
        <v>130</v>
      </c>
      <c r="BE85" s="176">
        <f aca="true" t="shared" si="4" ref="BE85:BE90">IF(N85="základní",J85,0)</f>
        <v>64000</v>
      </c>
      <c r="BF85" s="176">
        <f aca="true" t="shared" si="5" ref="BF85:BF90">IF(N85="snížená",J85,0)</f>
        <v>0</v>
      </c>
      <c r="BG85" s="176">
        <f aca="true" t="shared" si="6" ref="BG85:BG90">IF(N85="zákl. přenesená",J85,0)</f>
        <v>0</v>
      </c>
      <c r="BH85" s="176">
        <f aca="true" t="shared" si="7" ref="BH85:BH90">IF(N85="sníž. přenesená",J85,0)</f>
        <v>0</v>
      </c>
      <c r="BI85" s="176">
        <f aca="true" t="shared" si="8" ref="BI85:BI90">IF(N85="nulová",J85,0)</f>
        <v>0</v>
      </c>
      <c r="BJ85" s="17" t="s">
        <v>23</v>
      </c>
      <c r="BK85" s="176">
        <f aca="true" t="shared" si="9" ref="BK85:BK90">ROUND(I85*H85,2)</f>
        <v>64000</v>
      </c>
      <c r="BL85" s="17" t="s">
        <v>958</v>
      </c>
      <c r="BM85" s="17" t="s">
        <v>959</v>
      </c>
    </row>
    <row r="86" spans="2:65" s="1" customFormat="1" ht="22.5" customHeight="1">
      <c r="B86" s="164"/>
      <c r="C86" s="165" t="s">
        <v>87</v>
      </c>
      <c r="D86" s="165" t="s">
        <v>132</v>
      </c>
      <c r="E86" s="166" t="s">
        <v>960</v>
      </c>
      <c r="F86" s="167" t="s">
        <v>961</v>
      </c>
      <c r="G86" s="168" t="s">
        <v>283</v>
      </c>
      <c r="H86" s="169">
        <v>1</v>
      </c>
      <c r="I86" s="170">
        <v>81000</v>
      </c>
      <c r="J86" s="171">
        <f t="shared" si="0"/>
        <v>81000</v>
      </c>
      <c r="K86" s="167" t="s">
        <v>136</v>
      </c>
      <c r="L86" s="34"/>
      <c r="M86" s="172" t="s">
        <v>44</v>
      </c>
      <c r="N86" s="173" t="s">
        <v>50</v>
      </c>
      <c r="O86" s="35"/>
      <c r="P86" s="174">
        <f t="shared" si="1"/>
        <v>0</v>
      </c>
      <c r="Q86" s="174">
        <v>0</v>
      </c>
      <c r="R86" s="174">
        <f t="shared" si="2"/>
        <v>0</v>
      </c>
      <c r="S86" s="174">
        <v>0</v>
      </c>
      <c r="T86" s="175">
        <f t="shared" si="3"/>
        <v>0</v>
      </c>
      <c r="AR86" s="17" t="s">
        <v>958</v>
      </c>
      <c r="AT86" s="17" t="s">
        <v>132</v>
      </c>
      <c r="AU86" s="17" t="s">
        <v>87</v>
      </c>
      <c r="AY86" s="17" t="s">
        <v>130</v>
      </c>
      <c r="BE86" s="176">
        <f t="shared" si="4"/>
        <v>81000</v>
      </c>
      <c r="BF86" s="176">
        <f t="shared" si="5"/>
        <v>0</v>
      </c>
      <c r="BG86" s="176">
        <f t="shared" si="6"/>
        <v>0</v>
      </c>
      <c r="BH86" s="176">
        <f t="shared" si="7"/>
        <v>0</v>
      </c>
      <c r="BI86" s="176">
        <f t="shared" si="8"/>
        <v>0</v>
      </c>
      <c r="BJ86" s="17" t="s">
        <v>23</v>
      </c>
      <c r="BK86" s="176">
        <f t="shared" si="9"/>
        <v>81000</v>
      </c>
      <c r="BL86" s="17" t="s">
        <v>958</v>
      </c>
      <c r="BM86" s="17" t="s">
        <v>962</v>
      </c>
    </row>
    <row r="87" spans="2:65" s="1" customFormat="1" ht="22.5" customHeight="1">
      <c r="B87" s="164"/>
      <c r="C87" s="165" t="s">
        <v>147</v>
      </c>
      <c r="D87" s="165" t="s">
        <v>132</v>
      </c>
      <c r="E87" s="166" t="s">
        <v>963</v>
      </c>
      <c r="F87" s="167" t="s">
        <v>964</v>
      </c>
      <c r="G87" s="168" t="s">
        <v>283</v>
      </c>
      <c r="H87" s="169">
        <v>1</v>
      </c>
      <c r="I87" s="170">
        <v>29500</v>
      </c>
      <c r="J87" s="171">
        <f t="shared" si="0"/>
        <v>29500</v>
      </c>
      <c r="K87" s="167" t="s">
        <v>44</v>
      </c>
      <c r="L87" s="34"/>
      <c r="M87" s="172" t="s">
        <v>44</v>
      </c>
      <c r="N87" s="173" t="s">
        <v>50</v>
      </c>
      <c r="O87" s="35"/>
      <c r="P87" s="174">
        <f t="shared" si="1"/>
        <v>0</v>
      </c>
      <c r="Q87" s="174">
        <v>0</v>
      </c>
      <c r="R87" s="174">
        <f t="shared" si="2"/>
        <v>0</v>
      </c>
      <c r="S87" s="174">
        <v>0</v>
      </c>
      <c r="T87" s="175">
        <f t="shared" si="3"/>
        <v>0</v>
      </c>
      <c r="AR87" s="17" t="s">
        <v>958</v>
      </c>
      <c r="AT87" s="17" t="s">
        <v>132</v>
      </c>
      <c r="AU87" s="17" t="s">
        <v>87</v>
      </c>
      <c r="AY87" s="17" t="s">
        <v>130</v>
      </c>
      <c r="BE87" s="176">
        <f t="shared" si="4"/>
        <v>29500</v>
      </c>
      <c r="BF87" s="176">
        <f t="shared" si="5"/>
        <v>0</v>
      </c>
      <c r="BG87" s="176">
        <f t="shared" si="6"/>
        <v>0</v>
      </c>
      <c r="BH87" s="176">
        <f t="shared" si="7"/>
        <v>0</v>
      </c>
      <c r="BI87" s="176">
        <f t="shared" si="8"/>
        <v>0</v>
      </c>
      <c r="BJ87" s="17" t="s">
        <v>23</v>
      </c>
      <c r="BK87" s="176">
        <f t="shared" si="9"/>
        <v>29500</v>
      </c>
      <c r="BL87" s="17" t="s">
        <v>958</v>
      </c>
      <c r="BM87" s="17" t="s">
        <v>965</v>
      </c>
    </row>
    <row r="88" spans="2:65" s="1" customFormat="1" ht="22.5" customHeight="1">
      <c r="B88" s="164"/>
      <c r="C88" s="165" t="s">
        <v>137</v>
      </c>
      <c r="D88" s="165" t="s">
        <v>132</v>
      </c>
      <c r="E88" s="166" t="s">
        <v>966</v>
      </c>
      <c r="F88" s="167" t="s">
        <v>967</v>
      </c>
      <c r="G88" s="168" t="s">
        <v>283</v>
      </c>
      <c r="H88" s="169">
        <v>1</v>
      </c>
      <c r="I88" s="170">
        <v>42000</v>
      </c>
      <c r="J88" s="171">
        <f t="shared" si="0"/>
        <v>42000</v>
      </c>
      <c r="K88" s="167" t="s">
        <v>136</v>
      </c>
      <c r="L88" s="34"/>
      <c r="M88" s="172" t="s">
        <v>44</v>
      </c>
      <c r="N88" s="173" t="s">
        <v>50</v>
      </c>
      <c r="O88" s="35"/>
      <c r="P88" s="174">
        <f t="shared" si="1"/>
        <v>0</v>
      </c>
      <c r="Q88" s="174">
        <v>0</v>
      </c>
      <c r="R88" s="174">
        <f t="shared" si="2"/>
        <v>0</v>
      </c>
      <c r="S88" s="174">
        <v>0</v>
      </c>
      <c r="T88" s="175">
        <f t="shared" si="3"/>
        <v>0</v>
      </c>
      <c r="AR88" s="17" t="s">
        <v>958</v>
      </c>
      <c r="AT88" s="17" t="s">
        <v>132</v>
      </c>
      <c r="AU88" s="17" t="s">
        <v>87</v>
      </c>
      <c r="AY88" s="17" t="s">
        <v>130</v>
      </c>
      <c r="BE88" s="176">
        <f t="shared" si="4"/>
        <v>42000</v>
      </c>
      <c r="BF88" s="176">
        <f t="shared" si="5"/>
        <v>0</v>
      </c>
      <c r="BG88" s="176">
        <f t="shared" si="6"/>
        <v>0</v>
      </c>
      <c r="BH88" s="176">
        <f t="shared" si="7"/>
        <v>0</v>
      </c>
      <c r="BI88" s="176">
        <f t="shared" si="8"/>
        <v>0</v>
      </c>
      <c r="BJ88" s="17" t="s">
        <v>23</v>
      </c>
      <c r="BK88" s="176">
        <f t="shared" si="9"/>
        <v>42000</v>
      </c>
      <c r="BL88" s="17" t="s">
        <v>958</v>
      </c>
      <c r="BM88" s="17" t="s">
        <v>968</v>
      </c>
    </row>
    <row r="89" spans="2:65" s="1" customFormat="1" ht="22.5" customHeight="1">
      <c r="B89" s="164"/>
      <c r="C89" s="165" t="s">
        <v>157</v>
      </c>
      <c r="D89" s="165" t="s">
        <v>132</v>
      </c>
      <c r="E89" s="166" t="s">
        <v>969</v>
      </c>
      <c r="F89" s="167" t="s">
        <v>970</v>
      </c>
      <c r="G89" s="168" t="s">
        <v>283</v>
      </c>
      <c r="H89" s="169">
        <v>1</v>
      </c>
      <c r="I89" s="170">
        <v>7500</v>
      </c>
      <c r="J89" s="171">
        <f t="shared" si="0"/>
        <v>7500</v>
      </c>
      <c r="K89" s="167" t="s">
        <v>44</v>
      </c>
      <c r="L89" s="34"/>
      <c r="M89" s="172" t="s">
        <v>44</v>
      </c>
      <c r="N89" s="173" t="s">
        <v>50</v>
      </c>
      <c r="O89" s="35"/>
      <c r="P89" s="174">
        <f t="shared" si="1"/>
        <v>0</v>
      </c>
      <c r="Q89" s="174">
        <v>0</v>
      </c>
      <c r="R89" s="174">
        <f t="shared" si="2"/>
        <v>0</v>
      </c>
      <c r="S89" s="174">
        <v>0</v>
      </c>
      <c r="T89" s="175">
        <f t="shared" si="3"/>
        <v>0</v>
      </c>
      <c r="AR89" s="17" t="s">
        <v>958</v>
      </c>
      <c r="AT89" s="17" t="s">
        <v>132</v>
      </c>
      <c r="AU89" s="17" t="s">
        <v>87</v>
      </c>
      <c r="AY89" s="17" t="s">
        <v>130</v>
      </c>
      <c r="BE89" s="176">
        <f t="shared" si="4"/>
        <v>7500</v>
      </c>
      <c r="BF89" s="176">
        <f t="shared" si="5"/>
        <v>0</v>
      </c>
      <c r="BG89" s="176">
        <f t="shared" si="6"/>
        <v>0</v>
      </c>
      <c r="BH89" s="176">
        <f t="shared" si="7"/>
        <v>0</v>
      </c>
      <c r="BI89" s="176">
        <f t="shared" si="8"/>
        <v>0</v>
      </c>
      <c r="BJ89" s="17" t="s">
        <v>23</v>
      </c>
      <c r="BK89" s="176">
        <f t="shared" si="9"/>
        <v>7500</v>
      </c>
      <c r="BL89" s="17" t="s">
        <v>958</v>
      </c>
      <c r="BM89" s="17" t="s">
        <v>971</v>
      </c>
    </row>
    <row r="90" spans="2:65" s="1" customFormat="1" ht="22.5" customHeight="1">
      <c r="B90" s="164"/>
      <c r="C90" s="165" t="s">
        <v>163</v>
      </c>
      <c r="D90" s="165" t="s">
        <v>132</v>
      </c>
      <c r="E90" s="166" t="s">
        <v>972</v>
      </c>
      <c r="F90" s="167" t="s">
        <v>973</v>
      </c>
      <c r="G90" s="168" t="s">
        <v>283</v>
      </c>
      <c r="H90" s="169">
        <v>1</v>
      </c>
      <c r="I90" s="170">
        <v>1000</v>
      </c>
      <c r="J90" s="171">
        <f t="shared" si="0"/>
        <v>1000</v>
      </c>
      <c r="K90" s="167" t="s">
        <v>136</v>
      </c>
      <c r="L90" s="34"/>
      <c r="M90" s="172" t="s">
        <v>44</v>
      </c>
      <c r="N90" s="173" t="s">
        <v>50</v>
      </c>
      <c r="O90" s="35"/>
      <c r="P90" s="174">
        <f t="shared" si="1"/>
        <v>0</v>
      </c>
      <c r="Q90" s="174">
        <v>0</v>
      </c>
      <c r="R90" s="174">
        <f t="shared" si="2"/>
        <v>0</v>
      </c>
      <c r="S90" s="174">
        <v>0</v>
      </c>
      <c r="T90" s="175">
        <f t="shared" si="3"/>
        <v>0</v>
      </c>
      <c r="AR90" s="17" t="s">
        <v>958</v>
      </c>
      <c r="AT90" s="17" t="s">
        <v>132</v>
      </c>
      <c r="AU90" s="17" t="s">
        <v>87</v>
      </c>
      <c r="AY90" s="17" t="s">
        <v>130</v>
      </c>
      <c r="BE90" s="176">
        <f t="shared" si="4"/>
        <v>1000</v>
      </c>
      <c r="BF90" s="176">
        <f t="shared" si="5"/>
        <v>0</v>
      </c>
      <c r="BG90" s="176">
        <f t="shared" si="6"/>
        <v>0</v>
      </c>
      <c r="BH90" s="176">
        <f t="shared" si="7"/>
        <v>0</v>
      </c>
      <c r="BI90" s="176">
        <f t="shared" si="8"/>
        <v>0</v>
      </c>
      <c r="BJ90" s="17" t="s">
        <v>23</v>
      </c>
      <c r="BK90" s="176">
        <f t="shared" si="9"/>
        <v>1000</v>
      </c>
      <c r="BL90" s="17" t="s">
        <v>958</v>
      </c>
      <c r="BM90" s="17" t="s">
        <v>974</v>
      </c>
    </row>
    <row r="91" spans="2:63" s="10" customFormat="1" ht="29.25" customHeight="1">
      <c r="B91" s="150"/>
      <c r="D91" s="161" t="s">
        <v>78</v>
      </c>
      <c r="E91" s="162" t="s">
        <v>975</v>
      </c>
      <c r="F91" s="162" t="s">
        <v>976</v>
      </c>
      <c r="I91" s="153"/>
      <c r="J91" s="163">
        <f>BK91</f>
        <v>15000</v>
      </c>
      <c r="L91" s="150"/>
      <c r="M91" s="155"/>
      <c r="N91" s="156"/>
      <c r="O91" s="156"/>
      <c r="P91" s="157">
        <f>P92</f>
        <v>0</v>
      </c>
      <c r="Q91" s="156"/>
      <c r="R91" s="157">
        <f>R92</f>
        <v>0</v>
      </c>
      <c r="S91" s="156"/>
      <c r="T91" s="158">
        <f>T92</f>
        <v>0</v>
      </c>
      <c r="AR91" s="151" t="s">
        <v>157</v>
      </c>
      <c r="AT91" s="159" t="s">
        <v>78</v>
      </c>
      <c r="AU91" s="159" t="s">
        <v>23</v>
      </c>
      <c r="AY91" s="151" t="s">
        <v>130</v>
      </c>
      <c r="BK91" s="160">
        <f>BK92</f>
        <v>15000</v>
      </c>
    </row>
    <row r="92" spans="2:65" s="1" customFormat="1" ht="31.5" customHeight="1">
      <c r="B92" s="164"/>
      <c r="C92" s="165" t="s">
        <v>168</v>
      </c>
      <c r="D92" s="165" t="s">
        <v>132</v>
      </c>
      <c r="E92" s="166" t="s">
        <v>977</v>
      </c>
      <c r="F92" s="167" t="s">
        <v>978</v>
      </c>
      <c r="G92" s="168" t="s">
        <v>283</v>
      </c>
      <c r="H92" s="169">
        <v>1</v>
      </c>
      <c r="I92" s="170">
        <v>15000</v>
      </c>
      <c r="J92" s="171">
        <f>ROUND(I92*H92,2)</f>
        <v>15000</v>
      </c>
      <c r="K92" s="167" t="s">
        <v>136</v>
      </c>
      <c r="L92" s="34"/>
      <c r="M92" s="172" t="s">
        <v>44</v>
      </c>
      <c r="N92" s="173" t="s">
        <v>50</v>
      </c>
      <c r="O92" s="35"/>
      <c r="P92" s="174">
        <f>O92*H92</f>
        <v>0</v>
      </c>
      <c r="Q92" s="174">
        <v>0</v>
      </c>
      <c r="R92" s="174">
        <f>Q92*H92</f>
        <v>0</v>
      </c>
      <c r="S92" s="174">
        <v>0</v>
      </c>
      <c r="T92" s="175">
        <f>S92*H92</f>
        <v>0</v>
      </c>
      <c r="AR92" s="17" t="s">
        <v>958</v>
      </c>
      <c r="AT92" s="17" t="s">
        <v>132</v>
      </c>
      <c r="AU92" s="17" t="s">
        <v>87</v>
      </c>
      <c r="AY92" s="17" t="s">
        <v>130</v>
      </c>
      <c r="BE92" s="176">
        <f>IF(N92="základní",J92,0)</f>
        <v>15000</v>
      </c>
      <c r="BF92" s="176">
        <f>IF(N92="snížená",J92,0)</f>
        <v>0</v>
      </c>
      <c r="BG92" s="176">
        <f>IF(N92="zákl. přenesená",J92,0)</f>
        <v>0</v>
      </c>
      <c r="BH92" s="176">
        <f>IF(N92="sníž. přenesená",J92,0)</f>
        <v>0</v>
      </c>
      <c r="BI92" s="176">
        <f>IF(N92="nulová",J92,0)</f>
        <v>0</v>
      </c>
      <c r="BJ92" s="17" t="s">
        <v>23</v>
      </c>
      <c r="BK92" s="176">
        <f>ROUND(I92*H92,2)</f>
        <v>15000</v>
      </c>
      <c r="BL92" s="17" t="s">
        <v>958</v>
      </c>
      <c r="BM92" s="17" t="s">
        <v>979</v>
      </c>
    </row>
    <row r="93" spans="2:63" s="10" customFormat="1" ht="29.25" customHeight="1">
      <c r="B93" s="150"/>
      <c r="D93" s="161" t="s">
        <v>78</v>
      </c>
      <c r="E93" s="162" t="s">
        <v>980</v>
      </c>
      <c r="F93" s="162" t="s">
        <v>981</v>
      </c>
      <c r="I93" s="153"/>
      <c r="J93" s="163">
        <f>BK93</f>
        <v>4500</v>
      </c>
      <c r="L93" s="150"/>
      <c r="M93" s="155"/>
      <c r="N93" s="156"/>
      <c r="O93" s="156"/>
      <c r="P93" s="157">
        <f>P94</f>
        <v>0</v>
      </c>
      <c r="Q93" s="156"/>
      <c r="R93" s="157">
        <f>R94</f>
        <v>0</v>
      </c>
      <c r="S93" s="156"/>
      <c r="T93" s="158">
        <f>T94</f>
        <v>0</v>
      </c>
      <c r="AR93" s="151" t="s">
        <v>157</v>
      </c>
      <c r="AT93" s="159" t="s">
        <v>78</v>
      </c>
      <c r="AU93" s="159" t="s">
        <v>23</v>
      </c>
      <c r="AY93" s="151" t="s">
        <v>130</v>
      </c>
      <c r="BK93" s="160">
        <f>BK94</f>
        <v>4500</v>
      </c>
    </row>
    <row r="94" spans="2:65" s="1" customFormat="1" ht="22.5" customHeight="1">
      <c r="B94" s="164"/>
      <c r="C94" s="165" t="s">
        <v>174</v>
      </c>
      <c r="D94" s="165" t="s">
        <v>132</v>
      </c>
      <c r="E94" s="166" t="s">
        <v>982</v>
      </c>
      <c r="F94" s="167" t="s">
        <v>983</v>
      </c>
      <c r="G94" s="168" t="s">
        <v>283</v>
      </c>
      <c r="H94" s="169">
        <v>1</v>
      </c>
      <c r="I94" s="170">
        <v>4500</v>
      </c>
      <c r="J94" s="171">
        <f>ROUND(I94*H94,2)</f>
        <v>4500</v>
      </c>
      <c r="K94" s="167" t="s">
        <v>136</v>
      </c>
      <c r="L94" s="34"/>
      <c r="M94" s="172" t="s">
        <v>44</v>
      </c>
      <c r="N94" s="173" t="s">
        <v>50</v>
      </c>
      <c r="O94" s="35"/>
      <c r="P94" s="174">
        <f>O94*H94</f>
        <v>0</v>
      </c>
      <c r="Q94" s="174">
        <v>0</v>
      </c>
      <c r="R94" s="174">
        <f>Q94*H94</f>
        <v>0</v>
      </c>
      <c r="S94" s="174">
        <v>0</v>
      </c>
      <c r="T94" s="175">
        <f>S94*H94</f>
        <v>0</v>
      </c>
      <c r="AR94" s="17" t="s">
        <v>958</v>
      </c>
      <c r="AT94" s="17" t="s">
        <v>132</v>
      </c>
      <c r="AU94" s="17" t="s">
        <v>87</v>
      </c>
      <c r="AY94" s="17" t="s">
        <v>130</v>
      </c>
      <c r="BE94" s="176">
        <f>IF(N94="základní",J94,0)</f>
        <v>4500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17" t="s">
        <v>23</v>
      </c>
      <c r="BK94" s="176">
        <f>ROUND(I94*H94,2)</f>
        <v>4500</v>
      </c>
      <c r="BL94" s="17" t="s">
        <v>958</v>
      </c>
      <c r="BM94" s="17" t="s">
        <v>984</v>
      </c>
    </row>
    <row r="95" spans="2:63" s="10" customFormat="1" ht="29.25" customHeight="1">
      <c r="B95" s="150"/>
      <c r="D95" s="161" t="s">
        <v>78</v>
      </c>
      <c r="E95" s="162" t="s">
        <v>985</v>
      </c>
      <c r="F95" s="162" t="s">
        <v>986</v>
      </c>
      <c r="I95" s="153"/>
      <c r="J95" s="163">
        <f>BK95</f>
        <v>123500</v>
      </c>
      <c r="L95" s="150"/>
      <c r="M95" s="155"/>
      <c r="N95" s="156"/>
      <c r="O95" s="156"/>
      <c r="P95" s="157">
        <f>P96</f>
        <v>0</v>
      </c>
      <c r="Q95" s="156"/>
      <c r="R95" s="157">
        <f>R96</f>
        <v>0</v>
      </c>
      <c r="S95" s="156"/>
      <c r="T95" s="158">
        <f>T96</f>
        <v>0</v>
      </c>
      <c r="AR95" s="151" t="s">
        <v>157</v>
      </c>
      <c r="AT95" s="159" t="s">
        <v>78</v>
      </c>
      <c r="AU95" s="159" t="s">
        <v>23</v>
      </c>
      <c r="AY95" s="151" t="s">
        <v>130</v>
      </c>
      <c r="BK95" s="160">
        <f>BK96</f>
        <v>123500</v>
      </c>
    </row>
    <row r="96" spans="2:65" s="1" customFormat="1" ht="22.5" customHeight="1">
      <c r="B96" s="164"/>
      <c r="C96" s="165" t="s">
        <v>180</v>
      </c>
      <c r="D96" s="165" t="s">
        <v>132</v>
      </c>
      <c r="E96" s="166" t="s">
        <v>987</v>
      </c>
      <c r="F96" s="167" t="s">
        <v>988</v>
      </c>
      <c r="G96" s="168" t="s">
        <v>283</v>
      </c>
      <c r="H96" s="169">
        <v>1</v>
      </c>
      <c r="I96" s="170">
        <v>123500</v>
      </c>
      <c r="J96" s="171">
        <f>ROUND(I96*H96,2)</f>
        <v>123500</v>
      </c>
      <c r="K96" s="167" t="s">
        <v>136</v>
      </c>
      <c r="L96" s="34"/>
      <c r="M96" s="172" t="s">
        <v>44</v>
      </c>
      <c r="N96" s="173" t="s">
        <v>50</v>
      </c>
      <c r="O96" s="35"/>
      <c r="P96" s="174">
        <f>O96*H96</f>
        <v>0</v>
      </c>
      <c r="Q96" s="174">
        <v>0</v>
      </c>
      <c r="R96" s="174">
        <f>Q96*H96</f>
        <v>0</v>
      </c>
      <c r="S96" s="174">
        <v>0</v>
      </c>
      <c r="T96" s="175">
        <f>S96*H96</f>
        <v>0</v>
      </c>
      <c r="AR96" s="17" t="s">
        <v>958</v>
      </c>
      <c r="AT96" s="17" t="s">
        <v>132</v>
      </c>
      <c r="AU96" s="17" t="s">
        <v>87</v>
      </c>
      <c r="AY96" s="17" t="s">
        <v>130</v>
      </c>
      <c r="BE96" s="176">
        <f>IF(N96="základní",J96,0)</f>
        <v>123500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7" t="s">
        <v>23</v>
      </c>
      <c r="BK96" s="176">
        <f>ROUND(I96*H96,2)</f>
        <v>123500</v>
      </c>
      <c r="BL96" s="17" t="s">
        <v>958</v>
      </c>
      <c r="BM96" s="17" t="s">
        <v>989</v>
      </c>
    </row>
    <row r="97" spans="2:63" s="10" customFormat="1" ht="29.25" customHeight="1">
      <c r="B97" s="150"/>
      <c r="D97" s="161" t="s">
        <v>78</v>
      </c>
      <c r="E97" s="162" t="s">
        <v>990</v>
      </c>
      <c r="F97" s="162" t="s">
        <v>991</v>
      </c>
      <c r="I97" s="153"/>
      <c r="J97" s="163">
        <f>BK97</f>
        <v>2000</v>
      </c>
      <c r="L97" s="150"/>
      <c r="M97" s="155"/>
      <c r="N97" s="156"/>
      <c r="O97" s="156"/>
      <c r="P97" s="157">
        <f>P98</f>
        <v>0</v>
      </c>
      <c r="Q97" s="156"/>
      <c r="R97" s="157">
        <f>R98</f>
        <v>0</v>
      </c>
      <c r="S97" s="156"/>
      <c r="T97" s="158">
        <f>T98</f>
        <v>0</v>
      </c>
      <c r="AR97" s="151" t="s">
        <v>157</v>
      </c>
      <c r="AT97" s="159" t="s">
        <v>78</v>
      </c>
      <c r="AU97" s="159" t="s">
        <v>23</v>
      </c>
      <c r="AY97" s="151" t="s">
        <v>130</v>
      </c>
      <c r="BK97" s="160">
        <f>BK98</f>
        <v>2000</v>
      </c>
    </row>
    <row r="98" spans="2:65" s="1" customFormat="1" ht="22.5" customHeight="1">
      <c r="B98" s="164"/>
      <c r="C98" s="165" t="s">
        <v>28</v>
      </c>
      <c r="D98" s="165" t="s">
        <v>132</v>
      </c>
      <c r="E98" s="166" t="s">
        <v>992</v>
      </c>
      <c r="F98" s="167" t="s">
        <v>993</v>
      </c>
      <c r="G98" s="168" t="s">
        <v>283</v>
      </c>
      <c r="H98" s="169">
        <v>1</v>
      </c>
      <c r="I98" s="170">
        <v>2000</v>
      </c>
      <c r="J98" s="171">
        <f>ROUND(I98*H98,2)</f>
        <v>2000</v>
      </c>
      <c r="K98" s="167" t="s">
        <v>44</v>
      </c>
      <c r="L98" s="34"/>
      <c r="M98" s="172" t="s">
        <v>44</v>
      </c>
      <c r="N98" s="220" t="s">
        <v>50</v>
      </c>
      <c r="O98" s="221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AR98" s="17" t="s">
        <v>958</v>
      </c>
      <c r="AT98" s="17" t="s">
        <v>132</v>
      </c>
      <c r="AU98" s="17" t="s">
        <v>87</v>
      </c>
      <c r="AY98" s="17" t="s">
        <v>130</v>
      </c>
      <c r="BE98" s="176">
        <f>IF(N98="základní",J98,0)</f>
        <v>2000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7" t="s">
        <v>23</v>
      </c>
      <c r="BK98" s="176">
        <f>ROUND(I98*H98,2)</f>
        <v>2000</v>
      </c>
      <c r="BL98" s="17" t="s">
        <v>958</v>
      </c>
      <c r="BM98" s="17" t="s">
        <v>994</v>
      </c>
    </row>
    <row r="99" spans="2:12" s="1" customFormat="1" ht="6.75" customHeight="1">
      <c r="B99" s="49"/>
      <c r="C99" s="50"/>
      <c r="D99" s="50"/>
      <c r="E99" s="50"/>
      <c r="F99" s="50"/>
      <c r="G99" s="50"/>
      <c r="H99" s="50"/>
      <c r="I99" s="116"/>
      <c r="J99" s="50"/>
      <c r="K99" s="50"/>
      <c r="L99" s="34"/>
    </row>
    <row r="456" ht="13.5">
      <c r="AT456" s="224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1968503937007874" right="0.1968503937007874" top="0.1968503937007874" bottom="0.1968503937007874" header="0" footer="0"/>
  <pageSetup blackAndWhite="1" errors="blank" fitToHeight="100" fitToWidth="1" horizontalDpi="600" verticalDpi="600" orientation="landscape" paperSize="9" scale="8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M55"/>
  <sheetViews>
    <sheetView showGridLines="0" zoomScalePageLayoutView="0" workbookViewId="0" topLeftCell="A1">
      <pane ySplit="1" topLeftCell="A20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41" t="s">
        <v>0</v>
      </c>
      <c r="B1" s="242"/>
      <c r="C1" s="242"/>
      <c r="D1" s="243" t="s">
        <v>1</v>
      </c>
      <c r="E1" s="242"/>
      <c r="F1" s="242"/>
      <c r="G1" s="242"/>
      <c r="H1" s="242"/>
      <c r="I1" s="242"/>
      <c r="J1" s="242"/>
      <c r="K1" s="244" t="s">
        <v>995</v>
      </c>
      <c r="L1" s="244"/>
      <c r="M1" s="244"/>
      <c r="N1" s="244"/>
      <c r="O1" s="244"/>
      <c r="P1" s="244"/>
      <c r="Q1" s="244"/>
      <c r="R1" s="244"/>
      <c r="S1" s="244"/>
      <c r="T1" s="242"/>
      <c r="U1" s="242"/>
      <c r="V1" s="242"/>
      <c r="W1" s="244" t="s">
        <v>996</v>
      </c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36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1195</v>
      </c>
    </row>
    <row r="2" spans="3:72" ht="36.75" customHeight="1"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382" t="s">
        <v>1207</v>
      </c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22"/>
      <c r="AQ5" s="24"/>
      <c r="BE5" s="378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84" t="s">
        <v>1206</v>
      </c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22"/>
      <c r="AQ6" s="24"/>
      <c r="BE6" s="379"/>
      <c r="BS6" s="17" t="s">
        <v>18</v>
      </c>
    </row>
    <row r="7" spans="2:71" ht="14.2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1194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1205</v>
      </c>
      <c r="AO7" s="22"/>
      <c r="AP7" s="22"/>
      <c r="AQ7" s="24"/>
      <c r="BE7" s="379"/>
      <c r="BS7" s="17" t="s">
        <v>23</v>
      </c>
    </row>
    <row r="8" spans="2:71" ht="14.25" customHeight="1">
      <c r="B8" s="21"/>
      <c r="C8" s="22"/>
      <c r="D8" s="30" t="s">
        <v>24</v>
      </c>
      <c r="E8" s="22"/>
      <c r="F8" s="22"/>
      <c r="G8" s="22"/>
      <c r="H8" s="22"/>
      <c r="I8" s="22"/>
      <c r="J8" s="22"/>
      <c r="K8" s="28" t="s">
        <v>98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26</v>
      </c>
      <c r="AL8" s="22"/>
      <c r="AM8" s="22"/>
      <c r="AN8" s="31" t="s">
        <v>1204</v>
      </c>
      <c r="AO8" s="22"/>
      <c r="AP8" s="22"/>
      <c r="AQ8" s="24"/>
      <c r="BE8" s="379"/>
      <c r="BS8" s="17" t="s">
        <v>28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79"/>
      <c r="BS9" s="17" t="s">
        <v>29</v>
      </c>
    </row>
    <row r="10" spans="2:71" ht="14.25" customHeight="1">
      <c r="B10" s="21"/>
      <c r="C10" s="22"/>
      <c r="D10" s="30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31</v>
      </c>
      <c r="AL10" s="22"/>
      <c r="AM10" s="22"/>
      <c r="AN10" s="28" t="s">
        <v>1203</v>
      </c>
      <c r="AO10" s="22"/>
      <c r="AP10" s="22"/>
      <c r="AQ10" s="24"/>
      <c r="BE10" s="379"/>
      <c r="BS10" s="17" t="s">
        <v>18</v>
      </c>
    </row>
    <row r="11" spans="2:71" ht="18" customHeight="1">
      <c r="B11" s="21"/>
      <c r="C11" s="22"/>
      <c r="D11" s="22"/>
      <c r="E11" s="28" t="s">
        <v>1202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34</v>
      </c>
      <c r="AL11" s="22"/>
      <c r="AM11" s="22"/>
      <c r="AN11" s="28" t="s">
        <v>1201</v>
      </c>
      <c r="AO11" s="22"/>
      <c r="AP11" s="22"/>
      <c r="AQ11" s="24"/>
      <c r="BE11" s="379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79"/>
      <c r="BS12" s="17" t="s">
        <v>18</v>
      </c>
    </row>
    <row r="13" spans="2:71" ht="14.25" customHeight="1">
      <c r="B13" s="21"/>
      <c r="C13" s="22"/>
      <c r="D13" s="30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31</v>
      </c>
      <c r="AL13" s="22"/>
      <c r="AM13" s="22"/>
      <c r="AN13" s="227" t="s">
        <v>37</v>
      </c>
      <c r="AO13" s="22"/>
      <c r="AP13" s="22"/>
      <c r="AQ13" s="24"/>
      <c r="BE13" s="379"/>
      <c r="BS13" s="17" t="s">
        <v>18</v>
      </c>
    </row>
    <row r="14" spans="2:71" ht="15">
      <c r="B14" s="21"/>
      <c r="C14" s="22"/>
      <c r="D14" s="22"/>
      <c r="E14" s="385" t="s">
        <v>37</v>
      </c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0" t="s">
        <v>34</v>
      </c>
      <c r="AL14" s="22"/>
      <c r="AM14" s="22"/>
      <c r="AN14" s="227" t="s">
        <v>37</v>
      </c>
      <c r="AO14" s="22"/>
      <c r="AP14" s="22"/>
      <c r="AQ14" s="24"/>
      <c r="BE14" s="379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79"/>
      <c r="BS15" s="17" t="s">
        <v>4</v>
      </c>
    </row>
    <row r="16" spans="2:71" ht="14.25" customHeight="1">
      <c r="B16" s="21"/>
      <c r="C16" s="22"/>
      <c r="D16" s="30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31</v>
      </c>
      <c r="AL16" s="22"/>
      <c r="AM16" s="22"/>
      <c r="AN16" s="28" t="s">
        <v>39</v>
      </c>
      <c r="AO16" s="22"/>
      <c r="AP16" s="22"/>
      <c r="AQ16" s="24"/>
      <c r="BE16" s="379"/>
      <c r="BS16" s="17" t="s">
        <v>4</v>
      </c>
    </row>
    <row r="17" spans="2:71" ht="18" customHeight="1">
      <c r="B17" s="21"/>
      <c r="C17" s="22"/>
      <c r="D17" s="22"/>
      <c r="E17" s="28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34</v>
      </c>
      <c r="AL17" s="22"/>
      <c r="AM17" s="22"/>
      <c r="AN17" s="28" t="s">
        <v>41</v>
      </c>
      <c r="AO17" s="22"/>
      <c r="AP17" s="22"/>
      <c r="AQ17" s="24"/>
      <c r="BE17" s="379"/>
      <c r="BS17" s="17" t="s">
        <v>42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79"/>
      <c r="BS18" s="17" t="s">
        <v>6</v>
      </c>
    </row>
    <row r="19" spans="2:71" ht="14.25" customHeight="1">
      <c r="B19" s="21"/>
      <c r="C19" s="22"/>
      <c r="D19" s="30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79"/>
      <c r="BS19" s="17" t="s">
        <v>6</v>
      </c>
    </row>
    <row r="20" spans="2:71" ht="22.5" customHeight="1">
      <c r="B20" s="21"/>
      <c r="C20" s="22"/>
      <c r="D20" s="22"/>
      <c r="E20" s="386" t="s">
        <v>44</v>
      </c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22"/>
      <c r="AP20" s="22"/>
      <c r="AQ20" s="24"/>
      <c r="BE20" s="379"/>
      <c r="BS20" s="17" t="s">
        <v>42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79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79"/>
    </row>
    <row r="23" spans="2:57" s="1" customFormat="1" ht="25.5" customHeight="1">
      <c r="B23" s="34"/>
      <c r="C23" s="35"/>
      <c r="D23" s="36" t="s">
        <v>45</v>
      </c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387">
        <f>ROUND(AG51,2)</f>
        <v>3703884.57</v>
      </c>
      <c r="AL23" s="388"/>
      <c r="AM23" s="388"/>
      <c r="AN23" s="388"/>
      <c r="AO23" s="388"/>
      <c r="AP23" s="35"/>
      <c r="AQ23" s="38"/>
      <c r="BE23" s="380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80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89" t="s">
        <v>46</v>
      </c>
      <c r="M25" s="390"/>
      <c r="N25" s="390"/>
      <c r="O25" s="390"/>
      <c r="P25" s="35"/>
      <c r="Q25" s="35"/>
      <c r="R25" s="35"/>
      <c r="S25" s="35"/>
      <c r="T25" s="35"/>
      <c r="U25" s="35"/>
      <c r="V25" s="35"/>
      <c r="W25" s="389" t="s">
        <v>47</v>
      </c>
      <c r="X25" s="390"/>
      <c r="Y25" s="390"/>
      <c r="Z25" s="390"/>
      <c r="AA25" s="390"/>
      <c r="AB25" s="390"/>
      <c r="AC25" s="390"/>
      <c r="AD25" s="390"/>
      <c r="AE25" s="390"/>
      <c r="AF25" s="35"/>
      <c r="AG25" s="35"/>
      <c r="AH25" s="35"/>
      <c r="AI25" s="35"/>
      <c r="AJ25" s="35"/>
      <c r="AK25" s="389" t="s">
        <v>48</v>
      </c>
      <c r="AL25" s="390"/>
      <c r="AM25" s="390"/>
      <c r="AN25" s="390"/>
      <c r="AO25" s="390"/>
      <c r="AP25" s="35"/>
      <c r="AQ25" s="38"/>
      <c r="BE25" s="380"/>
    </row>
    <row r="26" spans="2:57" s="226" customFormat="1" ht="14.25" customHeight="1">
      <c r="B26" s="40"/>
      <c r="C26" s="230"/>
      <c r="D26" s="42" t="s">
        <v>49</v>
      </c>
      <c r="E26" s="230"/>
      <c r="F26" s="42" t="s">
        <v>50</v>
      </c>
      <c r="G26" s="230"/>
      <c r="H26" s="230"/>
      <c r="I26" s="230"/>
      <c r="J26" s="230"/>
      <c r="K26" s="230"/>
      <c r="L26" s="391">
        <v>0.21</v>
      </c>
      <c r="M26" s="392"/>
      <c r="N26" s="392"/>
      <c r="O26" s="392"/>
      <c r="P26" s="230"/>
      <c r="Q26" s="230"/>
      <c r="R26" s="230"/>
      <c r="S26" s="230"/>
      <c r="T26" s="230"/>
      <c r="U26" s="230"/>
      <c r="V26" s="230"/>
      <c r="W26" s="393">
        <f>ROUND(AZ51,2)</f>
        <v>3703884.57</v>
      </c>
      <c r="X26" s="392"/>
      <c r="Y26" s="392"/>
      <c r="Z26" s="392"/>
      <c r="AA26" s="392"/>
      <c r="AB26" s="392"/>
      <c r="AC26" s="392"/>
      <c r="AD26" s="392"/>
      <c r="AE26" s="392"/>
      <c r="AF26" s="230"/>
      <c r="AG26" s="230"/>
      <c r="AH26" s="230"/>
      <c r="AI26" s="230"/>
      <c r="AJ26" s="230"/>
      <c r="AK26" s="393">
        <f>ROUND(AV51,2)</f>
        <v>777815.76</v>
      </c>
      <c r="AL26" s="392"/>
      <c r="AM26" s="392"/>
      <c r="AN26" s="392"/>
      <c r="AO26" s="392"/>
      <c r="AP26" s="230"/>
      <c r="AQ26" s="43"/>
      <c r="BE26" s="381"/>
    </row>
    <row r="27" spans="2:57" s="226" customFormat="1" ht="14.25" customHeight="1">
      <c r="B27" s="40"/>
      <c r="C27" s="230"/>
      <c r="D27" s="230"/>
      <c r="E27" s="230"/>
      <c r="F27" s="42" t="s">
        <v>51</v>
      </c>
      <c r="G27" s="230"/>
      <c r="H27" s="230"/>
      <c r="I27" s="230"/>
      <c r="J27" s="230"/>
      <c r="K27" s="230"/>
      <c r="L27" s="391">
        <v>0.15</v>
      </c>
      <c r="M27" s="392"/>
      <c r="N27" s="392"/>
      <c r="O27" s="392"/>
      <c r="P27" s="230"/>
      <c r="Q27" s="230"/>
      <c r="R27" s="230"/>
      <c r="S27" s="230"/>
      <c r="T27" s="230"/>
      <c r="U27" s="230"/>
      <c r="V27" s="230"/>
      <c r="W27" s="393">
        <f>ROUND(BA51,2)</f>
        <v>0</v>
      </c>
      <c r="X27" s="392"/>
      <c r="Y27" s="392"/>
      <c r="Z27" s="392"/>
      <c r="AA27" s="392"/>
      <c r="AB27" s="392"/>
      <c r="AC27" s="392"/>
      <c r="AD27" s="392"/>
      <c r="AE27" s="392"/>
      <c r="AF27" s="230"/>
      <c r="AG27" s="230"/>
      <c r="AH27" s="230"/>
      <c r="AI27" s="230"/>
      <c r="AJ27" s="230"/>
      <c r="AK27" s="393">
        <f>ROUND(AW51,2)</f>
        <v>0</v>
      </c>
      <c r="AL27" s="392"/>
      <c r="AM27" s="392"/>
      <c r="AN27" s="392"/>
      <c r="AO27" s="392"/>
      <c r="AP27" s="230"/>
      <c r="AQ27" s="43"/>
      <c r="BE27" s="381"/>
    </row>
    <row r="28" spans="2:57" s="226" customFormat="1" ht="14.25" customHeight="1" hidden="1">
      <c r="B28" s="40"/>
      <c r="C28" s="230"/>
      <c r="D28" s="230"/>
      <c r="E28" s="230"/>
      <c r="F28" s="42" t="s">
        <v>52</v>
      </c>
      <c r="G28" s="230"/>
      <c r="H28" s="230"/>
      <c r="I28" s="230"/>
      <c r="J28" s="230"/>
      <c r="K28" s="230"/>
      <c r="L28" s="391">
        <v>0.21</v>
      </c>
      <c r="M28" s="392"/>
      <c r="N28" s="392"/>
      <c r="O28" s="392"/>
      <c r="P28" s="230"/>
      <c r="Q28" s="230"/>
      <c r="R28" s="230"/>
      <c r="S28" s="230"/>
      <c r="T28" s="230"/>
      <c r="U28" s="230"/>
      <c r="V28" s="230"/>
      <c r="W28" s="393">
        <f>ROUND(BB51,2)</f>
        <v>0</v>
      </c>
      <c r="X28" s="392"/>
      <c r="Y28" s="392"/>
      <c r="Z28" s="392"/>
      <c r="AA28" s="392"/>
      <c r="AB28" s="392"/>
      <c r="AC28" s="392"/>
      <c r="AD28" s="392"/>
      <c r="AE28" s="392"/>
      <c r="AF28" s="230"/>
      <c r="AG28" s="230"/>
      <c r="AH28" s="230"/>
      <c r="AI28" s="230"/>
      <c r="AJ28" s="230"/>
      <c r="AK28" s="393">
        <v>0</v>
      </c>
      <c r="AL28" s="392"/>
      <c r="AM28" s="392"/>
      <c r="AN28" s="392"/>
      <c r="AO28" s="392"/>
      <c r="AP28" s="230"/>
      <c r="AQ28" s="43"/>
      <c r="BE28" s="381"/>
    </row>
    <row r="29" spans="2:57" s="226" customFormat="1" ht="14.25" customHeight="1" hidden="1">
      <c r="B29" s="40"/>
      <c r="C29" s="230"/>
      <c r="D29" s="230"/>
      <c r="E29" s="230"/>
      <c r="F29" s="42" t="s">
        <v>53</v>
      </c>
      <c r="G29" s="230"/>
      <c r="H29" s="230"/>
      <c r="I29" s="230"/>
      <c r="J29" s="230"/>
      <c r="K29" s="230"/>
      <c r="L29" s="391">
        <v>0.15</v>
      </c>
      <c r="M29" s="392"/>
      <c r="N29" s="392"/>
      <c r="O29" s="392"/>
      <c r="P29" s="230"/>
      <c r="Q29" s="230"/>
      <c r="R29" s="230"/>
      <c r="S29" s="230"/>
      <c r="T29" s="230"/>
      <c r="U29" s="230"/>
      <c r="V29" s="230"/>
      <c r="W29" s="393">
        <f>ROUND(BC51,2)</f>
        <v>0</v>
      </c>
      <c r="X29" s="392"/>
      <c r="Y29" s="392"/>
      <c r="Z29" s="392"/>
      <c r="AA29" s="392"/>
      <c r="AB29" s="392"/>
      <c r="AC29" s="392"/>
      <c r="AD29" s="392"/>
      <c r="AE29" s="392"/>
      <c r="AF29" s="230"/>
      <c r="AG29" s="230"/>
      <c r="AH29" s="230"/>
      <c r="AI29" s="230"/>
      <c r="AJ29" s="230"/>
      <c r="AK29" s="393">
        <v>0</v>
      </c>
      <c r="AL29" s="392"/>
      <c r="AM29" s="392"/>
      <c r="AN29" s="392"/>
      <c r="AO29" s="392"/>
      <c r="AP29" s="230"/>
      <c r="AQ29" s="43"/>
      <c r="BE29" s="381"/>
    </row>
    <row r="30" spans="2:57" s="226" customFormat="1" ht="14.25" customHeight="1" hidden="1">
      <c r="B30" s="40"/>
      <c r="C30" s="230"/>
      <c r="D30" s="230"/>
      <c r="E30" s="230"/>
      <c r="F30" s="42" t="s">
        <v>54</v>
      </c>
      <c r="G30" s="230"/>
      <c r="H30" s="230"/>
      <c r="I30" s="230"/>
      <c r="J30" s="230"/>
      <c r="K30" s="230"/>
      <c r="L30" s="391">
        <v>0</v>
      </c>
      <c r="M30" s="392"/>
      <c r="N30" s="392"/>
      <c r="O30" s="392"/>
      <c r="P30" s="230"/>
      <c r="Q30" s="230"/>
      <c r="R30" s="230"/>
      <c r="S30" s="230"/>
      <c r="T30" s="230"/>
      <c r="U30" s="230"/>
      <c r="V30" s="230"/>
      <c r="W30" s="393">
        <f>ROUND(BD51,2)</f>
        <v>0</v>
      </c>
      <c r="X30" s="392"/>
      <c r="Y30" s="392"/>
      <c r="Z30" s="392"/>
      <c r="AA30" s="392"/>
      <c r="AB30" s="392"/>
      <c r="AC30" s="392"/>
      <c r="AD30" s="392"/>
      <c r="AE30" s="392"/>
      <c r="AF30" s="230"/>
      <c r="AG30" s="230"/>
      <c r="AH30" s="230"/>
      <c r="AI30" s="230"/>
      <c r="AJ30" s="230"/>
      <c r="AK30" s="393">
        <v>0</v>
      </c>
      <c r="AL30" s="392"/>
      <c r="AM30" s="392"/>
      <c r="AN30" s="392"/>
      <c r="AO30" s="392"/>
      <c r="AP30" s="230"/>
      <c r="AQ30" s="43"/>
      <c r="BE30" s="381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80"/>
    </row>
    <row r="32" spans="2:57" s="1" customFormat="1" ht="25.5" customHeight="1">
      <c r="B32" s="34"/>
      <c r="C32" s="44"/>
      <c r="D32" s="45" t="s">
        <v>55</v>
      </c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47" t="s">
        <v>56</v>
      </c>
      <c r="U32" s="231"/>
      <c r="V32" s="231"/>
      <c r="W32" s="231"/>
      <c r="X32" s="394" t="s">
        <v>57</v>
      </c>
      <c r="Y32" s="395"/>
      <c r="Z32" s="395"/>
      <c r="AA32" s="395"/>
      <c r="AB32" s="395"/>
      <c r="AC32" s="231"/>
      <c r="AD32" s="231"/>
      <c r="AE32" s="231"/>
      <c r="AF32" s="231"/>
      <c r="AG32" s="231"/>
      <c r="AH32" s="231"/>
      <c r="AI32" s="231"/>
      <c r="AJ32" s="231"/>
      <c r="AK32" s="396">
        <f>SUM(AK23:AK30)</f>
        <v>4481700.33</v>
      </c>
      <c r="AL32" s="395"/>
      <c r="AM32" s="395"/>
      <c r="AN32" s="395"/>
      <c r="AO32" s="397"/>
      <c r="AP32" s="44"/>
      <c r="AQ32" s="48"/>
      <c r="BE32" s="380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58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13</v>
      </c>
      <c r="L41" s="3" t="str">
        <f>K5</f>
        <v>SKU98</v>
      </c>
      <c r="AR41" s="55"/>
    </row>
    <row r="42" spans="2:44" s="4" customFormat="1" ht="36.75" customHeight="1">
      <c r="B42" s="57"/>
      <c r="C42" s="58" t="s">
        <v>16</v>
      </c>
      <c r="L42" s="398" t="str">
        <f>K6</f>
        <v>Most ev.č.11725 - 1  v Mirošově</v>
      </c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24</v>
      </c>
      <c r="L44" s="59" t="str">
        <f>IF(K8="","",K8)</f>
        <v> </v>
      </c>
      <c r="AI44" s="56" t="s">
        <v>26</v>
      </c>
      <c r="AM44" s="400" t="str">
        <f>IF(AN8="","",AN8)</f>
        <v>11.8.2017</v>
      </c>
      <c r="AN44" s="380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30</v>
      </c>
      <c r="L46" s="3" t="str">
        <f>IF(E11="","",E11)</f>
        <v>SÚS Plzeňského kraje</v>
      </c>
      <c r="AI46" s="56" t="s">
        <v>38</v>
      </c>
      <c r="AM46" s="401" t="str">
        <f>IF(E17="","",E17)</f>
        <v>Projekční kancelář Ing.Škubalová</v>
      </c>
      <c r="AN46" s="380"/>
      <c r="AO46" s="380"/>
      <c r="AP46" s="380"/>
      <c r="AR46" s="34"/>
      <c r="AS46" s="402" t="s">
        <v>59</v>
      </c>
      <c r="AT46" s="403"/>
      <c r="AU46" s="232"/>
      <c r="AV46" s="232"/>
      <c r="AW46" s="232"/>
      <c r="AX46" s="232"/>
      <c r="AY46" s="232"/>
      <c r="AZ46" s="232"/>
      <c r="BA46" s="232"/>
      <c r="BB46" s="232"/>
      <c r="BC46" s="232"/>
      <c r="BD46" s="62"/>
    </row>
    <row r="47" spans="2:56" s="1" customFormat="1" ht="15">
      <c r="B47" s="34"/>
      <c r="C47" s="56" t="s">
        <v>36</v>
      </c>
      <c r="L47" s="3">
        <f>IF(E14="Vyplň údaj","",E14)</f>
      </c>
      <c r="AR47" s="34"/>
      <c r="AS47" s="404"/>
      <c r="AT47" s="390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404"/>
      <c r="AT48" s="390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413" t="s">
        <v>60</v>
      </c>
      <c r="D49" s="406"/>
      <c r="E49" s="406"/>
      <c r="F49" s="406"/>
      <c r="G49" s="406"/>
      <c r="H49" s="234"/>
      <c r="I49" s="405" t="s">
        <v>61</v>
      </c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6"/>
      <c r="AF49" s="406"/>
      <c r="AG49" s="407" t="s">
        <v>62</v>
      </c>
      <c r="AH49" s="406"/>
      <c r="AI49" s="406"/>
      <c r="AJ49" s="406"/>
      <c r="AK49" s="406"/>
      <c r="AL49" s="406"/>
      <c r="AM49" s="406"/>
      <c r="AN49" s="405" t="s">
        <v>63</v>
      </c>
      <c r="AO49" s="406"/>
      <c r="AP49" s="406"/>
      <c r="AQ49" s="66" t="s">
        <v>64</v>
      </c>
      <c r="AR49" s="34"/>
      <c r="AS49" s="67" t="s">
        <v>65</v>
      </c>
      <c r="AT49" s="68" t="s">
        <v>66</v>
      </c>
      <c r="AU49" s="68" t="s">
        <v>67</v>
      </c>
      <c r="AV49" s="68" t="s">
        <v>68</v>
      </c>
      <c r="AW49" s="68" t="s">
        <v>69</v>
      </c>
      <c r="AX49" s="68" t="s">
        <v>70</v>
      </c>
      <c r="AY49" s="68" t="s">
        <v>71</v>
      </c>
      <c r="AZ49" s="68" t="s">
        <v>72</v>
      </c>
      <c r="BA49" s="68" t="s">
        <v>73</v>
      </c>
      <c r="BB49" s="68" t="s">
        <v>74</v>
      </c>
      <c r="BC49" s="68" t="s">
        <v>75</v>
      </c>
      <c r="BD49" s="69" t="s">
        <v>76</v>
      </c>
    </row>
    <row r="50" spans="2:56" s="1" customFormat="1" ht="10.5" customHeight="1">
      <c r="B50" s="34"/>
      <c r="AR50" s="34"/>
      <c r="AS50" s="70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62"/>
    </row>
    <row r="51" spans="2:90" s="4" customFormat="1" ht="32.25" customHeight="1">
      <c r="B51" s="57"/>
      <c r="C51" s="71" t="s">
        <v>77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411">
        <f>ROUND(SUM(AG52:AG53),2)</f>
        <v>3703884.57</v>
      </c>
      <c r="AH51" s="411"/>
      <c r="AI51" s="411"/>
      <c r="AJ51" s="411"/>
      <c r="AK51" s="411"/>
      <c r="AL51" s="411"/>
      <c r="AM51" s="411"/>
      <c r="AN51" s="412">
        <f>SUM(AG51,AT51)</f>
        <v>4481700.33</v>
      </c>
      <c r="AO51" s="412"/>
      <c r="AP51" s="412"/>
      <c r="AQ51" s="73" t="s">
        <v>44</v>
      </c>
      <c r="AR51" s="57"/>
      <c r="AS51" s="74">
        <f>ROUND(SUM(AS52:AS53),2)</f>
        <v>0</v>
      </c>
      <c r="AT51" s="75">
        <f>ROUND(SUM(AV51:AW51),2)</f>
        <v>777815.76</v>
      </c>
      <c r="AU51" s="76">
        <f>ROUND(SUM(AU52:AU53),5)</f>
        <v>0</v>
      </c>
      <c r="AV51" s="75">
        <f>ROUND(AZ51*L26,2)</f>
        <v>777815.76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ROUND(SUM(AZ52:AZ53),2)</f>
        <v>3703884.57</v>
      </c>
      <c r="BA51" s="75">
        <f>ROUND(SUM(BA52:BA53),2)</f>
        <v>0</v>
      </c>
      <c r="BB51" s="75">
        <f>ROUND(SUM(BB52:BB53),2)</f>
        <v>0</v>
      </c>
      <c r="BC51" s="75">
        <f>ROUND(SUM(BC52:BC53),2)</f>
        <v>0</v>
      </c>
      <c r="BD51" s="77">
        <f>ROUND(SUM(BD52:BD53),2)</f>
        <v>0</v>
      </c>
      <c r="BS51" s="58" t="s">
        <v>78</v>
      </c>
      <c r="BT51" s="58" t="s">
        <v>79</v>
      </c>
      <c r="BU51" s="78" t="s">
        <v>80</v>
      </c>
      <c r="BV51" s="58" t="s">
        <v>81</v>
      </c>
      <c r="BW51" s="58" t="s">
        <v>1195</v>
      </c>
      <c r="BX51" s="58" t="s">
        <v>82</v>
      </c>
      <c r="CL51" s="58" t="s">
        <v>1194</v>
      </c>
    </row>
    <row r="52" spans="1:91" s="5" customFormat="1" ht="27" customHeight="1">
      <c r="A52" s="237" t="s">
        <v>997</v>
      </c>
      <c r="B52" s="79"/>
      <c r="C52" s="80"/>
      <c r="D52" s="410" t="s">
        <v>1200</v>
      </c>
      <c r="E52" s="409"/>
      <c r="F52" s="409"/>
      <c r="G52" s="409"/>
      <c r="H52" s="409"/>
      <c r="I52" s="235"/>
      <c r="J52" s="410" t="s">
        <v>1199</v>
      </c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09"/>
      <c r="AB52" s="409"/>
      <c r="AC52" s="409"/>
      <c r="AD52" s="409"/>
      <c r="AE52" s="409"/>
      <c r="AF52" s="409"/>
      <c r="AG52" s="408">
        <f>'SKU9801 - MOST EV.Č. 1172...'!J27</f>
        <v>3303234.57</v>
      </c>
      <c r="AH52" s="409"/>
      <c r="AI52" s="409"/>
      <c r="AJ52" s="409"/>
      <c r="AK52" s="409"/>
      <c r="AL52" s="409"/>
      <c r="AM52" s="409"/>
      <c r="AN52" s="408">
        <f>SUM(AG52,AT52)</f>
        <v>3996913.83</v>
      </c>
      <c r="AO52" s="409"/>
      <c r="AP52" s="409"/>
      <c r="AQ52" s="82" t="s">
        <v>85</v>
      </c>
      <c r="AR52" s="79"/>
      <c r="AS52" s="83">
        <v>0</v>
      </c>
      <c r="AT52" s="84">
        <f>ROUND(SUM(AV52:AW52),2)</f>
        <v>693679.26</v>
      </c>
      <c r="AU52" s="85">
        <f>'SKU9801 - MOST EV.Č. 1172...'!P87</f>
        <v>0</v>
      </c>
      <c r="AV52" s="84">
        <f>'SKU9801 - MOST EV.Č. 1172...'!J30</f>
        <v>693679.26</v>
      </c>
      <c r="AW52" s="84">
        <f>'SKU9801 - MOST EV.Č. 1172...'!J31</f>
        <v>0</v>
      </c>
      <c r="AX52" s="84">
        <f>'SKU9801 - MOST EV.Č. 1172...'!J32</f>
        <v>0</v>
      </c>
      <c r="AY52" s="84">
        <f>'SKU9801 - MOST EV.Č. 1172...'!J33</f>
        <v>0</v>
      </c>
      <c r="AZ52" s="84">
        <f>'SKU9801 - MOST EV.Č. 1172...'!F30</f>
        <v>3303234.57</v>
      </c>
      <c r="BA52" s="84">
        <f>'SKU9801 - MOST EV.Č. 1172...'!F31</f>
        <v>0</v>
      </c>
      <c r="BB52" s="84">
        <f>'SKU9801 - MOST EV.Č. 1172...'!F32</f>
        <v>0</v>
      </c>
      <c r="BC52" s="84">
        <f>'SKU9801 - MOST EV.Č. 1172...'!F33</f>
        <v>0</v>
      </c>
      <c r="BD52" s="86">
        <f>'SKU9801 - MOST EV.Č. 1172...'!F34</f>
        <v>0</v>
      </c>
      <c r="BT52" s="87" t="s">
        <v>23</v>
      </c>
      <c r="BV52" s="87" t="s">
        <v>81</v>
      </c>
      <c r="BW52" s="87" t="s">
        <v>1198</v>
      </c>
      <c r="BX52" s="87" t="s">
        <v>1195</v>
      </c>
      <c r="CL52" s="87" t="s">
        <v>1194</v>
      </c>
      <c r="CM52" s="87" t="s">
        <v>87</v>
      </c>
    </row>
    <row r="53" spans="1:91" s="5" customFormat="1" ht="27" customHeight="1">
      <c r="A53" s="237" t="s">
        <v>997</v>
      </c>
      <c r="B53" s="79"/>
      <c r="C53" s="80"/>
      <c r="D53" s="410" t="s">
        <v>1197</v>
      </c>
      <c r="E53" s="409"/>
      <c r="F53" s="409"/>
      <c r="G53" s="409"/>
      <c r="H53" s="409"/>
      <c r="I53" s="235"/>
      <c r="J53" s="410" t="s">
        <v>92</v>
      </c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09"/>
      <c r="AF53" s="409"/>
      <c r="AG53" s="408">
        <f>'SKU9802 - VON'!J27</f>
        <v>400650</v>
      </c>
      <c r="AH53" s="409"/>
      <c r="AI53" s="409"/>
      <c r="AJ53" s="409"/>
      <c r="AK53" s="409"/>
      <c r="AL53" s="409"/>
      <c r="AM53" s="409"/>
      <c r="AN53" s="408">
        <f>SUM(AG53,AT53)</f>
        <v>484786.5</v>
      </c>
      <c r="AO53" s="409"/>
      <c r="AP53" s="409"/>
      <c r="AQ53" s="82" t="s">
        <v>85</v>
      </c>
      <c r="AR53" s="79"/>
      <c r="AS53" s="88">
        <v>0</v>
      </c>
      <c r="AT53" s="89">
        <f>ROUND(SUM(AV53:AW53),2)</f>
        <v>84136.5</v>
      </c>
      <c r="AU53" s="90">
        <f>'SKU9802 - VON'!P82</f>
        <v>0</v>
      </c>
      <c r="AV53" s="89">
        <f>'SKU9802 - VON'!J30</f>
        <v>84136.5</v>
      </c>
      <c r="AW53" s="89">
        <f>'SKU9802 - VON'!J31</f>
        <v>0</v>
      </c>
      <c r="AX53" s="89">
        <f>'SKU9802 - VON'!J32</f>
        <v>0</v>
      </c>
      <c r="AY53" s="89">
        <f>'SKU9802 - VON'!J33</f>
        <v>0</v>
      </c>
      <c r="AZ53" s="89">
        <f>'SKU9802 - VON'!F30</f>
        <v>400650</v>
      </c>
      <c r="BA53" s="89">
        <f>'SKU9802 - VON'!F31</f>
        <v>0</v>
      </c>
      <c r="BB53" s="89">
        <f>'SKU9802 - VON'!F32</f>
        <v>0</v>
      </c>
      <c r="BC53" s="89">
        <f>'SKU9802 - VON'!F33</f>
        <v>0</v>
      </c>
      <c r="BD53" s="91">
        <f>'SKU9802 - VON'!F34</f>
        <v>0</v>
      </c>
      <c r="BT53" s="87" t="s">
        <v>23</v>
      </c>
      <c r="BV53" s="87" t="s">
        <v>81</v>
      </c>
      <c r="BW53" s="87" t="s">
        <v>1196</v>
      </c>
      <c r="BX53" s="87" t="s">
        <v>1195</v>
      </c>
      <c r="CL53" s="87" t="s">
        <v>1194</v>
      </c>
      <c r="CM53" s="87" t="s">
        <v>87</v>
      </c>
    </row>
    <row r="54" spans="2:44" s="1" customFormat="1" ht="30" customHeight="1">
      <c r="B54" s="34"/>
      <c r="AR54" s="34"/>
    </row>
    <row r="55" spans="2:44" s="1" customFormat="1" ht="6.75" customHeigh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34"/>
    </row>
  </sheetData>
  <sheetProtection password="CC35" sheet="1" objects="1" scenarios="1" formatColumns="0" formatRows="0" sort="0" autoFilter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KU9801 - MOST EV.Č. 1172...'!C2" tooltip="SKU9801 - MOST EV.Č. 1172..." display="/"/>
    <hyperlink ref="A53" location="'SKU9802 - VON'!C2" tooltip="SKU9802 - VON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7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82"/>
  <sheetViews>
    <sheetView showGridLines="0" zoomScalePageLayoutView="0" workbookViewId="0" topLeftCell="A1">
      <pane ySplit="1" topLeftCell="A487" activePane="bottomLeft" state="frozen"/>
      <selection pane="topLeft" activeCell="A1" sqref="A1"/>
      <selection pane="bottomLeft" activeCell="I492" sqref="I492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9"/>
      <c r="C1" s="239"/>
      <c r="D1" s="238" t="s">
        <v>1</v>
      </c>
      <c r="E1" s="239"/>
      <c r="F1" s="245" t="s">
        <v>998</v>
      </c>
      <c r="G1" s="414" t="s">
        <v>999</v>
      </c>
      <c r="H1" s="414"/>
      <c r="I1" s="246"/>
      <c r="J1" s="245" t="s">
        <v>1000</v>
      </c>
      <c r="K1" s="238" t="s">
        <v>94</v>
      </c>
      <c r="L1" s="245" t="s">
        <v>1001</v>
      </c>
      <c r="M1" s="245"/>
      <c r="N1" s="245"/>
      <c r="O1" s="245"/>
      <c r="P1" s="245"/>
      <c r="Q1" s="245"/>
      <c r="R1" s="245"/>
      <c r="S1" s="245"/>
      <c r="T1" s="245"/>
      <c r="U1" s="236"/>
      <c r="V1" s="23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7" t="s">
        <v>1198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87</v>
      </c>
    </row>
    <row r="4" spans="2:46" ht="36.75" customHeight="1">
      <c r="B4" s="21"/>
      <c r="C4" s="22"/>
      <c r="D4" s="23" t="s">
        <v>95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415" t="str">
        <f>'RE most'!K6</f>
        <v>Most ev.č.11725 - 1  v Mirošově</v>
      </c>
      <c r="F7" s="383"/>
      <c r="G7" s="383"/>
      <c r="H7" s="383"/>
      <c r="I7" s="94"/>
      <c r="J7" s="22"/>
      <c r="K7" s="24"/>
    </row>
    <row r="8" spans="2:11" s="1" customFormat="1" ht="15">
      <c r="B8" s="34"/>
      <c r="C8" s="35"/>
      <c r="D8" s="30" t="s">
        <v>96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416" t="s">
        <v>1755</v>
      </c>
      <c r="F9" s="390"/>
      <c r="G9" s="390"/>
      <c r="H9" s="390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1194</v>
      </c>
      <c r="G11" s="35"/>
      <c r="H11" s="35"/>
      <c r="I11" s="96" t="s">
        <v>21</v>
      </c>
      <c r="J11" s="28" t="s">
        <v>44</v>
      </c>
      <c r="K11" s="38"/>
    </row>
    <row r="12" spans="2:11" s="1" customFormat="1" ht="14.25" customHeight="1">
      <c r="B12" s="34"/>
      <c r="C12" s="35"/>
      <c r="D12" s="30" t="s">
        <v>24</v>
      </c>
      <c r="E12" s="35"/>
      <c r="F12" s="28" t="s">
        <v>98</v>
      </c>
      <c r="G12" s="35"/>
      <c r="H12" s="35"/>
      <c r="I12" s="96" t="s">
        <v>26</v>
      </c>
      <c r="J12" s="97" t="str">
        <f>'RE most'!AN8</f>
        <v>11.8.2017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30</v>
      </c>
      <c r="E14" s="35"/>
      <c r="F14" s="35"/>
      <c r="G14" s="35"/>
      <c r="H14" s="35"/>
      <c r="I14" s="96" t="s">
        <v>31</v>
      </c>
      <c r="J14" s="28" t="s">
        <v>1203</v>
      </c>
      <c r="K14" s="38"/>
    </row>
    <row r="15" spans="2:11" s="1" customFormat="1" ht="18" customHeight="1">
      <c r="B15" s="34"/>
      <c r="C15" s="35"/>
      <c r="D15" s="35"/>
      <c r="E15" s="28" t="s">
        <v>1202</v>
      </c>
      <c r="F15" s="35"/>
      <c r="G15" s="35"/>
      <c r="H15" s="35"/>
      <c r="I15" s="96" t="s">
        <v>34</v>
      </c>
      <c r="J15" s="28" t="s">
        <v>1201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36</v>
      </c>
      <c r="E17" s="35"/>
      <c r="F17" s="35"/>
      <c r="G17" s="35"/>
      <c r="H17" s="35"/>
      <c r="I17" s="96" t="s">
        <v>31</v>
      </c>
      <c r="J17" s="28">
        <f>IF('RE most'!AN13="Vyplň údaj","",IF('RE most'!AN13="","",'RE most'!AN13))</f>
      </c>
      <c r="K17" s="38"/>
    </row>
    <row r="18" spans="2:11" s="1" customFormat="1" ht="18" customHeight="1">
      <c r="B18" s="34"/>
      <c r="C18" s="35"/>
      <c r="D18" s="35"/>
      <c r="E18" s="28">
        <f>IF('RE most'!E14="Vyplň údaj","",IF('RE most'!E14="","",'RE most'!E14))</f>
      </c>
      <c r="F18" s="35"/>
      <c r="G18" s="35"/>
      <c r="H18" s="35"/>
      <c r="I18" s="96" t="s">
        <v>34</v>
      </c>
      <c r="J18" s="28">
        <f>IF('RE most'!AN14="Vyplň údaj","",IF('RE most'!AN14="","",'RE most'!AN14))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38</v>
      </c>
      <c r="E20" s="35"/>
      <c r="F20" s="35"/>
      <c r="G20" s="35"/>
      <c r="H20" s="35"/>
      <c r="I20" s="96" t="s">
        <v>31</v>
      </c>
      <c r="J20" s="28" t="s">
        <v>39</v>
      </c>
      <c r="K20" s="38"/>
    </row>
    <row r="21" spans="2:11" s="1" customFormat="1" ht="18" customHeight="1">
      <c r="B21" s="34"/>
      <c r="C21" s="35"/>
      <c r="D21" s="35"/>
      <c r="E21" s="28" t="s">
        <v>40</v>
      </c>
      <c r="F21" s="35"/>
      <c r="G21" s="35"/>
      <c r="H21" s="35"/>
      <c r="I21" s="96" t="s">
        <v>34</v>
      </c>
      <c r="J21" s="28" t="s">
        <v>41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43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86" t="s">
        <v>44</v>
      </c>
      <c r="F24" s="417"/>
      <c r="G24" s="417"/>
      <c r="H24" s="417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232"/>
      <c r="E26" s="232"/>
      <c r="F26" s="232"/>
      <c r="G26" s="232"/>
      <c r="H26" s="232"/>
      <c r="I26" s="102"/>
      <c r="J26" s="232"/>
      <c r="K26" s="103"/>
    </row>
    <row r="27" spans="2:11" s="1" customFormat="1" ht="24.75" customHeight="1">
      <c r="B27" s="34"/>
      <c r="C27" s="35"/>
      <c r="D27" s="104" t="s">
        <v>45</v>
      </c>
      <c r="E27" s="35"/>
      <c r="F27" s="35"/>
      <c r="G27" s="35"/>
      <c r="H27" s="35"/>
      <c r="I27" s="95"/>
      <c r="J27" s="105">
        <f>ROUND(J87,2)</f>
        <v>3303234.57</v>
      </c>
      <c r="K27" s="38"/>
    </row>
    <row r="28" spans="2:11" s="1" customFormat="1" ht="6.75" customHeight="1">
      <c r="B28" s="34"/>
      <c r="C28" s="35"/>
      <c r="D28" s="232"/>
      <c r="E28" s="232"/>
      <c r="F28" s="232"/>
      <c r="G28" s="232"/>
      <c r="H28" s="232"/>
      <c r="I28" s="102"/>
      <c r="J28" s="232"/>
      <c r="K28" s="103"/>
    </row>
    <row r="29" spans="2:11" s="1" customFormat="1" ht="14.25" customHeight="1">
      <c r="B29" s="34"/>
      <c r="C29" s="35"/>
      <c r="D29" s="35"/>
      <c r="E29" s="35"/>
      <c r="F29" s="229" t="s">
        <v>47</v>
      </c>
      <c r="G29" s="35"/>
      <c r="H29" s="35"/>
      <c r="I29" s="106" t="s">
        <v>46</v>
      </c>
      <c r="J29" s="229" t="s">
        <v>48</v>
      </c>
      <c r="K29" s="38"/>
    </row>
    <row r="30" spans="2:11" s="1" customFormat="1" ht="14.25" customHeight="1">
      <c r="B30" s="34"/>
      <c r="C30" s="35"/>
      <c r="D30" s="42" t="s">
        <v>49</v>
      </c>
      <c r="E30" s="42" t="s">
        <v>50</v>
      </c>
      <c r="F30" s="107">
        <f>ROUND(SUM(BE87:BE580),2)</f>
        <v>3303234.57</v>
      </c>
      <c r="G30" s="35"/>
      <c r="H30" s="35"/>
      <c r="I30" s="108">
        <v>0.21</v>
      </c>
      <c r="J30" s="107">
        <f>ROUND(ROUND((SUM(BE87:BE580)),2)*I30,2)</f>
        <v>693679.26</v>
      </c>
      <c r="K30" s="38"/>
    </row>
    <row r="31" spans="2:11" s="1" customFormat="1" ht="14.25" customHeight="1">
      <c r="B31" s="34"/>
      <c r="C31" s="35"/>
      <c r="D31" s="35"/>
      <c r="E31" s="42" t="s">
        <v>51</v>
      </c>
      <c r="F31" s="107">
        <f>ROUND(SUM(BF87:BF580),2)</f>
        <v>0</v>
      </c>
      <c r="G31" s="35"/>
      <c r="H31" s="35"/>
      <c r="I31" s="108">
        <v>0.15</v>
      </c>
      <c r="J31" s="107">
        <f>ROUND(ROUND((SUM(BF87:BF580)),2)*I31,2)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52</v>
      </c>
      <c r="F32" s="107">
        <f>ROUND(SUM(BG87:BG580),2)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53</v>
      </c>
      <c r="F33" s="107">
        <f>ROUND(SUM(BH87:BH580),2)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54</v>
      </c>
      <c r="F34" s="107">
        <f>ROUND(SUM(BI87:BI580),2)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55</v>
      </c>
      <c r="E36" s="234"/>
      <c r="F36" s="234"/>
      <c r="G36" s="111" t="s">
        <v>56</v>
      </c>
      <c r="H36" s="112" t="s">
        <v>57</v>
      </c>
      <c r="I36" s="113"/>
      <c r="J36" s="114">
        <f>SUM(J27:J34)</f>
        <v>3996913.83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99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415" t="str">
        <f>E7</f>
        <v>Most ev.č.11725 - 1  v Mirošově</v>
      </c>
      <c r="F45" s="390"/>
      <c r="G45" s="390"/>
      <c r="H45" s="390"/>
      <c r="I45" s="95"/>
      <c r="J45" s="35"/>
      <c r="K45" s="38"/>
    </row>
    <row r="46" spans="2:11" s="1" customFormat="1" ht="14.25" customHeight="1">
      <c r="B46" s="34"/>
      <c r="C46" s="30" t="s">
        <v>96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416" t="str">
        <f>E9</f>
        <v>SKU9801 - MOST EV.Č. 11725 - 1</v>
      </c>
      <c r="F47" s="390"/>
      <c r="G47" s="390"/>
      <c r="H47" s="390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24</v>
      </c>
      <c r="D49" s="35"/>
      <c r="E49" s="35"/>
      <c r="F49" s="28" t="str">
        <f>F12</f>
        <v> </v>
      </c>
      <c r="G49" s="35"/>
      <c r="H49" s="35"/>
      <c r="I49" s="96" t="s">
        <v>26</v>
      </c>
      <c r="J49" s="97" t="str">
        <f>IF(J12="","",J12)</f>
        <v>11.8.2017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30</v>
      </c>
      <c r="D51" s="35"/>
      <c r="E51" s="35"/>
      <c r="F51" s="28" t="str">
        <f>E15</f>
        <v>SÚS Plzeňského kraje</v>
      </c>
      <c r="G51" s="35"/>
      <c r="H51" s="35"/>
      <c r="I51" s="96" t="s">
        <v>38</v>
      </c>
      <c r="J51" s="28" t="str">
        <f>E21</f>
        <v>Projekční kancelář Ing.Škubalová</v>
      </c>
      <c r="K51" s="38"/>
    </row>
    <row r="52" spans="2:11" s="1" customFormat="1" ht="14.25" customHeight="1">
      <c r="B52" s="34"/>
      <c r="C52" s="30" t="s">
        <v>36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100</v>
      </c>
      <c r="D54" s="109"/>
      <c r="E54" s="109"/>
      <c r="F54" s="109"/>
      <c r="G54" s="109"/>
      <c r="H54" s="109"/>
      <c r="I54" s="120"/>
      <c r="J54" s="121" t="s">
        <v>101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102</v>
      </c>
      <c r="D56" s="35"/>
      <c r="E56" s="35"/>
      <c r="F56" s="35"/>
      <c r="G56" s="35"/>
      <c r="H56" s="35"/>
      <c r="I56" s="95"/>
      <c r="J56" s="105">
        <f>J87</f>
        <v>3303234.5699999994</v>
      </c>
      <c r="K56" s="38"/>
      <c r="AU56" s="17" t="s">
        <v>103</v>
      </c>
    </row>
    <row r="57" spans="2:11" s="7" customFormat="1" ht="24.75" customHeight="1">
      <c r="B57" s="124"/>
      <c r="C57" s="125"/>
      <c r="D57" s="126" t="s">
        <v>104</v>
      </c>
      <c r="E57" s="127"/>
      <c r="F57" s="127"/>
      <c r="G57" s="127"/>
      <c r="H57" s="127"/>
      <c r="I57" s="128"/>
      <c r="J57" s="129">
        <f>J88</f>
        <v>3124905.6499999994</v>
      </c>
      <c r="K57" s="130"/>
    </row>
    <row r="58" spans="2:11" s="8" customFormat="1" ht="19.5" customHeight="1">
      <c r="B58" s="131"/>
      <c r="C58" s="132"/>
      <c r="D58" s="133" t="s">
        <v>105</v>
      </c>
      <c r="E58" s="134"/>
      <c r="F58" s="134"/>
      <c r="G58" s="134"/>
      <c r="H58" s="134"/>
      <c r="I58" s="135"/>
      <c r="J58" s="136">
        <f>J89</f>
        <v>495993.86999999994</v>
      </c>
      <c r="K58" s="137"/>
    </row>
    <row r="59" spans="2:11" s="8" customFormat="1" ht="19.5" customHeight="1">
      <c r="B59" s="131"/>
      <c r="C59" s="132"/>
      <c r="D59" s="133" t="s">
        <v>106</v>
      </c>
      <c r="E59" s="134"/>
      <c r="F59" s="134"/>
      <c r="G59" s="134"/>
      <c r="H59" s="134"/>
      <c r="I59" s="135"/>
      <c r="J59" s="136">
        <f>J182</f>
        <v>184935.91</v>
      </c>
      <c r="K59" s="137"/>
    </row>
    <row r="60" spans="2:11" s="8" customFormat="1" ht="19.5" customHeight="1">
      <c r="B60" s="131"/>
      <c r="C60" s="132"/>
      <c r="D60" s="133" t="s">
        <v>107</v>
      </c>
      <c r="E60" s="134"/>
      <c r="F60" s="134"/>
      <c r="G60" s="134"/>
      <c r="H60" s="134"/>
      <c r="I60" s="135"/>
      <c r="J60" s="136">
        <f>J224</f>
        <v>429088.11</v>
      </c>
      <c r="K60" s="137"/>
    </row>
    <row r="61" spans="2:11" s="8" customFormat="1" ht="19.5" customHeight="1">
      <c r="B61" s="131"/>
      <c r="C61" s="132"/>
      <c r="D61" s="133" t="s">
        <v>108</v>
      </c>
      <c r="E61" s="134"/>
      <c r="F61" s="134"/>
      <c r="G61" s="134"/>
      <c r="H61" s="134"/>
      <c r="I61" s="135"/>
      <c r="J61" s="136">
        <f>J259</f>
        <v>599086.43</v>
      </c>
      <c r="K61" s="137"/>
    </row>
    <row r="62" spans="2:11" s="8" customFormat="1" ht="19.5" customHeight="1">
      <c r="B62" s="131"/>
      <c r="C62" s="132"/>
      <c r="D62" s="133" t="s">
        <v>109</v>
      </c>
      <c r="E62" s="134"/>
      <c r="F62" s="134"/>
      <c r="G62" s="134"/>
      <c r="H62" s="134"/>
      <c r="I62" s="135"/>
      <c r="J62" s="136">
        <f>J308</f>
        <v>301025.93</v>
      </c>
      <c r="K62" s="137"/>
    </row>
    <row r="63" spans="2:11" s="8" customFormat="1" ht="19.5" customHeight="1">
      <c r="B63" s="131"/>
      <c r="C63" s="132"/>
      <c r="D63" s="133" t="s">
        <v>111</v>
      </c>
      <c r="E63" s="134"/>
      <c r="F63" s="134"/>
      <c r="G63" s="134"/>
      <c r="H63" s="134"/>
      <c r="I63" s="135"/>
      <c r="J63" s="136">
        <f>J349</f>
        <v>967577.2399999998</v>
      </c>
      <c r="K63" s="137"/>
    </row>
    <row r="64" spans="2:11" s="8" customFormat="1" ht="19.5" customHeight="1">
      <c r="B64" s="131"/>
      <c r="C64" s="132"/>
      <c r="D64" s="133" t="s">
        <v>112</v>
      </c>
      <c r="E64" s="134"/>
      <c r="F64" s="134"/>
      <c r="G64" s="134"/>
      <c r="H64" s="134"/>
      <c r="I64" s="135"/>
      <c r="J64" s="136">
        <f>J499</f>
        <v>137126.68000000002</v>
      </c>
      <c r="K64" s="137"/>
    </row>
    <row r="65" spans="2:11" s="8" customFormat="1" ht="19.5" customHeight="1">
      <c r="B65" s="131"/>
      <c r="C65" s="132"/>
      <c r="D65" s="133" t="s">
        <v>113</v>
      </c>
      <c r="E65" s="134"/>
      <c r="F65" s="134"/>
      <c r="G65" s="134"/>
      <c r="H65" s="134"/>
      <c r="I65" s="135"/>
      <c r="J65" s="136">
        <f>J543</f>
        <v>10071.48</v>
      </c>
      <c r="K65" s="137"/>
    </row>
    <row r="66" spans="2:11" s="7" customFormat="1" ht="24.75" customHeight="1">
      <c r="B66" s="124"/>
      <c r="C66" s="125"/>
      <c r="D66" s="126" t="s">
        <v>571</v>
      </c>
      <c r="E66" s="127"/>
      <c r="F66" s="127"/>
      <c r="G66" s="127"/>
      <c r="H66" s="127"/>
      <c r="I66" s="128"/>
      <c r="J66" s="129">
        <f>J545</f>
        <v>178328.91999999995</v>
      </c>
      <c r="K66" s="130"/>
    </row>
    <row r="67" spans="2:11" s="8" customFormat="1" ht="19.5" customHeight="1">
      <c r="B67" s="131"/>
      <c r="C67" s="132"/>
      <c r="D67" s="133" t="s">
        <v>572</v>
      </c>
      <c r="E67" s="134"/>
      <c r="F67" s="134"/>
      <c r="G67" s="134"/>
      <c r="H67" s="134"/>
      <c r="I67" s="135"/>
      <c r="J67" s="136">
        <f>J546</f>
        <v>178328.91999999995</v>
      </c>
      <c r="K67" s="137"/>
    </row>
    <row r="68" spans="2:11" s="1" customFormat="1" ht="21.75" customHeight="1">
      <c r="B68" s="34"/>
      <c r="C68" s="35"/>
      <c r="D68" s="35"/>
      <c r="E68" s="35"/>
      <c r="F68" s="35"/>
      <c r="G68" s="35"/>
      <c r="H68" s="35"/>
      <c r="I68" s="95"/>
      <c r="J68" s="35"/>
      <c r="K68" s="38"/>
    </row>
    <row r="69" spans="2:11" s="1" customFormat="1" ht="6.75" customHeight="1">
      <c r="B69" s="49"/>
      <c r="C69" s="50"/>
      <c r="D69" s="50"/>
      <c r="E69" s="50"/>
      <c r="F69" s="50"/>
      <c r="G69" s="50"/>
      <c r="H69" s="50"/>
      <c r="I69" s="116"/>
      <c r="J69" s="50"/>
      <c r="K69" s="51"/>
    </row>
    <row r="73" spans="2:12" s="1" customFormat="1" ht="6.75" customHeight="1">
      <c r="B73" s="52"/>
      <c r="C73" s="53"/>
      <c r="D73" s="53"/>
      <c r="E73" s="53"/>
      <c r="F73" s="53"/>
      <c r="G73" s="53"/>
      <c r="H73" s="53"/>
      <c r="I73" s="117"/>
      <c r="J73" s="53"/>
      <c r="K73" s="53"/>
      <c r="L73" s="34"/>
    </row>
    <row r="74" spans="2:12" s="1" customFormat="1" ht="36.75" customHeight="1">
      <c r="B74" s="34"/>
      <c r="C74" s="54" t="s">
        <v>114</v>
      </c>
      <c r="I74" s="138"/>
      <c r="L74" s="34"/>
    </row>
    <row r="75" spans="2:12" s="1" customFormat="1" ht="6.75" customHeight="1">
      <c r="B75" s="34"/>
      <c r="I75" s="138"/>
      <c r="L75" s="34"/>
    </row>
    <row r="76" spans="2:12" s="1" customFormat="1" ht="14.25" customHeight="1">
      <c r="B76" s="34"/>
      <c r="C76" s="56" t="s">
        <v>16</v>
      </c>
      <c r="I76" s="138"/>
      <c r="L76" s="34"/>
    </row>
    <row r="77" spans="2:12" s="1" customFormat="1" ht="22.5" customHeight="1">
      <c r="B77" s="34"/>
      <c r="E77" s="418" t="str">
        <f>E7</f>
        <v>Most ev.č.11725 - 1  v Mirošově</v>
      </c>
      <c r="F77" s="380"/>
      <c r="G77" s="380"/>
      <c r="H77" s="380"/>
      <c r="I77" s="138"/>
      <c r="L77" s="34"/>
    </row>
    <row r="78" spans="2:12" s="1" customFormat="1" ht="14.25" customHeight="1">
      <c r="B78" s="34"/>
      <c r="C78" s="56" t="s">
        <v>96</v>
      </c>
      <c r="I78" s="138"/>
      <c r="L78" s="34"/>
    </row>
    <row r="79" spans="2:12" s="1" customFormat="1" ht="23.25" customHeight="1">
      <c r="B79" s="34"/>
      <c r="E79" s="398" t="str">
        <f>E9</f>
        <v>SKU9801 - MOST EV.Č. 11725 - 1</v>
      </c>
      <c r="F79" s="380"/>
      <c r="G79" s="380"/>
      <c r="H79" s="380"/>
      <c r="I79" s="138"/>
      <c r="L79" s="34"/>
    </row>
    <row r="80" spans="2:12" s="1" customFormat="1" ht="6.75" customHeight="1">
      <c r="B80" s="34"/>
      <c r="I80" s="138"/>
      <c r="L80" s="34"/>
    </row>
    <row r="81" spans="2:12" s="1" customFormat="1" ht="18" customHeight="1">
      <c r="B81" s="34"/>
      <c r="C81" s="56" t="s">
        <v>24</v>
      </c>
      <c r="F81" s="139" t="str">
        <f>F12</f>
        <v> </v>
      </c>
      <c r="I81" s="140" t="s">
        <v>26</v>
      </c>
      <c r="J81" s="60" t="str">
        <f>IF(J12="","",J12)</f>
        <v>11.8.2017</v>
      </c>
      <c r="L81" s="34"/>
    </row>
    <row r="82" spans="2:12" s="1" customFormat="1" ht="6.75" customHeight="1">
      <c r="B82" s="34"/>
      <c r="I82" s="138"/>
      <c r="L82" s="34"/>
    </row>
    <row r="83" spans="2:12" s="1" customFormat="1" ht="15">
      <c r="B83" s="34"/>
      <c r="C83" s="56" t="s">
        <v>30</v>
      </c>
      <c r="F83" s="139" t="str">
        <f>E15</f>
        <v>SÚS Plzeňského kraje</v>
      </c>
      <c r="I83" s="140" t="s">
        <v>38</v>
      </c>
      <c r="J83" s="139" t="str">
        <f>E21</f>
        <v>Projekční kancelář Ing.Škubalová</v>
      </c>
      <c r="L83" s="34"/>
    </row>
    <row r="84" spans="2:12" s="1" customFormat="1" ht="14.25" customHeight="1">
      <c r="B84" s="34"/>
      <c r="C84" s="56" t="s">
        <v>36</v>
      </c>
      <c r="F84" s="139">
        <f>IF(E18="","",E18)</f>
      </c>
      <c r="I84" s="138"/>
      <c r="L84" s="34"/>
    </row>
    <row r="85" spans="2:12" s="1" customFormat="1" ht="9.75" customHeight="1">
      <c r="B85" s="34"/>
      <c r="I85" s="138"/>
      <c r="L85" s="34"/>
    </row>
    <row r="86" spans="2:20" s="9" customFormat="1" ht="29.25" customHeight="1">
      <c r="B86" s="141"/>
      <c r="C86" s="142" t="s">
        <v>115</v>
      </c>
      <c r="D86" s="143" t="s">
        <v>64</v>
      </c>
      <c r="E86" s="143" t="s">
        <v>60</v>
      </c>
      <c r="F86" s="143" t="s">
        <v>116</v>
      </c>
      <c r="G86" s="143" t="s">
        <v>117</v>
      </c>
      <c r="H86" s="143" t="s">
        <v>118</v>
      </c>
      <c r="I86" s="144" t="s">
        <v>119</v>
      </c>
      <c r="J86" s="143" t="s">
        <v>101</v>
      </c>
      <c r="K86" s="145" t="s">
        <v>120</v>
      </c>
      <c r="L86" s="141"/>
      <c r="M86" s="67" t="s">
        <v>121</v>
      </c>
      <c r="N86" s="68" t="s">
        <v>49</v>
      </c>
      <c r="O86" s="68" t="s">
        <v>122</v>
      </c>
      <c r="P86" s="68" t="s">
        <v>123</v>
      </c>
      <c r="Q86" s="68" t="s">
        <v>124</v>
      </c>
      <c r="R86" s="68" t="s">
        <v>125</v>
      </c>
      <c r="S86" s="68" t="s">
        <v>126</v>
      </c>
      <c r="T86" s="69" t="s">
        <v>127</v>
      </c>
    </row>
    <row r="87" spans="2:63" s="1" customFormat="1" ht="29.25" customHeight="1">
      <c r="B87" s="34"/>
      <c r="C87" s="71" t="s">
        <v>102</v>
      </c>
      <c r="I87" s="138"/>
      <c r="J87" s="146">
        <f>BK87</f>
        <v>3303234.5699999994</v>
      </c>
      <c r="L87" s="34"/>
      <c r="M87" s="70"/>
      <c r="N87" s="232"/>
      <c r="O87" s="232"/>
      <c r="P87" s="147">
        <f>P88+P545</f>
        <v>0</v>
      </c>
      <c r="Q87" s="232"/>
      <c r="R87" s="147">
        <f>R88+R545</f>
        <v>166.34758652000002</v>
      </c>
      <c r="S87" s="232"/>
      <c r="T87" s="148">
        <f>T88+T545</f>
        <v>271.535974</v>
      </c>
      <c r="AT87" s="17" t="s">
        <v>78</v>
      </c>
      <c r="AU87" s="17" t="s">
        <v>103</v>
      </c>
      <c r="BK87" s="149">
        <f>BK88+BK545</f>
        <v>3303234.5699999994</v>
      </c>
    </row>
    <row r="88" spans="2:63" s="10" customFormat="1" ht="36.75" customHeight="1">
      <c r="B88" s="150"/>
      <c r="D88" s="151" t="s">
        <v>78</v>
      </c>
      <c r="E88" s="152" t="s">
        <v>128</v>
      </c>
      <c r="F88" s="152" t="s">
        <v>129</v>
      </c>
      <c r="I88" s="153"/>
      <c r="J88" s="154">
        <f>BK88</f>
        <v>3124905.6499999994</v>
      </c>
      <c r="L88" s="150"/>
      <c r="M88" s="155"/>
      <c r="N88" s="156"/>
      <c r="O88" s="156"/>
      <c r="P88" s="157">
        <f>P89+P182+P224+P259+P308+P349+P499+P543</f>
        <v>0</v>
      </c>
      <c r="Q88" s="156"/>
      <c r="R88" s="157">
        <f>R89+R182+R224+R259+R308+R349+R499+R543</f>
        <v>164.83615252</v>
      </c>
      <c r="S88" s="156"/>
      <c r="T88" s="158">
        <f>T89+T182+T224+T259+T308+T349+T499+T543</f>
        <v>270.970006</v>
      </c>
      <c r="AR88" s="151" t="s">
        <v>23</v>
      </c>
      <c r="AT88" s="159" t="s">
        <v>78</v>
      </c>
      <c r="AU88" s="159" t="s">
        <v>79</v>
      </c>
      <c r="AY88" s="151" t="s">
        <v>130</v>
      </c>
      <c r="BK88" s="160">
        <f>BK89+BK182+BK224+BK259+BK308+BK349+BK499+BK543</f>
        <v>3124905.6499999994</v>
      </c>
    </row>
    <row r="89" spans="2:63" s="10" customFormat="1" ht="19.5" customHeight="1">
      <c r="B89" s="150"/>
      <c r="D89" s="161" t="s">
        <v>78</v>
      </c>
      <c r="E89" s="162" t="s">
        <v>23</v>
      </c>
      <c r="F89" s="162" t="s">
        <v>131</v>
      </c>
      <c r="I89" s="153"/>
      <c r="J89" s="163">
        <f>BK89</f>
        <v>495993.86999999994</v>
      </c>
      <c r="L89" s="150"/>
      <c r="M89" s="155"/>
      <c r="N89" s="156"/>
      <c r="O89" s="156"/>
      <c r="P89" s="157">
        <f>SUM(P90:P181)</f>
        <v>0</v>
      </c>
      <c r="Q89" s="156"/>
      <c r="R89" s="157">
        <f>SUM(R90:R181)</f>
        <v>4.21694644</v>
      </c>
      <c r="S89" s="156"/>
      <c r="T89" s="158">
        <f>SUM(T90:T181)</f>
        <v>134.999776</v>
      </c>
      <c r="AR89" s="151" t="s">
        <v>23</v>
      </c>
      <c r="AT89" s="159" t="s">
        <v>78</v>
      </c>
      <c r="AU89" s="159" t="s">
        <v>23</v>
      </c>
      <c r="AY89" s="151" t="s">
        <v>130</v>
      </c>
      <c r="BK89" s="160">
        <f>SUM(BK90:BK181)</f>
        <v>495993.86999999994</v>
      </c>
    </row>
    <row r="90" spans="2:65" s="1" customFormat="1" ht="31.5" customHeight="1">
      <c r="B90" s="164"/>
      <c r="C90" s="165" t="s">
        <v>23</v>
      </c>
      <c r="D90" s="165" t="s">
        <v>132</v>
      </c>
      <c r="E90" s="166" t="s">
        <v>573</v>
      </c>
      <c r="F90" s="167" t="s">
        <v>1754</v>
      </c>
      <c r="G90" s="168" t="s">
        <v>135</v>
      </c>
      <c r="H90" s="169">
        <v>20</v>
      </c>
      <c r="I90" s="170">
        <v>155</v>
      </c>
      <c r="J90" s="171">
        <f>ROUND(I90*H90,2)</f>
        <v>3100</v>
      </c>
      <c r="K90" s="167" t="s">
        <v>136</v>
      </c>
      <c r="L90" s="34"/>
      <c r="M90" s="172" t="s">
        <v>44</v>
      </c>
      <c r="N90" s="173" t="s">
        <v>50</v>
      </c>
      <c r="O90" s="35"/>
      <c r="P90" s="174">
        <f>O90*H90</f>
        <v>0</v>
      </c>
      <c r="Q90" s="174">
        <v>0</v>
      </c>
      <c r="R90" s="174">
        <f>Q90*H90</f>
        <v>0</v>
      </c>
      <c r="S90" s="174">
        <v>0</v>
      </c>
      <c r="T90" s="175">
        <f>S90*H90</f>
        <v>0</v>
      </c>
      <c r="AR90" s="17" t="s">
        <v>137</v>
      </c>
      <c r="AT90" s="17" t="s">
        <v>132</v>
      </c>
      <c r="AU90" s="17" t="s">
        <v>87</v>
      </c>
      <c r="AY90" s="17" t="s">
        <v>130</v>
      </c>
      <c r="BE90" s="176">
        <f>IF(N90="základní",J90,0)</f>
        <v>3100</v>
      </c>
      <c r="BF90" s="176">
        <f>IF(N90="snížená",J90,0)</f>
        <v>0</v>
      </c>
      <c r="BG90" s="176">
        <f>IF(N90="zákl. přenesená",J90,0)</f>
        <v>0</v>
      </c>
      <c r="BH90" s="176">
        <f>IF(N90="sníž. přenesená",J90,0)</f>
        <v>0</v>
      </c>
      <c r="BI90" s="176">
        <f>IF(N90="nulová",J90,0)</f>
        <v>0</v>
      </c>
      <c r="BJ90" s="17" t="s">
        <v>23</v>
      </c>
      <c r="BK90" s="176">
        <f>ROUND(I90*H90,2)</f>
        <v>3100</v>
      </c>
      <c r="BL90" s="17" t="s">
        <v>137</v>
      </c>
      <c r="BM90" s="17" t="s">
        <v>1753</v>
      </c>
    </row>
    <row r="91" spans="2:51" s="11" customFormat="1" ht="22.5" customHeight="1">
      <c r="B91" s="177"/>
      <c r="D91" s="178" t="s">
        <v>139</v>
      </c>
      <c r="E91" s="179" t="s">
        <v>44</v>
      </c>
      <c r="F91" s="180" t="s">
        <v>232</v>
      </c>
      <c r="H91" s="181">
        <v>20</v>
      </c>
      <c r="I91" s="182"/>
      <c r="L91" s="177"/>
      <c r="M91" s="183"/>
      <c r="N91" s="184"/>
      <c r="O91" s="184"/>
      <c r="P91" s="184"/>
      <c r="Q91" s="184"/>
      <c r="R91" s="184"/>
      <c r="S91" s="184"/>
      <c r="T91" s="185"/>
      <c r="AT91" s="179" t="s">
        <v>139</v>
      </c>
      <c r="AU91" s="179" t="s">
        <v>87</v>
      </c>
      <c r="AV91" s="11" t="s">
        <v>87</v>
      </c>
      <c r="AW91" s="11" t="s">
        <v>42</v>
      </c>
      <c r="AX91" s="11" t="s">
        <v>79</v>
      </c>
      <c r="AY91" s="179" t="s">
        <v>130</v>
      </c>
    </row>
    <row r="92" spans="2:51" s="12" customFormat="1" ht="22.5" customHeight="1">
      <c r="B92" s="186"/>
      <c r="D92" s="178" t="s">
        <v>139</v>
      </c>
      <c r="E92" s="189" t="s">
        <v>44</v>
      </c>
      <c r="F92" s="188" t="s">
        <v>141</v>
      </c>
      <c r="H92" s="189" t="s">
        <v>44</v>
      </c>
      <c r="I92" s="190"/>
      <c r="L92" s="186"/>
      <c r="M92" s="191"/>
      <c r="N92" s="192"/>
      <c r="O92" s="192"/>
      <c r="P92" s="192"/>
      <c r="Q92" s="192"/>
      <c r="R92" s="192"/>
      <c r="S92" s="192"/>
      <c r="T92" s="193"/>
      <c r="AT92" s="189" t="s">
        <v>139</v>
      </c>
      <c r="AU92" s="189" t="s">
        <v>87</v>
      </c>
      <c r="AV92" s="12" t="s">
        <v>23</v>
      </c>
      <c r="AW92" s="12" t="s">
        <v>42</v>
      </c>
      <c r="AX92" s="12" t="s">
        <v>79</v>
      </c>
      <c r="AY92" s="189" t="s">
        <v>130</v>
      </c>
    </row>
    <row r="93" spans="2:51" s="13" customFormat="1" ht="22.5" customHeight="1">
      <c r="B93" s="194"/>
      <c r="D93" s="195" t="s">
        <v>139</v>
      </c>
      <c r="E93" s="196" t="s">
        <v>44</v>
      </c>
      <c r="F93" s="197" t="s">
        <v>142</v>
      </c>
      <c r="H93" s="198">
        <v>20</v>
      </c>
      <c r="I93" s="199"/>
      <c r="L93" s="194"/>
      <c r="M93" s="200"/>
      <c r="N93" s="201"/>
      <c r="O93" s="201"/>
      <c r="P93" s="201"/>
      <c r="Q93" s="201"/>
      <c r="R93" s="201"/>
      <c r="S93" s="201"/>
      <c r="T93" s="202"/>
      <c r="AT93" s="216" t="s">
        <v>139</v>
      </c>
      <c r="AU93" s="216" t="s">
        <v>87</v>
      </c>
      <c r="AV93" s="13" t="s">
        <v>137</v>
      </c>
      <c r="AW93" s="13" t="s">
        <v>42</v>
      </c>
      <c r="AX93" s="13" t="s">
        <v>23</v>
      </c>
      <c r="AY93" s="216" t="s">
        <v>130</v>
      </c>
    </row>
    <row r="94" spans="2:65" s="1" customFormat="1" ht="22.5" customHeight="1">
      <c r="B94" s="164"/>
      <c r="C94" s="165" t="s">
        <v>87</v>
      </c>
      <c r="D94" s="165" t="s">
        <v>132</v>
      </c>
      <c r="E94" s="166" t="s">
        <v>1752</v>
      </c>
      <c r="F94" s="167" t="s">
        <v>1751</v>
      </c>
      <c r="G94" s="168" t="s">
        <v>135</v>
      </c>
      <c r="H94" s="169">
        <v>88</v>
      </c>
      <c r="I94" s="170">
        <v>238</v>
      </c>
      <c r="J94" s="171">
        <f>ROUND(I94*H94,2)</f>
        <v>20944</v>
      </c>
      <c r="K94" s="167" t="s">
        <v>136</v>
      </c>
      <c r="L94" s="34"/>
      <c r="M94" s="172" t="s">
        <v>44</v>
      </c>
      <c r="N94" s="173" t="s">
        <v>50</v>
      </c>
      <c r="O94" s="35"/>
      <c r="P94" s="174">
        <f>O94*H94</f>
        <v>0</v>
      </c>
      <c r="Q94" s="174">
        <v>0</v>
      </c>
      <c r="R94" s="174">
        <f>Q94*H94</f>
        <v>0</v>
      </c>
      <c r="S94" s="174">
        <v>0.586</v>
      </c>
      <c r="T94" s="175">
        <f>S94*H94</f>
        <v>51.568</v>
      </c>
      <c r="AR94" s="17" t="s">
        <v>137</v>
      </c>
      <c r="AT94" s="17" t="s">
        <v>132</v>
      </c>
      <c r="AU94" s="17" t="s">
        <v>87</v>
      </c>
      <c r="AY94" s="17" t="s">
        <v>130</v>
      </c>
      <c r="BE94" s="176">
        <f>IF(N94="základní",J94,0)</f>
        <v>20944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17" t="s">
        <v>23</v>
      </c>
      <c r="BK94" s="176">
        <f>ROUND(I94*H94,2)</f>
        <v>20944</v>
      </c>
      <c r="BL94" s="17" t="s">
        <v>137</v>
      </c>
      <c r="BM94" s="17" t="s">
        <v>1750</v>
      </c>
    </row>
    <row r="95" spans="2:51" s="11" customFormat="1" ht="22.5" customHeight="1">
      <c r="B95" s="177"/>
      <c r="D95" s="178" t="s">
        <v>139</v>
      </c>
      <c r="E95" s="179" t="s">
        <v>44</v>
      </c>
      <c r="F95" s="180" t="s">
        <v>566</v>
      </c>
      <c r="H95" s="181">
        <v>88</v>
      </c>
      <c r="I95" s="182"/>
      <c r="L95" s="177"/>
      <c r="M95" s="183"/>
      <c r="N95" s="184"/>
      <c r="O95" s="184"/>
      <c r="P95" s="184"/>
      <c r="Q95" s="184"/>
      <c r="R95" s="184"/>
      <c r="S95" s="184"/>
      <c r="T95" s="185"/>
      <c r="AT95" s="179" t="s">
        <v>139</v>
      </c>
      <c r="AU95" s="179" t="s">
        <v>87</v>
      </c>
      <c r="AV95" s="11" t="s">
        <v>87</v>
      </c>
      <c r="AW95" s="11" t="s">
        <v>42</v>
      </c>
      <c r="AX95" s="11" t="s">
        <v>79</v>
      </c>
      <c r="AY95" s="179" t="s">
        <v>130</v>
      </c>
    </row>
    <row r="96" spans="2:51" s="12" customFormat="1" ht="22.5" customHeight="1">
      <c r="B96" s="186"/>
      <c r="D96" s="178" t="s">
        <v>139</v>
      </c>
      <c r="E96" s="189" t="s">
        <v>44</v>
      </c>
      <c r="F96" s="188" t="s">
        <v>1749</v>
      </c>
      <c r="H96" s="189" t="s">
        <v>44</v>
      </c>
      <c r="I96" s="190"/>
      <c r="L96" s="186"/>
      <c r="M96" s="191"/>
      <c r="N96" s="192"/>
      <c r="O96" s="192"/>
      <c r="P96" s="192"/>
      <c r="Q96" s="192"/>
      <c r="R96" s="192"/>
      <c r="S96" s="192"/>
      <c r="T96" s="193"/>
      <c r="AT96" s="189" t="s">
        <v>139</v>
      </c>
      <c r="AU96" s="189" t="s">
        <v>87</v>
      </c>
      <c r="AV96" s="12" t="s">
        <v>23</v>
      </c>
      <c r="AW96" s="12" t="s">
        <v>42</v>
      </c>
      <c r="AX96" s="12" t="s">
        <v>79</v>
      </c>
      <c r="AY96" s="189" t="s">
        <v>130</v>
      </c>
    </row>
    <row r="97" spans="2:51" s="13" customFormat="1" ht="22.5" customHeight="1">
      <c r="B97" s="194"/>
      <c r="D97" s="195" t="s">
        <v>139</v>
      </c>
      <c r="E97" s="196" t="s">
        <v>44</v>
      </c>
      <c r="F97" s="197" t="s">
        <v>142</v>
      </c>
      <c r="H97" s="198">
        <v>88</v>
      </c>
      <c r="I97" s="199"/>
      <c r="L97" s="194"/>
      <c r="M97" s="200"/>
      <c r="N97" s="201"/>
      <c r="O97" s="201"/>
      <c r="P97" s="201"/>
      <c r="Q97" s="201"/>
      <c r="R97" s="201"/>
      <c r="S97" s="201"/>
      <c r="T97" s="202"/>
      <c r="AT97" s="216" t="s">
        <v>139</v>
      </c>
      <c r="AU97" s="216" t="s">
        <v>87</v>
      </c>
      <c r="AV97" s="13" t="s">
        <v>137</v>
      </c>
      <c r="AW97" s="13" t="s">
        <v>42</v>
      </c>
      <c r="AX97" s="13" t="s">
        <v>23</v>
      </c>
      <c r="AY97" s="216" t="s">
        <v>130</v>
      </c>
    </row>
    <row r="98" spans="2:65" s="1" customFormat="1" ht="22.5" customHeight="1">
      <c r="B98" s="164"/>
      <c r="C98" s="165" t="s">
        <v>147</v>
      </c>
      <c r="D98" s="165" t="s">
        <v>132</v>
      </c>
      <c r="E98" s="166" t="s">
        <v>1748</v>
      </c>
      <c r="F98" s="167" t="s">
        <v>1747</v>
      </c>
      <c r="G98" s="168" t="s">
        <v>135</v>
      </c>
      <c r="H98" s="169">
        <v>56</v>
      </c>
      <c r="I98" s="170">
        <v>157</v>
      </c>
      <c r="J98" s="171">
        <f>ROUND(I98*H98,2)</f>
        <v>8792</v>
      </c>
      <c r="K98" s="167" t="s">
        <v>136</v>
      </c>
      <c r="L98" s="34"/>
      <c r="M98" s="172" t="s">
        <v>44</v>
      </c>
      <c r="N98" s="173" t="s">
        <v>50</v>
      </c>
      <c r="O98" s="35"/>
      <c r="P98" s="174">
        <f>O98*H98</f>
        <v>0</v>
      </c>
      <c r="Q98" s="174">
        <v>0</v>
      </c>
      <c r="R98" s="174">
        <f>Q98*H98</f>
        <v>0</v>
      </c>
      <c r="S98" s="174">
        <v>0.235</v>
      </c>
      <c r="T98" s="175">
        <f>S98*H98</f>
        <v>13.16</v>
      </c>
      <c r="AR98" s="17" t="s">
        <v>137</v>
      </c>
      <c r="AT98" s="17" t="s">
        <v>132</v>
      </c>
      <c r="AU98" s="17" t="s">
        <v>87</v>
      </c>
      <c r="AY98" s="17" t="s">
        <v>130</v>
      </c>
      <c r="BE98" s="176">
        <f>IF(N98="základní",J98,0)</f>
        <v>8792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7" t="s">
        <v>23</v>
      </c>
      <c r="BK98" s="176">
        <f>ROUND(I98*H98,2)</f>
        <v>8792</v>
      </c>
      <c r="BL98" s="17" t="s">
        <v>137</v>
      </c>
      <c r="BM98" s="17" t="s">
        <v>1746</v>
      </c>
    </row>
    <row r="99" spans="2:51" s="11" customFormat="1" ht="22.5" customHeight="1">
      <c r="B99" s="177"/>
      <c r="D99" s="178" t="s">
        <v>139</v>
      </c>
      <c r="E99" s="179" t="s">
        <v>44</v>
      </c>
      <c r="F99" s="180" t="s">
        <v>1745</v>
      </c>
      <c r="H99" s="181">
        <v>56</v>
      </c>
      <c r="I99" s="182"/>
      <c r="L99" s="177"/>
      <c r="M99" s="183"/>
      <c r="N99" s="184"/>
      <c r="O99" s="184"/>
      <c r="P99" s="184"/>
      <c r="Q99" s="184"/>
      <c r="R99" s="184"/>
      <c r="S99" s="184"/>
      <c r="T99" s="185"/>
      <c r="AT99" s="179" t="s">
        <v>139</v>
      </c>
      <c r="AU99" s="179" t="s">
        <v>87</v>
      </c>
      <c r="AV99" s="11" t="s">
        <v>87</v>
      </c>
      <c r="AW99" s="11" t="s">
        <v>42</v>
      </c>
      <c r="AX99" s="11" t="s">
        <v>79</v>
      </c>
      <c r="AY99" s="179" t="s">
        <v>130</v>
      </c>
    </row>
    <row r="100" spans="2:51" s="12" customFormat="1" ht="22.5" customHeight="1">
      <c r="B100" s="186"/>
      <c r="D100" s="178" t="s">
        <v>139</v>
      </c>
      <c r="E100" s="189" t="s">
        <v>44</v>
      </c>
      <c r="F100" s="188" t="s">
        <v>1744</v>
      </c>
      <c r="H100" s="189" t="s">
        <v>44</v>
      </c>
      <c r="I100" s="190"/>
      <c r="L100" s="186"/>
      <c r="M100" s="191"/>
      <c r="N100" s="192"/>
      <c r="O100" s="192"/>
      <c r="P100" s="192"/>
      <c r="Q100" s="192"/>
      <c r="R100" s="192"/>
      <c r="S100" s="192"/>
      <c r="T100" s="193"/>
      <c r="AT100" s="189" t="s">
        <v>139</v>
      </c>
      <c r="AU100" s="189" t="s">
        <v>87</v>
      </c>
      <c r="AV100" s="12" t="s">
        <v>23</v>
      </c>
      <c r="AW100" s="12" t="s">
        <v>42</v>
      </c>
      <c r="AX100" s="12" t="s">
        <v>79</v>
      </c>
      <c r="AY100" s="189" t="s">
        <v>130</v>
      </c>
    </row>
    <row r="101" spans="2:51" s="13" customFormat="1" ht="22.5" customHeight="1">
      <c r="B101" s="194"/>
      <c r="D101" s="195" t="s">
        <v>139</v>
      </c>
      <c r="E101" s="196" t="s">
        <v>44</v>
      </c>
      <c r="F101" s="197" t="s">
        <v>142</v>
      </c>
      <c r="H101" s="198">
        <v>56</v>
      </c>
      <c r="I101" s="199"/>
      <c r="L101" s="194"/>
      <c r="M101" s="200"/>
      <c r="N101" s="201"/>
      <c r="O101" s="201"/>
      <c r="P101" s="201"/>
      <c r="Q101" s="201"/>
      <c r="R101" s="201"/>
      <c r="S101" s="201"/>
      <c r="T101" s="202"/>
      <c r="AT101" s="216" t="s">
        <v>139</v>
      </c>
      <c r="AU101" s="216" t="s">
        <v>87</v>
      </c>
      <c r="AV101" s="13" t="s">
        <v>137</v>
      </c>
      <c r="AW101" s="13" t="s">
        <v>42</v>
      </c>
      <c r="AX101" s="13" t="s">
        <v>23</v>
      </c>
      <c r="AY101" s="216" t="s">
        <v>130</v>
      </c>
    </row>
    <row r="102" spans="2:65" s="1" customFormat="1" ht="22.5" customHeight="1">
      <c r="B102" s="164"/>
      <c r="C102" s="165" t="s">
        <v>137</v>
      </c>
      <c r="D102" s="165" t="s">
        <v>132</v>
      </c>
      <c r="E102" s="166" t="s">
        <v>1743</v>
      </c>
      <c r="F102" s="167" t="s">
        <v>1742</v>
      </c>
      <c r="G102" s="168" t="s">
        <v>135</v>
      </c>
      <c r="H102" s="169">
        <v>48.8</v>
      </c>
      <c r="I102" s="170">
        <v>251</v>
      </c>
      <c r="J102" s="171">
        <f>ROUND(I102*H102,2)</f>
        <v>12248.8</v>
      </c>
      <c r="K102" s="167" t="s">
        <v>136</v>
      </c>
      <c r="L102" s="34"/>
      <c r="M102" s="172" t="s">
        <v>44</v>
      </c>
      <c r="N102" s="173" t="s">
        <v>50</v>
      </c>
      <c r="O102" s="35"/>
      <c r="P102" s="174">
        <f>O102*H102</f>
        <v>0</v>
      </c>
      <c r="Q102" s="174">
        <v>0</v>
      </c>
      <c r="R102" s="174">
        <f>Q102*H102</f>
        <v>0</v>
      </c>
      <c r="S102" s="174">
        <v>0.56</v>
      </c>
      <c r="T102" s="175">
        <f>S102*H102</f>
        <v>27.328</v>
      </c>
      <c r="AR102" s="17" t="s">
        <v>137</v>
      </c>
      <c r="AT102" s="17" t="s">
        <v>132</v>
      </c>
      <c r="AU102" s="17" t="s">
        <v>87</v>
      </c>
      <c r="AY102" s="17" t="s">
        <v>130</v>
      </c>
      <c r="BE102" s="176">
        <f>IF(N102="základní",J102,0)</f>
        <v>12248.8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7" t="s">
        <v>23</v>
      </c>
      <c r="BK102" s="176">
        <f>ROUND(I102*H102,2)</f>
        <v>12248.8</v>
      </c>
      <c r="BL102" s="17" t="s">
        <v>137</v>
      </c>
      <c r="BM102" s="17" t="s">
        <v>1741</v>
      </c>
    </row>
    <row r="103" spans="2:51" s="11" customFormat="1" ht="22.5" customHeight="1">
      <c r="B103" s="177"/>
      <c r="D103" s="178" t="s">
        <v>139</v>
      </c>
      <c r="E103" s="179" t="s">
        <v>44</v>
      </c>
      <c r="F103" s="180" t="s">
        <v>1740</v>
      </c>
      <c r="H103" s="181">
        <v>48.8</v>
      </c>
      <c r="I103" s="182"/>
      <c r="L103" s="177"/>
      <c r="M103" s="183"/>
      <c r="N103" s="184"/>
      <c r="O103" s="184"/>
      <c r="P103" s="184"/>
      <c r="Q103" s="184"/>
      <c r="R103" s="184"/>
      <c r="S103" s="184"/>
      <c r="T103" s="185"/>
      <c r="AT103" s="179" t="s">
        <v>139</v>
      </c>
      <c r="AU103" s="179" t="s">
        <v>87</v>
      </c>
      <c r="AV103" s="11" t="s">
        <v>87</v>
      </c>
      <c r="AW103" s="11" t="s">
        <v>42</v>
      </c>
      <c r="AX103" s="11" t="s">
        <v>79</v>
      </c>
      <c r="AY103" s="179" t="s">
        <v>130</v>
      </c>
    </row>
    <row r="104" spans="2:51" s="12" customFormat="1" ht="22.5" customHeight="1">
      <c r="B104" s="186"/>
      <c r="D104" s="178" t="s">
        <v>139</v>
      </c>
      <c r="E104" s="189" t="s">
        <v>44</v>
      </c>
      <c r="F104" s="188" t="s">
        <v>141</v>
      </c>
      <c r="H104" s="189" t="s">
        <v>44</v>
      </c>
      <c r="I104" s="190"/>
      <c r="L104" s="186"/>
      <c r="M104" s="191"/>
      <c r="N104" s="192"/>
      <c r="O104" s="192"/>
      <c r="P104" s="192"/>
      <c r="Q104" s="192"/>
      <c r="R104" s="192"/>
      <c r="S104" s="192"/>
      <c r="T104" s="193"/>
      <c r="AT104" s="189" t="s">
        <v>139</v>
      </c>
      <c r="AU104" s="189" t="s">
        <v>87</v>
      </c>
      <c r="AV104" s="12" t="s">
        <v>23</v>
      </c>
      <c r="AW104" s="12" t="s">
        <v>42</v>
      </c>
      <c r="AX104" s="12" t="s">
        <v>79</v>
      </c>
      <c r="AY104" s="189" t="s">
        <v>130</v>
      </c>
    </row>
    <row r="105" spans="2:51" s="13" customFormat="1" ht="22.5" customHeight="1">
      <c r="B105" s="194"/>
      <c r="D105" s="195" t="s">
        <v>139</v>
      </c>
      <c r="E105" s="196" t="s">
        <v>44</v>
      </c>
      <c r="F105" s="197" t="s">
        <v>142</v>
      </c>
      <c r="H105" s="198">
        <v>48.8</v>
      </c>
      <c r="I105" s="199"/>
      <c r="L105" s="194"/>
      <c r="M105" s="200"/>
      <c r="N105" s="201"/>
      <c r="O105" s="201"/>
      <c r="P105" s="201"/>
      <c r="Q105" s="201"/>
      <c r="R105" s="201"/>
      <c r="S105" s="201"/>
      <c r="T105" s="202"/>
      <c r="AT105" s="216" t="s">
        <v>139</v>
      </c>
      <c r="AU105" s="216" t="s">
        <v>87</v>
      </c>
      <c r="AV105" s="13" t="s">
        <v>137</v>
      </c>
      <c r="AW105" s="13" t="s">
        <v>42</v>
      </c>
      <c r="AX105" s="13" t="s">
        <v>23</v>
      </c>
      <c r="AY105" s="216" t="s">
        <v>130</v>
      </c>
    </row>
    <row r="106" spans="2:65" s="1" customFormat="1" ht="22.5" customHeight="1">
      <c r="B106" s="164"/>
      <c r="C106" s="165" t="s">
        <v>157</v>
      </c>
      <c r="D106" s="165" t="s">
        <v>132</v>
      </c>
      <c r="E106" s="166" t="s">
        <v>1739</v>
      </c>
      <c r="F106" s="167" t="s">
        <v>1738</v>
      </c>
      <c r="G106" s="168" t="s">
        <v>135</v>
      </c>
      <c r="H106" s="169">
        <v>48.8</v>
      </c>
      <c r="I106" s="170">
        <v>117</v>
      </c>
      <c r="J106" s="171">
        <f>ROUND(I106*H106,2)</f>
        <v>5709.6</v>
      </c>
      <c r="K106" s="167" t="s">
        <v>44</v>
      </c>
      <c r="L106" s="34"/>
      <c r="M106" s="172" t="s">
        <v>44</v>
      </c>
      <c r="N106" s="173" t="s">
        <v>50</v>
      </c>
      <c r="O106" s="35"/>
      <c r="P106" s="174">
        <f>O106*H106</f>
        <v>0</v>
      </c>
      <c r="Q106" s="174">
        <v>9E-05</v>
      </c>
      <c r="R106" s="174">
        <f>Q106*H106</f>
        <v>0.004392</v>
      </c>
      <c r="S106" s="174">
        <v>0.256</v>
      </c>
      <c r="T106" s="175">
        <f>S106*H106</f>
        <v>12.492799999999999</v>
      </c>
      <c r="AR106" s="17" t="s">
        <v>137</v>
      </c>
      <c r="AT106" s="17" t="s">
        <v>132</v>
      </c>
      <c r="AU106" s="17" t="s">
        <v>87</v>
      </c>
      <c r="AY106" s="17" t="s">
        <v>130</v>
      </c>
      <c r="BE106" s="176">
        <f>IF(N106="základní",J106,0)</f>
        <v>5709.6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7" t="s">
        <v>23</v>
      </c>
      <c r="BK106" s="176">
        <f>ROUND(I106*H106,2)</f>
        <v>5709.6</v>
      </c>
      <c r="BL106" s="17" t="s">
        <v>137</v>
      </c>
      <c r="BM106" s="17" t="s">
        <v>1737</v>
      </c>
    </row>
    <row r="107" spans="2:51" s="11" customFormat="1" ht="22.5" customHeight="1">
      <c r="B107" s="177"/>
      <c r="D107" s="178" t="s">
        <v>139</v>
      </c>
      <c r="E107" s="179" t="s">
        <v>44</v>
      </c>
      <c r="F107" s="180" t="s">
        <v>1736</v>
      </c>
      <c r="H107" s="181">
        <v>48.8</v>
      </c>
      <c r="I107" s="182"/>
      <c r="L107" s="177"/>
      <c r="M107" s="183"/>
      <c r="N107" s="184"/>
      <c r="O107" s="184"/>
      <c r="P107" s="184"/>
      <c r="Q107" s="184"/>
      <c r="R107" s="184"/>
      <c r="S107" s="184"/>
      <c r="T107" s="185"/>
      <c r="AT107" s="179" t="s">
        <v>139</v>
      </c>
      <c r="AU107" s="179" t="s">
        <v>87</v>
      </c>
      <c r="AV107" s="11" t="s">
        <v>87</v>
      </c>
      <c r="AW107" s="11" t="s">
        <v>42</v>
      </c>
      <c r="AX107" s="11" t="s">
        <v>79</v>
      </c>
      <c r="AY107" s="179" t="s">
        <v>130</v>
      </c>
    </row>
    <row r="108" spans="2:51" s="12" customFormat="1" ht="22.5" customHeight="1">
      <c r="B108" s="186"/>
      <c r="D108" s="178" t="s">
        <v>139</v>
      </c>
      <c r="E108" s="189" t="s">
        <v>44</v>
      </c>
      <c r="F108" s="188" t="s">
        <v>141</v>
      </c>
      <c r="H108" s="189" t="s">
        <v>44</v>
      </c>
      <c r="I108" s="190"/>
      <c r="L108" s="186"/>
      <c r="M108" s="191"/>
      <c r="N108" s="192"/>
      <c r="O108" s="192"/>
      <c r="P108" s="192"/>
      <c r="Q108" s="192"/>
      <c r="R108" s="192"/>
      <c r="S108" s="192"/>
      <c r="T108" s="193"/>
      <c r="AT108" s="189" t="s">
        <v>139</v>
      </c>
      <c r="AU108" s="189" t="s">
        <v>87</v>
      </c>
      <c r="AV108" s="12" t="s">
        <v>23</v>
      </c>
      <c r="AW108" s="12" t="s">
        <v>42</v>
      </c>
      <c r="AX108" s="12" t="s">
        <v>79</v>
      </c>
      <c r="AY108" s="189" t="s">
        <v>130</v>
      </c>
    </row>
    <row r="109" spans="2:51" s="13" customFormat="1" ht="22.5" customHeight="1">
      <c r="B109" s="194"/>
      <c r="D109" s="195" t="s">
        <v>139</v>
      </c>
      <c r="E109" s="196" t="s">
        <v>44</v>
      </c>
      <c r="F109" s="197" t="s">
        <v>142</v>
      </c>
      <c r="H109" s="198">
        <v>48.8</v>
      </c>
      <c r="I109" s="199"/>
      <c r="L109" s="194"/>
      <c r="M109" s="200"/>
      <c r="N109" s="201"/>
      <c r="O109" s="201"/>
      <c r="P109" s="201"/>
      <c r="Q109" s="201"/>
      <c r="R109" s="201"/>
      <c r="S109" s="201"/>
      <c r="T109" s="202"/>
      <c r="AT109" s="216" t="s">
        <v>139</v>
      </c>
      <c r="AU109" s="216" t="s">
        <v>87</v>
      </c>
      <c r="AV109" s="13" t="s">
        <v>137</v>
      </c>
      <c r="AW109" s="13" t="s">
        <v>42</v>
      </c>
      <c r="AX109" s="13" t="s">
        <v>23</v>
      </c>
      <c r="AY109" s="216" t="s">
        <v>130</v>
      </c>
    </row>
    <row r="110" spans="2:65" s="1" customFormat="1" ht="22.5" customHeight="1">
      <c r="B110" s="164"/>
      <c r="C110" s="165" t="s">
        <v>163</v>
      </c>
      <c r="D110" s="165" t="s">
        <v>132</v>
      </c>
      <c r="E110" s="166" t="s">
        <v>1735</v>
      </c>
      <c r="F110" s="167" t="s">
        <v>1734</v>
      </c>
      <c r="G110" s="168" t="s">
        <v>135</v>
      </c>
      <c r="H110" s="169">
        <v>141.492</v>
      </c>
      <c r="I110" s="170">
        <v>109</v>
      </c>
      <c r="J110" s="171">
        <f>ROUND(I110*H110,2)</f>
        <v>15422.63</v>
      </c>
      <c r="K110" s="167" t="s">
        <v>136</v>
      </c>
      <c r="L110" s="34"/>
      <c r="M110" s="172" t="s">
        <v>44</v>
      </c>
      <c r="N110" s="173" t="s">
        <v>50</v>
      </c>
      <c r="O110" s="35"/>
      <c r="P110" s="174">
        <f>O110*H110</f>
        <v>0</v>
      </c>
      <c r="Q110" s="174">
        <v>7E-05</v>
      </c>
      <c r="R110" s="174">
        <f>Q110*H110</f>
        <v>0.009904439999999999</v>
      </c>
      <c r="S110" s="174">
        <v>0.128</v>
      </c>
      <c r="T110" s="175">
        <f>S110*H110</f>
        <v>18.110976</v>
      </c>
      <c r="AR110" s="17" t="s">
        <v>137</v>
      </c>
      <c r="AT110" s="17" t="s">
        <v>132</v>
      </c>
      <c r="AU110" s="17" t="s">
        <v>87</v>
      </c>
      <c r="AY110" s="17" t="s">
        <v>130</v>
      </c>
      <c r="BE110" s="176">
        <f>IF(N110="základní",J110,0)</f>
        <v>15422.63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7" t="s">
        <v>23</v>
      </c>
      <c r="BK110" s="176">
        <f>ROUND(I110*H110,2)</f>
        <v>15422.63</v>
      </c>
      <c r="BL110" s="17" t="s">
        <v>137</v>
      </c>
      <c r="BM110" s="17" t="s">
        <v>1733</v>
      </c>
    </row>
    <row r="111" spans="2:51" s="11" customFormat="1" ht="22.5" customHeight="1">
      <c r="B111" s="177"/>
      <c r="D111" s="178" t="s">
        <v>139</v>
      </c>
      <c r="E111" s="179" t="s">
        <v>44</v>
      </c>
      <c r="F111" s="180" t="s">
        <v>1254</v>
      </c>
      <c r="H111" s="181">
        <v>141.492</v>
      </c>
      <c r="I111" s="182"/>
      <c r="L111" s="177"/>
      <c r="M111" s="183"/>
      <c r="N111" s="184"/>
      <c r="O111" s="184"/>
      <c r="P111" s="184"/>
      <c r="Q111" s="184"/>
      <c r="R111" s="184"/>
      <c r="S111" s="184"/>
      <c r="T111" s="185"/>
      <c r="AT111" s="179" t="s">
        <v>139</v>
      </c>
      <c r="AU111" s="179" t="s">
        <v>87</v>
      </c>
      <c r="AV111" s="11" t="s">
        <v>87</v>
      </c>
      <c r="AW111" s="11" t="s">
        <v>42</v>
      </c>
      <c r="AX111" s="11" t="s">
        <v>79</v>
      </c>
      <c r="AY111" s="179" t="s">
        <v>130</v>
      </c>
    </row>
    <row r="112" spans="2:51" s="12" customFormat="1" ht="22.5" customHeight="1">
      <c r="B112" s="186"/>
      <c r="D112" s="178" t="s">
        <v>139</v>
      </c>
      <c r="E112" s="189" t="s">
        <v>44</v>
      </c>
      <c r="F112" s="188" t="s">
        <v>141</v>
      </c>
      <c r="H112" s="189" t="s">
        <v>44</v>
      </c>
      <c r="I112" s="190"/>
      <c r="L112" s="186"/>
      <c r="M112" s="191"/>
      <c r="N112" s="192"/>
      <c r="O112" s="192"/>
      <c r="P112" s="192"/>
      <c r="Q112" s="192"/>
      <c r="R112" s="192"/>
      <c r="S112" s="192"/>
      <c r="T112" s="193"/>
      <c r="AT112" s="189" t="s">
        <v>139</v>
      </c>
      <c r="AU112" s="189" t="s">
        <v>87</v>
      </c>
      <c r="AV112" s="12" t="s">
        <v>23</v>
      </c>
      <c r="AW112" s="12" t="s">
        <v>42</v>
      </c>
      <c r="AX112" s="12" t="s">
        <v>79</v>
      </c>
      <c r="AY112" s="189" t="s">
        <v>130</v>
      </c>
    </row>
    <row r="113" spans="2:51" s="13" customFormat="1" ht="22.5" customHeight="1">
      <c r="B113" s="194"/>
      <c r="D113" s="195" t="s">
        <v>139</v>
      </c>
      <c r="E113" s="196" t="s">
        <v>44</v>
      </c>
      <c r="F113" s="197" t="s">
        <v>142</v>
      </c>
      <c r="H113" s="198">
        <v>141.492</v>
      </c>
      <c r="I113" s="199"/>
      <c r="L113" s="194"/>
      <c r="M113" s="200"/>
      <c r="N113" s="201"/>
      <c r="O113" s="201"/>
      <c r="P113" s="201"/>
      <c r="Q113" s="201"/>
      <c r="R113" s="201"/>
      <c r="S113" s="201"/>
      <c r="T113" s="202"/>
      <c r="AT113" s="216" t="s">
        <v>139</v>
      </c>
      <c r="AU113" s="216" t="s">
        <v>87</v>
      </c>
      <c r="AV113" s="13" t="s">
        <v>137</v>
      </c>
      <c r="AW113" s="13" t="s">
        <v>42</v>
      </c>
      <c r="AX113" s="13" t="s">
        <v>23</v>
      </c>
      <c r="AY113" s="216" t="s">
        <v>130</v>
      </c>
    </row>
    <row r="114" spans="2:65" s="1" customFormat="1" ht="22.5" customHeight="1">
      <c r="B114" s="164"/>
      <c r="C114" s="165" t="s">
        <v>168</v>
      </c>
      <c r="D114" s="165" t="s">
        <v>132</v>
      </c>
      <c r="E114" s="166" t="s">
        <v>1732</v>
      </c>
      <c r="F114" s="167" t="s">
        <v>1731</v>
      </c>
      <c r="G114" s="168" t="s">
        <v>263</v>
      </c>
      <c r="H114" s="169">
        <v>18</v>
      </c>
      <c r="I114" s="170">
        <v>93.7</v>
      </c>
      <c r="J114" s="171">
        <f>ROUND(I114*H114,2)</f>
        <v>1686.6</v>
      </c>
      <c r="K114" s="167" t="s">
        <v>136</v>
      </c>
      <c r="L114" s="34"/>
      <c r="M114" s="172" t="s">
        <v>44</v>
      </c>
      <c r="N114" s="173" t="s">
        <v>50</v>
      </c>
      <c r="O114" s="35"/>
      <c r="P114" s="174">
        <f>O114*H114</f>
        <v>0</v>
      </c>
      <c r="Q114" s="174">
        <v>0</v>
      </c>
      <c r="R114" s="174">
        <f>Q114*H114</f>
        <v>0</v>
      </c>
      <c r="S114" s="174">
        <v>0.23</v>
      </c>
      <c r="T114" s="175">
        <f>S114*H114</f>
        <v>4.140000000000001</v>
      </c>
      <c r="AR114" s="17" t="s">
        <v>137</v>
      </c>
      <c r="AT114" s="17" t="s">
        <v>132</v>
      </c>
      <c r="AU114" s="17" t="s">
        <v>87</v>
      </c>
      <c r="AY114" s="17" t="s">
        <v>130</v>
      </c>
      <c r="BE114" s="176">
        <f>IF(N114="základní",J114,0)</f>
        <v>1686.6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7" t="s">
        <v>23</v>
      </c>
      <c r="BK114" s="176">
        <f>ROUND(I114*H114,2)</f>
        <v>1686.6</v>
      </c>
      <c r="BL114" s="17" t="s">
        <v>137</v>
      </c>
      <c r="BM114" s="17" t="s">
        <v>1730</v>
      </c>
    </row>
    <row r="115" spans="2:51" s="11" customFormat="1" ht="22.5" customHeight="1">
      <c r="B115" s="177"/>
      <c r="D115" s="178" t="s">
        <v>139</v>
      </c>
      <c r="E115" s="179" t="s">
        <v>44</v>
      </c>
      <c r="F115" s="180" t="s">
        <v>1419</v>
      </c>
      <c r="H115" s="181">
        <v>18</v>
      </c>
      <c r="I115" s="182"/>
      <c r="L115" s="177"/>
      <c r="M115" s="183"/>
      <c r="N115" s="184"/>
      <c r="O115" s="184"/>
      <c r="P115" s="184"/>
      <c r="Q115" s="184"/>
      <c r="R115" s="184"/>
      <c r="S115" s="184"/>
      <c r="T115" s="185"/>
      <c r="AT115" s="179" t="s">
        <v>139</v>
      </c>
      <c r="AU115" s="179" t="s">
        <v>87</v>
      </c>
      <c r="AV115" s="11" t="s">
        <v>87</v>
      </c>
      <c r="AW115" s="11" t="s">
        <v>42</v>
      </c>
      <c r="AX115" s="11" t="s">
        <v>79</v>
      </c>
      <c r="AY115" s="179" t="s">
        <v>130</v>
      </c>
    </row>
    <row r="116" spans="2:51" s="12" customFormat="1" ht="22.5" customHeight="1">
      <c r="B116" s="186"/>
      <c r="D116" s="178" t="s">
        <v>139</v>
      </c>
      <c r="E116" s="189" t="s">
        <v>44</v>
      </c>
      <c r="F116" s="188" t="s">
        <v>141</v>
      </c>
      <c r="H116" s="189" t="s">
        <v>44</v>
      </c>
      <c r="I116" s="190"/>
      <c r="L116" s="186"/>
      <c r="M116" s="191"/>
      <c r="N116" s="192"/>
      <c r="O116" s="192"/>
      <c r="P116" s="192"/>
      <c r="Q116" s="192"/>
      <c r="R116" s="192"/>
      <c r="S116" s="192"/>
      <c r="T116" s="193"/>
      <c r="AT116" s="189" t="s">
        <v>139</v>
      </c>
      <c r="AU116" s="189" t="s">
        <v>87</v>
      </c>
      <c r="AV116" s="12" t="s">
        <v>23</v>
      </c>
      <c r="AW116" s="12" t="s">
        <v>42</v>
      </c>
      <c r="AX116" s="12" t="s">
        <v>79</v>
      </c>
      <c r="AY116" s="189" t="s">
        <v>130</v>
      </c>
    </row>
    <row r="117" spans="2:51" s="13" customFormat="1" ht="22.5" customHeight="1">
      <c r="B117" s="194"/>
      <c r="D117" s="195" t="s">
        <v>139</v>
      </c>
      <c r="E117" s="196" t="s">
        <v>44</v>
      </c>
      <c r="F117" s="197" t="s">
        <v>142</v>
      </c>
      <c r="H117" s="198">
        <v>18</v>
      </c>
      <c r="I117" s="199"/>
      <c r="L117" s="194"/>
      <c r="M117" s="200"/>
      <c r="N117" s="201"/>
      <c r="O117" s="201"/>
      <c r="P117" s="201"/>
      <c r="Q117" s="201"/>
      <c r="R117" s="201"/>
      <c r="S117" s="201"/>
      <c r="T117" s="202"/>
      <c r="AT117" s="216" t="s">
        <v>139</v>
      </c>
      <c r="AU117" s="216" t="s">
        <v>87</v>
      </c>
      <c r="AV117" s="13" t="s">
        <v>137</v>
      </c>
      <c r="AW117" s="13" t="s">
        <v>42</v>
      </c>
      <c r="AX117" s="13" t="s">
        <v>23</v>
      </c>
      <c r="AY117" s="216" t="s">
        <v>130</v>
      </c>
    </row>
    <row r="118" spans="2:65" s="1" customFormat="1" ht="22.5" customHeight="1">
      <c r="B118" s="164"/>
      <c r="C118" s="165" t="s">
        <v>174</v>
      </c>
      <c r="D118" s="165" t="s">
        <v>132</v>
      </c>
      <c r="E118" s="166" t="s">
        <v>620</v>
      </c>
      <c r="F118" s="167" t="s">
        <v>621</v>
      </c>
      <c r="G118" s="168" t="s">
        <v>263</v>
      </c>
      <c r="H118" s="169">
        <v>40</v>
      </c>
      <c r="I118" s="170">
        <v>54.9</v>
      </c>
      <c r="J118" s="171">
        <f>ROUND(I118*H118,2)</f>
        <v>2196</v>
      </c>
      <c r="K118" s="167" t="s">
        <v>136</v>
      </c>
      <c r="L118" s="34"/>
      <c r="M118" s="172" t="s">
        <v>44</v>
      </c>
      <c r="N118" s="173" t="s">
        <v>50</v>
      </c>
      <c r="O118" s="35"/>
      <c r="P118" s="174">
        <f>O118*H118</f>
        <v>0</v>
      </c>
      <c r="Q118" s="174">
        <v>0</v>
      </c>
      <c r="R118" s="174">
        <f>Q118*H118</f>
        <v>0</v>
      </c>
      <c r="S118" s="174">
        <v>0.205</v>
      </c>
      <c r="T118" s="175">
        <f>S118*H118</f>
        <v>8.2</v>
      </c>
      <c r="AR118" s="17" t="s">
        <v>137</v>
      </c>
      <c r="AT118" s="17" t="s">
        <v>132</v>
      </c>
      <c r="AU118" s="17" t="s">
        <v>87</v>
      </c>
      <c r="AY118" s="17" t="s">
        <v>130</v>
      </c>
      <c r="BE118" s="176">
        <f>IF(N118="základní",J118,0)</f>
        <v>2196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7" t="s">
        <v>23</v>
      </c>
      <c r="BK118" s="176">
        <f>ROUND(I118*H118,2)</f>
        <v>2196</v>
      </c>
      <c r="BL118" s="17" t="s">
        <v>137</v>
      </c>
      <c r="BM118" s="17" t="s">
        <v>1729</v>
      </c>
    </row>
    <row r="119" spans="2:51" s="11" customFormat="1" ht="22.5" customHeight="1">
      <c r="B119" s="177"/>
      <c r="D119" s="178" t="s">
        <v>139</v>
      </c>
      <c r="E119" s="179" t="s">
        <v>44</v>
      </c>
      <c r="F119" s="180" t="s">
        <v>1725</v>
      </c>
      <c r="H119" s="181">
        <v>40</v>
      </c>
      <c r="I119" s="182"/>
      <c r="L119" s="177"/>
      <c r="M119" s="183"/>
      <c r="N119" s="184"/>
      <c r="O119" s="184"/>
      <c r="P119" s="184"/>
      <c r="Q119" s="184"/>
      <c r="R119" s="184"/>
      <c r="S119" s="184"/>
      <c r="T119" s="185"/>
      <c r="AT119" s="179" t="s">
        <v>139</v>
      </c>
      <c r="AU119" s="179" t="s">
        <v>87</v>
      </c>
      <c r="AV119" s="11" t="s">
        <v>87</v>
      </c>
      <c r="AW119" s="11" t="s">
        <v>42</v>
      </c>
      <c r="AX119" s="11" t="s">
        <v>79</v>
      </c>
      <c r="AY119" s="179" t="s">
        <v>130</v>
      </c>
    </row>
    <row r="120" spans="2:51" s="12" customFormat="1" ht="22.5" customHeight="1">
      <c r="B120" s="186"/>
      <c r="D120" s="178" t="s">
        <v>139</v>
      </c>
      <c r="E120" s="189" t="s">
        <v>44</v>
      </c>
      <c r="F120" s="188" t="s">
        <v>141</v>
      </c>
      <c r="H120" s="189" t="s">
        <v>44</v>
      </c>
      <c r="I120" s="190"/>
      <c r="L120" s="186"/>
      <c r="M120" s="191"/>
      <c r="N120" s="192"/>
      <c r="O120" s="192"/>
      <c r="P120" s="192"/>
      <c r="Q120" s="192"/>
      <c r="R120" s="192"/>
      <c r="S120" s="192"/>
      <c r="T120" s="193"/>
      <c r="AT120" s="189" t="s">
        <v>139</v>
      </c>
      <c r="AU120" s="189" t="s">
        <v>87</v>
      </c>
      <c r="AV120" s="12" t="s">
        <v>23</v>
      </c>
      <c r="AW120" s="12" t="s">
        <v>42</v>
      </c>
      <c r="AX120" s="12" t="s">
        <v>79</v>
      </c>
      <c r="AY120" s="189" t="s">
        <v>130</v>
      </c>
    </row>
    <row r="121" spans="2:51" s="13" customFormat="1" ht="22.5" customHeight="1">
      <c r="B121" s="194"/>
      <c r="D121" s="195" t="s">
        <v>139</v>
      </c>
      <c r="E121" s="196" t="s">
        <v>44</v>
      </c>
      <c r="F121" s="197" t="s">
        <v>142</v>
      </c>
      <c r="H121" s="198">
        <v>40</v>
      </c>
      <c r="I121" s="199"/>
      <c r="L121" s="194"/>
      <c r="M121" s="200"/>
      <c r="N121" s="201"/>
      <c r="O121" s="201"/>
      <c r="P121" s="201"/>
      <c r="Q121" s="201"/>
      <c r="R121" s="201"/>
      <c r="S121" s="201"/>
      <c r="T121" s="202"/>
      <c r="AT121" s="216" t="s">
        <v>139</v>
      </c>
      <c r="AU121" s="216" t="s">
        <v>87</v>
      </c>
      <c r="AV121" s="13" t="s">
        <v>137</v>
      </c>
      <c r="AW121" s="13" t="s">
        <v>42</v>
      </c>
      <c r="AX121" s="13" t="s">
        <v>23</v>
      </c>
      <c r="AY121" s="216" t="s">
        <v>130</v>
      </c>
    </row>
    <row r="122" spans="2:65" s="1" customFormat="1" ht="22.5" customHeight="1">
      <c r="B122" s="164"/>
      <c r="C122" s="165" t="s">
        <v>180</v>
      </c>
      <c r="D122" s="165" t="s">
        <v>132</v>
      </c>
      <c r="E122" s="166" t="s">
        <v>1728</v>
      </c>
      <c r="F122" s="167" t="s">
        <v>1727</v>
      </c>
      <c r="G122" s="168" t="s">
        <v>263</v>
      </c>
      <c r="H122" s="169">
        <v>40</v>
      </c>
      <c r="I122" s="170">
        <v>1530</v>
      </c>
      <c r="J122" s="171">
        <f>ROUND(I122*H122,2)</f>
        <v>61200</v>
      </c>
      <c r="K122" s="167" t="s">
        <v>136</v>
      </c>
      <c r="L122" s="34"/>
      <c r="M122" s="172" t="s">
        <v>44</v>
      </c>
      <c r="N122" s="173" t="s">
        <v>50</v>
      </c>
      <c r="O122" s="35"/>
      <c r="P122" s="174">
        <f>O122*H122</f>
        <v>0</v>
      </c>
      <c r="Q122" s="174">
        <v>0.02102</v>
      </c>
      <c r="R122" s="174">
        <f>Q122*H122</f>
        <v>0.8408</v>
      </c>
      <c r="S122" s="174">
        <v>0</v>
      </c>
      <c r="T122" s="175">
        <f>S122*H122</f>
        <v>0</v>
      </c>
      <c r="AR122" s="17" t="s">
        <v>137</v>
      </c>
      <c r="AT122" s="17" t="s">
        <v>132</v>
      </c>
      <c r="AU122" s="17" t="s">
        <v>87</v>
      </c>
      <c r="AY122" s="17" t="s">
        <v>130</v>
      </c>
      <c r="BE122" s="176">
        <f>IF(N122="základní",J122,0)</f>
        <v>61200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7" t="s">
        <v>23</v>
      </c>
      <c r="BK122" s="176">
        <f>ROUND(I122*H122,2)</f>
        <v>61200</v>
      </c>
      <c r="BL122" s="17" t="s">
        <v>137</v>
      </c>
      <c r="BM122" s="17" t="s">
        <v>1726</v>
      </c>
    </row>
    <row r="123" spans="2:51" s="11" customFormat="1" ht="22.5" customHeight="1">
      <c r="B123" s="177"/>
      <c r="D123" s="178" t="s">
        <v>139</v>
      </c>
      <c r="E123" s="179" t="s">
        <v>44</v>
      </c>
      <c r="F123" s="180" t="s">
        <v>1725</v>
      </c>
      <c r="H123" s="181">
        <v>40</v>
      </c>
      <c r="I123" s="182"/>
      <c r="L123" s="177"/>
      <c r="M123" s="183"/>
      <c r="N123" s="184"/>
      <c r="O123" s="184"/>
      <c r="P123" s="184"/>
      <c r="Q123" s="184"/>
      <c r="R123" s="184"/>
      <c r="S123" s="184"/>
      <c r="T123" s="185"/>
      <c r="AT123" s="179" t="s">
        <v>139</v>
      </c>
      <c r="AU123" s="179" t="s">
        <v>87</v>
      </c>
      <c r="AV123" s="11" t="s">
        <v>87</v>
      </c>
      <c r="AW123" s="11" t="s">
        <v>42</v>
      </c>
      <c r="AX123" s="11" t="s">
        <v>79</v>
      </c>
      <c r="AY123" s="179" t="s">
        <v>130</v>
      </c>
    </row>
    <row r="124" spans="2:51" s="12" customFormat="1" ht="22.5" customHeight="1">
      <c r="B124" s="186"/>
      <c r="D124" s="178" t="s">
        <v>139</v>
      </c>
      <c r="E124" s="189" t="s">
        <v>44</v>
      </c>
      <c r="F124" s="188" t="s">
        <v>141</v>
      </c>
      <c r="H124" s="189" t="s">
        <v>44</v>
      </c>
      <c r="I124" s="190"/>
      <c r="L124" s="186"/>
      <c r="M124" s="191"/>
      <c r="N124" s="192"/>
      <c r="O124" s="192"/>
      <c r="P124" s="192"/>
      <c r="Q124" s="192"/>
      <c r="R124" s="192"/>
      <c r="S124" s="192"/>
      <c r="T124" s="193"/>
      <c r="AT124" s="189" t="s">
        <v>139</v>
      </c>
      <c r="AU124" s="189" t="s">
        <v>87</v>
      </c>
      <c r="AV124" s="12" t="s">
        <v>23</v>
      </c>
      <c r="AW124" s="12" t="s">
        <v>42</v>
      </c>
      <c r="AX124" s="12" t="s">
        <v>79</v>
      </c>
      <c r="AY124" s="189" t="s">
        <v>130</v>
      </c>
    </row>
    <row r="125" spans="2:51" s="13" customFormat="1" ht="22.5" customHeight="1">
      <c r="B125" s="194"/>
      <c r="D125" s="195" t="s">
        <v>139</v>
      </c>
      <c r="E125" s="196" t="s">
        <v>44</v>
      </c>
      <c r="F125" s="197" t="s">
        <v>142</v>
      </c>
      <c r="H125" s="198">
        <v>40</v>
      </c>
      <c r="I125" s="199"/>
      <c r="L125" s="194"/>
      <c r="M125" s="200"/>
      <c r="N125" s="201"/>
      <c r="O125" s="201"/>
      <c r="P125" s="201"/>
      <c r="Q125" s="201"/>
      <c r="R125" s="201"/>
      <c r="S125" s="201"/>
      <c r="T125" s="202"/>
      <c r="AT125" s="216" t="s">
        <v>139</v>
      </c>
      <c r="AU125" s="216" t="s">
        <v>87</v>
      </c>
      <c r="AV125" s="13" t="s">
        <v>137</v>
      </c>
      <c r="AW125" s="13" t="s">
        <v>42</v>
      </c>
      <c r="AX125" s="13" t="s">
        <v>23</v>
      </c>
      <c r="AY125" s="216" t="s">
        <v>130</v>
      </c>
    </row>
    <row r="126" spans="2:65" s="1" customFormat="1" ht="22.5" customHeight="1">
      <c r="B126" s="164"/>
      <c r="C126" s="165" t="s">
        <v>28</v>
      </c>
      <c r="D126" s="165" t="s">
        <v>132</v>
      </c>
      <c r="E126" s="166" t="s">
        <v>1724</v>
      </c>
      <c r="F126" s="167" t="s">
        <v>1723</v>
      </c>
      <c r="G126" s="168" t="s">
        <v>155</v>
      </c>
      <c r="H126" s="169">
        <v>40.5</v>
      </c>
      <c r="I126" s="170">
        <v>249</v>
      </c>
      <c r="J126" s="171">
        <f>ROUND(I126*H126,2)</f>
        <v>10084.5</v>
      </c>
      <c r="K126" s="167" t="s">
        <v>136</v>
      </c>
      <c r="L126" s="34"/>
      <c r="M126" s="172" t="s">
        <v>44</v>
      </c>
      <c r="N126" s="173" t="s">
        <v>50</v>
      </c>
      <c r="O126" s="35"/>
      <c r="P126" s="174">
        <f>O126*H126</f>
        <v>0</v>
      </c>
      <c r="Q126" s="174">
        <v>0</v>
      </c>
      <c r="R126" s="174">
        <f>Q126*H126</f>
        <v>0</v>
      </c>
      <c r="S126" s="174">
        <v>0</v>
      </c>
      <c r="T126" s="175">
        <f>S126*H126</f>
        <v>0</v>
      </c>
      <c r="AR126" s="17" t="s">
        <v>137</v>
      </c>
      <c r="AT126" s="17" t="s">
        <v>132</v>
      </c>
      <c r="AU126" s="17" t="s">
        <v>87</v>
      </c>
      <c r="AY126" s="17" t="s">
        <v>130</v>
      </c>
      <c r="BE126" s="176">
        <f>IF(N126="základní",J126,0)</f>
        <v>10084.5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7" t="s">
        <v>23</v>
      </c>
      <c r="BK126" s="176">
        <f>ROUND(I126*H126,2)</f>
        <v>10084.5</v>
      </c>
      <c r="BL126" s="17" t="s">
        <v>137</v>
      </c>
      <c r="BM126" s="17" t="s">
        <v>1722</v>
      </c>
    </row>
    <row r="127" spans="2:51" s="11" customFormat="1" ht="22.5" customHeight="1">
      <c r="B127" s="177"/>
      <c r="D127" s="178" t="s">
        <v>139</v>
      </c>
      <c r="E127" s="179" t="s">
        <v>44</v>
      </c>
      <c r="F127" s="180" t="s">
        <v>1721</v>
      </c>
      <c r="H127" s="181">
        <v>40.5</v>
      </c>
      <c r="I127" s="182"/>
      <c r="L127" s="177"/>
      <c r="M127" s="183"/>
      <c r="N127" s="184"/>
      <c r="O127" s="184"/>
      <c r="P127" s="184"/>
      <c r="Q127" s="184"/>
      <c r="R127" s="184"/>
      <c r="S127" s="184"/>
      <c r="T127" s="185"/>
      <c r="AT127" s="179" t="s">
        <v>139</v>
      </c>
      <c r="AU127" s="179" t="s">
        <v>87</v>
      </c>
      <c r="AV127" s="11" t="s">
        <v>87</v>
      </c>
      <c r="AW127" s="11" t="s">
        <v>42</v>
      </c>
      <c r="AX127" s="11" t="s">
        <v>79</v>
      </c>
      <c r="AY127" s="179" t="s">
        <v>130</v>
      </c>
    </row>
    <row r="128" spans="2:51" s="12" customFormat="1" ht="22.5" customHeight="1">
      <c r="B128" s="186"/>
      <c r="D128" s="178" t="s">
        <v>139</v>
      </c>
      <c r="E128" s="189" t="s">
        <v>44</v>
      </c>
      <c r="F128" s="188" t="s">
        <v>141</v>
      </c>
      <c r="H128" s="189" t="s">
        <v>44</v>
      </c>
      <c r="I128" s="190"/>
      <c r="L128" s="186"/>
      <c r="M128" s="191"/>
      <c r="N128" s="192"/>
      <c r="O128" s="192"/>
      <c r="P128" s="192"/>
      <c r="Q128" s="192"/>
      <c r="R128" s="192"/>
      <c r="S128" s="192"/>
      <c r="T128" s="193"/>
      <c r="AT128" s="189" t="s">
        <v>139</v>
      </c>
      <c r="AU128" s="189" t="s">
        <v>87</v>
      </c>
      <c r="AV128" s="12" t="s">
        <v>23</v>
      </c>
      <c r="AW128" s="12" t="s">
        <v>42</v>
      </c>
      <c r="AX128" s="12" t="s">
        <v>79</v>
      </c>
      <c r="AY128" s="189" t="s">
        <v>130</v>
      </c>
    </row>
    <row r="129" spans="2:51" s="13" customFormat="1" ht="22.5" customHeight="1">
      <c r="B129" s="194"/>
      <c r="D129" s="195" t="s">
        <v>139</v>
      </c>
      <c r="E129" s="196" t="s">
        <v>44</v>
      </c>
      <c r="F129" s="197" t="s">
        <v>142</v>
      </c>
      <c r="H129" s="198">
        <v>40.5</v>
      </c>
      <c r="I129" s="199"/>
      <c r="L129" s="194"/>
      <c r="M129" s="200"/>
      <c r="N129" s="201"/>
      <c r="O129" s="201"/>
      <c r="P129" s="201"/>
      <c r="Q129" s="201"/>
      <c r="R129" s="201"/>
      <c r="S129" s="201"/>
      <c r="T129" s="202"/>
      <c r="AT129" s="216" t="s">
        <v>139</v>
      </c>
      <c r="AU129" s="216" t="s">
        <v>87</v>
      </c>
      <c r="AV129" s="13" t="s">
        <v>137</v>
      </c>
      <c r="AW129" s="13" t="s">
        <v>42</v>
      </c>
      <c r="AX129" s="13" t="s">
        <v>23</v>
      </c>
      <c r="AY129" s="216" t="s">
        <v>130</v>
      </c>
    </row>
    <row r="130" spans="2:65" s="1" customFormat="1" ht="22.5" customHeight="1">
      <c r="B130" s="164"/>
      <c r="C130" s="165" t="s">
        <v>189</v>
      </c>
      <c r="D130" s="165" t="s">
        <v>132</v>
      </c>
      <c r="E130" s="166" t="s">
        <v>1720</v>
      </c>
      <c r="F130" s="167" t="s">
        <v>1719</v>
      </c>
      <c r="G130" s="168" t="s">
        <v>155</v>
      </c>
      <c r="H130" s="169">
        <v>13.5</v>
      </c>
      <c r="I130" s="170">
        <v>386</v>
      </c>
      <c r="J130" s="171">
        <f>ROUND(I130*H130,2)</f>
        <v>5211</v>
      </c>
      <c r="K130" s="167" t="s">
        <v>136</v>
      </c>
      <c r="L130" s="34"/>
      <c r="M130" s="172" t="s">
        <v>44</v>
      </c>
      <c r="N130" s="173" t="s">
        <v>50</v>
      </c>
      <c r="O130" s="35"/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AR130" s="17" t="s">
        <v>137</v>
      </c>
      <c r="AT130" s="17" t="s">
        <v>132</v>
      </c>
      <c r="AU130" s="17" t="s">
        <v>87</v>
      </c>
      <c r="AY130" s="17" t="s">
        <v>130</v>
      </c>
      <c r="BE130" s="176">
        <f>IF(N130="základní",J130,0)</f>
        <v>5211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7" t="s">
        <v>23</v>
      </c>
      <c r="BK130" s="176">
        <f>ROUND(I130*H130,2)</f>
        <v>5211</v>
      </c>
      <c r="BL130" s="17" t="s">
        <v>137</v>
      </c>
      <c r="BM130" s="17" t="s">
        <v>1718</v>
      </c>
    </row>
    <row r="131" spans="2:51" s="11" customFormat="1" ht="22.5" customHeight="1">
      <c r="B131" s="177"/>
      <c r="D131" s="178" t="s">
        <v>139</v>
      </c>
      <c r="E131" s="179" t="s">
        <v>44</v>
      </c>
      <c r="F131" s="180" t="s">
        <v>1717</v>
      </c>
      <c r="H131" s="181">
        <v>13.5</v>
      </c>
      <c r="I131" s="182"/>
      <c r="L131" s="177"/>
      <c r="M131" s="183"/>
      <c r="N131" s="184"/>
      <c r="O131" s="184"/>
      <c r="P131" s="184"/>
      <c r="Q131" s="184"/>
      <c r="R131" s="184"/>
      <c r="S131" s="184"/>
      <c r="T131" s="185"/>
      <c r="AT131" s="179" t="s">
        <v>139</v>
      </c>
      <c r="AU131" s="179" t="s">
        <v>87</v>
      </c>
      <c r="AV131" s="11" t="s">
        <v>87</v>
      </c>
      <c r="AW131" s="11" t="s">
        <v>42</v>
      </c>
      <c r="AX131" s="11" t="s">
        <v>79</v>
      </c>
      <c r="AY131" s="179" t="s">
        <v>130</v>
      </c>
    </row>
    <row r="132" spans="2:51" s="13" customFormat="1" ht="22.5" customHeight="1">
      <c r="B132" s="194"/>
      <c r="D132" s="195" t="s">
        <v>139</v>
      </c>
      <c r="E132" s="196" t="s">
        <v>44</v>
      </c>
      <c r="F132" s="197" t="s">
        <v>142</v>
      </c>
      <c r="H132" s="198">
        <v>13.5</v>
      </c>
      <c r="I132" s="199"/>
      <c r="L132" s="194"/>
      <c r="M132" s="200"/>
      <c r="N132" s="201"/>
      <c r="O132" s="201"/>
      <c r="P132" s="201"/>
      <c r="Q132" s="201"/>
      <c r="R132" s="201"/>
      <c r="S132" s="201"/>
      <c r="T132" s="202"/>
      <c r="AT132" s="216" t="s">
        <v>139</v>
      </c>
      <c r="AU132" s="216" t="s">
        <v>87</v>
      </c>
      <c r="AV132" s="13" t="s">
        <v>137</v>
      </c>
      <c r="AW132" s="13" t="s">
        <v>42</v>
      </c>
      <c r="AX132" s="13" t="s">
        <v>23</v>
      </c>
      <c r="AY132" s="216" t="s">
        <v>130</v>
      </c>
    </row>
    <row r="133" spans="2:65" s="1" customFormat="1" ht="22.5" customHeight="1">
      <c r="B133" s="164"/>
      <c r="C133" s="165" t="s">
        <v>194</v>
      </c>
      <c r="D133" s="165" t="s">
        <v>132</v>
      </c>
      <c r="E133" s="166" t="s">
        <v>1716</v>
      </c>
      <c r="F133" s="167" t="s">
        <v>1715</v>
      </c>
      <c r="G133" s="168" t="s">
        <v>155</v>
      </c>
      <c r="H133" s="169">
        <v>96.075</v>
      </c>
      <c r="I133" s="170">
        <v>241</v>
      </c>
      <c r="J133" s="171">
        <f>ROUND(I133*H133,2)</f>
        <v>23154.08</v>
      </c>
      <c r="K133" s="167" t="s">
        <v>136</v>
      </c>
      <c r="L133" s="34"/>
      <c r="M133" s="172" t="s">
        <v>44</v>
      </c>
      <c r="N133" s="173" t="s">
        <v>50</v>
      </c>
      <c r="O133" s="35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AR133" s="17" t="s">
        <v>137</v>
      </c>
      <c r="AT133" s="17" t="s">
        <v>132</v>
      </c>
      <c r="AU133" s="17" t="s">
        <v>87</v>
      </c>
      <c r="AY133" s="17" t="s">
        <v>130</v>
      </c>
      <c r="BE133" s="176">
        <f>IF(N133="základní",J133,0)</f>
        <v>23154.08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7" t="s">
        <v>23</v>
      </c>
      <c r="BK133" s="176">
        <f>ROUND(I133*H133,2)</f>
        <v>23154.08</v>
      </c>
      <c r="BL133" s="17" t="s">
        <v>137</v>
      </c>
      <c r="BM133" s="17" t="s">
        <v>1714</v>
      </c>
    </row>
    <row r="134" spans="2:51" s="11" customFormat="1" ht="22.5" customHeight="1">
      <c r="B134" s="177"/>
      <c r="D134" s="178" t="s">
        <v>139</v>
      </c>
      <c r="E134" s="179" t="s">
        <v>44</v>
      </c>
      <c r="F134" s="180" t="s">
        <v>1713</v>
      </c>
      <c r="H134" s="181">
        <v>82.95</v>
      </c>
      <c r="I134" s="182"/>
      <c r="L134" s="177"/>
      <c r="M134" s="183"/>
      <c r="N134" s="184"/>
      <c r="O134" s="184"/>
      <c r="P134" s="184"/>
      <c r="Q134" s="184"/>
      <c r="R134" s="184"/>
      <c r="S134" s="184"/>
      <c r="T134" s="185"/>
      <c r="AT134" s="179" t="s">
        <v>139</v>
      </c>
      <c r="AU134" s="179" t="s">
        <v>87</v>
      </c>
      <c r="AV134" s="11" t="s">
        <v>87</v>
      </c>
      <c r="AW134" s="11" t="s">
        <v>42</v>
      </c>
      <c r="AX134" s="11" t="s">
        <v>79</v>
      </c>
      <c r="AY134" s="179" t="s">
        <v>130</v>
      </c>
    </row>
    <row r="135" spans="2:51" s="11" customFormat="1" ht="22.5" customHeight="1">
      <c r="B135" s="177"/>
      <c r="D135" s="178" t="s">
        <v>139</v>
      </c>
      <c r="E135" s="179" t="s">
        <v>44</v>
      </c>
      <c r="F135" s="180" t="s">
        <v>1712</v>
      </c>
      <c r="H135" s="181">
        <v>13.125</v>
      </c>
      <c r="I135" s="182"/>
      <c r="L135" s="177"/>
      <c r="M135" s="183"/>
      <c r="N135" s="184"/>
      <c r="O135" s="184"/>
      <c r="P135" s="184"/>
      <c r="Q135" s="184"/>
      <c r="R135" s="184"/>
      <c r="S135" s="184"/>
      <c r="T135" s="185"/>
      <c r="AT135" s="179" t="s">
        <v>139</v>
      </c>
      <c r="AU135" s="179" t="s">
        <v>87</v>
      </c>
      <c r="AV135" s="11" t="s">
        <v>87</v>
      </c>
      <c r="AW135" s="11" t="s">
        <v>42</v>
      </c>
      <c r="AX135" s="11" t="s">
        <v>79</v>
      </c>
      <c r="AY135" s="179" t="s">
        <v>130</v>
      </c>
    </row>
    <row r="136" spans="2:51" s="12" customFormat="1" ht="22.5" customHeight="1">
      <c r="B136" s="186"/>
      <c r="D136" s="178" t="s">
        <v>139</v>
      </c>
      <c r="E136" s="189" t="s">
        <v>44</v>
      </c>
      <c r="F136" s="188" t="s">
        <v>141</v>
      </c>
      <c r="H136" s="189" t="s">
        <v>44</v>
      </c>
      <c r="I136" s="190"/>
      <c r="L136" s="186"/>
      <c r="M136" s="191"/>
      <c r="N136" s="192"/>
      <c r="O136" s="192"/>
      <c r="P136" s="192"/>
      <c r="Q136" s="192"/>
      <c r="R136" s="192"/>
      <c r="S136" s="192"/>
      <c r="T136" s="193"/>
      <c r="AT136" s="189" t="s">
        <v>139</v>
      </c>
      <c r="AU136" s="189" t="s">
        <v>87</v>
      </c>
      <c r="AV136" s="12" t="s">
        <v>23</v>
      </c>
      <c r="AW136" s="12" t="s">
        <v>42</v>
      </c>
      <c r="AX136" s="12" t="s">
        <v>79</v>
      </c>
      <c r="AY136" s="189" t="s">
        <v>130</v>
      </c>
    </row>
    <row r="137" spans="2:51" s="13" customFormat="1" ht="22.5" customHeight="1">
      <c r="B137" s="194"/>
      <c r="D137" s="195" t="s">
        <v>139</v>
      </c>
      <c r="E137" s="196" t="s">
        <v>44</v>
      </c>
      <c r="F137" s="197" t="s">
        <v>142</v>
      </c>
      <c r="H137" s="198">
        <v>96.075</v>
      </c>
      <c r="I137" s="199"/>
      <c r="L137" s="194"/>
      <c r="M137" s="200"/>
      <c r="N137" s="201"/>
      <c r="O137" s="201"/>
      <c r="P137" s="201"/>
      <c r="Q137" s="201"/>
      <c r="R137" s="201"/>
      <c r="S137" s="201"/>
      <c r="T137" s="202"/>
      <c r="AT137" s="216" t="s">
        <v>139</v>
      </c>
      <c r="AU137" s="216" t="s">
        <v>87</v>
      </c>
      <c r="AV137" s="13" t="s">
        <v>137</v>
      </c>
      <c r="AW137" s="13" t="s">
        <v>42</v>
      </c>
      <c r="AX137" s="13" t="s">
        <v>23</v>
      </c>
      <c r="AY137" s="216" t="s">
        <v>130</v>
      </c>
    </row>
    <row r="138" spans="2:65" s="1" customFormat="1" ht="22.5" customHeight="1">
      <c r="B138" s="164"/>
      <c r="C138" s="165" t="s">
        <v>199</v>
      </c>
      <c r="D138" s="165" t="s">
        <v>132</v>
      </c>
      <c r="E138" s="166" t="s">
        <v>1711</v>
      </c>
      <c r="F138" s="167" t="s">
        <v>1710</v>
      </c>
      <c r="G138" s="168" t="s">
        <v>155</v>
      </c>
      <c r="H138" s="169">
        <v>48.038</v>
      </c>
      <c r="I138" s="170">
        <v>27.8</v>
      </c>
      <c r="J138" s="171">
        <f>ROUND(I138*H138,2)</f>
        <v>1335.46</v>
      </c>
      <c r="K138" s="167" t="s">
        <v>136</v>
      </c>
      <c r="L138" s="34"/>
      <c r="M138" s="172" t="s">
        <v>44</v>
      </c>
      <c r="N138" s="173" t="s">
        <v>50</v>
      </c>
      <c r="O138" s="35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AR138" s="17" t="s">
        <v>137</v>
      </c>
      <c r="AT138" s="17" t="s">
        <v>132</v>
      </c>
      <c r="AU138" s="17" t="s">
        <v>87</v>
      </c>
      <c r="AY138" s="17" t="s">
        <v>130</v>
      </c>
      <c r="BE138" s="176">
        <f>IF(N138="základní",J138,0)</f>
        <v>1335.46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7" t="s">
        <v>23</v>
      </c>
      <c r="BK138" s="176">
        <f>ROUND(I138*H138,2)</f>
        <v>1335.46</v>
      </c>
      <c r="BL138" s="17" t="s">
        <v>137</v>
      </c>
      <c r="BM138" s="17" t="s">
        <v>1709</v>
      </c>
    </row>
    <row r="139" spans="2:51" s="11" customFormat="1" ht="22.5" customHeight="1">
      <c r="B139" s="177"/>
      <c r="D139" s="178" t="s">
        <v>139</v>
      </c>
      <c r="E139" s="179" t="s">
        <v>44</v>
      </c>
      <c r="F139" s="180" t="s">
        <v>1708</v>
      </c>
      <c r="H139" s="181">
        <v>48.038</v>
      </c>
      <c r="I139" s="182"/>
      <c r="L139" s="177"/>
      <c r="M139" s="183"/>
      <c r="N139" s="184"/>
      <c r="O139" s="184"/>
      <c r="P139" s="184"/>
      <c r="Q139" s="184"/>
      <c r="R139" s="184"/>
      <c r="S139" s="184"/>
      <c r="T139" s="185"/>
      <c r="AT139" s="179" t="s">
        <v>139</v>
      </c>
      <c r="AU139" s="179" t="s">
        <v>87</v>
      </c>
      <c r="AV139" s="11" t="s">
        <v>87</v>
      </c>
      <c r="AW139" s="11" t="s">
        <v>42</v>
      </c>
      <c r="AX139" s="11" t="s">
        <v>79</v>
      </c>
      <c r="AY139" s="179" t="s">
        <v>130</v>
      </c>
    </row>
    <row r="140" spans="2:51" s="13" customFormat="1" ht="22.5" customHeight="1">
      <c r="B140" s="194"/>
      <c r="D140" s="195" t="s">
        <v>139</v>
      </c>
      <c r="E140" s="196" t="s">
        <v>44</v>
      </c>
      <c r="F140" s="197" t="s">
        <v>142</v>
      </c>
      <c r="H140" s="198">
        <v>48.038</v>
      </c>
      <c r="I140" s="199"/>
      <c r="L140" s="194"/>
      <c r="M140" s="200"/>
      <c r="N140" s="201"/>
      <c r="O140" s="201"/>
      <c r="P140" s="201"/>
      <c r="Q140" s="201"/>
      <c r="R140" s="201"/>
      <c r="S140" s="201"/>
      <c r="T140" s="202"/>
      <c r="AT140" s="216" t="s">
        <v>139</v>
      </c>
      <c r="AU140" s="216" t="s">
        <v>87</v>
      </c>
      <c r="AV140" s="13" t="s">
        <v>137</v>
      </c>
      <c r="AW140" s="13" t="s">
        <v>42</v>
      </c>
      <c r="AX140" s="13" t="s">
        <v>23</v>
      </c>
      <c r="AY140" s="216" t="s">
        <v>130</v>
      </c>
    </row>
    <row r="141" spans="2:65" s="1" customFormat="1" ht="22.5" customHeight="1">
      <c r="B141" s="164"/>
      <c r="C141" s="165" t="s">
        <v>203</v>
      </c>
      <c r="D141" s="165" t="s">
        <v>132</v>
      </c>
      <c r="E141" s="166" t="s">
        <v>169</v>
      </c>
      <c r="F141" s="167" t="s">
        <v>170</v>
      </c>
      <c r="G141" s="168" t="s">
        <v>155</v>
      </c>
      <c r="H141" s="169">
        <v>2.52</v>
      </c>
      <c r="I141" s="170">
        <v>395</v>
      </c>
      <c r="J141" s="171">
        <f>ROUND(I141*H141,2)</f>
        <v>995.4</v>
      </c>
      <c r="K141" s="167" t="s">
        <v>136</v>
      </c>
      <c r="L141" s="34"/>
      <c r="M141" s="172" t="s">
        <v>44</v>
      </c>
      <c r="N141" s="173" t="s">
        <v>50</v>
      </c>
      <c r="O141" s="35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AR141" s="17" t="s">
        <v>137</v>
      </c>
      <c r="AT141" s="17" t="s">
        <v>132</v>
      </c>
      <c r="AU141" s="17" t="s">
        <v>87</v>
      </c>
      <c r="AY141" s="17" t="s">
        <v>130</v>
      </c>
      <c r="BE141" s="176">
        <f>IF(N141="základní",J141,0)</f>
        <v>995.4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7" t="s">
        <v>23</v>
      </c>
      <c r="BK141" s="176">
        <f>ROUND(I141*H141,2)</f>
        <v>995.4</v>
      </c>
      <c r="BL141" s="17" t="s">
        <v>137</v>
      </c>
      <c r="BM141" s="17" t="s">
        <v>1707</v>
      </c>
    </row>
    <row r="142" spans="2:51" s="11" customFormat="1" ht="22.5" customHeight="1">
      <c r="B142" s="177"/>
      <c r="D142" s="178" t="s">
        <v>139</v>
      </c>
      <c r="E142" s="179" t="s">
        <v>44</v>
      </c>
      <c r="F142" s="180" t="s">
        <v>1706</v>
      </c>
      <c r="H142" s="181">
        <v>2.52</v>
      </c>
      <c r="I142" s="182"/>
      <c r="L142" s="177"/>
      <c r="M142" s="183"/>
      <c r="N142" s="184"/>
      <c r="O142" s="184"/>
      <c r="P142" s="184"/>
      <c r="Q142" s="184"/>
      <c r="R142" s="184"/>
      <c r="S142" s="184"/>
      <c r="T142" s="185"/>
      <c r="AT142" s="179" t="s">
        <v>139</v>
      </c>
      <c r="AU142" s="179" t="s">
        <v>87</v>
      </c>
      <c r="AV142" s="11" t="s">
        <v>87</v>
      </c>
      <c r="AW142" s="11" t="s">
        <v>42</v>
      </c>
      <c r="AX142" s="11" t="s">
        <v>79</v>
      </c>
      <c r="AY142" s="179" t="s">
        <v>130</v>
      </c>
    </row>
    <row r="143" spans="2:51" s="12" customFormat="1" ht="22.5" customHeight="1">
      <c r="B143" s="186"/>
      <c r="D143" s="178" t="s">
        <v>139</v>
      </c>
      <c r="E143" s="189" t="s">
        <v>44</v>
      </c>
      <c r="F143" s="188" t="s">
        <v>1705</v>
      </c>
      <c r="H143" s="189" t="s">
        <v>44</v>
      </c>
      <c r="I143" s="190"/>
      <c r="L143" s="186"/>
      <c r="M143" s="191"/>
      <c r="N143" s="192"/>
      <c r="O143" s="192"/>
      <c r="P143" s="192"/>
      <c r="Q143" s="192"/>
      <c r="R143" s="192"/>
      <c r="S143" s="192"/>
      <c r="T143" s="193"/>
      <c r="AT143" s="189" t="s">
        <v>139</v>
      </c>
      <c r="AU143" s="189" t="s">
        <v>87</v>
      </c>
      <c r="AV143" s="12" t="s">
        <v>23</v>
      </c>
      <c r="AW143" s="12" t="s">
        <v>42</v>
      </c>
      <c r="AX143" s="12" t="s">
        <v>79</v>
      </c>
      <c r="AY143" s="189" t="s">
        <v>130</v>
      </c>
    </row>
    <row r="144" spans="2:51" s="13" customFormat="1" ht="22.5" customHeight="1">
      <c r="B144" s="194"/>
      <c r="D144" s="195" t="s">
        <v>139</v>
      </c>
      <c r="E144" s="196" t="s">
        <v>44</v>
      </c>
      <c r="F144" s="197" t="s">
        <v>142</v>
      </c>
      <c r="H144" s="198">
        <v>2.52</v>
      </c>
      <c r="I144" s="199"/>
      <c r="L144" s="194"/>
      <c r="M144" s="200"/>
      <c r="N144" s="201"/>
      <c r="O144" s="201"/>
      <c r="P144" s="201"/>
      <c r="Q144" s="201"/>
      <c r="R144" s="201"/>
      <c r="S144" s="201"/>
      <c r="T144" s="202"/>
      <c r="AT144" s="216" t="s">
        <v>139</v>
      </c>
      <c r="AU144" s="216" t="s">
        <v>87</v>
      </c>
      <c r="AV144" s="13" t="s">
        <v>137</v>
      </c>
      <c r="AW144" s="13" t="s">
        <v>42</v>
      </c>
      <c r="AX144" s="13" t="s">
        <v>23</v>
      </c>
      <c r="AY144" s="216" t="s">
        <v>130</v>
      </c>
    </row>
    <row r="145" spans="2:65" s="1" customFormat="1" ht="22.5" customHeight="1">
      <c r="B145" s="164"/>
      <c r="C145" s="165" t="s">
        <v>8</v>
      </c>
      <c r="D145" s="165" t="s">
        <v>132</v>
      </c>
      <c r="E145" s="166" t="s">
        <v>195</v>
      </c>
      <c r="F145" s="167" t="s">
        <v>196</v>
      </c>
      <c r="G145" s="168" t="s">
        <v>135</v>
      </c>
      <c r="H145" s="169">
        <v>100</v>
      </c>
      <c r="I145" s="170">
        <v>105</v>
      </c>
      <c r="J145" s="171">
        <f>ROUND(I145*H145,2)</f>
        <v>10500</v>
      </c>
      <c r="K145" s="167" t="s">
        <v>136</v>
      </c>
      <c r="L145" s="34"/>
      <c r="M145" s="172" t="s">
        <v>44</v>
      </c>
      <c r="N145" s="173" t="s">
        <v>50</v>
      </c>
      <c r="O145" s="35"/>
      <c r="P145" s="174">
        <f>O145*H145</f>
        <v>0</v>
      </c>
      <c r="Q145" s="174">
        <v>0.00084</v>
      </c>
      <c r="R145" s="174">
        <f>Q145*H145</f>
        <v>0.084</v>
      </c>
      <c r="S145" s="174">
        <v>0</v>
      </c>
      <c r="T145" s="175">
        <f>S145*H145</f>
        <v>0</v>
      </c>
      <c r="AR145" s="17" t="s">
        <v>137</v>
      </c>
      <c r="AT145" s="17" t="s">
        <v>132</v>
      </c>
      <c r="AU145" s="17" t="s">
        <v>87</v>
      </c>
      <c r="AY145" s="17" t="s">
        <v>130</v>
      </c>
      <c r="BE145" s="176">
        <f>IF(N145="základní",J145,0)</f>
        <v>10500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7" t="s">
        <v>23</v>
      </c>
      <c r="BK145" s="176">
        <f>ROUND(I145*H145,2)</f>
        <v>10500</v>
      </c>
      <c r="BL145" s="17" t="s">
        <v>137</v>
      </c>
      <c r="BM145" s="17" t="s">
        <v>1704</v>
      </c>
    </row>
    <row r="146" spans="2:51" s="11" customFormat="1" ht="22.5" customHeight="1">
      <c r="B146" s="177"/>
      <c r="D146" s="178" t="s">
        <v>139</v>
      </c>
      <c r="E146" s="179" t="s">
        <v>44</v>
      </c>
      <c r="F146" s="180" t="s">
        <v>1703</v>
      </c>
      <c r="H146" s="181">
        <v>100</v>
      </c>
      <c r="I146" s="182"/>
      <c r="L146" s="177"/>
      <c r="M146" s="183"/>
      <c r="N146" s="184"/>
      <c r="O146" s="184"/>
      <c r="P146" s="184"/>
      <c r="Q146" s="184"/>
      <c r="R146" s="184"/>
      <c r="S146" s="184"/>
      <c r="T146" s="185"/>
      <c r="AT146" s="179" t="s">
        <v>139</v>
      </c>
      <c r="AU146" s="179" t="s">
        <v>87</v>
      </c>
      <c r="AV146" s="11" t="s">
        <v>87</v>
      </c>
      <c r="AW146" s="11" t="s">
        <v>42</v>
      </c>
      <c r="AX146" s="11" t="s">
        <v>79</v>
      </c>
      <c r="AY146" s="179" t="s">
        <v>130</v>
      </c>
    </row>
    <row r="147" spans="2:51" s="12" customFormat="1" ht="22.5" customHeight="1">
      <c r="B147" s="186"/>
      <c r="D147" s="178" t="s">
        <v>139</v>
      </c>
      <c r="E147" s="189" t="s">
        <v>44</v>
      </c>
      <c r="F147" s="188" t="s">
        <v>141</v>
      </c>
      <c r="H147" s="189" t="s">
        <v>44</v>
      </c>
      <c r="I147" s="190"/>
      <c r="L147" s="186"/>
      <c r="M147" s="191"/>
      <c r="N147" s="192"/>
      <c r="O147" s="192"/>
      <c r="P147" s="192"/>
      <c r="Q147" s="192"/>
      <c r="R147" s="192"/>
      <c r="S147" s="192"/>
      <c r="T147" s="193"/>
      <c r="AT147" s="189" t="s">
        <v>139</v>
      </c>
      <c r="AU147" s="189" t="s">
        <v>87</v>
      </c>
      <c r="AV147" s="12" t="s">
        <v>23</v>
      </c>
      <c r="AW147" s="12" t="s">
        <v>42</v>
      </c>
      <c r="AX147" s="12" t="s">
        <v>79</v>
      </c>
      <c r="AY147" s="189" t="s">
        <v>130</v>
      </c>
    </row>
    <row r="148" spans="2:51" s="13" customFormat="1" ht="22.5" customHeight="1">
      <c r="B148" s="194"/>
      <c r="D148" s="195" t="s">
        <v>139</v>
      </c>
      <c r="E148" s="196" t="s">
        <v>44</v>
      </c>
      <c r="F148" s="197" t="s">
        <v>142</v>
      </c>
      <c r="H148" s="198">
        <v>100</v>
      </c>
      <c r="I148" s="199"/>
      <c r="L148" s="194"/>
      <c r="M148" s="200"/>
      <c r="N148" s="201"/>
      <c r="O148" s="201"/>
      <c r="P148" s="201"/>
      <c r="Q148" s="201"/>
      <c r="R148" s="201"/>
      <c r="S148" s="201"/>
      <c r="T148" s="202"/>
      <c r="AT148" s="216" t="s">
        <v>139</v>
      </c>
      <c r="AU148" s="216" t="s">
        <v>87</v>
      </c>
      <c r="AV148" s="13" t="s">
        <v>137</v>
      </c>
      <c r="AW148" s="13" t="s">
        <v>42</v>
      </c>
      <c r="AX148" s="13" t="s">
        <v>23</v>
      </c>
      <c r="AY148" s="216" t="s">
        <v>130</v>
      </c>
    </row>
    <row r="149" spans="2:65" s="1" customFormat="1" ht="22.5" customHeight="1">
      <c r="B149" s="164"/>
      <c r="C149" s="165" t="s">
        <v>212</v>
      </c>
      <c r="D149" s="165" t="s">
        <v>132</v>
      </c>
      <c r="E149" s="166" t="s">
        <v>200</v>
      </c>
      <c r="F149" s="167" t="s">
        <v>201</v>
      </c>
      <c r="G149" s="168" t="s">
        <v>135</v>
      </c>
      <c r="H149" s="169">
        <v>100</v>
      </c>
      <c r="I149" s="170">
        <v>18.9</v>
      </c>
      <c r="J149" s="171">
        <f>ROUND(I149*H149,2)</f>
        <v>1890</v>
      </c>
      <c r="K149" s="167" t="s">
        <v>136</v>
      </c>
      <c r="L149" s="34"/>
      <c r="M149" s="172" t="s">
        <v>44</v>
      </c>
      <c r="N149" s="173" t="s">
        <v>50</v>
      </c>
      <c r="O149" s="35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AR149" s="17" t="s">
        <v>137</v>
      </c>
      <c r="AT149" s="17" t="s">
        <v>132</v>
      </c>
      <c r="AU149" s="17" t="s">
        <v>87</v>
      </c>
      <c r="AY149" s="17" t="s">
        <v>130</v>
      </c>
      <c r="BE149" s="176">
        <f>IF(N149="základní",J149,0)</f>
        <v>1890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7" t="s">
        <v>23</v>
      </c>
      <c r="BK149" s="176">
        <f>ROUND(I149*H149,2)</f>
        <v>1890</v>
      </c>
      <c r="BL149" s="17" t="s">
        <v>137</v>
      </c>
      <c r="BM149" s="17" t="s">
        <v>1702</v>
      </c>
    </row>
    <row r="150" spans="2:65" s="1" customFormat="1" ht="22.5" customHeight="1">
      <c r="B150" s="164"/>
      <c r="C150" s="165" t="s">
        <v>217</v>
      </c>
      <c r="D150" s="165" t="s">
        <v>132</v>
      </c>
      <c r="E150" s="166" t="s">
        <v>1701</v>
      </c>
      <c r="F150" s="167" t="s">
        <v>1700</v>
      </c>
      <c r="G150" s="168" t="s">
        <v>263</v>
      </c>
      <c r="H150" s="169">
        <v>65</v>
      </c>
      <c r="I150" s="170">
        <v>1530</v>
      </c>
      <c r="J150" s="171">
        <f>ROUND(I150*H150,2)</f>
        <v>99450</v>
      </c>
      <c r="K150" s="167" t="s">
        <v>136</v>
      </c>
      <c r="L150" s="34"/>
      <c r="M150" s="172" t="s">
        <v>44</v>
      </c>
      <c r="N150" s="173" t="s">
        <v>50</v>
      </c>
      <c r="O150" s="35"/>
      <c r="P150" s="174">
        <f>O150*H150</f>
        <v>0</v>
      </c>
      <c r="Q150" s="174">
        <v>0.00133</v>
      </c>
      <c r="R150" s="174">
        <f>Q150*H150</f>
        <v>0.08645</v>
      </c>
      <c r="S150" s="174">
        <v>0</v>
      </c>
      <c r="T150" s="175">
        <f>S150*H150</f>
        <v>0</v>
      </c>
      <c r="AR150" s="17" t="s">
        <v>137</v>
      </c>
      <c r="AT150" s="17" t="s">
        <v>132</v>
      </c>
      <c r="AU150" s="17" t="s">
        <v>87</v>
      </c>
      <c r="AY150" s="17" t="s">
        <v>130</v>
      </c>
      <c r="BE150" s="176">
        <f>IF(N150="základní",J150,0)</f>
        <v>99450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7" t="s">
        <v>23</v>
      </c>
      <c r="BK150" s="176">
        <f>ROUND(I150*H150,2)</f>
        <v>99450</v>
      </c>
      <c r="BL150" s="17" t="s">
        <v>137</v>
      </c>
      <c r="BM150" s="17" t="s">
        <v>1699</v>
      </c>
    </row>
    <row r="151" spans="2:51" s="11" customFormat="1" ht="22.5" customHeight="1">
      <c r="B151" s="177"/>
      <c r="D151" s="178" t="s">
        <v>139</v>
      </c>
      <c r="E151" s="179" t="s">
        <v>44</v>
      </c>
      <c r="F151" s="180" t="s">
        <v>1698</v>
      </c>
      <c r="H151" s="181">
        <v>65</v>
      </c>
      <c r="I151" s="182"/>
      <c r="L151" s="177"/>
      <c r="M151" s="183"/>
      <c r="N151" s="184"/>
      <c r="O151" s="184"/>
      <c r="P151" s="184"/>
      <c r="Q151" s="184"/>
      <c r="R151" s="184"/>
      <c r="S151" s="184"/>
      <c r="T151" s="185"/>
      <c r="AT151" s="179" t="s">
        <v>139</v>
      </c>
      <c r="AU151" s="179" t="s">
        <v>87</v>
      </c>
      <c r="AV151" s="11" t="s">
        <v>87</v>
      </c>
      <c r="AW151" s="11" t="s">
        <v>42</v>
      </c>
      <c r="AX151" s="11" t="s">
        <v>79</v>
      </c>
      <c r="AY151" s="179" t="s">
        <v>130</v>
      </c>
    </row>
    <row r="152" spans="2:51" s="12" customFormat="1" ht="22.5" customHeight="1">
      <c r="B152" s="186"/>
      <c r="D152" s="178" t="s">
        <v>139</v>
      </c>
      <c r="E152" s="189" t="s">
        <v>44</v>
      </c>
      <c r="F152" s="188" t="s">
        <v>1697</v>
      </c>
      <c r="H152" s="189" t="s">
        <v>44</v>
      </c>
      <c r="I152" s="190"/>
      <c r="L152" s="186"/>
      <c r="M152" s="191"/>
      <c r="N152" s="192"/>
      <c r="O152" s="192"/>
      <c r="P152" s="192"/>
      <c r="Q152" s="192"/>
      <c r="R152" s="192"/>
      <c r="S152" s="192"/>
      <c r="T152" s="193"/>
      <c r="AT152" s="189" t="s">
        <v>139</v>
      </c>
      <c r="AU152" s="189" t="s">
        <v>87</v>
      </c>
      <c r="AV152" s="12" t="s">
        <v>23</v>
      </c>
      <c r="AW152" s="12" t="s">
        <v>42</v>
      </c>
      <c r="AX152" s="12" t="s">
        <v>79</v>
      </c>
      <c r="AY152" s="189" t="s">
        <v>130</v>
      </c>
    </row>
    <row r="153" spans="2:51" s="12" customFormat="1" ht="22.5" customHeight="1">
      <c r="B153" s="186"/>
      <c r="D153" s="178" t="s">
        <v>139</v>
      </c>
      <c r="E153" s="189" t="s">
        <v>44</v>
      </c>
      <c r="F153" s="188" t="s">
        <v>141</v>
      </c>
      <c r="H153" s="189" t="s">
        <v>44</v>
      </c>
      <c r="I153" s="190"/>
      <c r="L153" s="186"/>
      <c r="M153" s="191"/>
      <c r="N153" s="192"/>
      <c r="O153" s="192"/>
      <c r="P153" s="192"/>
      <c r="Q153" s="192"/>
      <c r="R153" s="192"/>
      <c r="S153" s="192"/>
      <c r="T153" s="193"/>
      <c r="AT153" s="189" t="s">
        <v>139</v>
      </c>
      <c r="AU153" s="189" t="s">
        <v>87</v>
      </c>
      <c r="AV153" s="12" t="s">
        <v>23</v>
      </c>
      <c r="AW153" s="12" t="s">
        <v>42</v>
      </c>
      <c r="AX153" s="12" t="s">
        <v>79</v>
      </c>
      <c r="AY153" s="189" t="s">
        <v>130</v>
      </c>
    </row>
    <row r="154" spans="2:51" s="13" customFormat="1" ht="22.5" customHeight="1">
      <c r="B154" s="194"/>
      <c r="D154" s="195" t="s">
        <v>139</v>
      </c>
      <c r="E154" s="196" t="s">
        <v>44</v>
      </c>
      <c r="F154" s="197" t="s">
        <v>142</v>
      </c>
      <c r="H154" s="198">
        <v>65</v>
      </c>
      <c r="I154" s="199"/>
      <c r="L154" s="194"/>
      <c r="M154" s="200"/>
      <c r="N154" s="201"/>
      <c r="O154" s="201"/>
      <c r="P154" s="201"/>
      <c r="Q154" s="201"/>
      <c r="R154" s="201"/>
      <c r="S154" s="201"/>
      <c r="T154" s="202"/>
      <c r="AT154" s="216" t="s">
        <v>139</v>
      </c>
      <c r="AU154" s="216" t="s">
        <v>87</v>
      </c>
      <c r="AV154" s="13" t="s">
        <v>137</v>
      </c>
      <c r="AW154" s="13" t="s">
        <v>42</v>
      </c>
      <c r="AX154" s="13" t="s">
        <v>23</v>
      </c>
      <c r="AY154" s="216" t="s">
        <v>130</v>
      </c>
    </row>
    <row r="155" spans="2:65" s="1" customFormat="1" ht="22.5" customHeight="1">
      <c r="B155" s="164"/>
      <c r="C155" s="204" t="s">
        <v>221</v>
      </c>
      <c r="D155" s="204" t="s">
        <v>237</v>
      </c>
      <c r="E155" s="205" t="s">
        <v>1696</v>
      </c>
      <c r="F155" s="206" t="s">
        <v>1695</v>
      </c>
      <c r="G155" s="207" t="s">
        <v>229</v>
      </c>
      <c r="H155" s="208">
        <v>2.769</v>
      </c>
      <c r="I155" s="209">
        <v>46065</v>
      </c>
      <c r="J155" s="210">
        <f>ROUND(I155*H155,2)</f>
        <v>127553.99</v>
      </c>
      <c r="K155" s="206" t="s">
        <v>136</v>
      </c>
      <c r="L155" s="211"/>
      <c r="M155" s="212" t="s">
        <v>44</v>
      </c>
      <c r="N155" s="213" t="s">
        <v>50</v>
      </c>
      <c r="O155" s="35"/>
      <c r="P155" s="174">
        <f>O155*H155</f>
        <v>0</v>
      </c>
      <c r="Q155" s="174">
        <v>1</v>
      </c>
      <c r="R155" s="174">
        <f>Q155*H155</f>
        <v>2.769</v>
      </c>
      <c r="S155" s="174">
        <v>0</v>
      </c>
      <c r="T155" s="175">
        <f>S155*H155</f>
        <v>0</v>
      </c>
      <c r="AR155" s="17" t="s">
        <v>174</v>
      </c>
      <c r="AT155" s="17" t="s">
        <v>237</v>
      </c>
      <c r="AU155" s="17" t="s">
        <v>87</v>
      </c>
      <c r="AY155" s="17" t="s">
        <v>130</v>
      </c>
      <c r="BE155" s="176">
        <f>IF(N155="základní",J155,0)</f>
        <v>127553.99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7" t="s">
        <v>23</v>
      </c>
      <c r="BK155" s="176">
        <f>ROUND(I155*H155,2)</f>
        <v>127553.99</v>
      </c>
      <c r="BL155" s="17" t="s">
        <v>137</v>
      </c>
      <c r="BM155" s="17" t="s">
        <v>1694</v>
      </c>
    </row>
    <row r="156" spans="2:47" s="1" customFormat="1" ht="30" customHeight="1">
      <c r="B156" s="34"/>
      <c r="D156" s="178" t="s">
        <v>501</v>
      </c>
      <c r="F156" s="219" t="s">
        <v>1693</v>
      </c>
      <c r="I156" s="138"/>
      <c r="L156" s="34"/>
      <c r="M156" s="233"/>
      <c r="N156" s="35"/>
      <c r="O156" s="35"/>
      <c r="P156" s="35"/>
      <c r="Q156" s="35"/>
      <c r="R156" s="35"/>
      <c r="S156" s="35"/>
      <c r="T156" s="64"/>
      <c r="AT156" s="17" t="s">
        <v>501</v>
      </c>
      <c r="AU156" s="17" t="s">
        <v>87</v>
      </c>
    </row>
    <row r="157" spans="2:51" s="11" customFormat="1" ht="22.5" customHeight="1">
      <c r="B157" s="177"/>
      <c r="D157" s="178" t="s">
        <v>139</v>
      </c>
      <c r="E157" s="179" t="s">
        <v>44</v>
      </c>
      <c r="F157" s="180" t="s">
        <v>1692</v>
      </c>
      <c r="H157" s="181">
        <v>2.769</v>
      </c>
      <c r="I157" s="182"/>
      <c r="L157" s="177"/>
      <c r="M157" s="183"/>
      <c r="N157" s="184"/>
      <c r="O157" s="184"/>
      <c r="P157" s="184"/>
      <c r="Q157" s="184"/>
      <c r="R157" s="184"/>
      <c r="S157" s="184"/>
      <c r="T157" s="185"/>
      <c r="AT157" s="179" t="s">
        <v>139</v>
      </c>
      <c r="AU157" s="179" t="s">
        <v>87</v>
      </c>
      <c r="AV157" s="11" t="s">
        <v>87</v>
      </c>
      <c r="AW157" s="11" t="s">
        <v>42</v>
      </c>
      <c r="AX157" s="11" t="s">
        <v>79</v>
      </c>
      <c r="AY157" s="179" t="s">
        <v>130</v>
      </c>
    </row>
    <row r="158" spans="2:51" s="13" customFormat="1" ht="22.5" customHeight="1">
      <c r="B158" s="194"/>
      <c r="D158" s="195" t="s">
        <v>139</v>
      </c>
      <c r="E158" s="196" t="s">
        <v>44</v>
      </c>
      <c r="F158" s="197" t="s">
        <v>142</v>
      </c>
      <c r="H158" s="198">
        <v>2.769</v>
      </c>
      <c r="I158" s="199"/>
      <c r="L158" s="194"/>
      <c r="M158" s="200"/>
      <c r="N158" s="201"/>
      <c r="O158" s="201"/>
      <c r="P158" s="201"/>
      <c r="Q158" s="201"/>
      <c r="R158" s="201"/>
      <c r="S158" s="201"/>
      <c r="T158" s="202"/>
      <c r="AT158" s="216" t="s">
        <v>139</v>
      </c>
      <c r="AU158" s="216" t="s">
        <v>87</v>
      </c>
      <c r="AV158" s="13" t="s">
        <v>137</v>
      </c>
      <c r="AW158" s="13" t="s">
        <v>42</v>
      </c>
      <c r="AX158" s="13" t="s">
        <v>23</v>
      </c>
      <c r="AY158" s="216" t="s">
        <v>130</v>
      </c>
    </row>
    <row r="159" spans="2:65" s="1" customFormat="1" ht="22.5" customHeight="1">
      <c r="B159" s="164"/>
      <c r="C159" s="165" t="s">
        <v>226</v>
      </c>
      <c r="D159" s="165" t="s">
        <v>132</v>
      </c>
      <c r="E159" s="166" t="s">
        <v>1691</v>
      </c>
      <c r="F159" s="167" t="s">
        <v>1690</v>
      </c>
      <c r="G159" s="168" t="s">
        <v>263</v>
      </c>
      <c r="H159" s="169">
        <v>65</v>
      </c>
      <c r="I159" s="170">
        <v>918</v>
      </c>
      <c r="J159" s="171">
        <f>ROUND(I159*H159,2)</f>
        <v>59670</v>
      </c>
      <c r="K159" s="167" t="s">
        <v>136</v>
      </c>
      <c r="L159" s="34"/>
      <c r="M159" s="172" t="s">
        <v>44</v>
      </c>
      <c r="N159" s="173" t="s">
        <v>50</v>
      </c>
      <c r="O159" s="35"/>
      <c r="P159" s="174">
        <f>O159*H159</f>
        <v>0</v>
      </c>
      <c r="Q159" s="174">
        <v>0</v>
      </c>
      <c r="R159" s="174">
        <f>Q159*H159</f>
        <v>0</v>
      </c>
      <c r="S159" s="174">
        <v>0</v>
      </c>
      <c r="T159" s="175">
        <f>S159*H159</f>
        <v>0</v>
      </c>
      <c r="AR159" s="17" t="s">
        <v>137</v>
      </c>
      <c r="AT159" s="17" t="s">
        <v>132</v>
      </c>
      <c r="AU159" s="17" t="s">
        <v>87</v>
      </c>
      <c r="AY159" s="17" t="s">
        <v>130</v>
      </c>
      <c r="BE159" s="176">
        <f>IF(N159="základní",J159,0)</f>
        <v>59670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7" t="s">
        <v>23</v>
      </c>
      <c r="BK159" s="176">
        <f>ROUND(I159*H159,2)</f>
        <v>59670</v>
      </c>
      <c r="BL159" s="17" t="s">
        <v>137</v>
      </c>
      <c r="BM159" s="17" t="s">
        <v>1689</v>
      </c>
    </row>
    <row r="160" spans="2:65" s="1" customFormat="1" ht="22.5" customHeight="1">
      <c r="B160" s="164"/>
      <c r="C160" s="165" t="s">
        <v>232</v>
      </c>
      <c r="D160" s="165" t="s">
        <v>132</v>
      </c>
      <c r="E160" s="166" t="s">
        <v>1688</v>
      </c>
      <c r="F160" s="167" t="s">
        <v>1687</v>
      </c>
      <c r="G160" s="168" t="s">
        <v>135</v>
      </c>
      <c r="H160" s="169">
        <v>16</v>
      </c>
      <c r="I160" s="170">
        <v>636</v>
      </c>
      <c r="J160" s="171">
        <f>ROUND(I160*H160,2)</f>
        <v>10176</v>
      </c>
      <c r="K160" s="167" t="s">
        <v>136</v>
      </c>
      <c r="L160" s="34"/>
      <c r="M160" s="172" t="s">
        <v>44</v>
      </c>
      <c r="N160" s="173" t="s">
        <v>50</v>
      </c>
      <c r="O160" s="35"/>
      <c r="P160" s="174">
        <f>O160*H160</f>
        <v>0</v>
      </c>
      <c r="Q160" s="174">
        <v>0.0264</v>
      </c>
      <c r="R160" s="174">
        <f>Q160*H160</f>
        <v>0.4224</v>
      </c>
      <c r="S160" s="174">
        <v>0</v>
      </c>
      <c r="T160" s="175">
        <f>S160*H160</f>
        <v>0</v>
      </c>
      <c r="AR160" s="17" t="s">
        <v>137</v>
      </c>
      <c r="AT160" s="17" t="s">
        <v>132</v>
      </c>
      <c r="AU160" s="17" t="s">
        <v>87</v>
      </c>
      <c r="AY160" s="17" t="s">
        <v>130</v>
      </c>
      <c r="BE160" s="176">
        <f>IF(N160="základní",J160,0)</f>
        <v>10176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7" t="s">
        <v>23</v>
      </c>
      <c r="BK160" s="176">
        <f>ROUND(I160*H160,2)</f>
        <v>10176</v>
      </c>
      <c r="BL160" s="17" t="s">
        <v>137</v>
      </c>
      <c r="BM160" s="17" t="s">
        <v>1686</v>
      </c>
    </row>
    <row r="161" spans="2:51" s="11" customFormat="1" ht="22.5" customHeight="1">
      <c r="B161" s="177"/>
      <c r="D161" s="178" t="s">
        <v>139</v>
      </c>
      <c r="E161" s="179" t="s">
        <v>44</v>
      </c>
      <c r="F161" s="180" t="s">
        <v>1685</v>
      </c>
      <c r="H161" s="181">
        <v>16</v>
      </c>
      <c r="I161" s="182"/>
      <c r="L161" s="177"/>
      <c r="M161" s="183"/>
      <c r="N161" s="184"/>
      <c r="O161" s="184"/>
      <c r="P161" s="184"/>
      <c r="Q161" s="184"/>
      <c r="R161" s="184"/>
      <c r="S161" s="184"/>
      <c r="T161" s="185"/>
      <c r="AT161" s="179" t="s">
        <v>139</v>
      </c>
      <c r="AU161" s="179" t="s">
        <v>87</v>
      </c>
      <c r="AV161" s="11" t="s">
        <v>87</v>
      </c>
      <c r="AW161" s="11" t="s">
        <v>42</v>
      </c>
      <c r="AX161" s="11" t="s">
        <v>79</v>
      </c>
      <c r="AY161" s="179" t="s">
        <v>130</v>
      </c>
    </row>
    <row r="162" spans="2:51" s="12" customFormat="1" ht="22.5" customHeight="1">
      <c r="B162" s="186"/>
      <c r="D162" s="178" t="s">
        <v>139</v>
      </c>
      <c r="E162" s="189" t="s">
        <v>44</v>
      </c>
      <c r="F162" s="188" t="s">
        <v>141</v>
      </c>
      <c r="H162" s="189" t="s">
        <v>44</v>
      </c>
      <c r="I162" s="190"/>
      <c r="L162" s="186"/>
      <c r="M162" s="191"/>
      <c r="N162" s="192"/>
      <c r="O162" s="192"/>
      <c r="P162" s="192"/>
      <c r="Q162" s="192"/>
      <c r="R162" s="192"/>
      <c r="S162" s="192"/>
      <c r="T162" s="193"/>
      <c r="AT162" s="189" t="s">
        <v>139</v>
      </c>
      <c r="AU162" s="189" t="s">
        <v>87</v>
      </c>
      <c r="AV162" s="12" t="s">
        <v>23</v>
      </c>
      <c r="AW162" s="12" t="s">
        <v>42</v>
      </c>
      <c r="AX162" s="12" t="s">
        <v>79</v>
      </c>
      <c r="AY162" s="189" t="s">
        <v>130</v>
      </c>
    </row>
    <row r="163" spans="2:51" s="13" customFormat="1" ht="22.5" customHeight="1">
      <c r="B163" s="194"/>
      <c r="D163" s="195" t="s">
        <v>139</v>
      </c>
      <c r="E163" s="196" t="s">
        <v>44</v>
      </c>
      <c r="F163" s="197" t="s">
        <v>142</v>
      </c>
      <c r="H163" s="198">
        <v>16</v>
      </c>
      <c r="I163" s="199"/>
      <c r="L163" s="194"/>
      <c r="M163" s="200"/>
      <c r="N163" s="201"/>
      <c r="O163" s="201"/>
      <c r="P163" s="201"/>
      <c r="Q163" s="201"/>
      <c r="R163" s="201"/>
      <c r="S163" s="201"/>
      <c r="T163" s="202"/>
      <c r="AT163" s="216" t="s">
        <v>139</v>
      </c>
      <c r="AU163" s="216" t="s">
        <v>87</v>
      </c>
      <c r="AV163" s="13" t="s">
        <v>137</v>
      </c>
      <c r="AW163" s="13" t="s">
        <v>42</v>
      </c>
      <c r="AX163" s="13" t="s">
        <v>23</v>
      </c>
      <c r="AY163" s="216" t="s">
        <v>130</v>
      </c>
    </row>
    <row r="164" spans="2:65" s="1" customFormat="1" ht="22.5" customHeight="1">
      <c r="B164" s="164"/>
      <c r="C164" s="165" t="s">
        <v>7</v>
      </c>
      <c r="D164" s="165" t="s">
        <v>132</v>
      </c>
      <c r="E164" s="166" t="s">
        <v>1684</v>
      </c>
      <c r="F164" s="167" t="s">
        <v>1683</v>
      </c>
      <c r="G164" s="168" t="s">
        <v>135</v>
      </c>
      <c r="H164" s="169">
        <v>60</v>
      </c>
      <c r="I164" s="170">
        <v>35.5</v>
      </c>
      <c r="J164" s="171">
        <f>ROUND(I164*H164,2)</f>
        <v>2130</v>
      </c>
      <c r="K164" s="167" t="s">
        <v>136</v>
      </c>
      <c r="L164" s="34"/>
      <c r="M164" s="172" t="s">
        <v>44</v>
      </c>
      <c r="N164" s="173" t="s">
        <v>50</v>
      </c>
      <c r="O164" s="35"/>
      <c r="P164" s="174">
        <f>O164*H164</f>
        <v>0</v>
      </c>
      <c r="Q164" s="174">
        <v>0</v>
      </c>
      <c r="R164" s="174">
        <f>Q164*H164</f>
        <v>0</v>
      </c>
      <c r="S164" s="174">
        <v>0</v>
      </c>
      <c r="T164" s="175">
        <f>S164*H164</f>
        <v>0</v>
      </c>
      <c r="AR164" s="17" t="s">
        <v>137</v>
      </c>
      <c r="AT164" s="17" t="s">
        <v>132</v>
      </c>
      <c r="AU164" s="17" t="s">
        <v>87</v>
      </c>
      <c r="AY164" s="17" t="s">
        <v>130</v>
      </c>
      <c r="BE164" s="176">
        <f>IF(N164="základní",J164,0)</f>
        <v>2130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7" t="s">
        <v>23</v>
      </c>
      <c r="BK164" s="176">
        <f>ROUND(I164*H164,2)</f>
        <v>2130</v>
      </c>
      <c r="BL164" s="17" t="s">
        <v>137</v>
      </c>
      <c r="BM164" s="17" t="s">
        <v>1682</v>
      </c>
    </row>
    <row r="165" spans="2:51" s="11" customFormat="1" ht="22.5" customHeight="1">
      <c r="B165" s="177"/>
      <c r="D165" s="178" t="s">
        <v>139</v>
      </c>
      <c r="E165" s="179" t="s">
        <v>44</v>
      </c>
      <c r="F165" s="180" t="s">
        <v>1681</v>
      </c>
      <c r="H165" s="181">
        <v>60</v>
      </c>
      <c r="I165" s="182"/>
      <c r="L165" s="177"/>
      <c r="M165" s="183"/>
      <c r="N165" s="184"/>
      <c r="O165" s="184"/>
      <c r="P165" s="184"/>
      <c r="Q165" s="184"/>
      <c r="R165" s="184"/>
      <c r="S165" s="184"/>
      <c r="T165" s="185"/>
      <c r="AT165" s="179" t="s">
        <v>139</v>
      </c>
      <c r="AU165" s="179" t="s">
        <v>87</v>
      </c>
      <c r="AV165" s="11" t="s">
        <v>87</v>
      </c>
      <c r="AW165" s="11" t="s">
        <v>42</v>
      </c>
      <c r="AX165" s="11" t="s">
        <v>79</v>
      </c>
      <c r="AY165" s="179" t="s">
        <v>130</v>
      </c>
    </row>
    <row r="166" spans="2:51" s="12" customFormat="1" ht="22.5" customHeight="1">
      <c r="B166" s="186"/>
      <c r="D166" s="178" t="s">
        <v>139</v>
      </c>
      <c r="E166" s="189" t="s">
        <v>44</v>
      </c>
      <c r="F166" s="188" t="s">
        <v>1680</v>
      </c>
      <c r="H166" s="189" t="s">
        <v>44</v>
      </c>
      <c r="I166" s="190"/>
      <c r="L166" s="186"/>
      <c r="M166" s="191"/>
      <c r="N166" s="192"/>
      <c r="O166" s="192"/>
      <c r="P166" s="192"/>
      <c r="Q166" s="192"/>
      <c r="R166" s="192"/>
      <c r="S166" s="192"/>
      <c r="T166" s="193"/>
      <c r="AT166" s="189" t="s">
        <v>139</v>
      </c>
      <c r="AU166" s="189" t="s">
        <v>87</v>
      </c>
      <c r="AV166" s="12" t="s">
        <v>23</v>
      </c>
      <c r="AW166" s="12" t="s">
        <v>42</v>
      </c>
      <c r="AX166" s="12" t="s">
        <v>79</v>
      </c>
      <c r="AY166" s="189" t="s">
        <v>130</v>
      </c>
    </row>
    <row r="167" spans="2:51" s="13" customFormat="1" ht="22.5" customHeight="1">
      <c r="B167" s="194"/>
      <c r="D167" s="195" t="s">
        <v>139</v>
      </c>
      <c r="E167" s="196" t="s">
        <v>44</v>
      </c>
      <c r="F167" s="197" t="s">
        <v>142</v>
      </c>
      <c r="H167" s="198">
        <v>60</v>
      </c>
      <c r="I167" s="199"/>
      <c r="L167" s="194"/>
      <c r="M167" s="200"/>
      <c r="N167" s="201"/>
      <c r="O167" s="201"/>
      <c r="P167" s="201"/>
      <c r="Q167" s="201"/>
      <c r="R167" s="201"/>
      <c r="S167" s="201"/>
      <c r="T167" s="202"/>
      <c r="AT167" s="216" t="s">
        <v>139</v>
      </c>
      <c r="AU167" s="216" t="s">
        <v>87</v>
      </c>
      <c r="AV167" s="13" t="s">
        <v>137</v>
      </c>
      <c r="AW167" s="13" t="s">
        <v>42</v>
      </c>
      <c r="AX167" s="13" t="s">
        <v>23</v>
      </c>
      <c r="AY167" s="216" t="s">
        <v>130</v>
      </c>
    </row>
    <row r="168" spans="2:65" s="1" customFormat="1" ht="22.5" customHeight="1">
      <c r="B168" s="164"/>
      <c r="C168" s="165" t="s">
        <v>242</v>
      </c>
      <c r="D168" s="165" t="s">
        <v>132</v>
      </c>
      <c r="E168" s="166" t="s">
        <v>1679</v>
      </c>
      <c r="F168" s="167" t="s">
        <v>1678</v>
      </c>
      <c r="G168" s="168" t="s">
        <v>155</v>
      </c>
      <c r="H168" s="169">
        <v>13.35</v>
      </c>
      <c r="I168" s="170">
        <v>398</v>
      </c>
      <c r="J168" s="171">
        <f>ROUND(I168*H168,2)</f>
        <v>5313.3</v>
      </c>
      <c r="K168" s="167" t="s">
        <v>136</v>
      </c>
      <c r="L168" s="34"/>
      <c r="M168" s="172" t="s">
        <v>44</v>
      </c>
      <c r="N168" s="173" t="s">
        <v>50</v>
      </c>
      <c r="O168" s="35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AR168" s="17" t="s">
        <v>137</v>
      </c>
      <c r="AT168" s="17" t="s">
        <v>132</v>
      </c>
      <c r="AU168" s="17" t="s">
        <v>87</v>
      </c>
      <c r="AY168" s="17" t="s">
        <v>130</v>
      </c>
      <c r="BE168" s="176">
        <f>IF(N168="základní",J168,0)</f>
        <v>5313.3</v>
      </c>
      <c r="BF168" s="176">
        <f>IF(N168="snížená",J168,0)</f>
        <v>0</v>
      </c>
      <c r="BG168" s="176">
        <f>IF(N168="zákl. přenesená",J168,0)</f>
        <v>0</v>
      </c>
      <c r="BH168" s="176">
        <f>IF(N168="sníž. přenesená",J168,0)</f>
        <v>0</v>
      </c>
      <c r="BI168" s="176">
        <f>IF(N168="nulová",J168,0)</f>
        <v>0</v>
      </c>
      <c r="BJ168" s="17" t="s">
        <v>23</v>
      </c>
      <c r="BK168" s="176">
        <f>ROUND(I168*H168,2)</f>
        <v>5313.3</v>
      </c>
      <c r="BL168" s="17" t="s">
        <v>137</v>
      </c>
      <c r="BM168" s="17" t="s">
        <v>1677</v>
      </c>
    </row>
    <row r="169" spans="2:51" s="11" customFormat="1" ht="22.5" customHeight="1">
      <c r="B169" s="177"/>
      <c r="D169" s="178" t="s">
        <v>139</v>
      </c>
      <c r="E169" s="179" t="s">
        <v>44</v>
      </c>
      <c r="F169" s="180" t="s">
        <v>1676</v>
      </c>
      <c r="H169" s="181">
        <v>13.35</v>
      </c>
      <c r="I169" s="182"/>
      <c r="L169" s="177"/>
      <c r="M169" s="183"/>
      <c r="N169" s="184"/>
      <c r="O169" s="184"/>
      <c r="P169" s="184"/>
      <c r="Q169" s="184"/>
      <c r="R169" s="184"/>
      <c r="S169" s="184"/>
      <c r="T169" s="185"/>
      <c r="AT169" s="179" t="s">
        <v>139</v>
      </c>
      <c r="AU169" s="179" t="s">
        <v>87</v>
      </c>
      <c r="AV169" s="11" t="s">
        <v>87</v>
      </c>
      <c r="AW169" s="11" t="s">
        <v>42</v>
      </c>
      <c r="AX169" s="11" t="s">
        <v>79</v>
      </c>
      <c r="AY169" s="179" t="s">
        <v>130</v>
      </c>
    </row>
    <row r="170" spans="2:51" s="12" customFormat="1" ht="22.5" customHeight="1">
      <c r="B170" s="186"/>
      <c r="D170" s="178" t="s">
        <v>139</v>
      </c>
      <c r="E170" s="189" t="s">
        <v>44</v>
      </c>
      <c r="F170" s="188" t="s">
        <v>141</v>
      </c>
      <c r="H170" s="189" t="s">
        <v>44</v>
      </c>
      <c r="I170" s="190"/>
      <c r="L170" s="186"/>
      <c r="M170" s="191"/>
      <c r="N170" s="192"/>
      <c r="O170" s="192"/>
      <c r="P170" s="192"/>
      <c r="Q170" s="192"/>
      <c r="R170" s="192"/>
      <c r="S170" s="192"/>
      <c r="T170" s="193"/>
      <c r="AT170" s="189" t="s">
        <v>139</v>
      </c>
      <c r="AU170" s="189" t="s">
        <v>87</v>
      </c>
      <c r="AV170" s="12" t="s">
        <v>23</v>
      </c>
      <c r="AW170" s="12" t="s">
        <v>42</v>
      </c>
      <c r="AX170" s="12" t="s">
        <v>79</v>
      </c>
      <c r="AY170" s="189" t="s">
        <v>130</v>
      </c>
    </row>
    <row r="171" spans="2:51" s="13" customFormat="1" ht="22.5" customHeight="1">
      <c r="B171" s="194"/>
      <c r="D171" s="195" t="s">
        <v>139</v>
      </c>
      <c r="E171" s="196" t="s">
        <v>44</v>
      </c>
      <c r="F171" s="197" t="s">
        <v>142</v>
      </c>
      <c r="H171" s="198">
        <v>13.35</v>
      </c>
      <c r="I171" s="199"/>
      <c r="L171" s="194"/>
      <c r="M171" s="200"/>
      <c r="N171" s="201"/>
      <c r="O171" s="201"/>
      <c r="P171" s="201"/>
      <c r="Q171" s="201"/>
      <c r="R171" s="201"/>
      <c r="S171" s="201"/>
      <c r="T171" s="202"/>
      <c r="AT171" s="216" t="s">
        <v>139</v>
      </c>
      <c r="AU171" s="216" t="s">
        <v>87</v>
      </c>
      <c r="AV171" s="13" t="s">
        <v>137</v>
      </c>
      <c r="AW171" s="13" t="s">
        <v>42</v>
      </c>
      <c r="AX171" s="13" t="s">
        <v>23</v>
      </c>
      <c r="AY171" s="216" t="s">
        <v>130</v>
      </c>
    </row>
    <row r="172" spans="2:65" s="1" customFormat="1" ht="22.5" customHeight="1">
      <c r="B172" s="164"/>
      <c r="C172" s="165" t="s">
        <v>244</v>
      </c>
      <c r="D172" s="165" t="s">
        <v>132</v>
      </c>
      <c r="E172" s="166" t="s">
        <v>233</v>
      </c>
      <c r="F172" s="167" t="s">
        <v>1675</v>
      </c>
      <c r="G172" s="168" t="s">
        <v>155</v>
      </c>
      <c r="H172" s="169">
        <v>17.2</v>
      </c>
      <c r="I172" s="170">
        <v>383</v>
      </c>
      <c r="J172" s="171">
        <f>ROUND(I172*H172,2)</f>
        <v>6587.6</v>
      </c>
      <c r="K172" s="167" t="s">
        <v>136</v>
      </c>
      <c r="L172" s="34"/>
      <c r="M172" s="172" t="s">
        <v>44</v>
      </c>
      <c r="N172" s="173" t="s">
        <v>50</v>
      </c>
      <c r="O172" s="35"/>
      <c r="P172" s="174">
        <f>O172*H172</f>
        <v>0</v>
      </c>
      <c r="Q172" s="174">
        <v>0</v>
      </c>
      <c r="R172" s="174">
        <f>Q172*H172</f>
        <v>0</v>
      </c>
      <c r="S172" s="174">
        <v>0</v>
      </c>
      <c r="T172" s="175">
        <f>S172*H172</f>
        <v>0</v>
      </c>
      <c r="AR172" s="17" t="s">
        <v>137</v>
      </c>
      <c r="AT172" s="17" t="s">
        <v>132</v>
      </c>
      <c r="AU172" s="17" t="s">
        <v>87</v>
      </c>
      <c r="AY172" s="17" t="s">
        <v>130</v>
      </c>
      <c r="BE172" s="176">
        <f>IF(N172="základní",J172,0)</f>
        <v>6587.6</v>
      </c>
      <c r="BF172" s="176">
        <f>IF(N172="snížená",J172,0)</f>
        <v>0</v>
      </c>
      <c r="BG172" s="176">
        <f>IF(N172="zákl. přenesená",J172,0)</f>
        <v>0</v>
      </c>
      <c r="BH172" s="176">
        <f>IF(N172="sníž. přenesená",J172,0)</f>
        <v>0</v>
      </c>
      <c r="BI172" s="176">
        <f>IF(N172="nulová",J172,0)</f>
        <v>0</v>
      </c>
      <c r="BJ172" s="17" t="s">
        <v>23</v>
      </c>
      <c r="BK172" s="176">
        <f>ROUND(I172*H172,2)</f>
        <v>6587.6</v>
      </c>
      <c r="BL172" s="17" t="s">
        <v>137</v>
      </c>
      <c r="BM172" s="17" t="s">
        <v>1674</v>
      </c>
    </row>
    <row r="173" spans="2:51" s="11" customFormat="1" ht="22.5" customHeight="1">
      <c r="B173" s="177"/>
      <c r="D173" s="178" t="s">
        <v>139</v>
      </c>
      <c r="E173" s="179" t="s">
        <v>44</v>
      </c>
      <c r="F173" s="180" t="s">
        <v>1673</v>
      </c>
      <c r="H173" s="181">
        <v>7.2</v>
      </c>
      <c r="I173" s="182"/>
      <c r="L173" s="177"/>
      <c r="M173" s="183"/>
      <c r="N173" s="184"/>
      <c r="O173" s="184"/>
      <c r="P173" s="184"/>
      <c r="Q173" s="184"/>
      <c r="R173" s="184"/>
      <c r="S173" s="184"/>
      <c r="T173" s="185"/>
      <c r="AT173" s="179" t="s">
        <v>139</v>
      </c>
      <c r="AU173" s="179" t="s">
        <v>87</v>
      </c>
      <c r="AV173" s="11" t="s">
        <v>87</v>
      </c>
      <c r="AW173" s="11" t="s">
        <v>42</v>
      </c>
      <c r="AX173" s="11" t="s">
        <v>79</v>
      </c>
      <c r="AY173" s="179" t="s">
        <v>130</v>
      </c>
    </row>
    <row r="174" spans="2:51" s="11" customFormat="1" ht="22.5" customHeight="1">
      <c r="B174" s="177"/>
      <c r="D174" s="178" t="s">
        <v>139</v>
      </c>
      <c r="E174" s="179" t="s">
        <v>44</v>
      </c>
      <c r="F174" s="180" t="s">
        <v>1672</v>
      </c>
      <c r="H174" s="181">
        <v>10</v>
      </c>
      <c r="I174" s="182"/>
      <c r="L174" s="177"/>
      <c r="M174" s="183"/>
      <c r="N174" s="184"/>
      <c r="O174" s="184"/>
      <c r="P174" s="184"/>
      <c r="Q174" s="184"/>
      <c r="R174" s="184"/>
      <c r="S174" s="184"/>
      <c r="T174" s="185"/>
      <c r="AT174" s="179" t="s">
        <v>139</v>
      </c>
      <c r="AU174" s="179" t="s">
        <v>87</v>
      </c>
      <c r="AV174" s="11" t="s">
        <v>87</v>
      </c>
      <c r="AW174" s="11" t="s">
        <v>42</v>
      </c>
      <c r="AX174" s="11" t="s">
        <v>79</v>
      </c>
      <c r="AY174" s="179" t="s">
        <v>130</v>
      </c>
    </row>
    <row r="175" spans="2:51" s="12" customFormat="1" ht="22.5" customHeight="1">
      <c r="B175" s="186"/>
      <c r="D175" s="178" t="s">
        <v>139</v>
      </c>
      <c r="E175" s="189" t="s">
        <v>44</v>
      </c>
      <c r="F175" s="188" t="s">
        <v>141</v>
      </c>
      <c r="H175" s="189" t="s">
        <v>44</v>
      </c>
      <c r="I175" s="190"/>
      <c r="L175" s="186"/>
      <c r="M175" s="191"/>
      <c r="N175" s="192"/>
      <c r="O175" s="192"/>
      <c r="P175" s="192"/>
      <c r="Q175" s="192"/>
      <c r="R175" s="192"/>
      <c r="S175" s="192"/>
      <c r="T175" s="193"/>
      <c r="AT175" s="189" t="s">
        <v>139</v>
      </c>
      <c r="AU175" s="189" t="s">
        <v>87</v>
      </c>
      <c r="AV175" s="12" t="s">
        <v>23</v>
      </c>
      <c r="AW175" s="12" t="s">
        <v>42</v>
      </c>
      <c r="AX175" s="12" t="s">
        <v>79</v>
      </c>
      <c r="AY175" s="189" t="s">
        <v>130</v>
      </c>
    </row>
    <row r="176" spans="2:51" s="13" customFormat="1" ht="22.5" customHeight="1">
      <c r="B176" s="194"/>
      <c r="D176" s="195" t="s">
        <v>139</v>
      </c>
      <c r="E176" s="196" t="s">
        <v>44</v>
      </c>
      <c r="F176" s="197" t="s">
        <v>142</v>
      </c>
      <c r="H176" s="198">
        <v>17.2</v>
      </c>
      <c r="I176" s="199"/>
      <c r="L176" s="194"/>
      <c r="M176" s="200"/>
      <c r="N176" s="201"/>
      <c r="O176" s="201"/>
      <c r="P176" s="201"/>
      <c r="Q176" s="201"/>
      <c r="R176" s="201"/>
      <c r="S176" s="201"/>
      <c r="T176" s="202"/>
      <c r="AT176" s="216" t="s">
        <v>139</v>
      </c>
      <c r="AU176" s="216" t="s">
        <v>87</v>
      </c>
      <c r="AV176" s="13" t="s">
        <v>137</v>
      </c>
      <c r="AW176" s="13" t="s">
        <v>42</v>
      </c>
      <c r="AX176" s="13" t="s">
        <v>23</v>
      </c>
      <c r="AY176" s="216" t="s">
        <v>130</v>
      </c>
    </row>
    <row r="177" spans="2:65" s="1" customFormat="1" ht="22.5" customHeight="1">
      <c r="B177" s="164"/>
      <c r="C177" s="165" t="s">
        <v>249</v>
      </c>
      <c r="D177" s="165" t="s">
        <v>132</v>
      </c>
      <c r="E177" s="166" t="s">
        <v>255</v>
      </c>
      <c r="F177" s="167" t="s">
        <v>256</v>
      </c>
      <c r="G177" s="168" t="s">
        <v>135</v>
      </c>
      <c r="H177" s="169">
        <v>57.92</v>
      </c>
      <c r="I177" s="170">
        <v>11.1</v>
      </c>
      <c r="J177" s="171">
        <f>ROUND(I177*H177,2)</f>
        <v>642.91</v>
      </c>
      <c r="K177" s="167" t="s">
        <v>136</v>
      </c>
      <c r="L177" s="34"/>
      <c r="M177" s="172" t="s">
        <v>44</v>
      </c>
      <c r="N177" s="173" t="s">
        <v>50</v>
      </c>
      <c r="O177" s="35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AR177" s="17" t="s">
        <v>137</v>
      </c>
      <c r="AT177" s="17" t="s">
        <v>132</v>
      </c>
      <c r="AU177" s="17" t="s">
        <v>87</v>
      </c>
      <c r="AY177" s="17" t="s">
        <v>130</v>
      </c>
      <c r="BE177" s="176">
        <f>IF(N177="základní",J177,0)</f>
        <v>642.91</v>
      </c>
      <c r="BF177" s="176">
        <f>IF(N177="snížená",J177,0)</f>
        <v>0</v>
      </c>
      <c r="BG177" s="176">
        <f>IF(N177="zákl. přenesená",J177,0)</f>
        <v>0</v>
      </c>
      <c r="BH177" s="176">
        <f>IF(N177="sníž. přenesená",J177,0)</f>
        <v>0</v>
      </c>
      <c r="BI177" s="176">
        <f>IF(N177="nulová",J177,0)</f>
        <v>0</v>
      </c>
      <c r="BJ177" s="17" t="s">
        <v>23</v>
      </c>
      <c r="BK177" s="176">
        <f>ROUND(I177*H177,2)</f>
        <v>642.91</v>
      </c>
      <c r="BL177" s="17" t="s">
        <v>137</v>
      </c>
      <c r="BM177" s="17" t="s">
        <v>1671</v>
      </c>
    </row>
    <row r="178" spans="2:51" s="11" customFormat="1" ht="22.5" customHeight="1">
      <c r="B178" s="177"/>
      <c r="D178" s="178" t="s">
        <v>139</v>
      </c>
      <c r="E178" s="179" t="s">
        <v>44</v>
      </c>
      <c r="F178" s="180" t="s">
        <v>1670</v>
      </c>
      <c r="H178" s="181">
        <v>37.92</v>
      </c>
      <c r="I178" s="182"/>
      <c r="L178" s="177"/>
      <c r="M178" s="183"/>
      <c r="N178" s="184"/>
      <c r="O178" s="184"/>
      <c r="P178" s="184"/>
      <c r="Q178" s="184"/>
      <c r="R178" s="184"/>
      <c r="S178" s="184"/>
      <c r="T178" s="185"/>
      <c r="AT178" s="179" t="s">
        <v>139</v>
      </c>
      <c r="AU178" s="179" t="s">
        <v>87</v>
      </c>
      <c r="AV178" s="11" t="s">
        <v>87</v>
      </c>
      <c r="AW178" s="11" t="s">
        <v>42</v>
      </c>
      <c r="AX178" s="11" t="s">
        <v>79</v>
      </c>
      <c r="AY178" s="179" t="s">
        <v>130</v>
      </c>
    </row>
    <row r="179" spans="2:51" s="11" customFormat="1" ht="22.5" customHeight="1">
      <c r="B179" s="177"/>
      <c r="D179" s="178" t="s">
        <v>139</v>
      </c>
      <c r="E179" s="179" t="s">
        <v>44</v>
      </c>
      <c r="F179" s="180" t="s">
        <v>1669</v>
      </c>
      <c r="H179" s="181">
        <v>20</v>
      </c>
      <c r="I179" s="182"/>
      <c r="L179" s="177"/>
      <c r="M179" s="183"/>
      <c r="N179" s="184"/>
      <c r="O179" s="184"/>
      <c r="P179" s="184"/>
      <c r="Q179" s="184"/>
      <c r="R179" s="184"/>
      <c r="S179" s="184"/>
      <c r="T179" s="185"/>
      <c r="AT179" s="179" t="s">
        <v>139</v>
      </c>
      <c r="AU179" s="179" t="s">
        <v>87</v>
      </c>
      <c r="AV179" s="11" t="s">
        <v>87</v>
      </c>
      <c r="AW179" s="11" t="s">
        <v>42</v>
      </c>
      <c r="AX179" s="11" t="s">
        <v>79</v>
      </c>
      <c r="AY179" s="179" t="s">
        <v>130</v>
      </c>
    </row>
    <row r="180" spans="2:51" s="12" customFormat="1" ht="22.5" customHeight="1">
      <c r="B180" s="186"/>
      <c r="D180" s="178" t="s">
        <v>139</v>
      </c>
      <c r="E180" s="189" t="s">
        <v>44</v>
      </c>
      <c r="F180" s="188" t="s">
        <v>141</v>
      </c>
      <c r="H180" s="189" t="s">
        <v>44</v>
      </c>
      <c r="I180" s="190"/>
      <c r="L180" s="186"/>
      <c r="M180" s="191"/>
      <c r="N180" s="192"/>
      <c r="O180" s="192"/>
      <c r="P180" s="192"/>
      <c r="Q180" s="192"/>
      <c r="R180" s="192"/>
      <c r="S180" s="192"/>
      <c r="T180" s="193"/>
      <c r="AT180" s="189" t="s">
        <v>139</v>
      </c>
      <c r="AU180" s="189" t="s">
        <v>87</v>
      </c>
      <c r="AV180" s="12" t="s">
        <v>23</v>
      </c>
      <c r="AW180" s="12" t="s">
        <v>42</v>
      </c>
      <c r="AX180" s="12" t="s">
        <v>79</v>
      </c>
      <c r="AY180" s="189" t="s">
        <v>130</v>
      </c>
    </row>
    <row r="181" spans="2:51" s="13" customFormat="1" ht="22.5" customHeight="1">
      <c r="B181" s="194"/>
      <c r="D181" s="178" t="s">
        <v>139</v>
      </c>
      <c r="E181" s="216" t="s">
        <v>44</v>
      </c>
      <c r="F181" s="217" t="s">
        <v>142</v>
      </c>
      <c r="H181" s="218">
        <v>57.92</v>
      </c>
      <c r="I181" s="199"/>
      <c r="L181" s="194"/>
      <c r="M181" s="200"/>
      <c r="N181" s="201"/>
      <c r="O181" s="201"/>
      <c r="P181" s="201"/>
      <c r="Q181" s="201"/>
      <c r="R181" s="201"/>
      <c r="S181" s="201"/>
      <c r="T181" s="202"/>
      <c r="AT181" s="216" t="s">
        <v>139</v>
      </c>
      <c r="AU181" s="216" t="s">
        <v>87</v>
      </c>
      <c r="AV181" s="13" t="s">
        <v>137</v>
      </c>
      <c r="AW181" s="13" t="s">
        <v>42</v>
      </c>
      <c r="AX181" s="13" t="s">
        <v>23</v>
      </c>
      <c r="AY181" s="216" t="s">
        <v>130</v>
      </c>
    </row>
    <row r="182" spans="2:63" s="10" customFormat="1" ht="29.25" customHeight="1">
      <c r="B182" s="150"/>
      <c r="D182" s="161" t="s">
        <v>78</v>
      </c>
      <c r="E182" s="162" t="s">
        <v>87</v>
      </c>
      <c r="F182" s="162" t="s">
        <v>259</v>
      </c>
      <c r="I182" s="153"/>
      <c r="J182" s="163">
        <f>BK182</f>
        <v>184935.91</v>
      </c>
      <c r="L182" s="150"/>
      <c r="M182" s="155"/>
      <c r="N182" s="156"/>
      <c r="O182" s="156"/>
      <c r="P182" s="157">
        <f>SUM(P183:P223)</f>
        <v>0</v>
      </c>
      <c r="Q182" s="156"/>
      <c r="R182" s="157">
        <f>SUM(R183:R223)</f>
        <v>53.307220599999994</v>
      </c>
      <c r="S182" s="156"/>
      <c r="T182" s="158">
        <f>SUM(T183:T223)</f>
        <v>0</v>
      </c>
      <c r="AR182" s="151" t="s">
        <v>23</v>
      </c>
      <c r="AT182" s="159" t="s">
        <v>78</v>
      </c>
      <c r="AU182" s="159" t="s">
        <v>23</v>
      </c>
      <c r="AY182" s="151" t="s">
        <v>130</v>
      </c>
      <c r="BK182" s="160">
        <f>SUM(BK183:BK223)</f>
        <v>184935.91</v>
      </c>
    </row>
    <row r="183" spans="2:65" s="1" customFormat="1" ht="31.5" customHeight="1">
      <c r="B183" s="164"/>
      <c r="C183" s="165" t="s">
        <v>254</v>
      </c>
      <c r="D183" s="165" t="s">
        <v>132</v>
      </c>
      <c r="E183" s="166" t="s">
        <v>1668</v>
      </c>
      <c r="F183" s="167" t="s">
        <v>1667</v>
      </c>
      <c r="G183" s="168" t="s">
        <v>263</v>
      </c>
      <c r="H183" s="169">
        <v>38</v>
      </c>
      <c r="I183" s="170">
        <v>251</v>
      </c>
      <c r="J183" s="171">
        <f>ROUND(I183*H183,2)</f>
        <v>9538</v>
      </c>
      <c r="K183" s="167" t="s">
        <v>136</v>
      </c>
      <c r="L183" s="34"/>
      <c r="M183" s="172" t="s">
        <v>44</v>
      </c>
      <c r="N183" s="173" t="s">
        <v>50</v>
      </c>
      <c r="O183" s="35"/>
      <c r="P183" s="174">
        <f>O183*H183</f>
        <v>0</v>
      </c>
      <c r="Q183" s="174">
        <v>0.23058</v>
      </c>
      <c r="R183" s="174">
        <f>Q183*H183</f>
        <v>8.76204</v>
      </c>
      <c r="S183" s="174">
        <v>0</v>
      </c>
      <c r="T183" s="175">
        <f>S183*H183</f>
        <v>0</v>
      </c>
      <c r="AR183" s="17" t="s">
        <v>137</v>
      </c>
      <c r="AT183" s="17" t="s">
        <v>132</v>
      </c>
      <c r="AU183" s="17" t="s">
        <v>87</v>
      </c>
      <c r="AY183" s="17" t="s">
        <v>130</v>
      </c>
      <c r="BE183" s="176">
        <f>IF(N183="základní",J183,0)</f>
        <v>9538</v>
      </c>
      <c r="BF183" s="176">
        <f>IF(N183="snížená",J183,0)</f>
        <v>0</v>
      </c>
      <c r="BG183" s="176">
        <f>IF(N183="zákl. přenesená",J183,0)</f>
        <v>0</v>
      </c>
      <c r="BH183" s="176">
        <f>IF(N183="sníž. přenesená",J183,0)</f>
        <v>0</v>
      </c>
      <c r="BI183" s="176">
        <f>IF(N183="nulová",J183,0)</f>
        <v>0</v>
      </c>
      <c r="BJ183" s="17" t="s">
        <v>23</v>
      </c>
      <c r="BK183" s="176">
        <f>ROUND(I183*H183,2)</f>
        <v>9538</v>
      </c>
      <c r="BL183" s="17" t="s">
        <v>137</v>
      </c>
      <c r="BM183" s="17" t="s">
        <v>1666</v>
      </c>
    </row>
    <row r="184" spans="2:51" s="11" customFormat="1" ht="22.5" customHeight="1">
      <c r="B184" s="177"/>
      <c r="D184" s="178" t="s">
        <v>139</v>
      </c>
      <c r="E184" s="179" t="s">
        <v>44</v>
      </c>
      <c r="F184" s="180" t="s">
        <v>1665</v>
      </c>
      <c r="H184" s="181">
        <v>38</v>
      </c>
      <c r="I184" s="182"/>
      <c r="L184" s="177"/>
      <c r="M184" s="183"/>
      <c r="N184" s="184"/>
      <c r="O184" s="184"/>
      <c r="P184" s="184"/>
      <c r="Q184" s="184"/>
      <c r="R184" s="184"/>
      <c r="S184" s="184"/>
      <c r="T184" s="185"/>
      <c r="AT184" s="179" t="s">
        <v>139</v>
      </c>
      <c r="AU184" s="179" t="s">
        <v>87</v>
      </c>
      <c r="AV184" s="11" t="s">
        <v>87</v>
      </c>
      <c r="AW184" s="11" t="s">
        <v>42</v>
      </c>
      <c r="AX184" s="11" t="s">
        <v>79</v>
      </c>
      <c r="AY184" s="179" t="s">
        <v>130</v>
      </c>
    </row>
    <row r="185" spans="2:51" s="12" customFormat="1" ht="22.5" customHeight="1">
      <c r="B185" s="186"/>
      <c r="D185" s="178" t="s">
        <v>139</v>
      </c>
      <c r="E185" s="189" t="s">
        <v>44</v>
      </c>
      <c r="F185" s="188" t="s">
        <v>141</v>
      </c>
      <c r="H185" s="189" t="s">
        <v>44</v>
      </c>
      <c r="I185" s="190"/>
      <c r="L185" s="186"/>
      <c r="M185" s="191"/>
      <c r="N185" s="192"/>
      <c r="O185" s="192"/>
      <c r="P185" s="192"/>
      <c r="Q185" s="192"/>
      <c r="R185" s="192"/>
      <c r="S185" s="192"/>
      <c r="T185" s="193"/>
      <c r="AT185" s="189" t="s">
        <v>139</v>
      </c>
      <c r="AU185" s="189" t="s">
        <v>87</v>
      </c>
      <c r="AV185" s="12" t="s">
        <v>23</v>
      </c>
      <c r="AW185" s="12" t="s">
        <v>42</v>
      </c>
      <c r="AX185" s="12" t="s">
        <v>79</v>
      </c>
      <c r="AY185" s="189" t="s">
        <v>130</v>
      </c>
    </row>
    <row r="186" spans="2:51" s="13" customFormat="1" ht="22.5" customHeight="1">
      <c r="B186" s="194"/>
      <c r="D186" s="195" t="s">
        <v>139</v>
      </c>
      <c r="E186" s="196" t="s">
        <v>44</v>
      </c>
      <c r="F186" s="197" t="s">
        <v>142</v>
      </c>
      <c r="H186" s="198">
        <v>38</v>
      </c>
      <c r="I186" s="199"/>
      <c r="L186" s="194"/>
      <c r="M186" s="200"/>
      <c r="N186" s="201"/>
      <c r="O186" s="201"/>
      <c r="P186" s="201"/>
      <c r="Q186" s="201"/>
      <c r="R186" s="201"/>
      <c r="S186" s="201"/>
      <c r="T186" s="202"/>
      <c r="AT186" s="216" t="s">
        <v>139</v>
      </c>
      <c r="AU186" s="216" t="s">
        <v>87</v>
      </c>
      <c r="AV186" s="13" t="s">
        <v>137</v>
      </c>
      <c r="AW186" s="13" t="s">
        <v>42</v>
      </c>
      <c r="AX186" s="13" t="s">
        <v>23</v>
      </c>
      <c r="AY186" s="216" t="s">
        <v>130</v>
      </c>
    </row>
    <row r="187" spans="2:65" s="1" customFormat="1" ht="22.5" customHeight="1">
      <c r="B187" s="164"/>
      <c r="C187" s="165" t="s">
        <v>260</v>
      </c>
      <c r="D187" s="165" t="s">
        <v>132</v>
      </c>
      <c r="E187" s="166" t="s">
        <v>1664</v>
      </c>
      <c r="F187" s="167" t="s">
        <v>1663</v>
      </c>
      <c r="G187" s="168" t="s">
        <v>263</v>
      </c>
      <c r="H187" s="169">
        <v>3</v>
      </c>
      <c r="I187" s="170">
        <v>582</v>
      </c>
      <c r="J187" s="171">
        <f>ROUND(I187*H187,2)</f>
        <v>1746</v>
      </c>
      <c r="K187" s="167" t="s">
        <v>136</v>
      </c>
      <c r="L187" s="34"/>
      <c r="M187" s="172" t="s">
        <v>44</v>
      </c>
      <c r="N187" s="173" t="s">
        <v>50</v>
      </c>
      <c r="O187" s="35"/>
      <c r="P187" s="174">
        <f>O187*H187</f>
        <v>0</v>
      </c>
      <c r="Q187" s="174">
        <v>0.26796</v>
      </c>
      <c r="R187" s="174">
        <f>Q187*H187</f>
        <v>0.8038799999999999</v>
      </c>
      <c r="S187" s="174">
        <v>0</v>
      </c>
      <c r="T187" s="175">
        <f>S187*H187</f>
        <v>0</v>
      </c>
      <c r="AR187" s="17" t="s">
        <v>137</v>
      </c>
      <c r="AT187" s="17" t="s">
        <v>132</v>
      </c>
      <c r="AU187" s="17" t="s">
        <v>87</v>
      </c>
      <c r="AY187" s="17" t="s">
        <v>130</v>
      </c>
      <c r="BE187" s="176">
        <f>IF(N187="základní",J187,0)</f>
        <v>1746</v>
      </c>
      <c r="BF187" s="176">
        <f>IF(N187="snížená",J187,0)</f>
        <v>0</v>
      </c>
      <c r="BG187" s="176">
        <f>IF(N187="zákl. přenesená",J187,0)</f>
        <v>0</v>
      </c>
      <c r="BH187" s="176">
        <f>IF(N187="sníž. přenesená",J187,0)</f>
        <v>0</v>
      </c>
      <c r="BI187" s="176">
        <f>IF(N187="nulová",J187,0)</f>
        <v>0</v>
      </c>
      <c r="BJ187" s="17" t="s">
        <v>23</v>
      </c>
      <c r="BK187" s="176">
        <f>ROUND(I187*H187,2)</f>
        <v>1746</v>
      </c>
      <c r="BL187" s="17" t="s">
        <v>137</v>
      </c>
      <c r="BM187" s="17" t="s">
        <v>1662</v>
      </c>
    </row>
    <row r="188" spans="2:51" s="11" customFormat="1" ht="22.5" customHeight="1">
      <c r="B188" s="177"/>
      <c r="D188" s="178" t="s">
        <v>139</v>
      </c>
      <c r="E188" s="179" t="s">
        <v>44</v>
      </c>
      <c r="F188" s="180" t="s">
        <v>1661</v>
      </c>
      <c r="H188" s="181">
        <v>3</v>
      </c>
      <c r="I188" s="182"/>
      <c r="L188" s="177"/>
      <c r="M188" s="183"/>
      <c r="N188" s="184"/>
      <c r="O188" s="184"/>
      <c r="P188" s="184"/>
      <c r="Q188" s="184"/>
      <c r="R188" s="184"/>
      <c r="S188" s="184"/>
      <c r="T188" s="185"/>
      <c r="AT188" s="179" t="s">
        <v>139</v>
      </c>
      <c r="AU188" s="179" t="s">
        <v>87</v>
      </c>
      <c r="AV188" s="11" t="s">
        <v>87</v>
      </c>
      <c r="AW188" s="11" t="s">
        <v>42</v>
      </c>
      <c r="AX188" s="11" t="s">
        <v>79</v>
      </c>
      <c r="AY188" s="179" t="s">
        <v>130</v>
      </c>
    </row>
    <row r="189" spans="2:51" s="12" customFormat="1" ht="22.5" customHeight="1">
      <c r="B189" s="186"/>
      <c r="D189" s="178" t="s">
        <v>139</v>
      </c>
      <c r="E189" s="189" t="s">
        <v>44</v>
      </c>
      <c r="F189" s="188" t="s">
        <v>141</v>
      </c>
      <c r="H189" s="189" t="s">
        <v>44</v>
      </c>
      <c r="I189" s="190"/>
      <c r="L189" s="186"/>
      <c r="M189" s="191"/>
      <c r="N189" s="192"/>
      <c r="O189" s="192"/>
      <c r="P189" s="192"/>
      <c r="Q189" s="192"/>
      <c r="R189" s="192"/>
      <c r="S189" s="192"/>
      <c r="T189" s="193"/>
      <c r="AT189" s="189" t="s">
        <v>139</v>
      </c>
      <c r="AU189" s="189" t="s">
        <v>87</v>
      </c>
      <c r="AV189" s="12" t="s">
        <v>23</v>
      </c>
      <c r="AW189" s="12" t="s">
        <v>42</v>
      </c>
      <c r="AX189" s="12" t="s">
        <v>79</v>
      </c>
      <c r="AY189" s="189" t="s">
        <v>130</v>
      </c>
    </row>
    <row r="190" spans="2:51" s="13" customFormat="1" ht="22.5" customHeight="1">
      <c r="B190" s="194"/>
      <c r="D190" s="195" t="s">
        <v>139</v>
      </c>
      <c r="E190" s="196" t="s">
        <v>44</v>
      </c>
      <c r="F190" s="197" t="s">
        <v>142</v>
      </c>
      <c r="H190" s="198">
        <v>3</v>
      </c>
      <c r="I190" s="199"/>
      <c r="L190" s="194"/>
      <c r="M190" s="200"/>
      <c r="N190" s="201"/>
      <c r="O190" s="201"/>
      <c r="P190" s="201"/>
      <c r="Q190" s="201"/>
      <c r="R190" s="201"/>
      <c r="S190" s="201"/>
      <c r="T190" s="202"/>
      <c r="AT190" s="216" t="s">
        <v>139</v>
      </c>
      <c r="AU190" s="216" t="s">
        <v>87</v>
      </c>
      <c r="AV190" s="13" t="s">
        <v>137</v>
      </c>
      <c r="AW190" s="13" t="s">
        <v>42</v>
      </c>
      <c r="AX190" s="13" t="s">
        <v>23</v>
      </c>
      <c r="AY190" s="216" t="s">
        <v>130</v>
      </c>
    </row>
    <row r="191" spans="2:65" s="1" customFormat="1" ht="22.5" customHeight="1">
      <c r="B191" s="164"/>
      <c r="C191" s="165" t="s">
        <v>266</v>
      </c>
      <c r="D191" s="165" t="s">
        <v>132</v>
      </c>
      <c r="E191" s="166" t="s">
        <v>1660</v>
      </c>
      <c r="F191" s="167" t="s">
        <v>1659</v>
      </c>
      <c r="G191" s="168" t="s">
        <v>263</v>
      </c>
      <c r="H191" s="169">
        <v>114</v>
      </c>
      <c r="I191" s="170">
        <v>25.8</v>
      </c>
      <c r="J191" s="171">
        <f>ROUND(I191*H191,2)</f>
        <v>2941.2</v>
      </c>
      <c r="K191" s="167" t="s">
        <v>136</v>
      </c>
      <c r="L191" s="34"/>
      <c r="M191" s="172" t="s">
        <v>44</v>
      </c>
      <c r="N191" s="173" t="s">
        <v>50</v>
      </c>
      <c r="O191" s="35"/>
      <c r="P191" s="174">
        <f>O191*H191</f>
        <v>0</v>
      </c>
      <c r="Q191" s="174">
        <v>8E-05</v>
      </c>
      <c r="R191" s="174">
        <f>Q191*H191</f>
        <v>0.009120000000000001</v>
      </c>
      <c r="S191" s="174">
        <v>0</v>
      </c>
      <c r="T191" s="175">
        <f>S191*H191</f>
        <v>0</v>
      </c>
      <c r="AR191" s="17" t="s">
        <v>137</v>
      </c>
      <c r="AT191" s="17" t="s">
        <v>132</v>
      </c>
      <c r="AU191" s="17" t="s">
        <v>87</v>
      </c>
      <c r="AY191" s="17" t="s">
        <v>130</v>
      </c>
      <c r="BE191" s="176">
        <f>IF(N191="základní",J191,0)</f>
        <v>2941.2</v>
      </c>
      <c r="BF191" s="176">
        <f>IF(N191="snížená",J191,0)</f>
        <v>0</v>
      </c>
      <c r="BG191" s="176">
        <f>IF(N191="zákl. přenesená",J191,0)</f>
        <v>0</v>
      </c>
      <c r="BH191" s="176">
        <f>IF(N191="sníž. přenesená",J191,0)</f>
        <v>0</v>
      </c>
      <c r="BI191" s="176">
        <f>IF(N191="nulová",J191,0)</f>
        <v>0</v>
      </c>
      <c r="BJ191" s="17" t="s">
        <v>23</v>
      </c>
      <c r="BK191" s="176">
        <f>ROUND(I191*H191,2)</f>
        <v>2941.2</v>
      </c>
      <c r="BL191" s="17" t="s">
        <v>137</v>
      </c>
      <c r="BM191" s="17" t="s">
        <v>1658</v>
      </c>
    </row>
    <row r="192" spans="2:51" s="11" customFormat="1" ht="22.5" customHeight="1">
      <c r="B192" s="177"/>
      <c r="D192" s="178" t="s">
        <v>139</v>
      </c>
      <c r="E192" s="179" t="s">
        <v>44</v>
      </c>
      <c r="F192" s="180" t="s">
        <v>1657</v>
      </c>
      <c r="H192" s="181">
        <v>114</v>
      </c>
      <c r="I192" s="182"/>
      <c r="L192" s="177"/>
      <c r="M192" s="183"/>
      <c r="N192" s="184"/>
      <c r="O192" s="184"/>
      <c r="P192" s="184"/>
      <c r="Q192" s="184"/>
      <c r="R192" s="184"/>
      <c r="S192" s="184"/>
      <c r="T192" s="185"/>
      <c r="AT192" s="179" t="s">
        <v>139</v>
      </c>
      <c r="AU192" s="179" t="s">
        <v>87</v>
      </c>
      <c r="AV192" s="11" t="s">
        <v>87</v>
      </c>
      <c r="AW192" s="11" t="s">
        <v>42</v>
      </c>
      <c r="AX192" s="11" t="s">
        <v>79</v>
      </c>
      <c r="AY192" s="179" t="s">
        <v>130</v>
      </c>
    </row>
    <row r="193" spans="2:51" s="13" customFormat="1" ht="22.5" customHeight="1">
      <c r="B193" s="194"/>
      <c r="D193" s="195" t="s">
        <v>139</v>
      </c>
      <c r="E193" s="196" t="s">
        <v>44</v>
      </c>
      <c r="F193" s="197" t="s">
        <v>142</v>
      </c>
      <c r="H193" s="198">
        <v>114</v>
      </c>
      <c r="I193" s="199"/>
      <c r="L193" s="194"/>
      <c r="M193" s="200"/>
      <c r="N193" s="201"/>
      <c r="O193" s="201"/>
      <c r="P193" s="201"/>
      <c r="Q193" s="201"/>
      <c r="R193" s="201"/>
      <c r="S193" s="201"/>
      <c r="T193" s="202"/>
      <c r="AT193" s="216" t="s">
        <v>139</v>
      </c>
      <c r="AU193" s="216" t="s">
        <v>87</v>
      </c>
      <c r="AV193" s="13" t="s">
        <v>137</v>
      </c>
      <c r="AW193" s="13" t="s">
        <v>42</v>
      </c>
      <c r="AX193" s="13" t="s">
        <v>23</v>
      </c>
      <c r="AY193" s="216" t="s">
        <v>130</v>
      </c>
    </row>
    <row r="194" spans="2:65" s="1" customFormat="1" ht="22.5" customHeight="1">
      <c r="B194" s="164"/>
      <c r="C194" s="165" t="s">
        <v>270</v>
      </c>
      <c r="D194" s="165" t="s">
        <v>132</v>
      </c>
      <c r="E194" s="166" t="s">
        <v>1656</v>
      </c>
      <c r="F194" s="167" t="s">
        <v>1655</v>
      </c>
      <c r="G194" s="168" t="s">
        <v>135</v>
      </c>
      <c r="H194" s="169">
        <v>95</v>
      </c>
      <c r="I194" s="170">
        <v>16.8</v>
      </c>
      <c r="J194" s="171">
        <f>ROUND(I194*H194,2)</f>
        <v>1596</v>
      </c>
      <c r="K194" s="167" t="s">
        <v>136</v>
      </c>
      <c r="L194" s="34"/>
      <c r="M194" s="172" t="s">
        <v>44</v>
      </c>
      <c r="N194" s="173" t="s">
        <v>50</v>
      </c>
      <c r="O194" s="35"/>
      <c r="P194" s="174">
        <f>O194*H194</f>
        <v>0</v>
      </c>
      <c r="Q194" s="174">
        <v>0.0001</v>
      </c>
      <c r="R194" s="174">
        <f>Q194*H194</f>
        <v>0.0095</v>
      </c>
      <c r="S194" s="174">
        <v>0</v>
      </c>
      <c r="T194" s="175">
        <f>S194*H194</f>
        <v>0</v>
      </c>
      <c r="AR194" s="17" t="s">
        <v>137</v>
      </c>
      <c r="AT194" s="17" t="s">
        <v>132</v>
      </c>
      <c r="AU194" s="17" t="s">
        <v>87</v>
      </c>
      <c r="AY194" s="17" t="s">
        <v>130</v>
      </c>
      <c r="BE194" s="176">
        <f>IF(N194="základní",J194,0)</f>
        <v>1596</v>
      </c>
      <c r="BF194" s="176">
        <f>IF(N194="snížená",J194,0)</f>
        <v>0</v>
      </c>
      <c r="BG194" s="176">
        <f>IF(N194="zákl. přenesená",J194,0)</f>
        <v>0</v>
      </c>
      <c r="BH194" s="176">
        <f>IF(N194="sníž. přenesená",J194,0)</f>
        <v>0</v>
      </c>
      <c r="BI194" s="176">
        <f>IF(N194="nulová",J194,0)</f>
        <v>0</v>
      </c>
      <c r="BJ194" s="17" t="s">
        <v>23</v>
      </c>
      <c r="BK194" s="176">
        <f>ROUND(I194*H194,2)</f>
        <v>1596</v>
      </c>
      <c r="BL194" s="17" t="s">
        <v>137</v>
      </c>
      <c r="BM194" s="17" t="s">
        <v>1654</v>
      </c>
    </row>
    <row r="195" spans="2:51" s="11" customFormat="1" ht="22.5" customHeight="1">
      <c r="B195" s="177"/>
      <c r="D195" s="178" t="s">
        <v>139</v>
      </c>
      <c r="E195" s="179" t="s">
        <v>44</v>
      </c>
      <c r="F195" s="180" t="s">
        <v>1653</v>
      </c>
      <c r="H195" s="181">
        <v>95</v>
      </c>
      <c r="I195" s="182"/>
      <c r="L195" s="177"/>
      <c r="M195" s="183"/>
      <c r="N195" s="184"/>
      <c r="O195" s="184"/>
      <c r="P195" s="184"/>
      <c r="Q195" s="184"/>
      <c r="R195" s="184"/>
      <c r="S195" s="184"/>
      <c r="T195" s="185"/>
      <c r="AT195" s="179" t="s">
        <v>139</v>
      </c>
      <c r="AU195" s="179" t="s">
        <v>87</v>
      </c>
      <c r="AV195" s="11" t="s">
        <v>87</v>
      </c>
      <c r="AW195" s="11" t="s">
        <v>42</v>
      </c>
      <c r="AX195" s="11" t="s">
        <v>79</v>
      </c>
      <c r="AY195" s="179" t="s">
        <v>130</v>
      </c>
    </row>
    <row r="196" spans="2:51" s="12" customFormat="1" ht="22.5" customHeight="1">
      <c r="B196" s="186"/>
      <c r="D196" s="178" t="s">
        <v>139</v>
      </c>
      <c r="E196" s="189" t="s">
        <v>44</v>
      </c>
      <c r="F196" s="188" t="s">
        <v>141</v>
      </c>
      <c r="H196" s="189" t="s">
        <v>44</v>
      </c>
      <c r="I196" s="190"/>
      <c r="L196" s="186"/>
      <c r="M196" s="191"/>
      <c r="N196" s="192"/>
      <c r="O196" s="192"/>
      <c r="P196" s="192"/>
      <c r="Q196" s="192"/>
      <c r="R196" s="192"/>
      <c r="S196" s="192"/>
      <c r="T196" s="193"/>
      <c r="AT196" s="189" t="s">
        <v>139</v>
      </c>
      <c r="AU196" s="189" t="s">
        <v>87</v>
      </c>
      <c r="AV196" s="12" t="s">
        <v>23</v>
      </c>
      <c r="AW196" s="12" t="s">
        <v>42</v>
      </c>
      <c r="AX196" s="12" t="s">
        <v>79</v>
      </c>
      <c r="AY196" s="189" t="s">
        <v>130</v>
      </c>
    </row>
    <row r="197" spans="2:51" s="13" customFormat="1" ht="22.5" customHeight="1">
      <c r="B197" s="194"/>
      <c r="D197" s="195" t="s">
        <v>139</v>
      </c>
      <c r="E197" s="196" t="s">
        <v>44</v>
      </c>
      <c r="F197" s="197" t="s">
        <v>142</v>
      </c>
      <c r="H197" s="198">
        <v>95</v>
      </c>
      <c r="I197" s="199"/>
      <c r="L197" s="194"/>
      <c r="M197" s="200"/>
      <c r="N197" s="201"/>
      <c r="O197" s="201"/>
      <c r="P197" s="201"/>
      <c r="Q197" s="201"/>
      <c r="R197" s="201"/>
      <c r="S197" s="201"/>
      <c r="T197" s="202"/>
      <c r="AT197" s="216" t="s">
        <v>139</v>
      </c>
      <c r="AU197" s="216" t="s">
        <v>87</v>
      </c>
      <c r="AV197" s="13" t="s">
        <v>137</v>
      </c>
      <c r="AW197" s="13" t="s">
        <v>42</v>
      </c>
      <c r="AX197" s="13" t="s">
        <v>23</v>
      </c>
      <c r="AY197" s="216" t="s">
        <v>130</v>
      </c>
    </row>
    <row r="198" spans="2:65" s="1" customFormat="1" ht="22.5" customHeight="1">
      <c r="B198" s="164"/>
      <c r="C198" s="204" t="s">
        <v>274</v>
      </c>
      <c r="D198" s="204" t="s">
        <v>237</v>
      </c>
      <c r="E198" s="205" t="s">
        <v>1652</v>
      </c>
      <c r="F198" s="206" t="s">
        <v>1651</v>
      </c>
      <c r="G198" s="207" t="s">
        <v>135</v>
      </c>
      <c r="H198" s="208">
        <v>109.25</v>
      </c>
      <c r="I198" s="209">
        <v>25.8</v>
      </c>
      <c r="J198" s="210">
        <f>ROUND(I198*H198,2)</f>
        <v>2818.65</v>
      </c>
      <c r="K198" s="206" t="s">
        <v>136</v>
      </c>
      <c r="L198" s="211"/>
      <c r="M198" s="212" t="s">
        <v>44</v>
      </c>
      <c r="N198" s="213" t="s">
        <v>50</v>
      </c>
      <c r="O198" s="35"/>
      <c r="P198" s="174">
        <f>O198*H198</f>
        <v>0</v>
      </c>
      <c r="Q198" s="174">
        <v>0.0003</v>
      </c>
      <c r="R198" s="174">
        <f>Q198*H198</f>
        <v>0.032775</v>
      </c>
      <c r="S198" s="174">
        <v>0</v>
      </c>
      <c r="T198" s="175">
        <f>S198*H198</f>
        <v>0</v>
      </c>
      <c r="AR198" s="17" t="s">
        <v>174</v>
      </c>
      <c r="AT198" s="17" t="s">
        <v>237</v>
      </c>
      <c r="AU198" s="17" t="s">
        <v>87</v>
      </c>
      <c r="AY198" s="17" t="s">
        <v>130</v>
      </c>
      <c r="BE198" s="176">
        <f>IF(N198="základní",J198,0)</f>
        <v>2818.65</v>
      </c>
      <c r="BF198" s="176">
        <f>IF(N198="snížená",J198,0)</f>
        <v>0</v>
      </c>
      <c r="BG198" s="176">
        <f>IF(N198="zákl. přenesená",J198,0)</f>
        <v>0</v>
      </c>
      <c r="BH198" s="176">
        <f>IF(N198="sníž. přenesená",J198,0)</f>
        <v>0</v>
      </c>
      <c r="BI198" s="176">
        <f>IF(N198="nulová",J198,0)</f>
        <v>0</v>
      </c>
      <c r="BJ198" s="17" t="s">
        <v>23</v>
      </c>
      <c r="BK198" s="176">
        <f>ROUND(I198*H198,2)</f>
        <v>2818.65</v>
      </c>
      <c r="BL198" s="17" t="s">
        <v>137</v>
      </c>
      <c r="BM198" s="17" t="s">
        <v>1650</v>
      </c>
    </row>
    <row r="199" spans="2:47" s="1" customFormat="1" ht="42" customHeight="1">
      <c r="B199" s="34"/>
      <c r="D199" s="178" t="s">
        <v>501</v>
      </c>
      <c r="F199" s="219" t="s">
        <v>1649</v>
      </c>
      <c r="I199" s="138"/>
      <c r="L199" s="34"/>
      <c r="M199" s="233"/>
      <c r="N199" s="35"/>
      <c r="O199" s="35"/>
      <c r="P199" s="35"/>
      <c r="Q199" s="35"/>
      <c r="R199" s="35"/>
      <c r="S199" s="35"/>
      <c r="T199" s="64"/>
      <c r="AT199" s="17" t="s">
        <v>501</v>
      </c>
      <c r="AU199" s="17" t="s">
        <v>87</v>
      </c>
    </row>
    <row r="200" spans="2:51" s="11" customFormat="1" ht="22.5" customHeight="1">
      <c r="B200" s="177"/>
      <c r="D200" s="195" t="s">
        <v>139</v>
      </c>
      <c r="F200" s="214" t="s">
        <v>1648</v>
      </c>
      <c r="H200" s="215">
        <v>109.25</v>
      </c>
      <c r="I200" s="182"/>
      <c r="L200" s="177"/>
      <c r="M200" s="183"/>
      <c r="N200" s="184"/>
      <c r="O200" s="184"/>
      <c r="P200" s="184"/>
      <c r="Q200" s="184"/>
      <c r="R200" s="184"/>
      <c r="S200" s="184"/>
      <c r="T200" s="185"/>
      <c r="AT200" s="179" t="s">
        <v>139</v>
      </c>
      <c r="AU200" s="179" t="s">
        <v>87</v>
      </c>
      <c r="AV200" s="11" t="s">
        <v>87</v>
      </c>
      <c r="AW200" s="11" t="s">
        <v>4</v>
      </c>
      <c r="AX200" s="11" t="s">
        <v>23</v>
      </c>
      <c r="AY200" s="179" t="s">
        <v>130</v>
      </c>
    </row>
    <row r="201" spans="2:65" s="1" customFormat="1" ht="22.5" customHeight="1">
      <c r="B201" s="164"/>
      <c r="C201" s="165" t="s">
        <v>280</v>
      </c>
      <c r="D201" s="165" t="s">
        <v>132</v>
      </c>
      <c r="E201" s="166" t="s">
        <v>271</v>
      </c>
      <c r="F201" s="167" t="s">
        <v>272</v>
      </c>
      <c r="G201" s="168" t="s">
        <v>263</v>
      </c>
      <c r="H201" s="169">
        <v>41</v>
      </c>
      <c r="I201" s="170">
        <v>99.7</v>
      </c>
      <c r="J201" s="171">
        <f>ROUND(I201*H201,2)</f>
        <v>4087.7</v>
      </c>
      <c r="K201" s="167" t="s">
        <v>136</v>
      </c>
      <c r="L201" s="34"/>
      <c r="M201" s="172" t="s">
        <v>44</v>
      </c>
      <c r="N201" s="173" t="s">
        <v>50</v>
      </c>
      <c r="O201" s="35"/>
      <c r="P201" s="174">
        <f>O201*H201</f>
        <v>0</v>
      </c>
      <c r="Q201" s="174">
        <v>0</v>
      </c>
      <c r="R201" s="174">
        <f>Q201*H201</f>
        <v>0</v>
      </c>
      <c r="S201" s="174">
        <v>0</v>
      </c>
      <c r="T201" s="175">
        <f>S201*H201</f>
        <v>0</v>
      </c>
      <c r="AR201" s="17" t="s">
        <v>137</v>
      </c>
      <c r="AT201" s="17" t="s">
        <v>132</v>
      </c>
      <c r="AU201" s="17" t="s">
        <v>87</v>
      </c>
      <c r="AY201" s="17" t="s">
        <v>130</v>
      </c>
      <c r="BE201" s="176">
        <f>IF(N201="základní",J201,0)</f>
        <v>4087.7</v>
      </c>
      <c r="BF201" s="176">
        <f>IF(N201="snížená",J201,0)</f>
        <v>0</v>
      </c>
      <c r="BG201" s="176">
        <f>IF(N201="zákl. přenesená",J201,0)</f>
        <v>0</v>
      </c>
      <c r="BH201" s="176">
        <f>IF(N201="sníž. přenesená",J201,0)</f>
        <v>0</v>
      </c>
      <c r="BI201" s="176">
        <f>IF(N201="nulová",J201,0)</f>
        <v>0</v>
      </c>
      <c r="BJ201" s="17" t="s">
        <v>23</v>
      </c>
      <c r="BK201" s="176">
        <f>ROUND(I201*H201,2)</f>
        <v>4087.7</v>
      </c>
      <c r="BL201" s="17" t="s">
        <v>137</v>
      </c>
      <c r="BM201" s="17" t="s">
        <v>1647</v>
      </c>
    </row>
    <row r="202" spans="2:51" s="11" customFormat="1" ht="22.5" customHeight="1">
      <c r="B202" s="177"/>
      <c r="D202" s="178" t="s">
        <v>139</v>
      </c>
      <c r="E202" s="179" t="s">
        <v>44</v>
      </c>
      <c r="F202" s="180" t="s">
        <v>1646</v>
      </c>
      <c r="H202" s="181">
        <v>41</v>
      </c>
      <c r="I202" s="182"/>
      <c r="L202" s="177"/>
      <c r="M202" s="183"/>
      <c r="N202" s="184"/>
      <c r="O202" s="184"/>
      <c r="P202" s="184"/>
      <c r="Q202" s="184"/>
      <c r="R202" s="184"/>
      <c r="S202" s="184"/>
      <c r="T202" s="185"/>
      <c r="AT202" s="179" t="s">
        <v>139</v>
      </c>
      <c r="AU202" s="179" t="s">
        <v>87</v>
      </c>
      <c r="AV202" s="11" t="s">
        <v>87</v>
      </c>
      <c r="AW202" s="11" t="s">
        <v>42</v>
      </c>
      <c r="AX202" s="11" t="s">
        <v>79</v>
      </c>
      <c r="AY202" s="179" t="s">
        <v>130</v>
      </c>
    </row>
    <row r="203" spans="2:51" s="12" customFormat="1" ht="22.5" customHeight="1">
      <c r="B203" s="186"/>
      <c r="D203" s="178" t="s">
        <v>139</v>
      </c>
      <c r="E203" s="189" t="s">
        <v>44</v>
      </c>
      <c r="F203" s="188" t="s">
        <v>141</v>
      </c>
      <c r="H203" s="189" t="s">
        <v>44</v>
      </c>
      <c r="I203" s="190"/>
      <c r="L203" s="186"/>
      <c r="M203" s="191"/>
      <c r="N203" s="192"/>
      <c r="O203" s="192"/>
      <c r="P203" s="192"/>
      <c r="Q203" s="192"/>
      <c r="R203" s="192"/>
      <c r="S203" s="192"/>
      <c r="T203" s="193"/>
      <c r="AT203" s="189" t="s">
        <v>139</v>
      </c>
      <c r="AU203" s="189" t="s">
        <v>87</v>
      </c>
      <c r="AV203" s="12" t="s">
        <v>23</v>
      </c>
      <c r="AW203" s="12" t="s">
        <v>42</v>
      </c>
      <c r="AX203" s="12" t="s">
        <v>79</v>
      </c>
      <c r="AY203" s="189" t="s">
        <v>130</v>
      </c>
    </row>
    <row r="204" spans="2:51" s="13" customFormat="1" ht="22.5" customHeight="1">
      <c r="B204" s="194"/>
      <c r="D204" s="195" t="s">
        <v>139</v>
      </c>
      <c r="E204" s="196" t="s">
        <v>44</v>
      </c>
      <c r="F204" s="197" t="s">
        <v>142</v>
      </c>
      <c r="H204" s="198">
        <v>41</v>
      </c>
      <c r="I204" s="199"/>
      <c r="L204" s="194"/>
      <c r="M204" s="200"/>
      <c r="N204" s="201"/>
      <c r="O204" s="201"/>
      <c r="P204" s="201"/>
      <c r="Q204" s="201"/>
      <c r="R204" s="201"/>
      <c r="S204" s="201"/>
      <c r="T204" s="202"/>
      <c r="AT204" s="216" t="s">
        <v>139</v>
      </c>
      <c r="AU204" s="216" t="s">
        <v>87</v>
      </c>
      <c r="AV204" s="13" t="s">
        <v>137</v>
      </c>
      <c r="AW204" s="13" t="s">
        <v>42</v>
      </c>
      <c r="AX204" s="13" t="s">
        <v>23</v>
      </c>
      <c r="AY204" s="216" t="s">
        <v>130</v>
      </c>
    </row>
    <row r="205" spans="2:65" s="1" customFormat="1" ht="22.5" customHeight="1">
      <c r="B205" s="164"/>
      <c r="C205" s="204" t="s">
        <v>286</v>
      </c>
      <c r="D205" s="204" t="s">
        <v>237</v>
      </c>
      <c r="E205" s="205" t="s">
        <v>1645</v>
      </c>
      <c r="F205" s="206" t="s">
        <v>1644</v>
      </c>
      <c r="G205" s="207" t="s">
        <v>229</v>
      </c>
      <c r="H205" s="208">
        <v>16.4</v>
      </c>
      <c r="I205" s="209">
        <v>297.5</v>
      </c>
      <c r="J205" s="210">
        <f>ROUND(I205*H205,2)</f>
        <v>4879</v>
      </c>
      <c r="K205" s="206" t="s">
        <v>136</v>
      </c>
      <c r="L205" s="211"/>
      <c r="M205" s="212" t="s">
        <v>44</v>
      </c>
      <c r="N205" s="213" t="s">
        <v>50</v>
      </c>
      <c r="O205" s="35"/>
      <c r="P205" s="174">
        <f>O205*H205</f>
        <v>0</v>
      </c>
      <c r="Q205" s="174">
        <v>1</v>
      </c>
      <c r="R205" s="174">
        <f>Q205*H205</f>
        <v>16.4</v>
      </c>
      <c r="S205" s="174">
        <v>0</v>
      </c>
      <c r="T205" s="175">
        <f>S205*H205</f>
        <v>0</v>
      </c>
      <c r="AR205" s="17" t="s">
        <v>174</v>
      </c>
      <c r="AT205" s="17" t="s">
        <v>237</v>
      </c>
      <c r="AU205" s="17" t="s">
        <v>87</v>
      </c>
      <c r="AY205" s="17" t="s">
        <v>130</v>
      </c>
      <c r="BE205" s="176">
        <f>IF(N205="základní",J205,0)</f>
        <v>4879</v>
      </c>
      <c r="BF205" s="176">
        <f>IF(N205="snížená",J205,0)</f>
        <v>0</v>
      </c>
      <c r="BG205" s="176">
        <f>IF(N205="zákl. přenesená",J205,0)</f>
        <v>0</v>
      </c>
      <c r="BH205" s="176">
        <f>IF(N205="sníž. přenesená",J205,0)</f>
        <v>0</v>
      </c>
      <c r="BI205" s="176">
        <f>IF(N205="nulová",J205,0)</f>
        <v>0</v>
      </c>
      <c r="BJ205" s="17" t="s">
        <v>23</v>
      </c>
      <c r="BK205" s="176">
        <f>ROUND(I205*H205,2)</f>
        <v>4879</v>
      </c>
      <c r="BL205" s="17" t="s">
        <v>137</v>
      </c>
      <c r="BM205" s="17" t="s">
        <v>1643</v>
      </c>
    </row>
    <row r="206" spans="2:51" s="11" customFormat="1" ht="22.5" customHeight="1">
      <c r="B206" s="177"/>
      <c r="D206" s="178" t="s">
        <v>139</v>
      </c>
      <c r="E206" s="179" t="s">
        <v>44</v>
      </c>
      <c r="F206" s="180" t="s">
        <v>1642</v>
      </c>
      <c r="H206" s="181">
        <v>16.4</v>
      </c>
      <c r="I206" s="182"/>
      <c r="L206" s="177"/>
      <c r="M206" s="183"/>
      <c r="N206" s="184"/>
      <c r="O206" s="184"/>
      <c r="P206" s="184"/>
      <c r="Q206" s="184"/>
      <c r="R206" s="184"/>
      <c r="S206" s="184"/>
      <c r="T206" s="185"/>
      <c r="AT206" s="179" t="s">
        <v>139</v>
      </c>
      <c r="AU206" s="179" t="s">
        <v>87</v>
      </c>
      <c r="AV206" s="11" t="s">
        <v>87</v>
      </c>
      <c r="AW206" s="11" t="s">
        <v>42</v>
      </c>
      <c r="AX206" s="11" t="s">
        <v>79</v>
      </c>
      <c r="AY206" s="179" t="s">
        <v>130</v>
      </c>
    </row>
    <row r="207" spans="2:51" s="13" customFormat="1" ht="22.5" customHeight="1">
      <c r="B207" s="194"/>
      <c r="D207" s="195" t="s">
        <v>139</v>
      </c>
      <c r="E207" s="196" t="s">
        <v>44</v>
      </c>
      <c r="F207" s="197" t="s">
        <v>142</v>
      </c>
      <c r="H207" s="198">
        <v>16.4</v>
      </c>
      <c r="I207" s="199"/>
      <c r="L207" s="194"/>
      <c r="M207" s="200"/>
      <c r="N207" s="201"/>
      <c r="O207" s="201"/>
      <c r="P207" s="201"/>
      <c r="Q207" s="201"/>
      <c r="R207" s="201"/>
      <c r="S207" s="201"/>
      <c r="T207" s="202"/>
      <c r="AT207" s="216" t="s">
        <v>139</v>
      </c>
      <c r="AU207" s="216" t="s">
        <v>87</v>
      </c>
      <c r="AV207" s="13" t="s">
        <v>137</v>
      </c>
      <c r="AW207" s="13" t="s">
        <v>42</v>
      </c>
      <c r="AX207" s="13" t="s">
        <v>23</v>
      </c>
      <c r="AY207" s="216" t="s">
        <v>130</v>
      </c>
    </row>
    <row r="208" spans="2:65" s="1" customFormat="1" ht="22.5" customHeight="1">
      <c r="B208" s="164"/>
      <c r="C208" s="165" t="s">
        <v>292</v>
      </c>
      <c r="D208" s="165" t="s">
        <v>132</v>
      </c>
      <c r="E208" s="166" t="s">
        <v>1641</v>
      </c>
      <c r="F208" s="167" t="s">
        <v>1640</v>
      </c>
      <c r="G208" s="168" t="s">
        <v>263</v>
      </c>
      <c r="H208" s="169">
        <v>50</v>
      </c>
      <c r="I208" s="170">
        <v>1830</v>
      </c>
      <c r="J208" s="171">
        <f>ROUND(I208*H208,2)</f>
        <v>91500</v>
      </c>
      <c r="K208" s="167" t="s">
        <v>136</v>
      </c>
      <c r="L208" s="34"/>
      <c r="M208" s="172" t="s">
        <v>44</v>
      </c>
      <c r="N208" s="173" t="s">
        <v>50</v>
      </c>
      <c r="O208" s="35"/>
      <c r="P208" s="174">
        <f>O208*H208</f>
        <v>0</v>
      </c>
      <c r="Q208" s="174">
        <v>0.00058</v>
      </c>
      <c r="R208" s="174">
        <f>Q208*H208</f>
        <v>0.029</v>
      </c>
      <c r="S208" s="174">
        <v>0</v>
      </c>
      <c r="T208" s="175">
        <f>S208*H208</f>
        <v>0</v>
      </c>
      <c r="AR208" s="17" t="s">
        <v>137</v>
      </c>
      <c r="AT208" s="17" t="s">
        <v>132</v>
      </c>
      <c r="AU208" s="17" t="s">
        <v>87</v>
      </c>
      <c r="AY208" s="17" t="s">
        <v>130</v>
      </c>
      <c r="BE208" s="176">
        <f>IF(N208="základní",J208,0)</f>
        <v>91500</v>
      </c>
      <c r="BF208" s="176">
        <f>IF(N208="snížená",J208,0)</f>
        <v>0</v>
      </c>
      <c r="BG208" s="176">
        <f>IF(N208="zákl. přenesená",J208,0)</f>
        <v>0</v>
      </c>
      <c r="BH208" s="176">
        <f>IF(N208="sníž. přenesená",J208,0)</f>
        <v>0</v>
      </c>
      <c r="BI208" s="176">
        <f>IF(N208="nulová",J208,0)</f>
        <v>0</v>
      </c>
      <c r="BJ208" s="17" t="s">
        <v>23</v>
      </c>
      <c r="BK208" s="176">
        <f>ROUND(I208*H208,2)</f>
        <v>91500</v>
      </c>
      <c r="BL208" s="17" t="s">
        <v>137</v>
      </c>
      <c r="BM208" s="17" t="s">
        <v>1639</v>
      </c>
    </row>
    <row r="209" spans="2:51" s="11" customFormat="1" ht="22.5" customHeight="1">
      <c r="B209" s="177"/>
      <c r="D209" s="178" t="s">
        <v>139</v>
      </c>
      <c r="E209" s="179" t="s">
        <v>44</v>
      </c>
      <c r="F209" s="180" t="s">
        <v>1638</v>
      </c>
      <c r="H209" s="181">
        <v>50</v>
      </c>
      <c r="I209" s="182"/>
      <c r="L209" s="177"/>
      <c r="M209" s="183"/>
      <c r="N209" s="184"/>
      <c r="O209" s="184"/>
      <c r="P209" s="184"/>
      <c r="Q209" s="184"/>
      <c r="R209" s="184"/>
      <c r="S209" s="184"/>
      <c r="T209" s="185"/>
      <c r="AT209" s="179" t="s">
        <v>139</v>
      </c>
      <c r="AU209" s="179" t="s">
        <v>87</v>
      </c>
      <c r="AV209" s="11" t="s">
        <v>87</v>
      </c>
      <c r="AW209" s="11" t="s">
        <v>42</v>
      </c>
      <c r="AX209" s="11" t="s">
        <v>79</v>
      </c>
      <c r="AY209" s="179" t="s">
        <v>130</v>
      </c>
    </row>
    <row r="210" spans="2:51" s="12" customFormat="1" ht="22.5" customHeight="1">
      <c r="B210" s="186"/>
      <c r="D210" s="178" t="s">
        <v>139</v>
      </c>
      <c r="E210" s="189" t="s">
        <v>44</v>
      </c>
      <c r="F210" s="188" t="s">
        <v>141</v>
      </c>
      <c r="H210" s="189" t="s">
        <v>44</v>
      </c>
      <c r="I210" s="190"/>
      <c r="L210" s="186"/>
      <c r="M210" s="191"/>
      <c r="N210" s="192"/>
      <c r="O210" s="192"/>
      <c r="P210" s="192"/>
      <c r="Q210" s="192"/>
      <c r="R210" s="192"/>
      <c r="S210" s="192"/>
      <c r="T210" s="193"/>
      <c r="AT210" s="189" t="s">
        <v>139</v>
      </c>
      <c r="AU210" s="189" t="s">
        <v>87</v>
      </c>
      <c r="AV210" s="12" t="s">
        <v>23</v>
      </c>
      <c r="AW210" s="12" t="s">
        <v>42</v>
      </c>
      <c r="AX210" s="12" t="s">
        <v>79</v>
      </c>
      <c r="AY210" s="189" t="s">
        <v>130</v>
      </c>
    </row>
    <row r="211" spans="2:51" s="13" customFormat="1" ht="22.5" customHeight="1">
      <c r="B211" s="194"/>
      <c r="D211" s="195" t="s">
        <v>139</v>
      </c>
      <c r="E211" s="196" t="s">
        <v>44</v>
      </c>
      <c r="F211" s="197" t="s">
        <v>142</v>
      </c>
      <c r="H211" s="198">
        <v>50</v>
      </c>
      <c r="I211" s="199"/>
      <c r="L211" s="194"/>
      <c r="M211" s="200"/>
      <c r="N211" s="201"/>
      <c r="O211" s="201"/>
      <c r="P211" s="201"/>
      <c r="Q211" s="201"/>
      <c r="R211" s="201"/>
      <c r="S211" s="201"/>
      <c r="T211" s="202"/>
      <c r="AT211" s="216" t="s">
        <v>139</v>
      </c>
      <c r="AU211" s="216" t="s">
        <v>87</v>
      </c>
      <c r="AV211" s="13" t="s">
        <v>137</v>
      </c>
      <c r="AW211" s="13" t="s">
        <v>42</v>
      </c>
      <c r="AX211" s="13" t="s">
        <v>23</v>
      </c>
      <c r="AY211" s="216" t="s">
        <v>130</v>
      </c>
    </row>
    <row r="212" spans="2:65" s="1" customFormat="1" ht="22.5" customHeight="1">
      <c r="B212" s="164"/>
      <c r="C212" s="165" t="s">
        <v>297</v>
      </c>
      <c r="D212" s="165" t="s">
        <v>132</v>
      </c>
      <c r="E212" s="166" t="s">
        <v>1637</v>
      </c>
      <c r="F212" s="167" t="s">
        <v>1636</v>
      </c>
      <c r="G212" s="168" t="s">
        <v>155</v>
      </c>
      <c r="H212" s="169">
        <v>2.52</v>
      </c>
      <c r="I212" s="170">
        <v>3550</v>
      </c>
      <c r="J212" s="171">
        <f>ROUND(I212*H212,2)</f>
        <v>8946</v>
      </c>
      <c r="K212" s="167" t="s">
        <v>136</v>
      </c>
      <c r="L212" s="34"/>
      <c r="M212" s="172" t="s">
        <v>44</v>
      </c>
      <c r="N212" s="173" t="s">
        <v>50</v>
      </c>
      <c r="O212" s="35"/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AR212" s="17" t="s">
        <v>137</v>
      </c>
      <c r="AT212" s="17" t="s">
        <v>132</v>
      </c>
      <c r="AU212" s="17" t="s">
        <v>87</v>
      </c>
      <c r="AY212" s="17" t="s">
        <v>130</v>
      </c>
      <c r="BE212" s="176">
        <f>IF(N212="základní",J212,0)</f>
        <v>8946</v>
      </c>
      <c r="BF212" s="176">
        <f>IF(N212="snížená",J212,0)</f>
        <v>0</v>
      </c>
      <c r="BG212" s="176">
        <f>IF(N212="zákl. přenesená",J212,0)</f>
        <v>0</v>
      </c>
      <c r="BH212" s="176">
        <f>IF(N212="sníž. přenesená",J212,0)</f>
        <v>0</v>
      </c>
      <c r="BI212" s="176">
        <f>IF(N212="nulová",J212,0)</f>
        <v>0</v>
      </c>
      <c r="BJ212" s="17" t="s">
        <v>23</v>
      </c>
      <c r="BK212" s="176">
        <f>ROUND(I212*H212,2)</f>
        <v>8946</v>
      </c>
      <c r="BL212" s="17" t="s">
        <v>137</v>
      </c>
      <c r="BM212" s="17" t="s">
        <v>1635</v>
      </c>
    </row>
    <row r="213" spans="2:51" s="11" customFormat="1" ht="22.5" customHeight="1">
      <c r="B213" s="177"/>
      <c r="D213" s="178" t="s">
        <v>139</v>
      </c>
      <c r="E213" s="179" t="s">
        <v>44</v>
      </c>
      <c r="F213" s="180" t="s">
        <v>1634</v>
      </c>
      <c r="H213" s="181">
        <v>2.52</v>
      </c>
      <c r="I213" s="182"/>
      <c r="L213" s="177"/>
      <c r="M213" s="183"/>
      <c r="N213" s="184"/>
      <c r="O213" s="184"/>
      <c r="P213" s="184"/>
      <c r="Q213" s="184"/>
      <c r="R213" s="184"/>
      <c r="S213" s="184"/>
      <c r="T213" s="185"/>
      <c r="AT213" s="179" t="s">
        <v>139</v>
      </c>
      <c r="AU213" s="179" t="s">
        <v>87</v>
      </c>
      <c r="AV213" s="11" t="s">
        <v>87</v>
      </c>
      <c r="AW213" s="11" t="s">
        <v>42</v>
      </c>
      <c r="AX213" s="11" t="s">
        <v>79</v>
      </c>
      <c r="AY213" s="179" t="s">
        <v>130</v>
      </c>
    </row>
    <row r="214" spans="2:51" s="12" customFormat="1" ht="22.5" customHeight="1">
      <c r="B214" s="186"/>
      <c r="D214" s="178" t="s">
        <v>139</v>
      </c>
      <c r="E214" s="189" t="s">
        <v>44</v>
      </c>
      <c r="F214" s="188" t="s">
        <v>141</v>
      </c>
      <c r="H214" s="189" t="s">
        <v>44</v>
      </c>
      <c r="I214" s="190"/>
      <c r="L214" s="186"/>
      <c r="M214" s="191"/>
      <c r="N214" s="192"/>
      <c r="O214" s="192"/>
      <c r="P214" s="192"/>
      <c r="Q214" s="192"/>
      <c r="R214" s="192"/>
      <c r="S214" s="192"/>
      <c r="T214" s="193"/>
      <c r="AT214" s="189" t="s">
        <v>139</v>
      </c>
      <c r="AU214" s="189" t="s">
        <v>87</v>
      </c>
      <c r="AV214" s="12" t="s">
        <v>23</v>
      </c>
      <c r="AW214" s="12" t="s">
        <v>42</v>
      </c>
      <c r="AX214" s="12" t="s">
        <v>79</v>
      </c>
      <c r="AY214" s="189" t="s">
        <v>130</v>
      </c>
    </row>
    <row r="215" spans="2:51" s="13" customFormat="1" ht="22.5" customHeight="1">
      <c r="B215" s="194"/>
      <c r="D215" s="195" t="s">
        <v>139</v>
      </c>
      <c r="E215" s="196" t="s">
        <v>44</v>
      </c>
      <c r="F215" s="197" t="s">
        <v>142</v>
      </c>
      <c r="H215" s="198">
        <v>2.52</v>
      </c>
      <c r="I215" s="199"/>
      <c r="L215" s="194"/>
      <c r="M215" s="200"/>
      <c r="N215" s="201"/>
      <c r="O215" s="201"/>
      <c r="P215" s="201"/>
      <c r="Q215" s="201"/>
      <c r="R215" s="201"/>
      <c r="S215" s="201"/>
      <c r="T215" s="202"/>
      <c r="AT215" s="216" t="s">
        <v>139</v>
      </c>
      <c r="AU215" s="216" t="s">
        <v>87</v>
      </c>
      <c r="AV215" s="13" t="s">
        <v>137</v>
      </c>
      <c r="AW215" s="13" t="s">
        <v>42</v>
      </c>
      <c r="AX215" s="13" t="s">
        <v>23</v>
      </c>
      <c r="AY215" s="216" t="s">
        <v>130</v>
      </c>
    </row>
    <row r="216" spans="2:65" s="1" customFormat="1" ht="22.5" customHeight="1">
      <c r="B216" s="164"/>
      <c r="C216" s="165" t="s">
        <v>304</v>
      </c>
      <c r="D216" s="165" t="s">
        <v>132</v>
      </c>
      <c r="E216" s="166" t="s">
        <v>1633</v>
      </c>
      <c r="F216" s="167" t="s">
        <v>1632</v>
      </c>
      <c r="G216" s="168" t="s">
        <v>135</v>
      </c>
      <c r="H216" s="169">
        <v>13.72</v>
      </c>
      <c r="I216" s="170">
        <v>654</v>
      </c>
      <c r="J216" s="171">
        <f>ROUND(I216*H216,2)</f>
        <v>8972.88</v>
      </c>
      <c r="K216" s="167" t="s">
        <v>136</v>
      </c>
      <c r="L216" s="34"/>
      <c r="M216" s="172" t="s">
        <v>44</v>
      </c>
      <c r="N216" s="173" t="s">
        <v>50</v>
      </c>
      <c r="O216" s="35"/>
      <c r="P216" s="174">
        <f>O216*H216</f>
        <v>0</v>
      </c>
      <c r="Q216" s="174">
        <v>0.00144</v>
      </c>
      <c r="R216" s="174">
        <f>Q216*H216</f>
        <v>0.0197568</v>
      </c>
      <c r="S216" s="174">
        <v>0</v>
      </c>
      <c r="T216" s="175">
        <f>S216*H216</f>
        <v>0</v>
      </c>
      <c r="AR216" s="17" t="s">
        <v>137</v>
      </c>
      <c r="AT216" s="17" t="s">
        <v>132</v>
      </c>
      <c r="AU216" s="17" t="s">
        <v>87</v>
      </c>
      <c r="AY216" s="17" t="s">
        <v>130</v>
      </c>
      <c r="BE216" s="176">
        <f>IF(N216="základní",J216,0)</f>
        <v>8972.88</v>
      </c>
      <c r="BF216" s="176">
        <f>IF(N216="snížená",J216,0)</f>
        <v>0</v>
      </c>
      <c r="BG216" s="176">
        <f>IF(N216="zákl. přenesená",J216,0)</f>
        <v>0</v>
      </c>
      <c r="BH216" s="176">
        <f>IF(N216="sníž. přenesená",J216,0)</f>
        <v>0</v>
      </c>
      <c r="BI216" s="176">
        <f>IF(N216="nulová",J216,0)</f>
        <v>0</v>
      </c>
      <c r="BJ216" s="17" t="s">
        <v>23</v>
      </c>
      <c r="BK216" s="176">
        <f>ROUND(I216*H216,2)</f>
        <v>8972.88</v>
      </c>
      <c r="BL216" s="17" t="s">
        <v>137</v>
      </c>
      <c r="BM216" s="17" t="s">
        <v>1631</v>
      </c>
    </row>
    <row r="217" spans="2:51" s="11" customFormat="1" ht="22.5" customHeight="1">
      <c r="B217" s="177"/>
      <c r="D217" s="178" t="s">
        <v>139</v>
      </c>
      <c r="E217" s="179" t="s">
        <v>44</v>
      </c>
      <c r="F217" s="180" t="s">
        <v>1630</v>
      </c>
      <c r="H217" s="181">
        <v>13.72</v>
      </c>
      <c r="I217" s="182"/>
      <c r="L217" s="177"/>
      <c r="M217" s="183"/>
      <c r="N217" s="184"/>
      <c r="O217" s="184"/>
      <c r="P217" s="184"/>
      <c r="Q217" s="184"/>
      <c r="R217" s="184"/>
      <c r="S217" s="184"/>
      <c r="T217" s="185"/>
      <c r="AT217" s="179" t="s">
        <v>139</v>
      </c>
      <c r="AU217" s="179" t="s">
        <v>87</v>
      </c>
      <c r="AV217" s="11" t="s">
        <v>87</v>
      </c>
      <c r="AW217" s="11" t="s">
        <v>42</v>
      </c>
      <c r="AX217" s="11" t="s">
        <v>79</v>
      </c>
      <c r="AY217" s="179" t="s">
        <v>130</v>
      </c>
    </row>
    <row r="218" spans="2:51" s="13" customFormat="1" ht="22.5" customHeight="1">
      <c r="B218" s="194"/>
      <c r="D218" s="195" t="s">
        <v>139</v>
      </c>
      <c r="E218" s="196" t="s">
        <v>44</v>
      </c>
      <c r="F218" s="197" t="s">
        <v>142</v>
      </c>
      <c r="H218" s="198">
        <v>13.72</v>
      </c>
      <c r="I218" s="199"/>
      <c r="L218" s="194"/>
      <c r="M218" s="200"/>
      <c r="N218" s="201"/>
      <c r="O218" s="201"/>
      <c r="P218" s="201"/>
      <c r="Q218" s="201"/>
      <c r="R218" s="201"/>
      <c r="S218" s="201"/>
      <c r="T218" s="202"/>
      <c r="AT218" s="216" t="s">
        <v>139</v>
      </c>
      <c r="AU218" s="216" t="s">
        <v>87</v>
      </c>
      <c r="AV218" s="13" t="s">
        <v>137</v>
      </c>
      <c r="AW218" s="13" t="s">
        <v>42</v>
      </c>
      <c r="AX218" s="13" t="s">
        <v>23</v>
      </c>
      <c r="AY218" s="216" t="s">
        <v>130</v>
      </c>
    </row>
    <row r="219" spans="2:65" s="1" customFormat="1" ht="22.5" customHeight="1">
      <c r="B219" s="164"/>
      <c r="C219" s="165" t="s">
        <v>311</v>
      </c>
      <c r="D219" s="165" t="s">
        <v>132</v>
      </c>
      <c r="E219" s="166" t="s">
        <v>1629</v>
      </c>
      <c r="F219" s="167" t="s">
        <v>1628</v>
      </c>
      <c r="G219" s="168" t="s">
        <v>135</v>
      </c>
      <c r="H219" s="169">
        <v>13.72</v>
      </c>
      <c r="I219" s="170">
        <v>234</v>
      </c>
      <c r="J219" s="171">
        <f>ROUND(I219*H219,2)</f>
        <v>3210.48</v>
      </c>
      <c r="K219" s="167" t="s">
        <v>136</v>
      </c>
      <c r="L219" s="34"/>
      <c r="M219" s="172" t="s">
        <v>44</v>
      </c>
      <c r="N219" s="173" t="s">
        <v>50</v>
      </c>
      <c r="O219" s="35"/>
      <c r="P219" s="174">
        <f>O219*H219</f>
        <v>0</v>
      </c>
      <c r="Q219" s="174">
        <v>4E-05</v>
      </c>
      <c r="R219" s="174">
        <f>Q219*H219</f>
        <v>0.0005488000000000001</v>
      </c>
      <c r="S219" s="174">
        <v>0</v>
      </c>
      <c r="T219" s="175">
        <f>S219*H219</f>
        <v>0</v>
      </c>
      <c r="AR219" s="17" t="s">
        <v>137</v>
      </c>
      <c r="AT219" s="17" t="s">
        <v>132</v>
      </c>
      <c r="AU219" s="17" t="s">
        <v>87</v>
      </c>
      <c r="AY219" s="17" t="s">
        <v>130</v>
      </c>
      <c r="BE219" s="176">
        <f>IF(N219="základní",J219,0)</f>
        <v>3210.48</v>
      </c>
      <c r="BF219" s="176">
        <f>IF(N219="snížená",J219,0)</f>
        <v>0</v>
      </c>
      <c r="BG219" s="176">
        <f>IF(N219="zákl. přenesená",J219,0)</f>
        <v>0</v>
      </c>
      <c r="BH219" s="176">
        <f>IF(N219="sníž. přenesená",J219,0)</f>
        <v>0</v>
      </c>
      <c r="BI219" s="176">
        <f>IF(N219="nulová",J219,0)</f>
        <v>0</v>
      </c>
      <c r="BJ219" s="17" t="s">
        <v>23</v>
      </c>
      <c r="BK219" s="176">
        <f>ROUND(I219*H219,2)</f>
        <v>3210.48</v>
      </c>
      <c r="BL219" s="17" t="s">
        <v>137</v>
      </c>
      <c r="BM219" s="17" t="s">
        <v>1627</v>
      </c>
    </row>
    <row r="220" spans="2:65" s="1" customFormat="1" ht="31.5" customHeight="1">
      <c r="B220" s="164"/>
      <c r="C220" s="165" t="s">
        <v>316</v>
      </c>
      <c r="D220" s="165" t="s">
        <v>132</v>
      </c>
      <c r="E220" s="166" t="s">
        <v>1626</v>
      </c>
      <c r="F220" s="167" t="s">
        <v>1625</v>
      </c>
      <c r="G220" s="168" t="s">
        <v>135</v>
      </c>
      <c r="H220" s="169">
        <v>30</v>
      </c>
      <c r="I220" s="170">
        <v>1490</v>
      </c>
      <c r="J220" s="171">
        <f>ROUND(I220*H220,2)</f>
        <v>44700</v>
      </c>
      <c r="K220" s="167" t="s">
        <v>136</v>
      </c>
      <c r="L220" s="34"/>
      <c r="M220" s="172" t="s">
        <v>44</v>
      </c>
      <c r="N220" s="173" t="s">
        <v>50</v>
      </c>
      <c r="O220" s="35"/>
      <c r="P220" s="174">
        <f>O220*H220</f>
        <v>0</v>
      </c>
      <c r="Q220" s="174">
        <v>0.90802</v>
      </c>
      <c r="R220" s="174">
        <f>Q220*H220</f>
        <v>27.2406</v>
      </c>
      <c r="S220" s="174">
        <v>0</v>
      </c>
      <c r="T220" s="175">
        <f>S220*H220</f>
        <v>0</v>
      </c>
      <c r="AR220" s="17" t="s">
        <v>137</v>
      </c>
      <c r="AT220" s="17" t="s">
        <v>132</v>
      </c>
      <c r="AU220" s="17" t="s">
        <v>87</v>
      </c>
      <c r="AY220" s="17" t="s">
        <v>130</v>
      </c>
      <c r="BE220" s="176">
        <f>IF(N220="základní",J220,0)</f>
        <v>44700</v>
      </c>
      <c r="BF220" s="176">
        <f>IF(N220="snížená",J220,0)</f>
        <v>0</v>
      </c>
      <c r="BG220" s="176">
        <f>IF(N220="zákl. přenesená",J220,0)</f>
        <v>0</v>
      </c>
      <c r="BH220" s="176">
        <f>IF(N220="sníž. přenesená",J220,0)</f>
        <v>0</v>
      </c>
      <c r="BI220" s="176">
        <f>IF(N220="nulová",J220,0)</f>
        <v>0</v>
      </c>
      <c r="BJ220" s="17" t="s">
        <v>23</v>
      </c>
      <c r="BK220" s="176">
        <f>ROUND(I220*H220,2)</f>
        <v>44700</v>
      </c>
      <c r="BL220" s="17" t="s">
        <v>137</v>
      </c>
      <c r="BM220" s="17" t="s">
        <v>1624</v>
      </c>
    </row>
    <row r="221" spans="2:51" s="11" customFormat="1" ht="22.5" customHeight="1">
      <c r="B221" s="177"/>
      <c r="D221" s="178" t="s">
        <v>139</v>
      </c>
      <c r="E221" s="179" t="s">
        <v>44</v>
      </c>
      <c r="F221" s="180" t="s">
        <v>1623</v>
      </c>
      <c r="H221" s="181">
        <v>30</v>
      </c>
      <c r="I221" s="182"/>
      <c r="L221" s="177"/>
      <c r="M221" s="183"/>
      <c r="N221" s="184"/>
      <c r="O221" s="184"/>
      <c r="P221" s="184"/>
      <c r="Q221" s="184"/>
      <c r="R221" s="184"/>
      <c r="S221" s="184"/>
      <c r="T221" s="185"/>
      <c r="AT221" s="179" t="s">
        <v>139</v>
      </c>
      <c r="AU221" s="179" t="s">
        <v>87</v>
      </c>
      <c r="AV221" s="11" t="s">
        <v>87</v>
      </c>
      <c r="AW221" s="11" t="s">
        <v>42</v>
      </c>
      <c r="AX221" s="11" t="s">
        <v>79</v>
      </c>
      <c r="AY221" s="179" t="s">
        <v>130</v>
      </c>
    </row>
    <row r="222" spans="2:51" s="12" customFormat="1" ht="22.5" customHeight="1">
      <c r="B222" s="186"/>
      <c r="D222" s="178" t="s">
        <v>139</v>
      </c>
      <c r="E222" s="189" t="s">
        <v>44</v>
      </c>
      <c r="F222" s="188" t="s">
        <v>1622</v>
      </c>
      <c r="H222" s="189" t="s">
        <v>44</v>
      </c>
      <c r="I222" s="190"/>
      <c r="L222" s="186"/>
      <c r="M222" s="191"/>
      <c r="N222" s="192"/>
      <c r="O222" s="192"/>
      <c r="P222" s="192"/>
      <c r="Q222" s="192"/>
      <c r="R222" s="192"/>
      <c r="S222" s="192"/>
      <c r="T222" s="193"/>
      <c r="AT222" s="189" t="s">
        <v>139</v>
      </c>
      <c r="AU222" s="189" t="s">
        <v>87</v>
      </c>
      <c r="AV222" s="12" t="s">
        <v>23</v>
      </c>
      <c r="AW222" s="12" t="s">
        <v>42</v>
      </c>
      <c r="AX222" s="12" t="s">
        <v>79</v>
      </c>
      <c r="AY222" s="189" t="s">
        <v>130</v>
      </c>
    </row>
    <row r="223" spans="2:51" s="13" customFormat="1" ht="22.5" customHeight="1">
      <c r="B223" s="194"/>
      <c r="D223" s="178" t="s">
        <v>139</v>
      </c>
      <c r="E223" s="216" t="s">
        <v>44</v>
      </c>
      <c r="F223" s="217" t="s">
        <v>142</v>
      </c>
      <c r="H223" s="218">
        <v>30</v>
      </c>
      <c r="I223" s="199"/>
      <c r="L223" s="194"/>
      <c r="M223" s="200"/>
      <c r="N223" s="201"/>
      <c r="O223" s="201"/>
      <c r="P223" s="201"/>
      <c r="Q223" s="201"/>
      <c r="R223" s="201"/>
      <c r="S223" s="201"/>
      <c r="T223" s="202"/>
      <c r="AT223" s="216" t="s">
        <v>139</v>
      </c>
      <c r="AU223" s="216" t="s">
        <v>87</v>
      </c>
      <c r="AV223" s="13" t="s">
        <v>137</v>
      </c>
      <c r="AW223" s="13" t="s">
        <v>42</v>
      </c>
      <c r="AX223" s="13" t="s">
        <v>23</v>
      </c>
      <c r="AY223" s="216" t="s">
        <v>130</v>
      </c>
    </row>
    <row r="224" spans="2:63" s="10" customFormat="1" ht="29.25" customHeight="1">
      <c r="B224" s="150"/>
      <c r="D224" s="161" t="s">
        <v>78</v>
      </c>
      <c r="E224" s="162" t="s">
        <v>147</v>
      </c>
      <c r="F224" s="162" t="s">
        <v>279</v>
      </c>
      <c r="I224" s="153"/>
      <c r="J224" s="163">
        <f>BK224</f>
        <v>429088.11</v>
      </c>
      <c r="L224" s="150"/>
      <c r="M224" s="155"/>
      <c r="N224" s="156"/>
      <c r="O224" s="156"/>
      <c r="P224" s="157">
        <f>SUM(P225:P258)</f>
        <v>0</v>
      </c>
      <c r="Q224" s="156"/>
      <c r="R224" s="157">
        <f>SUM(R225:R258)</f>
        <v>9.491312599999999</v>
      </c>
      <c r="S224" s="156"/>
      <c r="T224" s="158">
        <f>SUM(T225:T258)</f>
        <v>0</v>
      </c>
      <c r="AR224" s="151" t="s">
        <v>23</v>
      </c>
      <c r="AT224" s="159" t="s">
        <v>78</v>
      </c>
      <c r="AU224" s="159" t="s">
        <v>23</v>
      </c>
      <c r="AY224" s="151" t="s">
        <v>130</v>
      </c>
      <c r="BK224" s="160">
        <f>SUM(BK225:BK258)</f>
        <v>429088.11</v>
      </c>
    </row>
    <row r="225" spans="2:65" s="1" customFormat="1" ht="22.5" customHeight="1">
      <c r="B225" s="164"/>
      <c r="C225" s="165" t="s">
        <v>320</v>
      </c>
      <c r="D225" s="165" t="s">
        <v>132</v>
      </c>
      <c r="E225" s="166" t="s">
        <v>1621</v>
      </c>
      <c r="F225" s="167" t="s">
        <v>1620</v>
      </c>
      <c r="G225" s="168" t="s">
        <v>283</v>
      </c>
      <c r="H225" s="169">
        <v>46</v>
      </c>
      <c r="I225" s="170">
        <v>139</v>
      </c>
      <c r="J225" s="171">
        <f>ROUND(I225*H225,2)</f>
        <v>6394</v>
      </c>
      <c r="K225" s="167" t="s">
        <v>136</v>
      </c>
      <c r="L225" s="34"/>
      <c r="M225" s="172" t="s">
        <v>44</v>
      </c>
      <c r="N225" s="173" t="s">
        <v>50</v>
      </c>
      <c r="O225" s="35"/>
      <c r="P225" s="174">
        <f>O225*H225</f>
        <v>0</v>
      </c>
      <c r="Q225" s="174">
        <v>0.0007</v>
      </c>
      <c r="R225" s="174">
        <f>Q225*H225</f>
        <v>0.0322</v>
      </c>
      <c r="S225" s="174">
        <v>0</v>
      </c>
      <c r="T225" s="175">
        <f>S225*H225</f>
        <v>0</v>
      </c>
      <c r="AR225" s="17" t="s">
        <v>137</v>
      </c>
      <c r="AT225" s="17" t="s">
        <v>132</v>
      </c>
      <c r="AU225" s="17" t="s">
        <v>87</v>
      </c>
      <c r="AY225" s="17" t="s">
        <v>130</v>
      </c>
      <c r="BE225" s="176">
        <f>IF(N225="základní",J225,0)</f>
        <v>6394</v>
      </c>
      <c r="BF225" s="176">
        <f>IF(N225="snížená",J225,0)</f>
        <v>0</v>
      </c>
      <c r="BG225" s="176">
        <f>IF(N225="zákl. přenesená",J225,0)</f>
        <v>0</v>
      </c>
      <c r="BH225" s="176">
        <f>IF(N225="sníž. přenesená",J225,0)</f>
        <v>0</v>
      </c>
      <c r="BI225" s="176">
        <f>IF(N225="nulová",J225,0)</f>
        <v>0</v>
      </c>
      <c r="BJ225" s="17" t="s">
        <v>23</v>
      </c>
      <c r="BK225" s="176">
        <f>ROUND(I225*H225,2)</f>
        <v>6394</v>
      </c>
      <c r="BL225" s="17" t="s">
        <v>137</v>
      </c>
      <c r="BM225" s="17" t="s">
        <v>1619</v>
      </c>
    </row>
    <row r="226" spans="2:51" s="11" customFormat="1" ht="22.5" customHeight="1">
      <c r="B226" s="177"/>
      <c r="D226" s="178" t="s">
        <v>139</v>
      </c>
      <c r="E226" s="179" t="s">
        <v>44</v>
      </c>
      <c r="F226" s="180" t="s">
        <v>1618</v>
      </c>
      <c r="H226" s="181">
        <v>46</v>
      </c>
      <c r="I226" s="182"/>
      <c r="L226" s="177"/>
      <c r="M226" s="183"/>
      <c r="N226" s="184"/>
      <c r="O226" s="184"/>
      <c r="P226" s="184"/>
      <c r="Q226" s="184"/>
      <c r="R226" s="184"/>
      <c r="S226" s="184"/>
      <c r="T226" s="185"/>
      <c r="AT226" s="179" t="s">
        <v>139</v>
      </c>
      <c r="AU226" s="179" t="s">
        <v>87</v>
      </c>
      <c r="AV226" s="11" t="s">
        <v>87</v>
      </c>
      <c r="AW226" s="11" t="s">
        <v>42</v>
      </c>
      <c r="AX226" s="11" t="s">
        <v>79</v>
      </c>
      <c r="AY226" s="179" t="s">
        <v>130</v>
      </c>
    </row>
    <row r="227" spans="2:51" s="12" customFormat="1" ht="22.5" customHeight="1">
      <c r="B227" s="186"/>
      <c r="D227" s="178" t="s">
        <v>139</v>
      </c>
      <c r="E227" s="189" t="s">
        <v>44</v>
      </c>
      <c r="F227" s="188" t="s">
        <v>141</v>
      </c>
      <c r="H227" s="189" t="s">
        <v>44</v>
      </c>
      <c r="I227" s="190"/>
      <c r="L227" s="186"/>
      <c r="M227" s="191"/>
      <c r="N227" s="192"/>
      <c r="O227" s="192"/>
      <c r="P227" s="192"/>
      <c r="Q227" s="192"/>
      <c r="R227" s="192"/>
      <c r="S227" s="192"/>
      <c r="T227" s="193"/>
      <c r="AT227" s="189" t="s">
        <v>139</v>
      </c>
      <c r="AU227" s="189" t="s">
        <v>87</v>
      </c>
      <c r="AV227" s="12" t="s">
        <v>23</v>
      </c>
      <c r="AW227" s="12" t="s">
        <v>42</v>
      </c>
      <c r="AX227" s="12" t="s">
        <v>79</v>
      </c>
      <c r="AY227" s="189" t="s">
        <v>130</v>
      </c>
    </row>
    <row r="228" spans="2:51" s="13" customFormat="1" ht="22.5" customHeight="1">
      <c r="B228" s="194"/>
      <c r="D228" s="195" t="s">
        <v>139</v>
      </c>
      <c r="E228" s="196" t="s">
        <v>44</v>
      </c>
      <c r="F228" s="197" t="s">
        <v>142</v>
      </c>
      <c r="H228" s="198">
        <v>46</v>
      </c>
      <c r="I228" s="199"/>
      <c r="L228" s="194"/>
      <c r="M228" s="200"/>
      <c r="N228" s="201"/>
      <c r="O228" s="201"/>
      <c r="P228" s="201"/>
      <c r="Q228" s="201"/>
      <c r="R228" s="201"/>
      <c r="S228" s="201"/>
      <c r="T228" s="202"/>
      <c r="AT228" s="216" t="s">
        <v>139</v>
      </c>
      <c r="AU228" s="216" t="s">
        <v>87</v>
      </c>
      <c r="AV228" s="13" t="s">
        <v>137</v>
      </c>
      <c r="AW228" s="13" t="s">
        <v>42</v>
      </c>
      <c r="AX228" s="13" t="s">
        <v>23</v>
      </c>
      <c r="AY228" s="216" t="s">
        <v>130</v>
      </c>
    </row>
    <row r="229" spans="2:65" s="1" customFormat="1" ht="22.5" customHeight="1">
      <c r="B229" s="164"/>
      <c r="C229" s="204" t="s">
        <v>326</v>
      </c>
      <c r="D229" s="204" t="s">
        <v>237</v>
      </c>
      <c r="E229" s="205" t="s">
        <v>1617</v>
      </c>
      <c r="F229" s="206" t="s">
        <v>1616</v>
      </c>
      <c r="G229" s="207" t="s">
        <v>283</v>
      </c>
      <c r="H229" s="208">
        <v>46</v>
      </c>
      <c r="I229" s="209">
        <v>651.6</v>
      </c>
      <c r="J229" s="210">
        <f>ROUND(I229*H229,2)</f>
        <v>29973.6</v>
      </c>
      <c r="K229" s="206" t="s">
        <v>136</v>
      </c>
      <c r="L229" s="211"/>
      <c r="M229" s="212" t="s">
        <v>44</v>
      </c>
      <c r="N229" s="213" t="s">
        <v>50</v>
      </c>
      <c r="O229" s="35"/>
      <c r="P229" s="174">
        <f>O229*H229</f>
        <v>0</v>
      </c>
      <c r="Q229" s="174">
        <v>0.00487</v>
      </c>
      <c r="R229" s="174">
        <f>Q229*H229</f>
        <v>0.22402</v>
      </c>
      <c r="S229" s="174">
        <v>0</v>
      </c>
      <c r="T229" s="175">
        <f>S229*H229</f>
        <v>0</v>
      </c>
      <c r="AR229" s="17" t="s">
        <v>174</v>
      </c>
      <c r="AT229" s="17" t="s">
        <v>237</v>
      </c>
      <c r="AU229" s="17" t="s">
        <v>87</v>
      </c>
      <c r="AY229" s="17" t="s">
        <v>130</v>
      </c>
      <c r="BE229" s="176">
        <f>IF(N229="základní",J229,0)</f>
        <v>29973.6</v>
      </c>
      <c r="BF229" s="176">
        <f>IF(N229="snížená",J229,0)</f>
        <v>0</v>
      </c>
      <c r="BG229" s="176">
        <f>IF(N229="zákl. přenesená",J229,0)</f>
        <v>0</v>
      </c>
      <c r="BH229" s="176">
        <f>IF(N229="sníž. přenesená",J229,0)</f>
        <v>0</v>
      </c>
      <c r="BI229" s="176">
        <f>IF(N229="nulová",J229,0)</f>
        <v>0</v>
      </c>
      <c r="BJ229" s="17" t="s">
        <v>23</v>
      </c>
      <c r="BK229" s="176">
        <f>ROUND(I229*H229,2)</f>
        <v>29973.6</v>
      </c>
      <c r="BL229" s="17" t="s">
        <v>137</v>
      </c>
      <c r="BM229" s="17" t="s">
        <v>1615</v>
      </c>
    </row>
    <row r="230" spans="2:65" s="1" customFormat="1" ht="22.5" customHeight="1">
      <c r="B230" s="164"/>
      <c r="C230" s="165" t="s">
        <v>330</v>
      </c>
      <c r="D230" s="165" t="s">
        <v>132</v>
      </c>
      <c r="E230" s="166" t="s">
        <v>1614</v>
      </c>
      <c r="F230" s="167" t="s">
        <v>1613</v>
      </c>
      <c r="G230" s="168" t="s">
        <v>155</v>
      </c>
      <c r="H230" s="169">
        <v>12.238</v>
      </c>
      <c r="I230" s="170">
        <v>4460</v>
      </c>
      <c r="J230" s="171">
        <f>ROUND(I230*H230,2)</f>
        <v>54581.48</v>
      </c>
      <c r="K230" s="167" t="s">
        <v>136</v>
      </c>
      <c r="L230" s="34"/>
      <c r="M230" s="172" t="s">
        <v>44</v>
      </c>
      <c r="N230" s="173" t="s">
        <v>50</v>
      </c>
      <c r="O230" s="35"/>
      <c r="P230" s="174">
        <f>O230*H230</f>
        <v>0</v>
      </c>
      <c r="Q230" s="174">
        <v>0</v>
      </c>
      <c r="R230" s="174">
        <f>Q230*H230</f>
        <v>0</v>
      </c>
      <c r="S230" s="174">
        <v>0</v>
      </c>
      <c r="T230" s="175">
        <f>S230*H230</f>
        <v>0</v>
      </c>
      <c r="AR230" s="17" t="s">
        <v>137</v>
      </c>
      <c r="AT230" s="17" t="s">
        <v>132</v>
      </c>
      <c r="AU230" s="17" t="s">
        <v>87</v>
      </c>
      <c r="AY230" s="17" t="s">
        <v>130</v>
      </c>
      <c r="BE230" s="176">
        <f>IF(N230="základní",J230,0)</f>
        <v>54581.48</v>
      </c>
      <c r="BF230" s="176">
        <f>IF(N230="snížená",J230,0)</f>
        <v>0</v>
      </c>
      <c r="BG230" s="176">
        <f>IF(N230="zákl. přenesená",J230,0)</f>
        <v>0</v>
      </c>
      <c r="BH230" s="176">
        <f>IF(N230="sníž. přenesená",J230,0)</f>
        <v>0</v>
      </c>
      <c r="BI230" s="176">
        <f>IF(N230="nulová",J230,0)</f>
        <v>0</v>
      </c>
      <c r="BJ230" s="17" t="s">
        <v>23</v>
      </c>
      <c r="BK230" s="176">
        <f>ROUND(I230*H230,2)</f>
        <v>54581.48</v>
      </c>
      <c r="BL230" s="17" t="s">
        <v>137</v>
      </c>
      <c r="BM230" s="17" t="s">
        <v>1612</v>
      </c>
    </row>
    <row r="231" spans="2:51" s="11" customFormat="1" ht="22.5" customHeight="1">
      <c r="B231" s="177"/>
      <c r="D231" s="178" t="s">
        <v>139</v>
      </c>
      <c r="E231" s="179" t="s">
        <v>44</v>
      </c>
      <c r="F231" s="180" t="s">
        <v>1611</v>
      </c>
      <c r="H231" s="181">
        <v>11.348</v>
      </c>
      <c r="I231" s="182"/>
      <c r="L231" s="177"/>
      <c r="M231" s="183"/>
      <c r="N231" s="184"/>
      <c r="O231" s="184"/>
      <c r="P231" s="184"/>
      <c r="Q231" s="184"/>
      <c r="R231" s="184"/>
      <c r="S231" s="184"/>
      <c r="T231" s="185"/>
      <c r="AT231" s="179" t="s">
        <v>139</v>
      </c>
      <c r="AU231" s="179" t="s">
        <v>87</v>
      </c>
      <c r="AV231" s="11" t="s">
        <v>87</v>
      </c>
      <c r="AW231" s="11" t="s">
        <v>42</v>
      </c>
      <c r="AX231" s="11" t="s">
        <v>79</v>
      </c>
      <c r="AY231" s="179" t="s">
        <v>130</v>
      </c>
    </row>
    <row r="232" spans="2:51" s="11" customFormat="1" ht="22.5" customHeight="1">
      <c r="B232" s="177"/>
      <c r="D232" s="178" t="s">
        <v>139</v>
      </c>
      <c r="E232" s="179" t="s">
        <v>44</v>
      </c>
      <c r="F232" s="180" t="s">
        <v>1610</v>
      </c>
      <c r="H232" s="181">
        <v>0.89</v>
      </c>
      <c r="I232" s="182"/>
      <c r="L232" s="177"/>
      <c r="M232" s="183"/>
      <c r="N232" s="184"/>
      <c r="O232" s="184"/>
      <c r="P232" s="184"/>
      <c r="Q232" s="184"/>
      <c r="R232" s="184"/>
      <c r="S232" s="184"/>
      <c r="T232" s="185"/>
      <c r="AT232" s="179" t="s">
        <v>139</v>
      </c>
      <c r="AU232" s="179" t="s">
        <v>87</v>
      </c>
      <c r="AV232" s="11" t="s">
        <v>87</v>
      </c>
      <c r="AW232" s="11" t="s">
        <v>42</v>
      </c>
      <c r="AX232" s="11" t="s">
        <v>79</v>
      </c>
      <c r="AY232" s="179" t="s">
        <v>130</v>
      </c>
    </row>
    <row r="233" spans="2:51" s="12" customFormat="1" ht="22.5" customHeight="1">
      <c r="B233" s="186"/>
      <c r="D233" s="178" t="s">
        <v>139</v>
      </c>
      <c r="E233" s="189" t="s">
        <v>44</v>
      </c>
      <c r="F233" s="188" t="s">
        <v>141</v>
      </c>
      <c r="H233" s="189" t="s">
        <v>44</v>
      </c>
      <c r="I233" s="190"/>
      <c r="L233" s="186"/>
      <c r="M233" s="191"/>
      <c r="N233" s="192"/>
      <c r="O233" s="192"/>
      <c r="P233" s="192"/>
      <c r="Q233" s="192"/>
      <c r="R233" s="192"/>
      <c r="S233" s="192"/>
      <c r="T233" s="193"/>
      <c r="AT233" s="189" t="s">
        <v>139</v>
      </c>
      <c r="AU233" s="189" t="s">
        <v>87</v>
      </c>
      <c r="AV233" s="12" t="s">
        <v>23</v>
      </c>
      <c r="AW233" s="12" t="s">
        <v>42</v>
      </c>
      <c r="AX233" s="12" t="s">
        <v>79</v>
      </c>
      <c r="AY233" s="189" t="s">
        <v>130</v>
      </c>
    </row>
    <row r="234" spans="2:51" s="13" customFormat="1" ht="22.5" customHeight="1">
      <c r="B234" s="194"/>
      <c r="D234" s="195" t="s">
        <v>139</v>
      </c>
      <c r="E234" s="196" t="s">
        <v>44</v>
      </c>
      <c r="F234" s="197" t="s">
        <v>142</v>
      </c>
      <c r="H234" s="198">
        <v>12.238</v>
      </c>
      <c r="I234" s="199"/>
      <c r="L234" s="194"/>
      <c r="M234" s="200"/>
      <c r="N234" s="201"/>
      <c r="O234" s="201"/>
      <c r="P234" s="201"/>
      <c r="Q234" s="201"/>
      <c r="R234" s="201"/>
      <c r="S234" s="201"/>
      <c r="T234" s="202"/>
      <c r="AT234" s="216" t="s">
        <v>139</v>
      </c>
      <c r="AU234" s="216" t="s">
        <v>87</v>
      </c>
      <c r="AV234" s="13" t="s">
        <v>137</v>
      </c>
      <c r="AW234" s="13" t="s">
        <v>42</v>
      </c>
      <c r="AX234" s="13" t="s">
        <v>23</v>
      </c>
      <c r="AY234" s="216" t="s">
        <v>130</v>
      </c>
    </row>
    <row r="235" spans="2:65" s="1" customFormat="1" ht="22.5" customHeight="1">
      <c r="B235" s="164"/>
      <c r="C235" s="165" t="s">
        <v>335</v>
      </c>
      <c r="D235" s="165" t="s">
        <v>132</v>
      </c>
      <c r="E235" s="166" t="s">
        <v>1609</v>
      </c>
      <c r="F235" s="167" t="s">
        <v>1608</v>
      </c>
      <c r="G235" s="168" t="s">
        <v>135</v>
      </c>
      <c r="H235" s="169">
        <v>58.25</v>
      </c>
      <c r="I235" s="170">
        <v>833</v>
      </c>
      <c r="J235" s="171">
        <f>ROUND(I235*H235,2)</f>
        <v>48522.25</v>
      </c>
      <c r="K235" s="167" t="s">
        <v>136</v>
      </c>
      <c r="L235" s="34"/>
      <c r="M235" s="172" t="s">
        <v>44</v>
      </c>
      <c r="N235" s="173" t="s">
        <v>50</v>
      </c>
      <c r="O235" s="35"/>
      <c r="P235" s="174">
        <f>O235*H235</f>
        <v>0</v>
      </c>
      <c r="Q235" s="174">
        <v>0.04174</v>
      </c>
      <c r="R235" s="174">
        <f>Q235*H235</f>
        <v>2.431355</v>
      </c>
      <c r="S235" s="174">
        <v>0</v>
      </c>
      <c r="T235" s="175">
        <f>S235*H235</f>
        <v>0</v>
      </c>
      <c r="AR235" s="17" t="s">
        <v>137</v>
      </c>
      <c r="AT235" s="17" t="s">
        <v>132</v>
      </c>
      <c r="AU235" s="17" t="s">
        <v>87</v>
      </c>
      <c r="AY235" s="17" t="s">
        <v>130</v>
      </c>
      <c r="BE235" s="176">
        <f>IF(N235="základní",J235,0)</f>
        <v>48522.25</v>
      </c>
      <c r="BF235" s="176">
        <f>IF(N235="snížená",J235,0)</f>
        <v>0</v>
      </c>
      <c r="BG235" s="176">
        <f>IF(N235="zákl. přenesená",J235,0)</f>
        <v>0</v>
      </c>
      <c r="BH235" s="176">
        <f>IF(N235="sníž. přenesená",J235,0)</f>
        <v>0</v>
      </c>
      <c r="BI235" s="176">
        <f>IF(N235="nulová",J235,0)</f>
        <v>0</v>
      </c>
      <c r="BJ235" s="17" t="s">
        <v>23</v>
      </c>
      <c r="BK235" s="176">
        <f>ROUND(I235*H235,2)</f>
        <v>48522.25</v>
      </c>
      <c r="BL235" s="17" t="s">
        <v>137</v>
      </c>
      <c r="BM235" s="17" t="s">
        <v>1607</v>
      </c>
    </row>
    <row r="236" spans="2:51" s="11" customFormat="1" ht="22.5" customHeight="1">
      <c r="B236" s="177"/>
      <c r="D236" s="178" t="s">
        <v>139</v>
      </c>
      <c r="E236" s="179" t="s">
        <v>44</v>
      </c>
      <c r="F236" s="180" t="s">
        <v>1606</v>
      </c>
      <c r="H236" s="181">
        <v>45.39</v>
      </c>
      <c r="I236" s="182"/>
      <c r="L236" s="177"/>
      <c r="M236" s="183"/>
      <c r="N236" s="184"/>
      <c r="O236" s="184"/>
      <c r="P236" s="184"/>
      <c r="Q236" s="184"/>
      <c r="R236" s="184"/>
      <c r="S236" s="184"/>
      <c r="T236" s="185"/>
      <c r="AT236" s="179" t="s">
        <v>139</v>
      </c>
      <c r="AU236" s="179" t="s">
        <v>87</v>
      </c>
      <c r="AV236" s="11" t="s">
        <v>87</v>
      </c>
      <c r="AW236" s="11" t="s">
        <v>42</v>
      </c>
      <c r="AX236" s="11" t="s">
        <v>79</v>
      </c>
      <c r="AY236" s="179" t="s">
        <v>130</v>
      </c>
    </row>
    <row r="237" spans="2:51" s="11" customFormat="1" ht="22.5" customHeight="1">
      <c r="B237" s="177"/>
      <c r="D237" s="178" t="s">
        <v>139</v>
      </c>
      <c r="E237" s="179" t="s">
        <v>44</v>
      </c>
      <c r="F237" s="180" t="s">
        <v>1605</v>
      </c>
      <c r="H237" s="181">
        <v>8.9</v>
      </c>
      <c r="I237" s="182"/>
      <c r="L237" s="177"/>
      <c r="M237" s="183"/>
      <c r="N237" s="184"/>
      <c r="O237" s="184"/>
      <c r="P237" s="184"/>
      <c r="Q237" s="184"/>
      <c r="R237" s="184"/>
      <c r="S237" s="184"/>
      <c r="T237" s="185"/>
      <c r="AT237" s="179" t="s">
        <v>139</v>
      </c>
      <c r="AU237" s="179" t="s">
        <v>87</v>
      </c>
      <c r="AV237" s="11" t="s">
        <v>87</v>
      </c>
      <c r="AW237" s="11" t="s">
        <v>42</v>
      </c>
      <c r="AX237" s="11" t="s">
        <v>79</v>
      </c>
      <c r="AY237" s="179" t="s">
        <v>130</v>
      </c>
    </row>
    <row r="238" spans="2:51" s="11" customFormat="1" ht="22.5" customHeight="1">
      <c r="B238" s="177"/>
      <c r="D238" s="178" t="s">
        <v>139</v>
      </c>
      <c r="E238" s="179" t="s">
        <v>44</v>
      </c>
      <c r="F238" s="180" t="s">
        <v>1604</v>
      </c>
      <c r="H238" s="181">
        <v>3.96</v>
      </c>
      <c r="I238" s="182"/>
      <c r="L238" s="177"/>
      <c r="M238" s="183"/>
      <c r="N238" s="184"/>
      <c r="O238" s="184"/>
      <c r="P238" s="184"/>
      <c r="Q238" s="184"/>
      <c r="R238" s="184"/>
      <c r="S238" s="184"/>
      <c r="T238" s="185"/>
      <c r="AT238" s="179" t="s">
        <v>139</v>
      </c>
      <c r="AU238" s="179" t="s">
        <v>87</v>
      </c>
      <c r="AV238" s="11" t="s">
        <v>87</v>
      </c>
      <c r="AW238" s="11" t="s">
        <v>42</v>
      </c>
      <c r="AX238" s="11" t="s">
        <v>79</v>
      </c>
      <c r="AY238" s="179" t="s">
        <v>130</v>
      </c>
    </row>
    <row r="239" spans="2:51" s="13" customFormat="1" ht="22.5" customHeight="1">
      <c r="B239" s="194"/>
      <c r="D239" s="195" t="s">
        <v>139</v>
      </c>
      <c r="E239" s="196" t="s">
        <v>44</v>
      </c>
      <c r="F239" s="197" t="s">
        <v>142</v>
      </c>
      <c r="H239" s="198">
        <v>58.25</v>
      </c>
      <c r="I239" s="199"/>
      <c r="L239" s="194"/>
      <c r="M239" s="200"/>
      <c r="N239" s="201"/>
      <c r="O239" s="201"/>
      <c r="P239" s="201"/>
      <c r="Q239" s="201"/>
      <c r="R239" s="201"/>
      <c r="S239" s="201"/>
      <c r="T239" s="202"/>
      <c r="AT239" s="216" t="s">
        <v>139</v>
      </c>
      <c r="AU239" s="216" t="s">
        <v>87</v>
      </c>
      <c r="AV239" s="13" t="s">
        <v>137</v>
      </c>
      <c r="AW239" s="13" t="s">
        <v>42</v>
      </c>
      <c r="AX239" s="13" t="s">
        <v>23</v>
      </c>
      <c r="AY239" s="216" t="s">
        <v>130</v>
      </c>
    </row>
    <row r="240" spans="2:65" s="1" customFormat="1" ht="22.5" customHeight="1">
      <c r="B240" s="164"/>
      <c r="C240" s="165" t="s">
        <v>339</v>
      </c>
      <c r="D240" s="165" t="s">
        <v>132</v>
      </c>
      <c r="E240" s="166" t="s">
        <v>1603</v>
      </c>
      <c r="F240" s="167" t="s">
        <v>1602</v>
      </c>
      <c r="G240" s="168" t="s">
        <v>135</v>
      </c>
      <c r="H240" s="169">
        <v>58.25</v>
      </c>
      <c r="I240" s="170">
        <v>270</v>
      </c>
      <c r="J240" s="171">
        <f>ROUND(I240*H240,2)</f>
        <v>15727.5</v>
      </c>
      <c r="K240" s="167" t="s">
        <v>136</v>
      </c>
      <c r="L240" s="34"/>
      <c r="M240" s="172" t="s">
        <v>44</v>
      </c>
      <c r="N240" s="173" t="s">
        <v>50</v>
      </c>
      <c r="O240" s="35"/>
      <c r="P240" s="174">
        <f>O240*H240</f>
        <v>0</v>
      </c>
      <c r="Q240" s="174">
        <v>2E-05</v>
      </c>
      <c r="R240" s="174">
        <f>Q240*H240</f>
        <v>0.001165</v>
      </c>
      <c r="S240" s="174">
        <v>0</v>
      </c>
      <c r="T240" s="175">
        <f>S240*H240</f>
        <v>0</v>
      </c>
      <c r="AR240" s="17" t="s">
        <v>137</v>
      </c>
      <c r="AT240" s="17" t="s">
        <v>132</v>
      </c>
      <c r="AU240" s="17" t="s">
        <v>87</v>
      </c>
      <c r="AY240" s="17" t="s">
        <v>130</v>
      </c>
      <c r="BE240" s="176">
        <f>IF(N240="základní",J240,0)</f>
        <v>15727.5</v>
      </c>
      <c r="BF240" s="176">
        <f>IF(N240="snížená",J240,0)</f>
        <v>0</v>
      </c>
      <c r="BG240" s="176">
        <f>IF(N240="zákl. přenesená",J240,0)</f>
        <v>0</v>
      </c>
      <c r="BH240" s="176">
        <f>IF(N240="sníž. přenesená",J240,0)</f>
        <v>0</v>
      </c>
      <c r="BI240" s="176">
        <f>IF(N240="nulová",J240,0)</f>
        <v>0</v>
      </c>
      <c r="BJ240" s="17" t="s">
        <v>23</v>
      </c>
      <c r="BK240" s="176">
        <f>ROUND(I240*H240,2)</f>
        <v>15727.5</v>
      </c>
      <c r="BL240" s="17" t="s">
        <v>137</v>
      </c>
      <c r="BM240" s="17" t="s">
        <v>1601</v>
      </c>
    </row>
    <row r="241" spans="2:65" s="1" customFormat="1" ht="22.5" customHeight="1">
      <c r="B241" s="164"/>
      <c r="C241" s="165" t="s">
        <v>345</v>
      </c>
      <c r="D241" s="165" t="s">
        <v>132</v>
      </c>
      <c r="E241" s="166" t="s">
        <v>1600</v>
      </c>
      <c r="F241" s="167" t="s">
        <v>1599</v>
      </c>
      <c r="G241" s="168" t="s">
        <v>229</v>
      </c>
      <c r="H241" s="169">
        <v>2.9</v>
      </c>
      <c r="I241" s="170">
        <v>25500</v>
      </c>
      <c r="J241" s="171">
        <f>ROUND(I241*H241,2)</f>
        <v>73950</v>
      </c>
      <c r="K241" s="167" t="s">
        <v>136</v>
      </c>
      <c r="L241" s="34"/>
      <c r="M241" s="172" t="s">
        <v>44</v>
      </c>
      <c r="N241" s="173" t="s">
        <v>50</v>
      </c>
      <c r="O241" s="35"/>
      <c r="P241" s="174">
        <f>O241*H241</f>
        <v>0</v>
      </c>
      <c r="Q241" s="174">
        <v>1.04877</v>
      </c>
      <c r="R241" s="174">
        <f>Q241*H241</f>
        <v>3.041433</v>
      </c>
      <c r="S241" s="174">
        <v>0</v>
      </c>
      <c r="T241" s="175">
        <f>S241*H241</f>
        <v>0</v>
      </c>
      <c r="AR241" s="17" t="s">
        <v>137</v>
      </c>
      <c r="AT241" s="17" t="s">
        <v>132</v>
      </c>
      <c r="AU241" s="17" t="s">
        <v>87</v>
      </c>
      <c r="AY241" s="17" t="s">
        <v>130</v>
      </c>
      <c r="BE241" s="176">
        <f>IF(N241="základní",J241,0)</f>
        <v>73950</v>
      </c>
      <c r="BF241" s="176">
        <f>IF(N241="snížená",J241,0)</f>
        <v>0</v>
      </c>
      <c r="BG241" s="176">
        <f>IF(N241="zákl. přenesená",J241,0)</f>
        <v>0</v>
      </c>
      <c r="BH241" s="176">
        <f>IF(N241="sníž. přenesená",J241,0)</f>
        <v>0</v>
      </c>
      <c r="BI241" s="176">
        <f>IF(N241="nulová",J241,0)</f>
        <v>0</v>
      </c>
      <c r="BJ241" s="17" t="s">
        <v>23</v>
      </c>
      <c r="BK241" s="176">
        <f>ROUND(I241*H241,2)</f>
        <v>73950</v>
      </c>
      <c r="BL241" s="17" t="s">
        <v>137</v>
      </c>
      <c r="BM241" s="17" t="s">
        <v>1598</v>
      </c>
    </row>
    <row r="242" spans="2:51" s="11" customFormat="1" ht="22.5" customHeight="1">
      <c r="B242" s="177"/>
      <c r="D242" s="178" t="s">
        <v>139</v>
      </c>
      <c r="E242" s="179" t="s">
        <v>44</v>
      </c>
      <c r="F242" s="180" t="s">
        <v>1597</v>
      </c>
      <c r="H242" s="181">
        <v>2.9</v>
      </c>
      <c r="I242" s="182"/>
      <c r="L242" s="177"/>
      <c r="M242" s="183"/>
      <c r="N242" s="184"/>
      <c r="O242" s="184"/>
      <c r="P242" s="184"/>
      <c r="Q242" s="184"/>
      <c r="R242" s="184"/>
      <c r="S242" s="184"/>
      <c r="T242" s="185"/>
      <c r="AT242" s="179" t="s">
        <v>139</v>
      </c>
      <c r="AU242" s="179" t="s">
        <v>87</v>
      </c>
      <c r="AV242" s="11" t="s">
        <v>87</v>
      </c>
      <c r="AW242" s="11" t="s">
        <v>42</v>
      </c>
      <c r="AX242" s="11" t="s">
        <v>79</v>
      </c>
      <c r="AY242" s="179" t="s">
        <v>130</v>
      </c>
    </row>
    <row r="243" spans="2:51" s="12" customFormat="1" ht="22.5" customHeight="1">
      <c r="B243" s="186"/>
      <c r="D243" s="178" t="s">
        <v>139</v>
      </c>
      <c r="E243" s="189" t="s">
        <v>44</v>
      </c>
      <c r="F243" s="188" t="s">
        <v>141</v>
      </c>
      <c r="H243" s="189" t="s">
        <v>44</v>
      </c>
      <c r="I243" s="190"/>
      <c r="L243" s="186"/>
      <c r="M243" s="191"/>
      <c r="N243" s="192"/>
      <c r="O243" s="192"/>
      <c r="P243" s="192"/>
      <c r="Q243" s="192"/>
      <c r="R243" s="192"/>
      <c r="S243" s="192"/>
      <c r="T243" s="193"/>
      <c r="AT243" s="189" t="s">
        <v>139</v>
      </c>
      <c r="AU243" s="189" t="s">
        <v>87</v>
      </c>
      <c r="AV243" s="12" t="s">
        <v>23</v>
      </c>
      <c r="AW243" s="12" t="s">
        <v>42</v>
      </c>
      <c r="AX243" s="12" t="s">
        <v>79</v>
      </c>
      <c r="AY243" s="189" t="s">
        <v>130</v>
      </c>
    </row>
    <row r="244" spans="2:51" s="13" customFormat="1" ht="22.5" customHeight="1">
      <c r="B244" s="194"/>
      <c r="D244" s="195" t="s">
        <v>139</v>
      </c>
      <c r="E244" s="196" t="s">
        <v>44</v>
      </c>
      <c r="F244" s="197" t="s">
        <v>142</v>
      </c>
      <c r="H244" s="198">
        <v>2.9</v>
      </c>
      <c r="I244" s="199"/>
      <c r="L244" s="194"/>
      <c r="M244" s="200"/>
      <c r="N244" s="201"/>
      <c r="O244" s="201"/>
      <c r="P244" s="201"/>
      <c r="Q244" s="201"/>
      <c r="R244" s="201"/>
      <c r="S244" s="201"/>
      <c r="T244" s="202"/>
      <c r="AT244" s="216" t="s">
        <v>139</v>
      </c>
      <c r="AU244" s="216" t="s">
        <v>87</v>
      </c>
      <c r="AV244" s="13" t="s">
        <v>137</v>
      </c>
      <c r="AW244" s="13" t="s">
        <v>42</v>
      </c>
      <c r="AX244" s="13" t="s">
        <v>23</v>
      </c>
      <c r="AY244" s="216" t="s">
        <v>130</v>
      </c>
    </row>
    <row r="245" spans="2:65" s="1" customFormat="1" ht="22.5" customHeight="1">
      <c r="B245" s="164"/>
      <c r="C245" s="165" t="s">
        <v>351</v>
      </c>
      <c r="D245" s="165" t="s">
        <v>132</v>
      </c>
      <c r="E245" s="166" t="s">
        <v>1596</v>
      </c>
      <c r="F245" s="167" t="s">
        <v>1595</v>
      </c>
      <c r="G245" s="168" t="s">
        <v>155</v>
      </c>
      <c r="H245" s="169">
        <v>13.64</v>
      </c>
      <c r="I245" s="170">
        <v>3930</v>
      </c>
      <c r="J245" s="171">
        <f>ROUND(I245*H245,2)</f>
        <v>53605.2</v>
      </c>
      <c r="K245" s="167" t="s">
        <v>136</v>
      </c>
      <c r="L245" s="34"/>
      <c r="M245" s="172" t="s">
        <v>44</v>
      </c>
      <c r="N245" s="173" t="s">
        <v>50</v>
      </c>
      <c r="O245" s="35"/>
      <c r="P245" s="174">
        <f>O245*H245</f>
        <v>0</v>
      </c>
      <c r="Q245" s="174">
        <v>0</v>
      </c>
      <c r="R245" s="174">
        <f>Q245*H245</f>
        <v>0</v>
      </c>
      <c r="S245" s="174">
        <v>0</v>
      </c>
      <c r="T245" s="175">
        <f>S245*H245</f>
        <v>0</v>
      </c>
      <c r="AR245" s="17" t="s">
        <v>137</v>
      </c>
      <c r="AT245" s="17" t="s">
        <v>132</v>
      </c>
      <c r="AU245" s="17" t="s">
        <v>87</v>
      </c>
      <c r="AY245" s="17" t="s">
        <v>130</v>
      </c>
      <c r="BE245" s="176">
        <f>IF(N245="základní",J245,0)</f>
        <v>53605.2</v>
      </c>
      <c r="BF245" s="176">
        <f>IF(N245="snížená",J245,0)</f>
        <v>0</v>
      </c>
      <c r="BG245" s="176">
        <f>IF(N245="zákl. přenesená",J245,0)</f>
        <v>0</v>
      </c>
      <c r="BH245" s="176">
        <f>IF(N245="sníž. přenesená",J245,0)</f>
        <v>0</v>
      </c>
      <c r="BI245" s="176">
        <f>IF(N245="nulová",J245,0)</f>
        <v>0</v>
      </c>
      <c r="BJ245" s="17" t="s">
        <v>23</v>
      </c>
      <c r="BK245" s="176">
        <f>ROUND(I245*H245,2)</f>
        <v>53605.2</v>
      </c>
      <c r="BL245" s="17" t="s">
        <v>137</v>
      </c>
      <c r="BM245" s="17" t="s">
        <v>1594</v>
      </c>
    </row>
    <row r="246" spans="2:51" s="11" customFormat="1" ht="22.5" customHeight="1">
      <c r="B246" s="177"/>
      <c r="D246" s="178" t="s">
        <v>139</v>
      </c>
      <c r="E246" s="179" t="s">
        <v>44</v>
      </c>
      <c r="F246" s="180" t="s">
        <v>1593</v>
      </c>
      <c r="H246" s="181">
        <v>12.64</v>
      </c>
      <c r="I246" s="182"/>
      <c r="L246" s="177"/>
      <c r="M246" s="183"/>
      <c r="N246" s="184"/>
      <c r="O246" s="184"/>
      <c r="P246" s="184"/>
      <c r="Q246" s="184"/>
      <c r="R246" s="184"/>
      <c r="S246" s="184"/>
      <c r="T246" s="185"/>
      <c r="AT246" s="179" t="s">
        <v>139</v>
      </c>
      <c r="AU246" s="179" t="s">
        <v>87</v>
      </c>
      <c r="AV246" s="11" t="s">
        <v>87</v>
      </c>
      <c r="AW246" s="11" t="s">
        <v>42</v>
      </c>
      <c r="AX246" s="11" t="s">
        <v>79</v>
      </c>
      <c r="AY246" s="179" t="s">
        <v>130</v>
      </c>
    </row>
    <row r="247" spans="2:51" s="11" customFormat="1" ht="22.5" customHeight="1">
      <c r="B247" s="177"/>
      <c r="D247" s="178" t="s">
        <v>139</v>
      </c>
      <c r="E247" s="179" t="s">
        <v>44</v>
      </c>
      <c r="F247" s="180" t="s">
        <v>1592</v>
      </c>
      <c r="H247" s="181">
        <v>1</v>
      </c>
      <c r="I247" s="182"/>
      <c r="L247" s="177"/>
      <c r="M247" s="183"/>
      <c r="N247" s="184"/>
      <c r="O247" s="184"/>
      <c r="P247" s="184"/>
      <c r="Q247" s="184"/>
      <c r="R247" s="184"/>
      <c r="S247" s="184"/>
      <c r="T247" s="185"/>
      <c r="AT247" s="179" t="s">
        <v>139</v>
      </c>
      <c r="AU247" s="179" t="s">
        <v>87</v>
      </c>
      <c r="AV247" s="11" t="s">
        <v>87</v>
      </c>
      <c r="AW247" s="11" t="s">
        <v>42</v>
      </c>
      <c r="AX247" s="11" t="s">
        <v>79</v>
      </c>
      <c r="AY247" s="179" t="s">
        <v>130</v>
      </c>
    </row>
    <row r="248" spans="2:51" s="12" customFormat="1" ht="22.5" customHeight="1">
      <c r="B248" s="186"/>
      <c r="D248" s="178" t="s">
        <v>139</v>
      </c>
      <c r="E248" s="189" t="s">
        <v>44</v>
      </c>
      <c r="F248" s="188" t="s">
        <v>141</v>
      </c>
      <c r="H248" s="189" t="s">
        <v>44</v>
      </c>
      <c r="I248" s="190"/>
      <c r="L248" s="186"/>
      <c r="M248" s="191"/>
      <c r="N248" s="192"/>
      <c r="O248" s="192"/>
      <c r="P248" s="192"/>
      <c r="Q248" s="192"/>
      <c r="R248" s="192"/>
      <c r="S248" s="192"/>
      <c r="T248" s="193"/>
      <c r="AT248" s="189" t="s">
        <v>139</v>
      </c>
      <c r="AU248" s="189" t="s">
        <v>87</v>
      </c>
      <c r="AV248" s="12" t="s">
        <v>23</v>
      </c>
      <c r="AW248" s="12" t="s">
        <v>42</v>
      </c>
      <c r="AX248" s="12" t="s">
        <v>79</v>
      </c>
      <c r="AY248" s="189" t="s">
        <v>130</v>
      </c>
    </row>
    <row r="249" spans="2:51" s="13" customFormat="1" ht="22.5" customHeight="1">
      <c r="B249" s="194"/>
      <c r="D249" s="195" t="s">
        <v>139</v>
      </c>
      <c r="E249" s="196" t="s">
        <v>44</v>
      </c>
      <c r="F249" s="197" t="s">
        <v>142</v>
      </c>
      <c r="H249" s="198">
        <v>13.64</v>
      </c>
      <c r="I249" s="199"/>
      <c r="L249" s="194"/>
      <c r="M249" s="200"/>
      <c r="N249" s="201"/>
      <c r="O249" s="201"/>
      <c r="P249" s="201"/>
      <c r="Q249" s="201"/>
      <c r="R249" s="201"/>
      <c r="S249" s="201"/>
      <c r="T249" s="202"/>
      <c r="AT249" s="216" t="s">
        <v>139</v>
      </c>
      <c r="AU249" s="216" t="s">
        <v>87</v>
      </c>
      <c r="AV249" s="13" t="s">
        <v>137</v>
      </c>
      <c r="AW249" s="13" t="s">
        <v>42</v>
      </c>
      <c r="AX249" s="13" t="s">
        <v>23</v>
      </c>
      <c r="AY249" s="216" t="s">
        <v>130</v>
      </c>
    </row>
    <row r="250" spans="2:65" s="1" customFormat="1" ht="22.5" customHeight="1">
      <c r="B250" s="164"/>
      <c r="C250" s="165" t="s">
        <v>357</v>
      </c>
      <c r="D250" s="165" t="s">
        <v>132</v>
      </c>
      <c r="E250" s="166" t="s">
        <v>1591</v>
      </c>
      <c r="F250" s="167" t="s">
        <v>1590</v>
      </c>
      <c r="G250" s="168" t="s">
        <v>135</v>
      </c>
      <c r="H250" s="169">
        <v>54.56</v>
      </c>
      <c r="I250" s="170">
        <v>837</v>
      </c>
      <c r="J250" s="171">
        <f>ROUND(I250*H250,2)</f>
        <v>45666.72</v>
      </c>
      <c r="K250" s="167" t="s">
        <v>136</v>
      </c>
      <c r="L250" s="34"/>
      <c r="M250" s="172" t="s">
        <v>44</v>
      </c>
      <c r="N250" s="173" t="s">
        <v>50</v>
      </c>
      <c r="O250" s="35"/>
      <c r="P250" s="174">
        <f>O250*H250</f>
        <v>0</v>
      </c>
      <c r="Q250" s="174">
        <v>0.00182</v>
      </c>
      <c r="R250" s="174">
        <f>Q250*H250</f>
        <v>0.0992992</v>
      </c>
      <c r="S250" s="174">
        <v>0</v>
      </c>
      <c r="T250" s="175">
        <f>S250*H250</f>
        <v>0</v>
      </c>
      <c r="AR250" s="17" t="s">
        <v>137</v>
      </c>
      <c r="AT250" s="17" t="s">
        <v>132</v>
      </c>
      <c r="AU250" s="17" t="s">
        <v>87</v>
      </c>
      <c r="AY250" s="17" t="s">
        <v>130</v>
      </c>
      <c r="BE250" s="176">
        <f>IF(N250="základní",J250,0)</f>
        <v>45666.72</v>
      </c>
      <c r="BF250" s="176">
        <f>IF(N250="snížená",J250,0)</f>
        <v>0</v>
      </c>
      <c r="BG250" s="176">
        <f>IF(N250="zákl. přenesená",J250,0)</f>
        <v>0</v>
      </c>
      <c r="BH250" s="176">
        <f>IF(N250="sníž. přenesená",J250,0)</f>
        <v>0</v>
      </c>
      <c r="BI250" s="176">
        <f>IF(N250="nulová",J250,0)</f>
        <v>0</v>
      </c>
      <c r="BJ250" s="17" t="s">
        <v>23</v>
      </c>
      <c r="BK250" s="176">
        <f>ROUND(I250*H250,2)</f>
        <v>45666.72</v>
      </c>
      <c r="BL250" s="17" t="s">
        <v>137</v>
      </c>
      <c r="BM250" s="17" t="s">
        <v>1589</v>
      </c>
    </row>
    <row r="251" spans="2:51" s="11" customFormat="1" ht="22.5" customHeight="1">
      <c r="B251" s="177"/>
      <c r="D251" s="178" t="s">
        <v>139</v>
      </c>
      <c r="E251" s="179" t="s">
        <v>44</v>
      </c>
      <c r="F251" s="180" t="s">
        <v>1588</v>
      </c>
      <c r="H251" s="181">
        <v>50.56</v>
      </c>
      <c r="I251" s="182"/>
      <c r="L251" s="177"/>
      <c r="M251" s="183"/>
      <c r="N251" s="184"/>
      <c r="O251" s="184"/>
      <c r="P251" s="184"/>
      <c r="Q251" s="184"/>
      <c r="R251" s="184"/>
      <c r="S251" s="184"/>
      <c r="T251" s="185"/>
      <c r="AT251" s="179" t="s">
        <v>139</v>
      </c>
      <c r="AU251" s="179" t="s">
        <v>87</v>
      </c>
      <c r="AV251" s="11" t="s">
        <v>87</v>
      </c>
      <c r="AW251" s="11" t="s">
        <v>42</v>
      </c>
      <c r="AX251" s="11" t="s">
        <v>79</v>
      </c>
      <c r="AY251" s="179" t="s">
        <v>130</v>
      </c>
    </row>
    <row r="252" spans="2:51" s="11" customFormat="1" ht="22.5" customHeight="1">
      <c r="B252" s="177"/>
      <c r="D252" s="178" t="s">
        <v>139</v>
      </c>
      <c r="E252" s="179" t="s">
        <v>44</v>
      </c>
      <c r="F252" s="180" t="s">
        <v>1587</v>
      </c>
      <c r="H252" s="181">
        <v>4</v>
      </c>
      <c r="I252" s="182"/>
      <c r="L252" s="177"/>
      <c r="M252" s="183"/>
      <c r="N252" s="184"/>
      <c r="O252" s="184"/>
      <c r="P252" s="184"/>
      <c r="Q252" s="184"/>
      <c r="R252" s="184"/>
      <c r="S252" s="184"/>
      <c r="T252" s="185"/>
      <c r="AT252" s="179" t="s">
        <v>139</v>
      </c>
      <c r="AU252" s="179" t="s">
        <v>87</v>
      </c>
      <c r="AV252" s="11" t="s">
        <v>87</v>
      </c>
      <c r="AW252" s="11" t="s">
        <v>42</v>
      </c>
      <c r="AX252" s="11" t="s">
        <v>79</v>
      </c>
      <c r="AY252" s="179" t="s">
        <v>130</v>
      </c>
    </row>
    <row r="253" spans="2:51" s="13" customFormat="1" ht="22.5" customHeight="1">
      <c r="B253" s="194"/>
      <c r="D253" s="195" t="s">
        <v>139</v>
      </c>
      <c r="E253" s="196" t="s">
        <v>44</v>
      </c>
      <c r="F253" s="197" t="s">
        <v>142</v>
      </c>
      <c r="H253" s="198">
        <v>54.56</v>
      </c>
      <c r="I253" s="199"/>
      <c r="L253" s="194"/>
      <c r="M253" s="200"/>
      <c r="N253" s="201"/>
      <c r="O253" s="201"/>
      <c r="P253" s="201"/>
      <c r="Q253" s="201"/>
      <c r="R253" s="201"/>
      <c r="S253" s="201"/>
      <c r="T253" s="202"/>
      <c r="AT253" s="216" t="s">
        <v>139</v>
      </c>
      <c r="AU253" s="216" t="s">
        <v>87</v>
      </c>
      <c r="AV253" s="13" t="s">
        <v>137</v>
      </c>
      <c r="AW253" s="13" t="s">
        <v>42</v>
      </c>
      <c r="AX253" s="13" t="s">
        <v>23</v>
      </c>
      <c r="AY253" s="216" t="s">
        <v>130</v>
      </c>
    </row>
    <row r="254" spans="2:65" s="1" customFormat="1" ht="22.5" customHeight="1">
      <c r="B254" s="164"/>
      <c r="C254" s="165" t="s">
        <v>362</v>
      </c>
      <c r="D254" s="165" t="s">
        <v>132</v>
      </c>
      <c r="E254" s="166" t="s">
        <v>1586</v>
      </c>
      <c r="F254" s="167" t="s">
        <v>1585</v>
      </c>
      <c r="G254" s="168" t="s">
        <v>135</v>
      </c>
      <c r="H254" s="169">
        <v>54.56</v>
      </c>
      <c r="I254" s="170">
        <v>256</v>
      </c>
      <c r="J254" s="171">
        <f>ROUND(I254*H254,2)</f>
        <v>13967.36</v>
      </c>
      <c r="K254" s="167" t="s">
        <v>136</v>
      </c>
      <c r="L254" s="34"/>
      <c r="M254" s="172" t="s">
        <v>44</v>
      </c>
      <c r="N254" s="173" t="s">
        <v>50</v>
      </c>
      <c r="O254" s="35"/>
      <c r="P254" s="174">
        <f>O254*H254</f>
        <v>0</v>
      </c>
      <c r="Q254" s="174">
        <v>4E-05</v>
      </c>
      <c r="R254" s="174">
        <f>Q254*H254</f>
        <v>0.0021824</v>
      </c>
      <c r="S254" s="174">
        <v>0</v>
      </c>
      <c r="T254" s="175">
        <f>S254*H254</f>
        <v>0</v>
      </c>
      <c r="AR254" s="17" t="s">
        <v>137</v>
      </c>
      <c r="AT254" s="17" t="s">
        <v>132</v>
      </c>
      <c r="AU254" s="17" t="s">
        <v>87</v>
      </c>
      <c r="AY254" s="17" t="s">
        <v>130</v>
      </c>
      <c r="BE254" s="176">
        <f>IF(N254="základní",J254,0)</f>
        <v>13967.36</v>
      </c>
      <c r="BF254" s="176">
        <f>IF(N254="snížená",J254,0)</f>
        <v>0</v>
      </c>
      <c r="BG254" s="176">
        <f>IF(N254="zákl. přenesená",J254,0)</f>
        <v>0</v>
      </c>
      <c r="BH254" s="176">
        <f>IF(N254="sníž. přenesená",J254,0)</f>
        <v>0</v>
      </c>
      <c r="BI254" s="176">
        <f>IF(N254="nulová",J254,0)</f>
        <v>0</v>
      </c>
      <c r="BJ254" s="17" t="s">
        <v>23</v>
      </c>
      <c r="BK254" s="176">
        <f>ROUND(I254*H254,2)</f>
        <v>13967.36</v>
      </c>
      <c r="BL254" s="17" t="s">
        <v>137</v>
      </c>
      <c r="BM254" s="17" t="s">
        <v>1584</v>
      </c>
    </row>
    <row r="255" spans="2:65" s="1" customFormat="1" ht="22.5" customHeight="1">
      <c r="B255" s="164"/>
      <c r="C255" s="165" t="s">
        <v>367</v>
      </c>
      <c r="D255" s="165" t="s">
        <v>132</v>
      </c>
      <c r="E255" s="166" t="s">
        <v>1583</v>
      </c>
      <c r="F255" s="167" t="s">
        <v>1582</v>
      </c>
      <c r="G255" s="168" t="s">
        <v>229</v>
      </c>
      <c r="H255" s="169">
        <v>3.4</v>
      </c>
      <c r="I255" s="170">
        <v>25500</v>
      </c>
      <c r="J255" s="171">
        <f>ROUND(I255*H255,2)</f>
        <v>86700</v>
      </c>
      <c r="K255" s="167" t="s">
        <v>136</v>
      </c>
      <c r="L255" s="34"/>
      <c r="M255" s="172" t="s">
        <v>44</v>
      </c>
      <c r="N255" s="173" t="s">
        <v>50</v>
      </c>
      <c r="O255" s="35"/>
      <c r="P255" s="174">
        <f>O255*H255</f>
        <v>0</v>
      </c>
      <c r="Q255" s="174">
        <v>1.07637</v>
      </c>
      <c r="R255" s="174">
        <f>Q255*H255</f>
        <v>3.659658</v>
      </c>
      <c r="S255" s="174">
        <v>0</v>
      </c>
      <c r="T255" s="175">
        <f>S255*H255</f>
        <v>0</v>
      </c>
      <c r="AR255" s="17" t="s">
        <v>137</v>
      </c>
      <c r="AT255" s="17" t="s">
        <v>132</v>
      </c>
      <c r="AU255" s="17" t="s">
        <v>87</v>
      </c>
      <c r="AY255" s="17" t="s">
        <v>130</v>
      </c>
      <c r="BE255" s="176">
        <f>IF(N255="základní",J255,0)</f>
        <v>86700</v>
      </c>
      <c r="BF255" s="176">
        <f>IF(N255="snížená",J255,0)</f>
        <v>0</v>
      </c>
      <c r="BG255" s="176">
        <f>IF(N255="zákl. přenesená",J255,0)</f>
        <v>0</v>
      </c>
      <c r="BH255" s="176">
        <f>IF(N255="sníž. přenesená",J255,0)</f>
        <v>0</v>
      </c>
      <c r="BI255" s="176">
        <f>IF(N255="nulová",J255,0)</f>
        <v>0</v>
      </c>
      <c r="BJ255" s="17" t="s">
        <v>23</v>
      </c>
      <c r="BK255" s="176">
        <f>ROUND(I255*H255,2)</f>
        <v>86700</v>
      </c>
      <c r="BL255" s="17" t="s">
        <v>137</v>
      </c>
      <c r="BM255" s="17" t="s">
        <v>1581</v>
      </c>
    </row>
    <row r="256" spans="2:51" s="11" customFormat="1" ht="22.5" customHeight="1">
      <c r="B256" s="177"/>
      <c r="D256" s="178" t="s">
        <v>139</v>
      </c>
      <c r="E256" s="179" t="s">
        <v>44</v>
      </c>
      <c r="F256" s="180" t="s">
        <v>1580</v>
      </c>
      <c r="H256" s="181">
        <v>3.4</v>
      </c>
      <c r="I256" s="182"/>
      <c r="L256" s="177"/>
      <c r="M256" s="183"/>
      <c r="N256" s="184"/>
      <c r="O256" s="184"/>
      <c r="P256" s="184"/>
      <c r="Q256" s="184"/>
      <c r="R256" s="184"/>
      <c r="S256" s="184"/>
      <c r="T256" s="185"/>
      <c r="AT256" s="179" t="s">
        <v>139</v>
      </c>
      <c r="AU256" s="179" t="s">
        <v>87</v>
      </c>
      <c r="AV256" s="11" t="s">
        <v>87</v>
      </c>
      <c r="AW256" s="11" t="s">
        <v>42</v>
      </c>
      <c r="AX256" s="11" t="s">
        <v>79</v>
      </c>
      <c r="AY256" s="179" t="s">
        <v>130</v>
      </c>
    </row>
    <row r="257" spans="2:51" s="12" customFormat="1" ht="22.5" customHeight="1">
      <c r="B257" s="186"/>
      <c r="D257" s="178" t="s">
        <v>139</v>
      </c>
      <c r="E257" s="189" t="s">
        <v>44</v>
      </c>
      <c r="F257" s="188" t="s">
        <v>141</v>
      </c>
      <c r="H257" s="189" t="s">
        <v>44</v>
      </c>
      <c r="I257" s="190"/>
      <c r="L257" s="186"/>
      <c r="M257" s="191"/>
      <c r="N257" s="192"/>
      <c r="O257" s="192"/>
      <c r="P257" s="192"/>
      <c r="Q257" s="192"/>
      <c r="R257" s="192"/>
      <c r="S257" s="192"/>
      <c r="T257" s="193"/>
      <c r="AT257" s="189" t="s">
        <v>139</v>
      </c>
      <c r="AU257" s="189" t="s">
        <v>87</v>
      </c>
      <c r="AV257" s="12" t="s">
        <v>23</v>
      </c>
      <c r="AW257" s="12" t="s">
        <v>42</v>
      </c>
      <c r="AX257" s="12" t="s">
        <v>79</v>
      </c>
      <c r="AY257" s="189" t="s">
        <v>130</v>
      </c>
    </row>
    <row r="258" spans="2:51" s="13" customFormat="1" ht="22.5" customHeight="1">
      <c r="B258" s="194"/>
      <c r="D258" s="178" t="s">
        <v>139</v>
      </c>
      <c r="E258" s="216" t="s">
        <v>44</v>
      </c>
      <c r="F258" s="217" t="s">
        <v>142</v>
      </c>
      <c r="H258" s="218">
        <v>3.4</v>
      </c>
      <c r="I258" s="199"/>
      <c r="L258" s="194"/>
      <c r="M258" s="200"/>
      <c r="N258" s="201"/>
      <c r="O258" s="201"/>
      <c r="P258" s="201"/>
      <c r="Q258" s="201"/>
      <c r="R258" s="201"/>
      <c r="S258" s="201"/>
      <c r="T258" s="202"/>
      <c r="AT258" s="216" t="s">
        <v>139</v>
      </c>
      <c r="AU258" s="216" t="s">
        <v>87</v>
      </c>
      <c r="AV258" s="13" t="s">
        <v>137</v>
      </c>
      <c r="AW258" s="13" t="s">
        <v>42</v>
      </c>
      <c r="AX258" s="13" t="s">
        <v>23</v>
      </c>
      <c r="AY258" s="216" t="s">
        <v>130</v>
      </c>
    </row>
    <row r="259" spans="2:63" s="10" customFormat="1" ht="29.25" customHeight="1">
      <c r="B259" s="150"/>
      <c r="D259" s="161" t="s">
        <v>78</v>
      </c>
      <c r="E259" s="162" t="s">
        <v>137</v>
      </c>
      <c r="F259" s="162" t="s">
        <v>291</v>
      </c>
      <c r="I259" s="153"/>
      <c r="J259" s="163">
        <f>BK259</f>
        <v>599086.43</v>
      </c>
      <c r="L259" s="150"/>
      <c r="M259" s="155"/>
      <c r="N259" s="156"/>
      <c r="O259" s="156"/>
      <c r="P259" s="157">
        <f>SUM(P260:P307)</f>
        <v>0</v>
      </c>
      <c r="Q259" s="156"/>
      <c r="R259" s="157">
        <f>SUM(R260:R307)</f>
        <v>9.298626200000001</v>
      </c>
      <c r="S259" s="156"/>
      <c r="T259" s="158">
        <f>SUM(T260:T307)</f>
        <v>0</v>
      </c>
      <c r="AR259" s="151" t="s">
        <v>23</v>
      </c>
      <c r="AT259" s="159" t="s">
        <v>78</v>
      </c>
      <c r="AU259" s="159" t="s">
        <v>23</v>
      </c>
      <c r="AY259" s="151" t="s">
        <v>130</v>
      </c>
      <c r="BK259" s="160">
        <f>SUM(BK260:BK307)</f>
        <v>599086.43</v>
      </c>
    </row>
    <row r="260" spans="2:65" s="1" customFormat="1" ht="22.5" customHeight="1">
      <c r="B260" s="164"/>
      <c r="C260" s="165" t="s">
        <v>372</v>
      </c>
      <c r="D260" s="165" t="s">
        <v>132</v>
      </c>
      <c r="E260" s="166" t="s">
        <v>1579</v>
      </c>
      <c r="F260" s="167" t="s">
        <v>1578</v>
      </c>
      <c r="G260" s="168" t="s">
        <v>155</v>
      </c>
      <c r="H260" s="169">
        <v>35.373</v>
      </c>
      <c r="I260" s="170">
        <v>4040</v>
      </c>
      <c r="J260" s="171">
        <f>ROUND(I260*H260,2)</f>
        <v>142906.92</v>
      </c>
      <c r="K260" s="167" t="s">
        <v>136</v>
      </c>
      <c r="L260" s="34"/>
      <c r="M260" s="172" t="s">
        <v>44</v>
      </c>
      <c r="N260" s="173" t="s">
        <v>50</v>
      </c>
      <c r="O260" s="35"/>
      <c r="P260" s="174">
        <f>O260*H260</f>
        <v>0</v>
      </c>
      <c r="Q260" s="174">
        <v>0</v>
      </c>
      <c r="R260" s="174">
        <f>Q260*H260</f>
        <v>0</v>
      </c>
      <c r="S260" s="174">
        <v>0</v>
      </c>
      <c r="T260" s="175">
        <f>S260*H260</f>
        <v>0</v>
      </c>
      <c r="AR260" s="17" t="s">
        <v>137</v>
      </c>
      <c r="AT260" s="17" t="s">
        <v>132</v>
      </c>
      <c r="AU260" s="17" t="s">
        <v>87</v>
      </c>
      <c r="AY260" s="17" t="s">
        <v>130</v>
      </c>
      <c r="BE260" s="176">
        <f>IF(N260="základní",J260,0)</f>
        <v>142906.92</v>
      </c>
      <c r="BF260" s="176">
        <f>IF(N260="snížená",J260,0)</f>
        <v>0</v>
      </c>
      <c r="BG260" s="176">
        <f>IF(N260="zákl. přenesená",J260,0)</f>
        <v>0</v>
      </c>
      <c r="BH260" s="176">
        <f>IF(N260="sníž. přenesená",J260,0)</f>
        <v>0</v>
      </c>
      <c r="BI260" s="176">
        <f>IF(N260="nulová",J260,0)</f>
        <v>0</v>
      </c>
      <c r="BJ260" s="17" t="s">
        <v>23</v>
      </c>
      <c r="BK260" s="176">
        <f>ROUND(I260*H260,2)</f>
        <v>142906.92</v>
      </c>
      <c r="BL260" s="17" t="s">
        <v>137</v>
      </c>
      <c r="BM260" s="17" t="s">
        <v>1577</v>
      </c>
    </row>
    <row r="261" spans="2:51" s="11" customFormat="1" ht="22.5" customHeight="1">
      <c r="B261" s="177"/>
      <c r="D261" s="178" t="s">
        <v>139</v>
      </c>
      <c r="E261" s="179" t="s">
        <v>44</v>
      </c>
      <c r="F261" s="180" t="s">
        <v>1576</v>
      </c>
      <c r="H261" s="181">
        <v>35.373</v>
      </c>
      <c r="I261" s="182"/>
      <c r="L261" s="177"/>
      <c r="M261" s="183"/>
      <c r="N261" s="184"/>
      <c r="O261" s="184"/>
      <c r="P261" s="184"/>
      <c r="Q261" s="184"/>
      <c r="R261" s="184"/>
      <c r="S261" s="184"/>
      <c r="T261" s="185"/>
      <c r="AT261" s="179" t="s">
        <v>139</v>
      </c>
      <c r="AU261" s="179" t="s">
        <v>87</v>
      </c>
      <c r="AV261" s="11" t="s">
        <v>87</v>
      </c>
      <c r="AW261" s="11" t="s">
        <v>42</v>
      </c>
      <c r="AX261" s="11" t="s">
        <v>79</v>
      </c>
      <c r="AY261" s="179" t="s">
        <v>130</v>
      </c>
    </row>
    <row r="262" spans="2:51" s="12" customFormat="1" ht="22.5" customHeight="1">
      <c r="B262" s="186"/>
      <c r="D262" s="178" t="s">
        <v>139</v>
      </c>
      <c r="E262" s="189" t="s">
        <v>44</v>
      </c>
      <c r="F262" s="188" t="s">
        <v>141</v>
      </c>
      <c r="H262" s="189" t="s">
        <v>44</v>
      </c>
      <c r="I262" s="190"/>
      <c r="L262" s="186"/>
      <c r="M262" s="191"/>
      <c r="N262" s="192"/>
      <c r="O262" s="192"/>
      <c r="P262" s="192"/>
      <c r="Q262" s="192"/>
      <c r="R262" s="192"/>
      <c r="S262" s="192"/>
      <c r="T262" s="193"/>
      <c r="AT262" s="189" t="s">
        <v>139</v>
      </c>
      <c r="AU262" s="189" t="s">
        <v>87</v>
      </c>
      <c r="AV262" s="12" t="s">
        <v>23</v>
      </c>
      <c r="AW262" s="12" t="s">
        <v>42</v>
      </c>
      <c r="AX262" s="12" t="s">
        <v>79</v>
      </c>
      <c r="AY262" s="189" t="s">
        <v>130</v>
      </c>
    </row>
    <row r="263" spans="2:51" s="13" customFormat="1" ht="22.5" customHeight="1">
      <c r="B263" s="194"/>
      <c r="D263" s="195" t="s">
        <v>139</v>
      </c>
      <c r="E263" s="196" t="s">
        <v>44</v>
      </c>
      <c r="F263" s="197" t="s">
        <v>142</v>
      </c>
      <c r="H263" s="198">
        <v>35.373</v>
      </c>
      <c r="I263" s="199"/>
      <c r="L263" s="194"/>
      <c r="M263" s="200"/>
      <c r="N263" s="201"/>
      <c r="O263" s="201"/>
      <c r="P263" s="201"/>
      <c r="Q263" s="201"/>
      <c r="R263" s="201"/>
      <c r="S263" s="201"/>
      <c r="T263" s="202"/>
      <c r="AT263" s="216" t="s">
        <v>139</v>
      </c>
      <c r="AU263" s="216" t="s">
        <v>87</v>
      </c>
      <c r="AV263" s="13" t="s">
        <v>137</v>
      </c>
      <c r="AW263" s="13" t="s">
        <v>42</v>
      </c>
      <c r="AX263" s="13" t="s">
        <v>23</v>
      </c>
      <c r="AY263" s="216" t="s">
        <v>130</v>
      </c>
    </row>
    <row r="264" spans="2:65" s="1" customFormat="1" ht="22.5" customHeight="1">
      <c r="B264" s="164"/>
      <c r="C264" s="165" t="s">
        <v>378</v>
      </c>
      <c r="D264" s="165" t="s">
        <v>132</v>
      </c>
      <c r="E264" s="166" t="s">
        <v>1575</v>
      </c>
      <c r="F264" s="167" t="s">
        <v>1574</v>
      </c>
      <c r="G264" s="168" t="s">
        <v>135</v>
      </c>
      <c r="H264" s="169">
        <v>7.8</v>
      </c>
      <c r="I264" s="170">
        <v>2740</v>
      </c>
      <c r="J264" s="171">
        <f>ROUND(I264*H264,2)</f>
        <v>21372</v>
      </c>
      <c r="K264" s="167" t="s">
        <v>136</v>
      </c>
      <c r="L264" s="34"/>
      <c r="M264" s="172" t="s">
        <v>44</v>
      </c>
      <c r="N264" s="173" t="s">
        <v>50</v>
      </c>
      <c r="O264" s="35"/>
      <c r="P264" s="174">
        <f>O264*H264</f>
        <v>0</v>
      </c>
      <c r="Q264" s="174">
        <v>0.0076</v>
      </c>
      <c r="R264" s="174">
        <f>Q264*H264</f>
        <v>0.05928</v>
      </c>
      <c r="S264" s="174">
        <v>0</v>
      </c>
      <c r="T264" s="175">
        <f>S264*H264</f>
        <v>0</v>
      </c>
      <c r="AR264" s="17" t="s">
        <v>137</v>
      </c>
      <c r="AT264" s="17" t="s">
        <v>132</v>
      </c>
      <c r="AU264" s="17" t="s">
        <v>87</v>
      </c>
      <c r="AY264" s="17" t="s">
        <v>130</v>
      </c>
      <c r="BE264" s="176">
        <f>IF(N264="základní",J264,0)</f>
        <v>21372</v>
      </c>
      <c r="BF264" s="176">
        <f>IF(N264="snížená",J264,0)</f>
        <v>0</v>
      </c>
      <c r="BG264" s="176">
        <f>IF(N264="zákl. přenesená",J264,0)</f>
        <v>0</v>
      </c>
      <c r="BH264" s="176">
        <f>IF(N264="sníž. přenesená",J264,0)</f>
        <v>0</v>
      </c>
      <c r="BI264" s="176">
        <f>IF(N264="nulová",J264,0)</f>
        <v>0</v>
      </c>
      <c r="BJ264" s="17" t="s">
        <v>23</v>
      </c>
      <c r="BK264" s="176">
        <f>ROUND(I264*H264,2)</f>
        <v>21372</v>
      </c>
      <c r="BL264" s="17" t="s">
        <v>137</v>
      </c>
      <c r="BM264" s="17" t="s">
        <v>1573</v>
      </c>
    </row>
    <row r="265" spans="2:51" s="11" customFormat="1" ht="22.5" customHeight="1">
      <c r="B265" s="177"/>
      <c r="D265" s="178" t="s">
        <v>139</v>
      </c>
      <c r="E265" s="179" t="s">
        <v>44</v>
      </c>
      <c r="F265" s="180" t="s">
        <v>1569</v>
      </c>
      <c r="H265" s="181">
        <v>7.8</v>
      </c>
      <c r="I265" s="182"/>
      <c r="L265" s="177"/>
      <c r="M265" s="183"/>
      <c r="N265" s="184"/>
      <c r="O265" s="184"/>
      <c r="P265" s="184"/>
      <c r="Q265" s="184"/>
      <c r="R265" s="184"/>
      <c r="S265" s="184"/>
      <c r="T265" s="185"/>
      <c r="AT265" s="179" t="s">
        <v>139</v>
      </c>
      <c r="AU265" s="179" t="s">
        <v>87</v>
      </c>
      <c r="AV265" s="11" t="s">
        <v>87</v>
      </c>
      <c r="AW265" s="11" t="s">
        <v>42</v>
      </c>
      <c r="AX265" s="11" t="s">
        <v>79</v>
      </c>
      <c r="AY265" s="179" t="s">
        <v>130</v>
      </c>
    </row>
    <row r="266" spans="2:51" s="13" customFormat="1" ht="22.5" customHeight="1">
      <c r="B266" s="194"/>
      <c r="D266" s="195" t="s">
        <v>139</v>
      </c>
      <c r="E266" s="196" t="s">
        <v>44</v>
      </c>
      <c r="F266" s="197" t="s">
        <v>142</v>
      </c>
      <c r="H266" s="198">
        <v>7.8</v>
      </c>
      <c r="I266" s="199"/>
      <c r="L266" s="194"/>
      <c r="M266" s="200"/>
      <c r="N266" s="201"/>
      <c r="O266" s="201"/>
      <c r="P266" s="201"/>
      <c r="Q266" s="201"/>
      <c r="R266" s="201"/>
      <c r="S266" s="201"/>
      <c r="T266" s="202"/>
      <c r="AT266" s="216" t="s">
        <v>139</v>
      </c>
      <c r="AU266" s="216" t="s">
        <v>87</v>
      </c>
      <c r="AV266" s="13" t="s">
        <v>137</v>
      </c>
      <c r="AW266" s="13" t="s">
        <v>42</v>
      </c>
      <c r="AX266" s="13" t="s">
        <v>23</v>
      </c>
      <c r="AY266" s="216" t="s">
        <v>130</v>
      </c>
    </row>
    <row r="267" spans="2:65" s="1" customFormat="1" ht="22.5" customHeight="1">
      <c r="B267" s="164"/>
      <c r="C267" s="165" t="s">
        <v>382</v>
      </c>
      <c r="D267" s="165" t="s">
        <v>132</v>
      </c>
      <c r="E267" s="166" t="s">
        <v>1572</v>
      </c>
      <c r="F267" s="167" t="s">
        <v>1571</v>
      </c>
      <c r="G267" s="168" t="s">
        <v>135</v>
      </c>
      <c r="H267" s="169">
        <v>7.8</v>
      </c>
      <c r="I267" s="170">
        <v>331</v>
      </c>
      <c r="J267" s="171">
        <f>ROUND(I267*H267,2)</f>
        <v>2581.8</v>
      </c>
      <c r="K267" s="167" t="s">
        <v>136</v>
      </c>
      <c r="L267" s="34"/>
      <c r="M267" s="172" t="s">
        <v>44</v>
      </c>
      <c r="N267" s="173" t="s">
        <v>50</v>
      </c>
      <c r="O267" s="35"/>
      <c r="P267" s="174">
        <f>O267*H267</f>
        <v>0</v>
      </c>
      <c r="Q267" s="174">
        <v>0.0075</v>
      </c>
      <c r="R267" s="174">
        <f>Q267*H267</f>
        <v>0.058499999999999996</v>
      </c>
      <c r="S267" s="174">
        <v>0</v>
      </c>
      <c r="T267" s="175">
        <f>S267*H267</f>
        <v>0</v>
      </c>
      <c r="AR267" s="17" t="s">
        <v>137</v>
      </c>
      <c r="AT267" s="17" t="s">
        <v>132</v>
      </c>
      <c r="AU267" s="17" t="s">
        <v>87</v>
      </c>
      <c r="AY267" s="17" t="s">
        <v>130</v>
      </c>
      <c r="BE267" s="176">
        <f>IF(N267="základní",J267,0)</f>
        <v>2581.8</v>
      </c>
      <c r="BF267" s="176">
        <f>IF(N267="snížená",J267,0)</f>
        <v>0</v>
      </c>
      <c r="BG267" s="176">
        <f>IF(N267="zákl. přenesená",J267,0)</f>
        <v>0</v>
      </c>
      <c r="BH267" s="176">
        <f>IF(N267="sníž. přenesená",J267,0)</f>
        <v>0</v>
      </c>
      <c r="BI267" s="176">
        <f>IF(N267="nulová",J267,0)</f>
        <v>0</v>
      </c>
      <c r="BJ267" s="17" t="s">
        <v>23</v>
      </c>
      <c r="BK267" s="176">
        <f>ROUND(I267*H267,2)</f>
        <v>2581.8</v>
      </c>
      <c r="BL267" s="17" t="s">
        <v>137</v>
      </c>
      <c r="BM267" s="17" t="s">
        <v>1570</v>
      </c>
    </row>
    <row r="268" spans="2:51" s="11" customFormat="1" ht="22.5" customHeight="1">
      <c r="B268" s="177"/>
      <c r="D268" s="178" t="s">
        <v>139</v>
      </c>
      <c r="E268" s="179" t="s">
        <v>44</v>
      </c>
      <c r="F268" s="180" t="s">
        <v>1569</v>
      </c>
      <c r="H268" s="181">
        <v>7.8</v>
      </c>
      <c r="I268" s="182"/>
      <c r="L268" s="177"/>
      <c r="M268" s="183"/>
      <c r="N268" s="184"/>
      <c r="O268" s="184"/>
      <c r="P268" s="184"/>
      <c r="Q268" s="184"/>
      <c r="R268" s="184"/>
      <c r="S268" s="184"/>
      <c r="T268" s="185"/>
      <c r="AT268" s="179" t="s">
        <v>139</v>
      </c>
      <c r="AU268" s="179" t="s">
        <v>87</v>
      </c>
      <c r="AV268" s="11" t="s">
        <v>87</v>
      </c>
      <c r="AW268" s="11" t="s">
        <v>42</v>
      </c>
      <c r="AX268" s="11" t="s">
        <v>79</v>
      </c>
      <c r="AY268" s="179" t="s">
        <v>130</v>
      </c>
    </row>
    <row r="269" spans="2:51" s="13" customFormat="1" ht="22.5" customHeight="1">
      <c r="B269" s="194"/>
      <c r="D269" s="195" t="s">
        <v>139</v>
      </c>
      <c r="E269" s="196" t="s">
        <v>44</v>
      </c>
      <c r="F269" s="197" t="s">
        <v>142</v>
      </c>
      <c r="H269" s="198">
        <v>7.8</v>
      </c>
      <c r="I269" s="199"/>
      <c r="L269" s="194"/>
      <c r="M269" s="200"/>
      <c r="N269" s="201"/>
      <c r="O269" s="201"/>
      <c r="P269" s="201"/>
      <c r="Q269" s="201"/>
      <c r="R269" s="201"/>
      <c r="S269" s="201"/>
      <c r="T269" s="202"/>
      <c r="AT269" s="216" t="s">
        <v>139</v>
      </c>
      <c r="AU269" s="216" t="s">
        <v>87</v>
      </c>
      <c r="AV269" s="13" t="s">
        <v>137</v>
      </c>
      <c r="AW269" s="13" t="s">
        <v>42</v>
      </c>
      <c r="AX269" s="13" t="s">
        <v>23</v>
      </c>
      <c r="AY269" s="216" t="s">
        <v>130</v>
      </c>
    </row>
    <row r="270" spans="2:65" s="1" customFormat="1" ht="22.5" customHeight="1">
      <c r="B270" s="164"/>
      <c r="C270" s="165" t="s">
        <v>309</v>
      </c>
      <c r="D270" s="165" t="s">
        <v>132</v>
      </c>
      <c r="E270" s="166" t="s">
        <v>1568</v>
      </c>
      <c r="F270" s="167" t="s">
        <v>1567</v>
      </c>
      <c r="G270" s="168" t="s">
        <v>135</v>
      </c>
      <c r="H270" s="169">
        <v>4.535</v>
      </c>
      <c r="I270" s="170">
        <v>1020</v>
      </c>
      <c r="J270" s="171">
        <f>ROUND(I270*H270,2)</f>
        <v>4625.7</v>
      </c>
      <c r="K270" s="167" t="s">
        <v>136</v>
      </c>
      <c r="L270" s="34"/>
      <c r="M270" s="172" t="s">
        <v>44</v>
      </c>
      <c r="N270" s="173" t="s">
        <v>50</v>
      </c>
      <c r="O270" s="35"/>
      <c r="P270" s="174">
        <f>O270*H270</f>
        <v>0</v>
      </c>
      <c r="Q270" s="174">
        <v>0.01976</v>
      </c>
      <c r="R270" s="174">
        <f>Q270*H270</f>
        <v>0.0896116</v>
      </c>
      <c r="S270" s="174">
        <v>0</v>
      </c>
      <c r="T270" s="175">
        <f>S270*H270</f>
        <v>0</v>
      </c>
      <c r="AR270" s="17" t="s">
        <v>137</v>
      </c>
      <c r="AT270" s="17" t="s">
        <v>132</v>
      </c>
      <c r="AU270" s="17" t="s">
        <v>87</v>
      </c>
      <c r="AY270" s="17" t="s">
        <v>130</v>
      </c>
      <c r="BE270" s="176">
        <f>IF(N270="základní",J270,0)</f>
        <v>4625.7</v>
      </c>
      <c r="BF270" s="176">
        <f>IF(N270="snížená",J270,0)</f>
        <v>0</v>
      </c>
      <c r="BG270" s="176">
        <f>IF(N270="zákl. přenesená",J270,0)</f>
        <v>0</v>
      </c>
      <c r="BH270" s="176">
        <f>IF(N270="sníž. přenesená",J270,0)</f>
        <v>0</v>
      </c>
      <c r="BI270" s="176">
        <f>IF(N270="nulová",J270,0)</f>
        <v>0</v>
      </c>
      <c r="BJ270" s="17" t="s">
        <v>23</v>
      </c>
      <c r="BK270" s="176">
        <f>ROUND(I270*H270,2)</f>
        <v>4625.7</v>
      </c>
      <c r="BL270" s="17" t="s">
        <v>137</v>
      </c>
      <c r="BM270" s="17" t="s">
        <v>1566</v>
      </c>
    </row>
    <row r="271" spans="2:51" s="11" customFormat="1" ht="22.5" customHeight="1">
      <c r="B271" s="177"/>
      <c r="D271" s="178" t="s">
        <v>139</v>
      </c>
      <c r="E271" s="179" t="s">
        <v>44</v>
      </c>
      <c r="F271" s="180" t="s">
        <v>1565</v>
      </c>
      <c r="H271" s="181">
        <v>4.535</v>
      </c>
      <c r="I271" s="182"/>
      <c r="L271" s="177"/>
      <c r="M271" s="183"/>
      <c r="N271" s="184"/>
      <c r="O271" s="184"/>
      <c r="P271" s="184"/>
      <c r="Q271" s="184"/>
      <c r="R271" s="184"/>
      <c r="S271" s="184"/>
      <c r="T271" s="185"/>
      <c r="AT271" s="179" t="s">
        <v>139</v>
      </c>
      <c r="AU271" s="179" t="s">
        <v>87</v>
      </c>
      <c r="AV271" s="11" t="s">
        <v>87</v>
      </c>
      <c r="AW271" s="11" t="s">
        <v>42</v>
      </c>
      <c r="AX271" s="11" t="s">
        <v>79</v>
      </c>
      <c r="AY271" s="179" t="s">
        <v>130</v>
      </c>
    </row>
    <row r="272" spans="2:51" s="13" customFormat="1" ht="22.5" customHeight="1">
      <c r="B272" s="194"/>
      <c r="D272" s="195" t="s">
        <v>139</v>
      </c>
      <c r="E272" s="196" t="s">
        <v>44</v>
      </c>
      <c r="F272" s="197" t="s">
        <v>142</v>
      </c>
      <c r="H272" s="198">
        <v>4.535</v>
      </c>
      <c r="I272" s="199"/>
      <c r="L272" s="194"/>
      <c r="M272" s="200"/>
      <c r="N272" s="201"/>
      <c r="O272" s="201"/>
      <c r="P272" s="201"/>
      <c r="Q272" s="201"/>
      <c r="R272" s="201"/>
      <c r="S272" s="201"/>
      <c r="T272" s="202"/>
      <c r="AT272" s="216" t="s">
        <v>139</v>
      </c>
      <c r="AU272" s="216" t="s">
        <v>87</v>
      </c>
      <c r="AV272" s="13" t="s">
        <v>137</v>
      </c>
      <c r="AW272" s="13" t="s">
        <v>42</v>
      </c>
      <c r="AX272" s="13" t="s">
        <v>23</v>
      </c>
      <c r="AY272" s="216" t="s">
        <v>130</v>
      </c>
    </row>
    <row r="273" spans="2:65" s="1" customFormat="1" ht="22.5" customHeight="1">
      <c r="B273" s="164"/>
      <c r="C273" s="165" t="s">
        <v>389</v>
      </c>
      <c r="D273" s="165" t="s">
        <v>132</v>
      </c>
      <c r="E273" s="166" t="s">
        <v>1564</v>
      </c>
      <c r="F273" s="167" t="s">
        <v>1563</v>
      </c>
      <c r="G273" s="168" t="s">
        <v>135</v>
      </c>
      <c r="H273" s="169">
        <v>7.8</v>
      </c>
      <c r="I273" s="170">
        <v>602</v>
      </c>
      <c r="J273" s="171">
        <f>ROUND(I273*H273,2)</f>
        <v>4695.6</v>
      </c>
      <c r="K273" s="167" t="s">
        <v>136</v>
      </c>
      <c r="L273" s="34"/>
      <c r="M273" s="172" t="s">
        <v>44</v>
      </c>
      <c r="N273" s="173" t="s">
        <v>50</v>
      </c>
      <c r="O273" s="35"/>
      <c r="P273" s="174">
        <f>O273*H273</f>
        <v>0</v>
      </c>
      <c r="Q273" s="174">
        <v>0</v>
      </c>
      <c r="R273" s="174">
        <f>Q273*H273</f>
        <v>0</v>
      </c>
      <c r="S273" s="174">
        <v>0</v>
      </c>
      <c r="T273" s="175">
        <f>S273*H273</f>
        <v>0</v>
      </c>
      <c r="AR273" s="17" t="s">
        <v>137</v>
      </c>
      <c r="AT273" s="17" t="s">
        <v>132</v>
      </c>
      <c r="AU273" s="17" t="s">
        <v>87</v>
      </c>
      <c r="AY273" s="17" t="s">
        <v>130</v>
      </c>
      <c r="BE273" s="176">
        <f>IF(N273="základní",J273,0)</f>
        <v>4695.6</v>
      </c>
      <c r="BF273" s="176">
        <f>IF(N273="snížená",J273,0)</f>
        <v>0</v>
      </c>
      <c r="BG273" s="176">
        <f>IF(N273="zákl. přenesená",J273,0)</f>
        <v>0</v>
      </c>
      <c r="BH273" s="176">
        <f>IF(N273="sníž. přenesená",J273,0)</f>
        <v>0</v>
      </c>
      <c r="BI273" s="176">
        <f>IF(N273="nulová",J273,0)</f>
        <v>0</v>
      </c>
      <c r="BJ273" s="17" t="s">
        <v>23</v>
      </c>
      <c r="BK273" s="176">
        <f>ROUND(I273*H273,2)</f>
        <v>4695.6</v>
      </c>
      <c r="BL273" s="17" t="s">
        <v>137</v>
      </c>
      <c r="BM273" s="17" t="s">
        <v>1562</v>
      </c>
    </row>
    <row r="274" spans="2:65" s="1" customFormat="1" ht="22.5" customHeight="1">
      <c r="B274" s="164"/>
      <c r="C274" s="165" t="s">
        <v>393</v>
      </c>
      <c r="D274" s="165" t="s">
        <v>132</v>
      </c>
      <c r="E274" s="166" t="s">
        <v>1561</v>
      </c>
      <c r="F274" s="167" t="s">
        <v>1560</v>
      </c>
      <c r="G274" s="168" t="s">
        <v>135</v>
      </c>
      <c r="H274" s="169">
        <v>7.8</v>
      </c>
      <c r="I274" s="170">
        <v>61.1</v>
      </c>
      <c r="J274" s="171">
        <f>ROUND(I274*H274,2)</f>
        <v>476.58</v>
      </c>
      <c r="K274" s="167" t="s">
        <v>136</v>
      </c>
      <c r="L274" s="34"/>
      <c r="M274" s="172" t="s">
        <v>44</v>
      </c>
      <c r="N274" s="173" t="s">
        <v>50</v>
      </c>
      <c r="O274" s="35"/>
      <c r="P274" s="174">
        <f>O274*H274</f>
        <v>0</v>
      </c>
      <c r="Q274" s="174">
        <v>5E-05</v>
      </c>
      <c r="R274" s="174">
        <f>Q274*H274</f>
        <v>0.00039</v>
      </c>
      <c r="S274" s="174">
        <v>0</v>
      </c>
      <c r="T274" s="175">
        <f>S274*H274</f>
        <v>0</v>
      </c>
      <c r="AR274" s="17" t="s">
        <v>137</v>
      </c>
      <c r="AT274" s="17" t="s">
        <v>132</v>
      </c>
      <c r="AU274" s="17" t="s">
        <v>87</v>
      </c>
      <c r="AY274" s="17" t="s">
        <v>130</v>
      </c>
      <c r="BE274" s="176">
        <f>IF(N274="základní",J274,0)</f>
        <v>476.58</v>
      </c>
      <c r="BF274" s="176">
        <f>IF(N274="snížená",J274,0)</f>
        <v>0</v>
      </c>
      <c r="BG274" s="176">
        <f>IF(N274="zákl. přenesená",J274,0)</f>
        <v>0</v>
      </c>
      <c r="BH274" s="176">
        <f>IF(N274="sníž. přenesená",J274,0)</f>
        <v>0</v>
      </c>
      <c r="BI274" s="176">
        <f>IF(N274="nulová",J274,0)</f>
        <v>0</v>
      </c>
      <c r="BJ274" s="17" t="s">
        <v>23</v>
      </c>
      <c r="BK274" s="176">
        <f>ROUND(I274*H274,2)</f>
        <v>476.58</v>
      </c>
      <c r="BL274" s="17" t="s">
        <v>137</v>
      </c>
      <c r="BM274" s="17" t="s">
        <v>1559</v>
      </c>
    </row>
    <row r="275" spans="2:65" s="1" customFormat="1" ht="22.5" customHeight="1">
      <c r="B275" s="164"/>
      <c r="C275" s="165" t="s">
        <v>397</v>
      </c>
      <c r="D275" s="165" t="s">
        <v>132</v>
      </c>
      <c r="E275" s="166" t="s">
        <v>1558</v>
      </c>
      <c r="F275" s="167" t="s">
        <v>1557</v>
      </c>
      <c r="G275" s="168" t="s">
        <v>135</v>
      </c>
      <c r="H275" s="169">
        <v>4.535</v>
      </c>
      <c r="I275" s="170">
        <v>234</v>
      </c>
      <c r="J275" s="171">
        <f>ROUND(I275*H275,2)</f>
        <v>1061.19</v>
      </c>
      <c r="K275" s="167" t="s">
        <v>136</v>
      </c>
      <c r="L275" s="34"/>
      <c r="M275" s="172" t="s">
        <v>44</v>
      </c>
      <c r="N275" s="173" t="s">
        <v>50</v>
      </c>
      <c r="O275" s="35"/>
      <c r="P275" s="174">
        <f>O275*H275</f>
        <v>0</v>
      </c>
      <c r="Q275" s="174">
        <v>0</v>
      </c>
      <c r="R275" s="174">
        <f>Q275*H275</f>
        <v>0</v>
      </c>
      <c r="S275" s="174">
        <v>0</v>
      </c>
      <c r="T275" s="175">
        <f>S275*H275</f>
        <v>0</v>
      </c>
      <c r="AR275" s="17" t="s">
        <v>137</v>
      </c>
      <c r="AT275" s="17" t="s">
        <v>132</v>
      </c>
      <c r="AU275" s="17" t="s">
        <v>87</v>
      </c>
      <c r="AY275" s="17" t="s">
        <v>130</v>
      </c>
      <c r="BE275" s="176">
        <f>IF(N275="základní",J275,0)</f>
        <v>1061.19</v>
      </c>
      <c r="BF275" s="176">
        <f>IF(N275="snížená",J275,0)</f>
        <v>0</v>
      </c>
      <c r="BG275" s="176">
        <f>IF(N275="zákl. přenesená",J275,0)</f>
        <v>0</v>
      </c>
      <c r="BH275" s="176">
        <f>IF(N275="sníž. přenesená",J275,0)</f>
        <v>0</v>
      </c>
      <c r="BI275" s="176">
        <f>IF(N275="nulová",J275,0)</f>
        <v>0</v>
      </c>
      <c r="BJ275" s="17" t="s">
        <v>23</v>
      </c>
      <c r="BK275" s="176">
        <f>ROUND(I275*H275,2)</f>
        <v>1061.19</v>
      </c>
      <c r="BL275" s="17" t="s">
        <v>137</v>
      </c>
      <c r="BM275" s="17" t="s">
        <v>1556</v>
      </c>
    </row>
    <row r="276" spans="2:65" s="1" customFormat="1" ht="22.5" customHeight="1">
      <c r="B276" s="164"/>
      <c r="C276" s="165" t="s">
        <v>401</v>
      </c>
      <c r="D276" s="165" t="s">
        <v>132</v>
      </c>
      <c r="E276" s="166" t="s">
        <v>1555</v>
      </c>
      <c r="F276" s="167" t="s">
        <v>1554</v>
      </c>
      <c r="G276" s="168" t="s">
        <v>229</v>
      </c>
      <c r="H276" s="169">
        <v>6.4</v>
      </c>
      <c r="I276" s="170">
        <v>27200</v>
      </c>
      <c r="J276" s="171">
        <f>ROUND(I276*H276,2)</f>
        <v>174080</v>
      </c>
      <c r="K276" s="167" t="s">
        <v>136</v>
      </c>
      <c r="L276" s="34"/>
      <c r="M276" s="172" t="s">
        <v>44</v>
      </c>
      <c r="N276" s="173" t="s">
        <v>50</v>
      </c>
      <c r="O276" s="35"/>
      <c r="P276" s="174">
        <f>O276*H276</f>
        <v>0</v>
      </c>
      <c r="Q276" s="174">
        <v>1.0594</v>
      </c>
      <c r="R276" s="174">
        <f>Q276*H276</f>
        <v>6.7801599999999995</v>
      </c>
      <c r="S276" s="174">
        <v>0</v>
      </c>
      <c r="T276" s="175">
        <f>S276*H276</f>
        <v>0</v>
      </c>
      <c r="AR276" s="17" t="s">
        <v>137</v>
      </c>
      <c r="AT276" s="17" t="s">
        <v>132</v>
      </c>
      <c r="AU276" s="17" t="s">
        <v>87</v>
      </c>
      <c r="AY276" s="17" t="s">
        <v>130</v>
      </c>
      <c r="BE276" s="176">
        <f>IF(N276="základní",J276,0)</f>
        <v>174080</v>
      </c>
      <c r="BF276" s="176">
        <f>IF(N276="snížená",J276,0)</f>
        <v>0</v>
      </c>
      <c r="BG276" s="176">
        <f>IF(N276="zákl. přenesená",J276,0)</f>
        <v>0</v>
      </c>
      <c r="BH276" s="176">
        <f>IF(N276="sníž. přenesená",J276,0)</f>
        <v>0</v>
      </c>
      <c r="BI276" s="176">
        <f>IF(N276="nulová",J276,0)</f>
        <v>0</v>
      </c>
      <c r="BJ276" s="17" t="s">
        <v>23</v>
      </c>
      <c r="BK276" s="176">
        <f>ROUND(I276*H276,2)</f>
        <v>174080</v>
      </c>
      <c r="BL276" s="17" t="s">
        <v>137</v>
      </c>
      <c r="BM276" s="17" t="s">
        <v>1553</v>
      </c>
    </row>
    <row r="277" spans="2:51" s="11" customFormat="1" ht="22.5" customHeight="1">
      <c r="B277" s="177"/>
      <c r="D277" s="178" t="s">
        <v>139</v>
      </c>
      <c r="E277" s="179" t="s">
        <v>44</v>
      </c>
      <c r="F277" s="180" t="s">
        <v>1552</v>
      </c>
      <c r="H277" s="181">
        <v>6.4</v>
      </c>
      <c r="I277" s="182"/>
      <c r="L277" s="177"/>
      <c r="M277" s="183"/>
      <c r="N277" s="184"/>
      <c r="O277" s="184"/>
      <c r="P277" s="184"/>
      <c r="Q277" s="184"/>
      <c r="R277" s="184"/>
      <c r="S277" s="184"/>
      <c r="T277" s="185"/>
      <c r="AT277" s="179" t="s">
        <v>139</v>
      </c>
      <c r="AU277" s="179" t="s">
        <v>87</v>
      </c>
      <c r="AV277" s="11" t="s">
        <v>87</v>
      </c>
      <c r="AW277" s="11" t="s">
        <v>42</v>
      </c>
      <c r="AX277" s="11" t="s">
        <v>79</v>
      </c>
      <c r="AY277" s="179" t="s">
        <v>130</v>
      </c>
    </row>
    <row r="278" spans="2:51" s="12" customFormat="1" ht="22.5" customHeight="1">
      <c r="B278" s="186"/>
      <c r="D278" s="178" t="s">
        <v>139</v>
      </c>
      <c r="E278" s="189" t="s">
        <v>44</v>
      </c>
      <c r="F278" s="188" t="s">
        <v>141</v>
      </c>
      <c r="H278" s="189" t="s">
        <v>44</v>
      </c>
      <c r="I278" s="190"/>
      <c r="L278" s="186"/>
      <c r="M278" s="191"/>
      <c r="N278" s="192"/>
      <c r="O278" s="192"/>
      <c r="P278" s="192"/>
      <c r="Q278" s="192"/>
      <c r="R278" s="192"/>
      <c r="S278" s="192"/>
      <c r="T278" s="193"/>
      <c r="AT278" s="189" t="s">
        <v>139</v>
      </c>
      <c r="AU278" s="189" t="s">
        <v>87</v>
      </c>
      <c r="AV278" s="12" t="s">
        <v>23</v>
      </c>
      <c r="AW278" s="12" t="s">
        <v>42</v>
      </c>
      <c r="AX278" s="12" t="s">
        <v>79</v>
      </c>
      <c r="AY278" s="189" t="s">
        <v>130</v>
      </c>
    </row>
    <row r="279" spans="2:51" s="13" customFormat="1" ht="22.5" customHeight="1">
      <c r="B279" s="194"/>
      <c r="D279" s="195" t="s">
        <v>139</v>
      </c>
      <c r="E279" s="196" t="s">
        <v>44</v>
      </c>
      <c r="F279" s="197" t="s">
        <v>142</v>
      </c>
      <c r="H279" s="198">
        <v>6.4</v>
      </c>
      <c r="I279" s="199"/>
      <c r="L279" s="194"/>
      <c r="M279" s="200"/>
      <c r="N279" s="201"/>
      <c r="O279" s="201"/>
      <c r="P279" s="201"/>
      <c r="Q279" s="201"/>
      <c r="R279" s="201"/>
      <c r="S279" s="201"/>
      <c r="T279" s="202"/>
      <c r="AT279" s="216" t="s">
        <v>139</v>
      </c>
      <c r="AU279" s="216" t="s">
        <v>87</v>
      </c>
      <c r="AV279" s="13" t="s">
        <v>137</v>
      </c>
      <c r="AW279" s="13" t="s">
        <v>42</v>
      </c>
      <c r="AX279" s="13" t="s">
        <v>23</v>
      </c>
      <c r="AY279" s="216" t="s">
        <v>130</v>
      </c>
    </row>
    <row r="280" spans="2:65" s="1" customFormat="1" ht="31.5" customHeight="1">
      <c r="B280" s="164"/>
      <c r="C280" s="165" t="s">
        <v>405</v>
      </c>
      <c r="D280" s="165" t="s">
        <v>132</v>
      </c>
      <c r="E280" s="166" t="s">
        <v>1551</v>
      </c>
      <c r="F280" s="167" t="s">
        <v>1550</v>
      </c>
      <c r="G280" s="168" t="s">
        <v>135</v>
      </c>
      <c r="H280" s="169">
        <v>88</v>
      </c>
      <c r="I280" s="170">
        <v>216</v>
      </c>
      <c r="J280" s="171">
        <f>ROUND(I280*H280,2)</f>
        <v>19008</v>
      </c>
      <c r="K280" s="167" t="s">
        <v>136</v>
      </c>
      <c r="L280" s="34"/>
      <c r="M280" s="172" t="s">
        <v>44</v>
      </c>
      <c r="N280" s="173" t="s">
        <v>50</v>
      </c>
      <c r="O280" s="35"/>
      <c r="P280" s="174">
        <f>O280*H280</f>
        <v>0</v>
      </c>
      <c r="Q280" s="174">
        <v>0</v>
      </c>
      <c r="R280" s="174">
        <f>Q280*H280</f>
        <v>0</v>
      </c>
      <c r="S280" s="174">
        <v>0</v>
      </c>
      <c r="T280" s="175">
        <f>S280*H280</f>
        <v>0</v>
      </c>
      <c r="AR280" s="17" t="s">
        <v>137</v>
      </c>
      <c r="AT280" s="17" t="s">
        <v>132</v>
      </c>
      <c r="AU280" s="17" t="s">
        <v>87</v>
      </c>
      <c r="AY280" s="17" t="s">
        <v>130</v>
      </c>
      <c r="BE280" s="176">
        <f>IF(N280="základní",J280,0)</f>
        <v>19008</v>
      </c>
      <c r="BF280" s="176">
        <f>IF(N280="snížená",J280,0)</f>
        <v>0</v>
      </c>
      <c r="BG280" s="176">
        <f>IF(N280="zákl. přenesená",J280,0)</f>
        <v>0</v>
      </c>
      <c r="BH280" s="176">
        <f>IF(N280="sníž. přenesená",J280,0)</f>
        <v>0</v>
      </c>
      <c r="BI280" s="176">
        <f>IF(N280="nulová",J280,0)</f>
        <v>0</v>
      </c>
      <c r="BJ280" s="17" t="s">
        <v>23</v>
      </c>
      <c r="BK280" s="176">
        <f>ROUND(I280*H280,2)</f>
        <v>19008</v>
      </c>
      <c r="BL280" s="17" t="s">
        <v>137</v>
      </c>
      <c r="BM280" s="17" t="s">
        <v>1549</v>
      </c>
    </row>
    <row r="281" spans="2:51" s="11" customFormat="1" ht="22.5" customHeight="1">
      <c r="B281" s="177"/>
      <c r="D281" s="178" t="s">
        <v>139</v>
      </c>
      <c r="E281" s="179" t="s">
        <v>44</v>
      </c>
      <c r="F281" s="180" t="s">
        <v>1486</v>
      </c>
      <c r="H281" s="181">
        <v>88</v>
      </c>
      <c r="I281" s="182"/>
      <c r="L281" s="177"/>
      <c r="M281" s="183"/>
      <c r="N281" s="184"/>
      <c r="O281" s="184"/>
      <c r="P281" s="184"/>
      <c r="Q281" s="184"/>
      <c r="R281" s="184"/>
      <c r="S281" s="184"/>
      <c r="T281" s="185"/>
      <c r="AT281" s="179" t="s">
        <v>139</v>
      </c>
      <c r="AU281" s="179" t="s">
        <v>87</v>
      </c>
      <c r="AV281" s="11" t="s">
        <v>87</v>
      </c>
      <c r="AW281" s="11" t="s">
        <v>42</v>
      </c>
      <c r="AX281" s="11" t="s">
        <v>79</v>
      </c>
      <c r="AY281" s="179" t="s">
        <v>130</v>
      </c>
    </row>
    <row r="282" spans="2:51" s="12" customFormat="1" ht="22.5" customHeight="1">
      <c r="B282" s="186"/>
      <c r="D282" s="178" t="s">
        <v>139</v>
      </c>
      <c r="E282" s="189" t="s">
        <v>44</v>
      </c>
      <c r="F282" s="188" t="s">
        <v>141</v>
      </c>
      <c r="H282" s="189" t="s">
        <v>44</v>
      </c>
      <c r="I282" s="190"/>
      <c r="L282" s="186"/>
      <c r="M282" s="191"/>
      <c r="N282" s="192"/>
      <c r="O282" s="192"/>
      <c r="P282" s="192"/>
      <c r="Q282" s="192"/>
      <c r="R282" s="192"/>
      <c r="S282" s="192"/>
      <c r="T282" s="193"/>
      <c r="AT282" s="189" t="s">
        <v>139</v>
      </c>
      <c r="AU282" s="189" t="s">
        <v>87</v>
      </c>
      <c r="AV282" s="12" t="s">
        <v>23</v>
      </c>
      <c r="AW282" s="12" t="s">
        <v>42</v>
      </c>
      <c r="AX282" s="12" t="s">
        <v>79</v>
      </c>
      <c r="AY282" s="189" t="s">
        <v>130</v>
      </c>
    </row>
    <row r="283" spans="2:51" s="13" customFormat="1" ht="22.5" customHeight="1">
      <c r="B283" s="194"/>
      <c r="D283" s="195" t="s">
        <v>139</v>
      </c>
      <c r="E283" s="196" t="s">
        <v>44</v>
      </c>
      <c r="F283" s="197" t="s">
        <v>142</v>
      </c>
      <c r="H283" s="198">
        <v>88</v>
      </c>
      <c r="I283" s="199"/>
      <c r="L283" s="194"/>
      <c r="M283" s="200"/>
      <c r="N283" s="201"/>
      <c r="O283" s="201"/>
      <c r="P283" s="201"/>
      <c r="Q283" s="201"/>
      <c r="R283" s="201"/>
      <c r="S283" s="201"/>
      <c r="T283" s="202"/>
      <c r="AT283" s="216" t="s">
        <v>139</v>
      </c>
      <c r="AU283" s="216" t="s">
        <v>87</v>
      </c>
      <c r="AV283" s="13" t="s">
        <v>137</v>
      </c>
      <c r="AW283" s="13" t="s">
        <v>42</v>
      </c>
      <c r="AX283" s="13" t="s">
        <v>23</v>
      </c>
      <c r="AY283" s="216" t="s">
        <v>130</v>
      </c>
    </row>
    <row r="284" spans="2:65" s="1" customFormat="1" ht="22.5" customHeight="1">
      <c r="B284" s="164"/>
      <c r="C284" s="165" t="s">
        <v>371</v>
      </c>
      <c r="D284" s="165" t="s">
        <v>132</v>
      </c>
      <c r="E284" s="166" t="s">
        <v>1548</v>
      </c>
      <c r="F284" s="167" t="s">
        <v>1547</v>
      </c>
      <c r="G284" s="168" t="s">
        <v>135</v>
      </c>
      <c r="H284" s="169">
        <v>1.68</v>
      </c>
      <c r="I284" s="170">
        <v>932</v>
      </c>
      <c r="J284" s="171">
        <f>ROUND(I284*H284,2)</f>
        <v>1565.76</v>
      </c>
      <c r="K284" s="167" t="s">
        <v>136</v>
      </c>
      <c r="L284" s="34"/>
      <c r="M284" s="172" t="s">
        <v>44</v>
      </c>
      <c r="N284" s="173" t="s">
        <v>50</v>
      </c>
      <c r="O284" s="35"/>
      <c r="P284" s="174">
        <f>O284*H284</f>
        <v>0</v>
      </c>
      <c r="Q284" s="174">
        <v>0.02102</v>
      </c>
      <c r="R284" s="174">
        <f>Q284*H284</f>
        <v>0.0353136</v>
      </c>
      <c r="S284" s="174">
        <v>0</v>
      </c>
      <c r="T284" s="175">
        <f>S284*H284</f>
        <v>0</v>
      </c>
      <c r="AR284" s="17" t="s">
        <v>137</v>
      </c>
      <c r="AT284" s="17" t="s">
        <v>132</v>
      </c>
      <c r="AU284" s="17" t="s">
        <v>87</v>
      </c>
      <c r="AY284" s="17" t="s">
        <v>130</v>
      </c>
      <c r="BE284" s="176">
        <f>IF(N284="základní",J284,0)</f>
        <v>1565.76</v>
      </c>
      <c r="BF284" s="176">
        <f>IF(N284="snížená",J284,0)</f>
        <v>0</v>
      </c>
      <c r="BG284" s="176">
        <f>IF(N284="zákl. přenesená",J284,0)</f>
        <v>0</v>
      </c>
      <c r="BH284" s="176">
        <f>IF(N284="sníž. přenesená",J284,0)</f>
        <v>0</v>
      </c>
      <c r="BI284" s="176">
        <f>IF(N284="nulová",J284,0)</f>
        <v>0</v>
      </c>
      <c r="BJ284" s="17" t="s">
        <v>23</v>
      </c>
      <c r="BK284" s="176">
        <f>ROUND(I284*H284,2)</f>
        <v>1565.76</v>
      </c>
      <c r="BL284" s="17" t="s">
        <v>137</v>
      </c>
      <c r="BM284" s="17" t="s">
        <v>1546</v>
      </c>
    </row>
    <row r="285" spans="2:51" s="11" customFormat="1" ht="22.5" customHeight="1">
      <c r="B285" s="177"/>
      <c r="D285" s="178" t="s">
        <v>139</v>
      </c>
      <c r="E285" s="179" t="s">
        <v>44</v>
      </c>
      <c r="F285" s="180" t="s">
        <v>1545</v>
      </c>
      <c r="H285" s="181">
        <v>1.68</v>
      </c>
      <c r="I285" s="182"/>
      <c r="L285" s="177"/>
      <c r="M285" s="183"/>
      <c r="N285" s="184"/>
      <c r="O285" s="184"/>
      <c r="P285" s="184"/>
      <c r="Q285" s="184"/>
      <c r="R285" s="184"/>
      <c r="S285" s="184"/>
      <c r="T285" s="185"/>
      <c r="AT285" s="179" t="s">
        <v>139</v>
      </c>
      <c r="AU285" s="179" t="s">
        <v>87</v>
      </c>
      <c r="AV285" s="11" t="s">
        <v>87</v>
      </c>
      <c r="AW285" s="11" t="s">
        <v>42</v>
      </c>
      <c r="AX285" s="11" t="s">
        <v>79</v>
      </c>
      <c r="AY285" s="179" t="s">
        <v>130</v>
      </c>
    </row>
    <row r="286" spans="2:51" s="12" customFormat="1" ht="22.5" customHeight="1">
      <c r="B286" s="186"/>
      <c r="D286" s="178" t="s">
        <v>139</v>
      </c>
      <c r="E286" s="189" t="s">
        <v>44</v>
      </c>
      <c r="F286" s="188" t="s">
        <v>141</v>
      </c>
      <c r="H286" s="189" t="s">
        <v>44</v>
      </c>
      <c r="I286" s="190"/>
      <c r="L286" s="186"/>
      <c r="M286" s="191"/>
      <c r="N286" s="192"/>
      <c r="O286" s="192"/>
      <c r="P286" s="192"/>
      <c r="Q286" s="192"/>
      <c r="R286" s="192"/>
      <c r="S286" s="192"/>
      <c r="T286" s="193"/>
      <c r="AT286" s="189" t="s">
        <v>139</v>
      </c>
      <c r="AU286" s="189" t="s">
        <v>87</v>
      </c>
      <c r="AV286" s="12" t="s">
        <v>23</v>
      </c>
      <c r="AW286" s="12" t="s">
        <v>42</v>
      </c>
      <c r="AX286" s="12" t="s">
        <v>79</v>
      </c>
      <c r="AY286" s="189" t="s">
        <v>130</v>
      </c>
    </row>
    <row r="287" spans="2:51" s="13" customFormat="1" ht="22.5" customHeight="1">
      <c r="B287" s="194"/>
      <c r="D287" s="195" t="s">
        <v>139</v>
      </c>
      <c r="E287" s="196" t="s">
        <v>44</v>
      </c>
      <c r="F287" s="197" t="s">
        <v>142</v>
      </c>
      <c r="H287" s="198">
        <v>1.68</v>
      </c>
      <c r="I287" s="199"/>
      <c r="L287" s="194"/>
      <c r="M287" s="200"/>
      <c r="N287" s="201"/>
      <c r="O287" s="201"/>
      <c r="P287" s="201"/>
      <c r="Q287" s="201"/>
      <c r="R287" s="201"/>
      <c r="S287" s="201"/>
      <c r="T287" s="202"/>
      <c r="AT287" s="216" t="s">
        <v>139</v>
      </c>
      <c r="AU287" s="216" t="s">
        <v>87</v>
      </c>
      <c r="AV287" s="13" t="s">
        <v>137</v>
      </c>
      <c r="AW287" s="13" t="s">
        <v>42</v>
      </c>
      <c r="AX287" s="13" t="s">
        <v>23</v>
      </c>
      <c r="AY287" s="216" t="s">
        <v>130</v>
      </c>
    </row>
    <row r="288" spans="2:65" s="1" customFormat="1" ht="22.5" customHeight="1">
      <c r="B288" s="164"/>
      <c r="C288" s="165" t="s">
        <v>412</v>
      </c>
      <c r="D288" s="165" t="s">
        <v>132</v>
      </c>
      <c r="E288" s="166" t="s">
        <v>1544</v>
      </c>
      <c r="F288" s="167" t="s">
        <v>1543</v>
      </c>
      <c r="G288" s="168" t="s">
        <v>135</v>
      </c>
      <c r="H288" s="169">
        <v>7.2</v>
      </c>
      <c r="I288" s="170">
        <v>1350</v>
      </c>
      <c r="J288" s="171">
        <f>ROUND(I288*H288,2)</f>
        <v>9720</v>
      </c>
      <c r="K288" s="167" t="s">
        <v>136</v>
      </c>
      <c r="L288" s="34"/>
      <c r="M288" s="172" t="s">
        <v>44</v>
      </c>
      <c r="N288" s="173" t="s">
        <v>50</v>
      </c>
      <c r="O288" s="35"/>
      <c r="P288" s="174">
        <f>O288*H288</f>
        <v>0</v>
      </c>
      <c r="Q288" s="174">
        <v>0.05305</v>
      </c>
      <c r="R288" s="174">
        <f>Q288*H288</f>
        <v>0.38196</v>
      </c>
      <c r="S288" s="174">
        <v>0</v>
      </c>
      <c r="T288" s="175">
        <f>S288*H288</f>
        <v>0</v>
      </c>
      <c r="AR288" s="17" t="s">
        <v>137</v>
      </c>
      <c r="AT288" s="17" t="s">
        <v>132</v>
      </c>
      <c r="AU288" s="17" t="s">
        <v>87</v>
      </c>
      <c r="AY288" s="17" t="s">
        <v>130</v>
      </c>
      <c r="BE288" s="176">
        <f>IF(N288="základní",J288,0)</f>
        <v>9720</v>
      </c>
      <c r="BF288" s="176">
        <f>IF(N288="snížená",J288,0)</f>
        <v>0</v>
      </c>
      <c r="BG288" s="176">
        <f>IF(N288="zákl. přenesená",J288,0)</f>
        <v>0</v>
      </c>
      <c r="BH288" s="176">
        <f>IF(N288="sníž. přenesená",J288,0)</f>
        <v>0</v>
      </c>
      <c r="BI288" s="176">
        <f>IF(N288="nulová",J288,0)</f>
        <v>0</v>
      </c>
      <c r="BJ288" s="17" t="s">
        <v>23</v>
      </c>
      <c r="BK288" s="176">
        <f>ROUND(I288*H288,2)</f>
        <v>9720</v>
      </c>
      <c r="BL288" s="17" t="s">
        <v>137</v>
      </c>
      <c r="BM288" s="17" t="s">
        <v>1542</v>
      </c>
    </row>
    <row r="289" spans="2:51" s="11" customFormat="1" ht="22.5" customHeight="1">
      <c r="B289" s="177"/>
      <c r="D289" s="178" t="s">
        <v>139</v>
      </c>
      <c r="E289" s="179" t="s">
        <v>44</v>
      </c>
      <c r="F289" s="180" t="s">
        <v>1541</v>
      </c>
      <c r="H289" s="181">
        <v>2.7</v>
      </c>
      <c r="I289" s="182"/>
      <c r="L289" s="177"/>
      <c r="M289" s="183"/>
      <c r="N289" s="184"/>
      <c r="O289" s="184"/>
      <c r="P289" s="184"/>
      <c r="Q289" s="184"/>
      <c r="R289" s="184"/>
      <c r="S289" s="184"/>
      <c r="T289" s="185"/>
      <c r="AT289" s="179" t="s">
        <v>139</v>
      </c>
      <c r="AU289" s="179" t="s">
        <v>87</v>
      </c>
      <c r="AV289" s="11" t="s">
        <v>87</v>
      </c>
      <c r="AW289" s="11" t="s">
        <v>42</v>
      </c>
      <c r="AX289" s="11" t="s">
        <v>79</v>
      </c>
      <c r="AY289" s="179" t="s">
        <v>130</v>
      </c>
    </row>
    <row r="290" spans="2:51" s="12" customFormat="1" ht="22.5" customHeight="1">
      <c r="B290" s="186"/>
      <c r="D290" s="178" t="s">
        <v>139</v>
      </c>
      <c r="E290" s="189" t="s">
        <v>44</v>
      </c>
      <c r="F290" s="188" t="s">
        <v>1540</v>
      </c>
      <c r="H290" s="189" t="s">
        <v>44</v>
      </c>
      <c r="I290" s="190"/>
      <c r="L290" s="186"/>
      <c r="M290" s="191"/>
      <c r="N290" s="192"/>
      <c r="O290" s="192"/>
      <c r="P290" s="192"/>
      <c r="Q290" s="192"/>
      <c r="R290" s="192"/>
      <c r="S290" s="192"/>
      <c r="T290" s="193"/>
      <c r="AT290" s="189" t="s">
        <v>139</v>
      </c>
      <c r="AU290" s="189" t="s">
        <v>87</v>
      </c>
      <c r="AV290" s="12" t="s">
        <v>23</v>
      </c>
      <c r="AW290" s="12" t="s">
        <v>42</v>
      </c>
      <c r="AX290" s="12" t="s">
        <v>79</v>
      </c>
      <c r="AY290" s="189" t="s">
        <v>130</v>
      </c>
    </row>
    <row r="291" spans="2:51" s="11" customFormat="1" ht="22.5" customHeight="1">
      <c r="B291" s="177"/>
      <c r="D291" s="178" t="s">
        <v>139</v>
      </c>
      <c r="E291" s="179" t="s">
        <v>44</v>
      </c>
      <c r="F291" s="180" t="s">
        <v>1539</v>
      </c>
      <c r="H291" s="181">
        <v>4.5</v>
      </c>
      <c r="I291" s="182"/>
      <c r="L291" s="177"/>
      <c r="M291" s="183"/>
      <c r="N291" s="184"/>
      <c r="O291" s="184"/>
      <c r="P291" s="184"/>
      <c r="Q291" s="184"/>
      <c r="R291" s="184"/>
      <c r="S291" s="184"/>
      <c r="T291" s="185"/>
      <c r="AT291" s="179" t="s">
        <v>139</v>
      </c>
      <c r="AU291" s="179" t="s">
        <v>87</v>
      </c>
      <c r="AV291" s="11" t="s">
        <v>87</v>
      </c>
      <c r="AW291" s="11" t="s">
        <v>42</v>
      </c>
      <c r="AX291" s="11" t="s">
        <v>79</v>
      </c>
      <c r="AY291" s="179" t="s">
        <v>130</v>
      </c>
    </row>
    <row r="292" spans="2:51" s="12" customFormat="1" ht="22.5" customHeight="1">
      <c r="B292" s="186"/>
      <c r="D292" s="178" t="s">
        <v>139</v>
      </c>
      <c r="E292" s="189" t="s">
        <v>44</v>
      </c>
      <c r="F292" s="188" t="s">
        <v>1538</v>
      </c>
      <c r="H292" s="189" t="s">
        <v>44</v>
      </c>
      <c r="I292" s="190"/>
      <c r="L292" s="186"/>
      <c r="M292" s="191"/>
      <c r="N292" s="192"/>
      <c r="O292" s="192"/>
      <c r="P292" s="192"/>
      <c r="Q292" s="192"/>
      <c r="R292" s="192"/>
      <c r="S292" s="192"/>
      <c r="T292" s="193"/>
      <c r="AT292" s="189" t="s">
        <v>139</v>
      </c>
      <c r="AU292" s="189" t="s">
        <v>87</v>
      </c>
      <c r="AV292" s="12" t="s">
        <v>23</v>
      </c>
      <c r="AW292" s="12" t="s">
        <v>42</v>
      </c>
      <c r="AX292" s="12" t="s">
        <v>79</v>
      </c>
      <c r="AY292" s="189" t="s">
        <v>130</v>
      </c>
    </row>
    <row r="293" spans="2:51" s="13" customFormat="1" ht="22.5" customHeight="1">
      <c r="B293" s="194"/>
      <c r="D293" s="195" t="s">
        <v>139</v>
      </c>
      <c r="E293" s="196" t="s">
        <v>44</v>
      </c>
      <c r="F293" s="197" t="s">
        <v>142</v>
      </c>
      <c r="H293" s="198">
        <v>7.2</v>
      </c>
      <c r="I293" s="199"/>
      <c r="L293" s="194"/>
      <c r="M293" s="200"/>
      <c r="N293" s="201"/>
      <c r="O293" s="201"/>
      <c r="P293" s="201"/>
      <c r="Q293" s="201"/>
      <c r="R293" s="201"/>
      <c r="S293" s="201"/>
      <c r="T293" s="202"/>
      <c r="AT293" s="216" t="s">
        <v>139</v>
      </c>
      <c r="AU293" s="216" t="s">
        <v>87</v>
      </c>
      <c r="AV293" s="13" t="s">
        <v>137</v>
      </c>
      <c r="AW293" s="13" t="s">
        <v>42</v>
      </c>
      <c r="AX293" s="13" t="s">
        <v>23</v>
      </c>
      <c r="AY293" s="216" t="s">
        <v>130</v>
      </c>
    </row>
    <row r="294" spans="2:65" s="1" customFormat="1" ht="22.5" customHeight="1">
      <c r="B294" s="164"/>
      <c r="C294" s="165" t="s">
        <v>416</v>
      </c>
      <c r="D294" s="165" t="s">
        <v>132</v>
      </c>
      <c r="E294" s="166" t="s">
        <v>1537</v>
      </c>
      <c r="F294" s="167" t="s">
        <v>1536</v>
      </c>
      <c r="G294" s="168" t="s">
        <v>135</v>
      </c>
      <c r="H294" s="169">
        <v>35.1</v>
      </c>
      <c r="I294" s="170">
        <v>1350</v>
      </c>
      <c r="J294" s="171">
        <f>ROUND(I294*H294,2)</f>
        <v>47385</v>
      </c>
      <c r="K294" s="167" t="s">
        <v>136</v>
      </c>
      <c r="L294" s="34"/>
      <c r="M294" s="172" t="s">
        <v>44</v>
      </c>
      <c r="N294" s="173" t="s">
        <v>50</v>
      </c>
      <c r="O294" s="35"/>
      <c r="P294" s="174">
        <f>O294*H294</f>
        <v>0</v>
      </c>
      <c r="Q294" s="174">
        <v>0.05305</v>
      </c>
      <c r="R294" s="174">
        <f>Q294*H294</f>
        <v>1.862055</v>
      </c>
      <c r="S294" s="174">
        <v>0</v>
      </c>
      <c r="T294" s="175">
        <f>S294*H294</f>
        <v>0</v>
      </c>
      <c r="AR294" s="17" t="s">
        <v>137</v>
      </c>
      <c r="AT294" s="17" t="s">
        <v>132</v>
      </c>
      <c r="AU294" s="17" t="s">
        <v>87</v>
      </c>
      <c r="AY294" s="17" t="s">
        <v>130</v>
      </c>
      <c r="BE294" s="176">
        <f>IF(N294="základní",J294,0)</f>
        <v>47385</v>
      </c>
      <c r="BF294" s="176">
        <f>IF(N294="snížená",J294,0)</f>
        <v>0</v>
      </c>
      <c r="BG294" s="176">
        <f>IF(N294="zákl. přenesená",J294,0)</f>
        <v>0</v>
      </c>
      <c r="BH294" s="176">
        <f>IF(N294="sníž. přenesená",J294,0)</f>
        <v>0</v>
      </c>
      <c r="BI294" s="176">
        <f>IF(N294="nulová",J294,0)</f>
        <v>0</v>
      </c>
      <c r="BJ294" s="17" t="s">
        <v>23</v>
      </c>
      <c r="BK294" s="176">
        <f>ROUND(I294*H294,2)</f>
        <v>47385</v>
      </c>
      <c r="BL294" s="17" t="s">
        <v>137</v>
      </c>
      <c r="BM294" s="17" t="s">
        <v>1535</v>
      </c>
    </row>
    <row r="295" spans="2:51" s="11" customFormat="1" ht="22.5" customHeight="1">
      <c r="B295" s="177"/>
      <c r="D295" s="178" t="s">
        <v>139</v>
      </c>
      <c r="E295" s="179" t="s">
        <v>44</v>
      </c>
      <c r="F295" s="180" t="s">
        <v>1534</v>
      </c>
      <c r="H295" s="181">
        <v>8.1</v>
      </c>
      <c r="I295" s="182"/>
      <c r="L295" s="177"/>
      <c r="M295" s="183"/>
      <c r="N295" s="184"/>
      <c r="O295" s="184"/>
      <c r="P295" s="184"/>
      <c r="Q295" s="184"/>
      <c r="R295" s="184"/>
      <c r="S295" s="184"/>
      <c r="T295" s="185"/>
      <c r="AT295" s="179" t="s">
        <v>139</v>
      </c>
      <c r="AU295" s="179" t="s">
        <v>87</v>
      </c>
      <c r="AV295" s="11" t="s">
        <v>87</v>
      </c>
      <c r="AW295" s="11" t="s">
        <v>42</v>
      </c>
      <c r="AX295" s="11" t="s">
        <v>79</v>
      </c>
      <c r="AY295" s="179" t="s">
        <v>130</v>
      </c>
    </row>
    <row r="296" spans="2:51" s="12" customFormat="1" ht="22.5" customHeight="1">
      <c r="B296" s="186"/>
      <c r="D296" s="178" t="s">
        <v>139</v>
      </c>
      <c r="E296" s="189" t="s">
        <v>44</v>
      </c>
      <c r="F296" s="188" t="s">
        <v>1533</v>
      </c>
      <c r="H296" s="189" t="s">
        <v>44</v>
      </c>
      <c r="I296" s="190"/>
      <c r="L296" s="186"/>
      <c r="M296" s="191"/>
      <c r="N296" s="192"/>
      <c r="O296" s="192"/>
      <c r="P296" s="192"/>
      <c r="Q296" s="192"/>
      <c r="R296" s="192"/>
      <c r="S296" s="192"/>
      <c r="T296" s="193"/>
      <c r="AT296" s="189" t="s">
        <v>139</v>
      </c>
      <c r="AU296" s="189" t="s">
        <v>87</v>
      </c>
      <c r="AV296" s="12" t="s">
        <v>23</v>
      </c>
      <c r="AW296" s="12" t="s">
        <v>42</v>
      </c>
      <c r="AX296" s="12" t="s">
        <v>79</v>
      </c>
      <c r="AY296" s="189" t="s">
        <v>130</v>
      </c>
    </row>
    <row r="297" spans="2:51" s="11" customFormat="1" ht="22.5" customHeight="1">
      <c r="B297" s="177"/>
      <c r="D297" s="178" t="s">
        <v>139</v>
      </c>
      <c r="E297" s="179" t="s">
        <v>44</v>
      </c>
      <c r="F297" s="180" t="s">
        <v>1532</v>
      </c>
      <c r="H297" s="181">
        <v>27</v>
      </c>
      <c r="I297" s="182"/>
      <c r="L297" s="177"/>
      <c r="M297" s="183"/>
      <c r="N297" s="184"/>
      <c r="O297" s="184"/>
      <c r="P297" s="184"/>
      <c r="Q297" s="184"/>
      <c r="R297" s="184"/>
      <c r="S297" s="184"/>
      <c r="T297" s="185"/>
      <c r="AT297" s="179" t="s">
        <v>139</v>
      </c>
      <c r="AU297" s="179" t="s">
        <v>87</v>
      </c>
      <c r="AV297" s="11" t="s">
        <v>87</v>
      </c>
      <c r="AW297" s="11" t="s">
        <v>42</v>
      </c>
      <c r="AX297" s="11" t="s">
        <v>79</v>
      </c>
      <c r="AY297" s="179" t="s">
        <v>130</v>
      </c>
    </row>
    <row r="298" spans="2:51" s="12" customFormat="1" ht="22.5" customHeight="1">
      <c r="B298" s="186"/>
      <c r="D298" s="178" t="s">
        <v>139</v>
      </c>
      <c r="E298" s="189" t="s">
        <v>44</v>
      </c>
      <c r="F298" s="188" t="s">
        <v>1531</v>
      </c>
      <c r="H298" s="189" t="s">
        <v>44</v>
      </c>
      <c r="I298" s="190"/>
      <c r="L298" s="186"/>
      <c r="M298" s="191"/>
      <c r="N298" s="192"/>
      <c r="O298" s="192"/>
      <c r="P298" s="192"/>
      <c r="Q298" s="192"/>
      <c r="R298" s="192"/>
      <c r="S298" s="192"/>
      <c r="T298" s="193"/>
      <c r="AT298" s="189" t="s">
        <v>139</v>
      </c>
      <c r="AU298" s="189" t="s">
        <v>87</v>
      </c>
      <c r="AV298" s="12" t="s">
        <v>23</v>
      </c>
      <c r="AW298" s="12" t="s">
        <v>42</v>
      </c>
      <c r="AX298" s="12" t="s">
        <v>79</v>
      </c>
      <c r="AY298" s="189" t="s">
        <v>130</v>
      </c>
    </row>
    <row r="299" spans="2:51" s="13" customFormat="1" ht="22.5" customHeight="1">
      <c r="B299" s="194"/>
      <c r="D299" s="195" t="s">
        <v>139</v>
      </c>
      <c r="E299" s="196" t="s">
        <v>44</v>
      </c>
      <c r="F299" s="197" t="s">
        <v>142</v>
      </c>
      <c r="H299" s="198">
        <v>35.1</v>
      </c>
      <c r="I299" s="199"/>
      <c r="L299" s="194"/>
      <c r="M299" s="200"/>
      <c r="N299" s="201"/>
      <c r="O299" s="201"/>
      <c r="P299" s="201"/>
      <c r="Q299" s="201"/>
      <c r="R299" s="201"/>
      <c r="S299" s="201"/>
      <c r="T299" s="202"/>
      <c r="AT299" s="216" t="s">
        <v>139</v>
      </c>
      <c r="AU299" s="216" t="s">
        <v>87</v>
      </c>
      <c r="AV299" s="13" t="s">
        <v>137</v>
      </c>
      <c r="AW299" s="13" t="s">
        <v>42</v>
      </c>
      <c r="AX299" s="13" t="s">
        <v>23</v>
      </c>
      <c r="AY299" s="216" t="s">
        <v>130</v>
      </c>
    </row>
    <row r="300" spans="2:65" s="1" customFormat="1" ht="22.5" customHeight="1">
      <c r="B300" s="164"/>
      <c r="C300" s="165" t="s">
        <v>423</v>
      </c>
      <c r="D300" s="165" t="s">
        <v>132</v>
      </c>
      <c r="E300" s="166" t="s">
        <v>1530</v>
      </c>
      <c r="F300" s="167" t="s">
        <v>1529</v>
      </c>
      <c r="G300" s="168" t="s">
        <v>135</v>
      </c>
      <c r="H300" s="169">
        <v>46.8</v>
      </c>
      <c r="I300" s="170">
        <v>34.1</v>
      </c>
      <c r="J300" s="171">
        <f>ROUND(I300*H300,2)</f>
        <v>1595.88</v>
      </c>
      <c r="K300" s="167" t="s">
        <v>136</v>
      </c>
      <c r="L300" s="34"/>
      <c r="M300" s="172" t="s">
        <v>44</v>
      </c>
      <c r="N300" s="173" t="s">
        <v>50</v>
      </c>
      <c r="O300" s="35"/>
      <c r="P300" s="174">
        <f>O300*H300</f>
        <v>0</v>
      </c>
      <c r="Q300" s="174">
        <v>0.00028</v>
      </c>
      <c r="R300" s="174">
        <f>Q300*H300</f>
        <v>0.013103999999999998</v>
      </c>
      <c r="S300" s="174">
        <v>0</v>
      </c>
      <c r="T300" s="175">
        <f>S300*H300</f>
        <v>0</v>
      </c>
      <c r="AR300" s="17" t="s">
        <v>137</v>
      </c>
      <c r="AT300" s="17" t="s">
        <v>132</v>
      </c>
      <c r="AU300" s="17" t="s">
        <v>87</v>
      </c>
      <c r="AY300" s="17" t="s">
        <v>130</v>
      </c>
      <c r="BE300" s="176">
        <f>IF(N300="základní",J300,0)</f>
        <v>1595.88</v>
      </c>
      <c r="BF300" s="176">
        <f>IF(N300="snížená",J300,0)</f>
        <v>0</v>
      </c>
      <c r="BG300" s="176">
        <f>IF(N300="zákl. přenesená",J300,0)</f>
        <v>0</v>
      </c>
      <c r="BH300" s="176">
        <f>IF(N300="sníž. přenesená",J300,0)</f>
        <v>0</v>
      </c>
      <c r="BI300" s="176">
        <f>IF(N300="nulová",J300,0)</f>
        <v>0</v>
      </c>
      <c r="BJ300" s="17" t="s">
        <v>23</v>
      </c>
      <c r="BK300" s="176">
        <f>ROUND(I300*H300,2)</f>
        <v>1595.88</v>
      </c>
      <c r="BL300" s="17" t="s">
        <v>137</v>
      </c>
      <c r="BM300" s="17" t="s">
        <v>1528</v>
      </c>
    </row>
    <row r="301" spans="2:51" s="11" customFormat="1" ht="22.5" customHeight="1">
      <c r="B301" s="177"/>
      <c r="D301" s="178" t="s">
        <v>139</v>
      </c>
      <c r="E301" s="179" t="s">
        <v>44</v>
      </c>
      <c r="F301" s="180" t="s">
        <v>1527</v>
      </c>
      <c r="H301" s="181">
        <v>46.8</v>
      </c>
      <c r="I301" s="182"/>
      <c r="L301" s="177"/>
      <c r="M301" s="183"/>
      <c r="N301" s="184"/>
      <c r="O301" s="184"/>
      <c r="P301" s="184"/>
      <c r="Q301" s="184"/>
      <c r="R301" s="184"/>
      <c r="S301" s="184"/>
      <c r="T301" s="185"/>
      <c r="AT301" s="179" t="s">
        <v>139</v>
      </c>
      <c r="AU301" s="179" t="s">
        <v>87</v>
      </c>
      <c r="AV301" s="11" t="s">
        <v>87</v>
      </c>
      <c r="AW301" s="11" t="s">
        <v>42</v>
      </c>
      <c r="AX301" s="11" t="s">
        <v>79</v>
      </c>
      <c r="AY301" s="179" t="s">
        <v>130</v>
      </c>
    </row>
    <row r="302" spans="2:51" s="13" customFormat="1" ht="22.5" customHeight="1">
      <c r="B302" s="194"/>
      <c r="D302" s="195" t="s">
        <v>139</v>
      </c>
      <c r="E302" s="196" t="s">
        <v>44</v>
      </c>
      <c r="F302" s="197" t="s">
        <v>142</v>
      </c>
      <c r="H302" s="198">
        <v>46.8</v>
      </c>
      <c r="I302" s="199"/>
      <c r="L302" s="194"/>
      <c r="M302" s="200"/>
      <c r="N302" s="201"/>
      <c r="O302" s="201"/>
      <c r="P302" s="201"/>
      <c r="Q302" s="201"/>
      <c r="R302" s="201"/>
      <c r="S302" s="201"/>
      <c r="T302" s="202"/>
      <c r="AT302" s="216" t="s">
        <v>139</v>
      </c>
      <c r="AU302" s="216" t="s">
        <v>87</v>
      </c>
      <c r="AV302" s="13" t="s">
        <v>137</v>
      </c>
      <c r="AW302" s="13" t="s">
        <v>42</v>
      </c>
      <c r="AX302" s="13" t="s">
        <v>23</v>
      </c>
      <c r="AY302" s="216" t="s">
        <v>130</v>
      </c>
    </row>
    <row r="303" spans="2:65" s="1" customFormat="1" ht="22.5" customHeight="1">
      <c r="B303" s="164"/>
      <c r="C303" s="204" t="s">
        <v>427</v>
      </c>
      <c r="D303" s="204" t="s">
        <v>237</v>
      </c>
      <c r="E303" s="205" t="s">
        <v>1526</v>
      </c>
      <c r="F303" s="206" t="s">
        <v>1525</v>
      </c>
      <c r="G303" s="207" t="s">
        <v>135</v>
      </c>
      <c r="H303" s="208">
        <v>46.8</v>
      </c>
      <c r="I303" s="209">
        <v>50</v>
      </c>
      <c r="J303" s="210">
        <f>ROUND(I303*H303,2)</f>
        <v>2340</v>
      </c>
      <c r="K303" s="206" t="s">
        <v>136</v>
      </c>
      <c r="L303" s="211"/>
      <c r="M303" s="212" t="s">
        <v>44</v>
      </c>
      <c r="N303" s="213" t="s">
        <v>50</v>
      </c>
      <c r="O303" s="35"/>
      <c r="P303" s="174">
        <f>O303*H303</f>
        <v>0</v>
      </c>
      <c r="Q303" s="174">
        <v>0.00039</v>
      </c>
      <c r="R303" s="174">
        <f>Q303*H303</f>
        <v>0.018251999999999997</v>
      </c>
      <c r="S303" s="174">
        <v>0</v>
      </c>
      <c r="T303" s="175">
        <f>S303*H303</f>
        <v>0</v>
      </c>
      <c r="AR303" s="17" t="s">
        <v>174</v>
      </c>
      <c r="AT303" s="17" t="s">
        <v>237</v>
      </c>
      <c r="AU303" s="17" t="s">
        <v>87</v>
      </c>
      <c r="AY303" s="17" t="s">
        <v>130</v>
      </c>
      <c r="BE303" s="176">
        <f>IF(N303="základní",J303,0)</f>
        <v>2340</v>
      </c>
      <c r="BF303" s="176">
        <f>IF(N303="snížená",J303,0)</f>
        <v>0</v>
      </c>
      <c r="BG303" s="176">
        <f>IF(N303="zákl. přenesená",J303,0)</f>
        <v>0</v>
      </c>
      <c r="BH303" s="176">
        <f>IF(N303="sníž. přenesená",J303,0)</f>
        <v>0</v>
      </c>
      <c r="BI303" s="176">
        <f>IF(N303="nulová",J303,0)</f>
        <v>0</v>
      </c>
      <c r="BJ303" s="17" t="s">
        <v>23</v>
      </c>
      <c r="BK303" s="176">
        <f>ROUND(I303*H303,2)</f>
        <v>2340</v>
      </c>
      <c r="BL303" s="17" t="s">
        <v>137</v>
      </c>
      <c r="BM303" s="17" t="s">
        <v>1524</v>
      </c>
    </row>
    <row r="304" spans="2:65" s="1" customFormat="1" ht="22.5" customHeight="1">
      <c r="B304" s="164"/>
      <c r="C304" s="165" t="s">
        <v>431</v>
      </c>
      <c r="D304" s="165" t="s">
        <v>132</v>
      </c>
      <c r="E304" s="166" t="s">
        <v>1523</v>
      </c>
      <c r="F304" s="167" t="s">
        <v>1522</v>
      </c>
      <c r="G304" s="168" t="s">
        <v>155</v>
      </c>
      <c r="H304" s="169">
        <v>70.2</v>
      </c>
      <c r="I304" s="170">
        <v>2360</v>
      </c>
      <c r="J304" s="171">
        <f>ROUND(I304*H304,2)</f>
        <v>165672</v>
      </c>
      <c r="K304" s="167" t="s">
        <v>136</v>
      </c>
      <c r="L304" s="34"/>
      <c r="M304" s="172" t="s">
        <v>44</v>
      </c>
      <c r="N304" s="173" t="s">
        <v>50</v>
      </c>
      <c r="O304" s="35"/>
      <c r="P304" s="174">
        <f>O304*H304</f>
        <v>0</v>
      </c>
      <c r="Q304" s="174">
        <v>0</v>
      </c>
      <c r="R304" s="174">
        <f>Q304*H304</f>
        <v>0</v>
      </c>
      <c r="S304" s="174">
        <v>0</v>
      </c>
      <c r="T304" s="175">
        <f>S304*H304</f>
        <v>0</v>
      </c>
      <c r="AR304" s="17" t="s">
        <v>137</v>
      </c>
      <c r="AT304" s="17" t="s">
        <v>132</v>
      </c>
      <c r="AU304" s="17" t="s">
        <v>87</v>
      </c>
      <c r="AY304" s="17" t="s">
        <v>130</v>
      </c>
      <c r="BE304" s="176">
        <f>IF(N304="základní",J304,0)</f>
        <v>165672</v>
      </c>
      <c r="BF304" s="176">
        <f>IF(N304="snížená",J304,0)</f>
        <v>0</v>
      </c>
      <c r="BG304" s="176">
        <f>IF(N304="zákl. přenesená",J304,0)</f>
        <v>0</v>
      </c>
      <c r="BH304" s="176">
        <f>IF(N304="sníž. přenesená",J304,0)</f>
        <v>0</v>
      </c>
      <c r="BI304" s="176">
        <f>IF(N304="nulová",J304,0)</f>
        <v>0</v>
      </c>
      <c r="BJ304" s="17" t="s">
        <v>23</v>
      </c>
      <c r="BK304" s="176">
        <f>ROUND(I304*H304,2)</f>
        <v>165672</v>
      </c>
      <c r="BL304" s="17" t="s">
        <v>137</v>
      </c>
      <c r="BM304" s="17" t="s">
        <v>1521</v>
      </c>
    </row>
    <row r="305" spans="2:51" s="11" customFormat="1" ht="22.5" customHeight="1">
      <c r="B305" s="177"/>
      <c r="D305" s="178" t="s">
        <v>139</v>
      </c>
      <c r="E305" s="179" t="s">
        <v>44</v>
      </c>
      <c r="F305" s="180" t="s">
        <v>1520</v>
      </c>
      <c r="H305" s="181">
        <v>70.2</v>
      </c>
      <c r="I305" s="182"/>
      <c r="L305" s="177"/>
      <c r="M305" s="183"/>
      <c r="N305" s="184"/>
      <c r="O305" s="184"/>
      <c r="P305" s="184"/>
      <c r="Q305" s="184"/>
      <c r="R305" s="184"/>
      <c r="S305" s="184"/>
      <c r="T305" s="185"/>
      <c r="AT305" s="179" t="s">
        <v>139</v>
      </c>
      <c r="AU305" s="179" t="s">
        <v>87</v>
      </c>
      <c r="AV305" s="11" t="s">
        <v>87</v>
      </c>
      <c r="AW305" s="11" t="s">
        <v>42</v>
      </c>
      <c r="AX305" s="11" t="s">
        <v>79</v>
      </c>
      <c r="AY305" s="179" t="s">
        <v>130</v>
      </c>
    </row>
    <row r="306" spans="2:51" s="12" customFormat="1" ht="22.5" customHeight="1">
      <c r="B306" s="186"/>
      <c r="D306" s="178" t="s">
        <v>139</v>
      </c>
      <c r="E306" s="189" t="s">
        <v>44</v>
      </c>
      <c r="F306" s="188" t="s">
        <v>141</v>
      </c>
      <c r="H306" s="189" t="s">
        <v>44</v>
      </c>
      <c r="I306" s="190"/>
      <c r="L306" s="186"/>
      <c r="M306" s="191"/>
      <c r="N306" s="192"/>
      <c r="O306" s="192"/>
      <c r="P306" s="192"/>
      <c r="Q306" s="192"/>
      <c r="R306" s="192"/>
      <c r="S306" s="192"/>
      <c r="T306" s="193"/>
      <c r="AT306" s="189" t="s">
        <v>139</v>
      </c>
      <c r="AU306" s="189" t="s">
        <v>87</v>
      </c>
      <c r="AV306" s="12" t="s">
        <v>23</v>
      </c>
      <c r="AW306" s="12" t="s">
        <v>42</v>
      </c>
      <c r="AX306" s="12" t="s">
        <v>79</v>
      </c>
      <c r="AY306" s="189" t="s">
        <v>130</v>
      </c>
    </row>
    <row r="307" spans="2:51" s="13" customFormat="1" ht="22.5" customHeight="1">
      <c r="B307" s="194"/>
      <c r="D307" s="178" t="s">
        <v>139</v>
      </c>
      <c r="E307" s="216" t="s">
        <v>44</v>
      </c>
      <c r="F307" s="217" t="s">
        <v>142</v>
      </c>
      <c r="H307" s="218">
        <v>70.2</v>
      </c>
      <c r="I307" s="199"/>
      <c r="L307" s="194"/>
      <c r="M307" s="200"/>
      <c r="N307" s="201"/>
      <c r="O307" s="201"/>
      <c r="P307" s="201"/>
      <c r="Q307" s="201"/>
      <c r="R307" s="201"/>
      <c r="S307" s="201"/>
      <c r="T307" s="202"/>
      <c r="AT307" s="216" t="s">
        <v>139</v>
      </c>
      <c r="AU307" s="216" t="s">
        <v>87</v>
      </c>
      <c r="AV307" s="13" t="s">
        <v>137</v>
      </c>
      <c r="AW307" s="13" t="s">
        <v>42</v>
      </c>
      <c r="AX307" s="13" t="s">
        <v>23</v>
      </c>
      <c r="AY307" s="216" t="s">
        <v>130</v>
      </c>
    </row>
    <row r="308" spans="2:63" s="10" customFormat="1" ht="29.25" customHeight="1">
      <c r="B308" s="150"/>
      <c r="D308" s="161" t="s">
        <v>78</v>
      </c>
      <c r="E308" s="162" t="s">
        <v>157</v>
      </c>
      <c r="F308" s="162" t="s">
        <v>303</v>
      </c>
      <c r="I308" s="153"/>
      <c r="J308" s="163">
        <f>BK308</f>
        <v>301025.93</v>
      </c>
      <c r="L308" s="150"/>
      <c r="M308" s="155"/>
      <c r="N308" s="156"/>
      <c r="O308" s="156"/>
      <c r="P308" s="157">
        <f>SUM(P309:P348)</f>
        <v>0</v>
      </c>
      <c r="Q308" s="156"/>
      <c r="R308" s="157">
        <f>SUM(R309:R348)</f>
        <v>55.55247500000001</v>
      </c>
      <c r="S308" s="156"/>
      <c r="T308" s="158">
        <f>SUM(T309:T348)</f>
        <v>0</v>
      </c>
      <c r="AR308" s="151" t="s">
        <v>23</v>
      </c>
      <c r="AT308" s="159" t="s">
        <v>78</v>
      </c>
      <c r="AU308" s="159" t="s">
        <v>23</v>
      </c>
      <c r="AY308" s="151" t="s">
        <v>130</v>
      </c>
      <c r="BK308" s="160">
        <f>SUM(BK309:BK348)</f>
        <v>301025.93</v>
      </c>
    </row>
    <row r="309" spans="2:65" s="1" customFormat="1" ht="22.5" customHeight="1">
      <c r="B309" s="164"/>
      <c r="C309" s="165" t="s">
        <v>435</v>
      </c>
      <c r="D309" s="165" t="s">
        <v>132</v>
      </c>
      <c r="E309" s="166" t="s">
        <v>1519</v>
      </c>
      <c r="F309" s="167" t="s">
        <v>1518</v>
      </c>
      <c r="G309" s="168" t="s">
        <v>135</v>
      </c>
      <c r="H309" s="169">
        <v>88</v>
      </c>
      <c r="I309" s="170">
        <v>113</v>
      </c>
      <c r="J309" s="171">
        <f>ROUND(I309*H309,2)</f>
        <v>9944</v>
      </c>
      <c r="K309" s="167" t="s">
        <v>136</v>
      </c>
      <c r="L309" s="34"/>
      <c r="M309" s="172" t="s">
        <v>44</v>
      </c>
      <c r="N309" s="173" t="s">
        <v>50</v>
      </c>
      <c r="O309" s="35"/>
      <c r="P309" s="174">
        <f>O309*H309</f>
        <v>0</v>
      </c>
      <c r="Q309" s="174">
        <v>0</v>
      </c>
      <c r="R309" s="174">
        <f>Q309*H309</f>
        <v>0</v>
      </c>
      <c r="S309" s="174">
        <v>0</v>
      </c>
      <c r="T309" s="175">
        <f>S309*H309</f>
        <v>0</v>
      </c>
      <c r="AR309" s="17" t="s">
        <v>137</v>
      </c>
      <c r="AT309" s="17" t="s">
        <v>132</v>
      </c>
      <c r="AU309" s="17" t="s">
        <v>87</v>
      </c>
      <c r="AY309" s="17" t="s">
        <v>130</v>
      </c>
      <c r="BE309" s="176">
        <f>IF(N309="základní",J309,0)</f>
        <v>9944</v>
      </c>
      <c r="BF309" s="176">
        <f>IF(N309="snížená",J309,0)</f>
        <v>0</v>
      </c>
      <c r="BG309" s="176">
        <f>IF(N309="zákl. přenesená",J309,0)</f>
        <v>0</v>
      </c>
      <c r="BH309" s="176">
        <f>IF(N309="sníž. přenesená",J309,0)</f>
        <v>0</v>
      </c>
      <c r="BI309" s="176">
        <f>IF(N309="nulová",J309,0)</f>
        <v>0</v>
      </c>
      <c r="BJ309" s="17" t="s">
        <v>23</v>
      </c>
      <c r="BK309" s="176">
        <f>ROUND(I309*H309,2)</f>
        <v>9944</v>
      </c>
      <c r="BL309" s="17" t="s">
        <v>137</v>
      </c>
      <c r="BM309" s="17" t="s">
        <v>1517</v>
      </c>
    </row>
    <row r="310" spans="2:51" s="11" customFormat="1" ht="22.5" customHeight="1">
      <c r="B310" s="177"/>
      <c r="D310" s="178" t="s">
        <v>139</v>
      </c>
      <c r="E310" s="179" t="s">
        <v>44</v>
      </c>
      <c r="F310" s="180" t="s">
        <v>1486</v>
      </c>
      <c r="H310" s="181">
        <v>88</v>
      </c>
      <c r="I310" s="182"/>
      <c r="L310" s="177"/>
      <c r="M310" s="183"/>
      <c r="N310" s="184"/>
      <c r="O310" s="184"/>
      <c r="P310" s="184"/>
      <c r="Q310" s="184"/>
      <c r="R310" s="184"/>
      <c r="S310" s="184"/>
      <c r="T310" s="185"/>
      <c r="AT310" s="179" t="s">
        <v>139</v>
      </c>
      <c r="AU310" s="179" t="s">
        <v>87</v>
      </c>
      <c r="AV310" s="11" t="s">
        <v>87</v>
      </c>
      <c r="AW310" s="11" t="s">
        <v>42</v>
      </c>
      <c r="AX310" s="11" t="s">
        <v>79</v>
      </c>
      <c r="AY310" s="179" t="s">
        <v>130</v>
      </c>
    </row>
    <row r="311" spans="2:51" s="12" customFormat="1" ht="22.5" customHeight="1">
      <c r="B311" s="186"/>
      <c r="D311" s="178" t="s">
        <v>139</v>
      </c>
      <c r="E311" s="189" t="s">
        <v>44</v>
      </c>
      <c r="F311" s="188" t="s">
        <v>141</v>
      </c>
      <c r="H311" s="189" t="s">
        <v>44</v>
      </c>
      <c r="I311" s="190"/>
      <c r="L311" s="186"/>
      <c r="M311" s="191"/>
      <c r="N311" s="192"/>
      <c r="O311" s="192"/>
      <c r="P311" s="192"/>
      <c r="Q311" s="192"/>
      <c r="R311" s="192"/>
      <c r="S311" s="192"/>
      <c r="T311" s="193"/>
      <c r="AT311" s="189" t="s">
        <v>139</v>
      </c>
      <c r="AU311" s="189" t="s">
        <v>87</v>
      </c>
      <c r="AV311" s="12" t="s">
        <v>23</v>
      </c>
      <c r="AW311" s="12" t="s">
        <v>42</v>
      </c>
      <c r="AX311" s="12" t="s">
        <v>79</v>
      </c>
      <c r="AY311" s="189" t="s">
        <v>130</v>
      </c>
    </row>
    <row r="312" spans="2:51" s="13" customFormat="1" ht="22.5" customHeight="1">
      <c r="B312" s="194"/>
      <c r="D312" s="195" t="s">
        <v>139</v>
      </c>
      <c r="E312" s="196" t="s">
        <v>44</v>
      </c>
      <c r="F312" s="197" t="s">
        <v>142</v>
      </c>
      <c r="H312" s="198">
        <v>88</v>
      </c>
      <c r="I312" s="199"/>
      <c r="L312" s="194"/>
      <c r="M312" s="200"/>
      <c r="N312" s="201"/>
      <c r="O312" s="201"/>
      <c r="P312" s="201"/>
      <c r="Q312" s="201"/>
      <c r="R312" s="201"/>
      <c r="S312" s="201"/>
      <c r="T312" s="202"/>
      <c r="AT312" s="216" t="s">
        <v>139</v>
      </c>
      <c r="AU312" s="216" t="s">
        <v>87</v>
      </c>
      <c r="AV312" s="13" t="s">
        <v>137</v>
      </c>
      <c r="AW312" s="13" t="s">
        <v>42</v>
      </c>
      <c r="AX312" s="13" t="s">
        <v>23</v>
      </c>
      <c r="AY312" s="216" t="s">
        <v>130</v>
      </c>
    </row>
    <row r="313" spans="2:65" s="1" customFormat="1" ht="22.5" customHeight="1">
      <c r="B313" s="164"/>
      <c r="C313" s="165" t="s">
        <v>438</v>
      </c>
      <c r="D313" s="165" t="s">
        <v>132</v>
      </c>
      <c r="E313" s="166" t="s">
        <v>305</v>
      </c>
      <c r="F313" s="167" t="s">
        <v>306</v>
      </c>
      <c r="G313" s="168" t="s">
        <v>135</v>
      </c>
      <c r="H313" s="169">
        <v>96</v>
      </c>
      <c r="I313" s="170">
        <v>151</v>
      </c>
      <c r="J313" s="171">
        <f>ROUND(I313*H313,2)</f>
        <v>14496</v>
      </c>
      <c r="K313" s="167" t="s">
        <v>136</v>
      </c>
      <c r="L313" s="34"/>
      <c r="M313" s="172" t="s">
        <v>44</v>
      </c>
      <c r="N313" s="173" t="s">
        <v>50</v>
      </c>
      <c r="O313" s="35"/>
      <c r="P313" s="174">
        <f>O313*H313</f>
        <v>0</v>
      </c>
      <c r="Q313" s="174">
        <v>0</v>
      </c>
      <c r="R313" s="174">
        <f>Q313*H313</f>
        <v>0</v>
      </c>
      <c r="S313" s="174">
        <v>0</v>
      </c>
      <c r="T313" s="175">
        <f>S313*H313</f>
        <v>0</v>
      </c>
      <c r="AR313" s="17" t="s">
        <v>137</v>
      </c>
      <c r="AT313" s="17" t="s">
        <v>132</v>
      </c>
      <c r="AU313" s="17" t="s">
        <v>87</v>
      </c>
      <c r="AY313" s="17" t="s">
        <v>130</v>
      </c>
      <c r="BE313" s="176">
        <f>IF(N313="základní",J313,0)</f>
        <v>14496</v>
      </c>
      <c r="BF313" s="176">
        <f>IF(N313="snížená",J313,0)</f>
        <v>0</v>
      </c>
      <c r="BG313" s="176">
        <f>IF(N313="zákl. přenesená",J313,0)</f>
        <v>0</v>
      </c>
      <c r="BH313" s="176">
        <f>IF(N313="sníž. přenesená",J313,0)</f>
        <v>0</v>
      </c>
      <c r="BI313" s="176">
        <f>IF(N313="nulová",J313,0)</f>
        <v>0</v>
      </c>
      <c r="BJ313" s="17" t="s">
        <v>23</v>
      </c>
      <c r="BK313" s="176">
        <f>ROUND(I313*H313,2)</f>
        <v>14496</v>
      </c>
      <c r="BL313" s="17" t="s">
        <v>137</v>
      </c>
      <c r="BM313" s="17" t="s">
        <v>1516</v>
      </c>
    </row>
    <row r="314" spans="2:51" s="11" customFormat="1" ht="22.5" customHeight="1">
      <c r="B314" s="177"/>
      <c r="D314" s="178" t="s">
        <v>139</v>
      </c>
      <c r="E314" s="179" t="s">
        <v>44</v>
      </c>
      <c r="F314" s="180" t="s">
        <v>1515</v>
      </c>
      <c r="H314" s="181">
        <v>96</v>
      </c>
      <c r="I314" s="182"/>
      <c r="L314" s="177"/>
      <c r="M314" s="183"/>
      <c r="N314" s="184"/>
      <c r="O314" s="184"/>
      <c r="P314" s="184"/>
      <c r="Q314" s="184"/>
      <c r="R314" s="184"/>
      <c r="S314" s="184"/>
      <c r="T314" s="185"/>
      <c r="AT314" s="179" t="s">
        <v>139</v>
      </c>
      <c r="AU314" s="179" t="s">
        <v>87</v>
      </c>
      <c r="AV314" s="11" t="s">
        <v>87</v>
      </c>
      <c r="AW314" s="11" t="s">
        <v>42</v>
      </c>
      <c r="AX314" s="11" t="s">
        <v>79</v>
      </c>
      <c r="AY314" s="179" t="s">
        <v>130</v>
      </c>
    </row>
    <row r="315" spans="2:51" s="12" customFormat="1" ht="22.5" customHeight="1">
      <c r="B315" s="186"/>
      <c r="D315" s="178" t="s">
        <v>139</v>
      </c>
      <c r="E315" s="189" t="s">
        <v>44</v>
      </c>
      <c r="F315" s="188" t="s">
        <v>1514</v>
      </c>
      <c r="H315" s="189" t="s">
        <v>44</v>
      </c>
      <c r="I315" s="190"/>
      <c r="L315" s="186"/>
      <c r="M315" s="191"/>
      <c r="N315" s="192"/>
      <c r="O315" s="192"/>
      <c r="P315" s="192"/>
      <c r="Q315" s="192"/>
      <c r="R315" s="192"/>
      <c r="S315" s="192"/>
      <c r="T315" s="193"/>
      <c r="AT315" s="189" t="s">
        <v>139</v>
      </c>
      <c r="AU315" s="189" t="s">
        <v>87</v>
      </c>
      <c r="AV315" s="12" t="s">
        <v>23</v>
      </c>
      <c r="AW315" s="12" t="s">
        <v>42</v>
      </c>
      <c r="AX315" s="12" t="s">
        <v>79</v>
      </c>
      <c r="AY315" s="189" t="s">
        <v>130</v>
      </c>
    </row>
    <row r="316" spans="2:51" s="13" customFormat="1" ht="22.5" customHeight="1">
      <c r="B316" s="194"/>
      <c r="D316" s="195" t="s">
        <v>139</v>
      </c>
      <c r="E316" s="196" t="s">
        <v>44</v>
      </c>
      <c r="F316" s="197" t="s">
        <v>142</v>
      </c>
      <c r="H316" s="198">
        <v>96</v>
      </c>
      <c r="I316" s="199"/>
      <c r="L316" s="194"/>
      <c r="M316" s="200"/>
      <c r="N316" s="201"/>
      <c r="O316" s="201"/>
      <c r="P316" s="201"/>
      <c r="Q316" s="201"/>
      <c r="R316" s="201"/>
      <c r="S316" s="201"/>
      <c r="T316" s="202"/>
      <c r="AT316" s="216" t="s">
        <v>139</v>
      </c>
      <c r="AU316" s="216" t="s">
        <v>87</v>
      </c>
      <c r="AV316" s="13" t="s">
        <v>137</v>
      </c>
      <c r="AW316" s="13" t="s">
        <v>42</v>
      </c>
      <c r="AX316" s="13" t="s">
        <v>23</v>
      </c>
      <c r="AY316" s="216" t="s">
        <v>130</v>
      </c>
    </row>
    <row r="317" spans="2:65" s="1" customFormat="1" ht="22.5" customHeight="1">
      <c r="B317" s="164"/>
      <c r="C317" s="165" t="s">
        <v>442</v>
      </c>
      <c r="D317" s="165" t="s">
        <v>132</v>
      </c>
      <c r="E317" s="166" t="s">
        <v>317</v>
      </c>
      <c r="F317" s="167" t="s">
        <v>318</v>
      </c>
      <c r="G317" s="168" t="s">
        <v>135</v>
      </c>
      <c r="H317" s="169">
        <v>55.8</v>
      </c>
      <c r="I317" s="170">
        <v>175</v>
      </c>
      <c r="J317" s="171">
        <f>ROUND(I317*H317,2)</f>
        <v>9765</v>
      </c>
      <c r="K317" s="167" t="s">
        <v>136</v>
      </c>
      <c r="L317" s="34"/>
      <c r="M317" s="172" t="s">
        <v>44</v>
      </c>
      <c r="N317" s="173" t="s">
        <v>50</v>
      </c>
      <c r="O317" s="35"/>
      <c r="P317" s="174">
        <f>O317*H317</f>
        <v>0</v>
      </c>
      <c r="Q317" s="174">
        <v>0</v>
      </c>
      <c r="R317" s="174">
        <f>Q317*H317</f>
        <v>0</v>
      </c>
      <c r="S317" s="174">
        <v>0</v>
      </c>
      <c r="T317" s="175">
        <f>S317*H317</f>
        <v>0</v>
      </c>
      <c r="AR317" s="17" t="s">
        <v>137</v>
      </c>
      <c r="AT317" s="17" t="s">
        <v>132</v>
      </c>
      <c r="AU317" s="17" t="s">
        <v>87</v>
      </c>
      <c r="AY317" s="17" t="s">
        <v>130</v>
      </c>
      <c r="BE317" s="176">
        <f>IF(N317="základní",J317,0)</f>
        <v>9765</v>
      </c>
      <c r="BF317" s="176">
        <f>IF(N317="snížená",J317,0)</f>
        <v>0</v>
      </c>
      <c r="BG317" s="176">
        <f>IF(N317="zákl. přenesená",J317,0)</f>
        <v>0</v>
      </c>
      <c r="BH317" s="176">
        <f>IF(N317="sníž. přenesená",J317,0)</f>
        <v>0</v>
      </c>
      <c r="BI317" s="176">
        <f>IF(N317="nulová",J317,0)</f>
        <v>0</v>
      </c>
      <c r="BJ317" s="17" t="s">
        <v>23</v>
      </c>
      <c r="BK317" s="176">
        <f>ROUND(I317*H317,2)</f>
        <v>9765</v>
      </c>
      <c r="BL317" s="17" t="s">
        <v>137</v>
      </c>
      <c r="BM317" s="17" t="s">
        <v>1513</v>
      </c>
    </row>
    <row r="318" spans="2:51" s="11" customFormat="1" ht="22.5" customHeight="1">
      <c r="B318" s="177"/>
      <c r="D318" s="178" t="s">
        <v>139</v>
      </c>
      <c r="E318" s="179" t="s">
        <v>44</v>
      </c>
      <c r="F318" s="180" t="s">
        <v>1512</v>
      </c>
      <c r="H318" s="181">
        <v>55.8</v>
      </c>
      <c r="I318" s="182"/>
      <c r="L318" s="177"/>
      <c r="M318" s="183"/>
      <c r="N318" s="184"/>
      <c r="O318" s="184"/>
      <c r="P318" s="184"/>
      <c r="Q318" s="184"/>
      <c r="R318" s="184"/>
      <c r="S318" s="184"/>
      <c r="T318" s="185"/>
      <c r="AT318" s="179" t="s">
        <v>139</v>
      </c>
      <c r="AU318" s="179" t="s">
        <v>87</v>
      </c>
      <c r="AV318" s="11" t="s">
        <v>87</v>
      </c>
      <c r="AW318" s="11" t="s">
        <v>42</v>
      </c>
      <c r="AX318" s="11" t="s">
        <v>79</v>
      </c>
      <c r="AY318" s="179" t="s">
        <v>130</v>
      </c>
    </row>
    <row r="319" spans="2:51" s="12" customFormat="1" ht="22.5" customHeight="1">
      <c r="B319" s="186"/>
      <c r="D319" s="178" t="s">
        <v>139</v>
      </c>
      <c r="E319" s="189" t="s">
        <v>44</v>
      </c>
      <c r="F319" s="188" t="s">
        <v>141</v>
      </c>
      <c r="H319" s="189" t="s">
        <v>44</v>
      </c>
      <c r="I319" s="190"/>
      <c r="L319" s="186"/>
      <c r="M319" s="191"/>
      <c r="N319" s="192"/>
      <c r="O319" s="192"/>
      <c r="P319" s="192"/>
      <c r="Q319" s="192"/>
      <c r="R319" s="192"/>
      <c r="S319" s="192"/>
      <c r="T319" s="193"/>
      <c r="AT319" s="189" t="s">
        <v>139</v>
      </c>
      <c r="AU319" s="189" t="s">
        <v>87</v>
      </c>
      <c r="AV319" s="12" t="s">
        <v>23</v>
      </c>
      <c r="AW319" s="12" t="s">
        <v>42</v>
      </c>
      <c r="AX319" s="12" t="s">
        <v>79</v>
      </c>
      <c r="AY319" s="189" t="s">
        <v>130</v>
      </c>
    </row>
    <row r="320" spans="2:51" s="13" customFormat="1" ht="22.5" customHeight="1">
      <c r="B320" s="194"/>
      <c r="D320" s="195" t="s">
        <v>139</v>
      </c>
      <c r="E320" s="196" t="s">
        <v>44</v>
      </c>
      <c r="F320" s="197" t="s">
        <v>142</v>
      </c>
      <c r="H320" s="198">
        <v>55.8</v>
      </c>
      <c r="I320" s="199"/>
      <c r="L320" s="194"/>
      <c r="M320" s="200"/>
      <c r="N320" s="201"/>
      <c r="O320" s="201"/>
      <c r="P320" s="201"/>
      <c r="Q320" s="201"/>
      <c r="R320" s="201"/>
      <c r="S320" s="201"/>
      <c r="T320" s="202"/>
      <c r="AT320" s="216" t="s">
        <v>139</v>
      </c>
      <c r="AU320" s="216" t="s">
        <v>87</v>
      </c>
      <c r="AV320" s="13" t="s">
        <v>137</v>
      </c>
      <c r="AW320" s="13" t="s">
        <v>42</v>
      </c>
      <c r="AX320" s="13" t="s">
        <v>23</v>
      </c>
      <c r="AY320" s="216" t="s">
        <v>130</v>
      </c>
    </row>
    <row r="321" spans="2:65" s="1" customFormat="1" ht="31.5" customHeight="1">
      <c r="B321" s="164"/>
      <c r="C321" s="165" t="s">
        <v>446</v>
      </c>
      <c r="D321" s="165" t="s">
        <v>132</v>
      </c>
      <c r="E321" s="166" t="s">
        <v>327</v>
      </c>
      <c r="F321" s="167" t="s">
        <v>1511</v>
      </c>
      <c r="G321" s="168" t="s">
        <v>135</v>
      </c>
      <c r="H321" s="169">
        <v>55.8</v>
      </c>
      <c r="I321" s="170">
        <v>336</v>
      </c>
      <c r="J321" s="171">
        <f>ROUND(I321*H321,2)</f>
        <v>18748.8</v>
      </c>
      <c r="K321" s="167" t="s">
        <v>136</v>
      </c>
      <c r="L321" s="34"/>
      <c r="M321" s="172" t="s">
        <v>44</v>
      </c>
      <c r="N321" s="173" t="s">
        <v>50</v>
      </c>
      <c r="O321" s="35"/>
      <c r="P321" s="174">
        <f>O321*H321</f>
        <v>0</v>
      </c>
      <c r="Q321" s="174">
        <v>0</v>
      </c>
      <c r="R321" s="174">
        <f>Q321*H321</f>
        <v>0</v>
      </c>
      <c r="S321" s="174">
        <v>0</v>
      </c>
      <c r="T321" s="175">
        <f>S321*H321</f>
        <v>0</v>
      </c>
      <c r="AR321" s="17" t="s">
        <v>137</v>
      </c>
      <c r="AT321" s="17" t="s">
        <v>132</v>
      </c>
      <c r="AU321" s="17" t="s">
        <v>87</v>
      </c>
      <c r="AY321" s="17" t="s">
        <v>130</v>
      </c>
      <c r="BE321" s="176">
        <f>IF(N321="základní",J321,0)</f>
        <v>18748.8</v>
      </c>
      <c r="BF321" s="176">
        <f>IF(N321="snížená",J321,0)</f>
        <v>0</v>
      </c>
      <c r="BG321" s="176">
        <f>IF(N321="zákl. přenesená",J321,0)</f>
        <v>0</v>
      </c>
      <c r="BH321" s="176">
        <f>IF(N321="sníž. přenesená",J321,0)</f>
        <v>0</v>
      </c>
      <c r="BI321" s="176">
        <f>IF(N321="nulová",J321,0)</f>
        <v>0</v>
      </c>
      <c r="BJ321" s="17" t="s">
        <v>23</v>
      </c>
      <c r="BK321" s="176">
        <f>ROUND(I321*H321,2)</f>
        <v>18748.8</v>
      </c>
      <c r="BL321" s="17" t="s">
        <v>137</v>
      </c>
      <c r="BM321" s="17" t="s">
        <v>1510</v>
      </c>
    </row>
    <row r="322" spans="2:51" s="11" customFormat="1" ht="22.5" customHeight="1">
      <c r="B322" s="177"/>
      <c r="D322" s="178" t="s">
        <v>139</v>
      </c>
      <c r="E322" s="179" t="s">
        <v>44</v>
      </c>
      <c r="F322" s="180" t="s">
        <v>1509</v>
      </c>
      <c r="H322" s="181">
        <v>55.8</v>
      </c>
      <c r="I322" s="182"/>
      <c r="L322" s="177"/>
      <c r="M322" s="183"/>
      <c r="N322" s="184"/>
      <c r="O322" s="184"/>
      <c r="P322" s="184"/>
      <c r="Q322" s="184"/>
      <c r="R322" s="184"/>
      <c r="S322" s="184"/>
      <c r="T322" s="185"/>
      <c r="AT322" s="179" t="s">
        <v>139</v>
      </c>
      <c r="AU322" s="179" t="s">
        <v>87</v>
      </c>
      <c r="AV322" s="11" t="s">
        <v>87</v>
      </c>
      <c r="AW322" s="11" t="s">
        <v>42</v>
      </c>
      <c r="AX322" s="11" t="s">
        <v>79</v>
      </c>
      <c r="AY322" s="179" t="s">
        <v>130</v>
      </c>
    </row>
    <row r="323" spans="2:51" s="12" customFormat="1" ht="22.5" customHeight="1">
      <c r="B323" s="186"/>
      <c r="D323" s="178" t="s">
        <v>139</v>
      </c>
      <c r="E323" s="189" t="s">
        <v>44</v>
      </c>
      <c r="F323" s="188" t="s">
        <v>141</v>
      </c>
      <c r="H323" s="189" t="s">
        <v>44</v>
      </c>
      <c r="I323" s="190"/>
      <c r="L323" s="186"/>
      <c r="M323" s="191"/>
      <c r="N323" s="192"/>
      <c r="O323" s="192"/>
      <c r="P323" s="192"/>
      <c r="Q323" s="192"/>
      <c r="R323" s="192"/>
      <c r="S323" s="192"/>
      <c r="T323" s="193"/>
      <c r="AT323" s="189" t="s">
        <v>139</v>
      </c>
      <c r="AU323" s="189" t="s">
        <v>87</v>
      </c>
      <c r="AV323" s="12" t="s">
        <v>23</v>
      </c>
      <c r="AW323" s="12" t="s">
        <v>42</v>
      </c>
      <c r="AX323" s="12" t="s">
        <v>79</v>
      </c>
      <c r="AY323" s="189" t="s">
        <v>130</v>
      </c>
    </row>
    <row r="324" spans="2:51" s="13" customFormat="1" ht="22.5" customHeight="1">
      <c r="B324" s="194"/>
      <c r="D324" s="195" t="s">
        <v>139</v>
      </c>
      <c r="E324" s="196" t="s">
        <v>44</v>
      </c>
      <c r="F324" s="197" t="s">
        <v>142</v>
      </c>
      <c r="H324" s="198">
        <v>55.8</v>
      </c>
      <c r="I324" s="199"/>
      <c r="L324" s="194"/>
      <c r="M324" s="200"/>
      <c r="N324" s="201"/>
      <c r="O324" s="201"/>
      <c r="P324" s="201"/>
      <c r="Q324" s="201"/>
      <c r="R324" s="201"/>
      <c r="S324" s="201"/>
      <c r="T324" s="202"/>
      <c r="AT324" s="216" t="s">
        <v>139</v>
      </c>
      <c r="AU324" s="216" t="s">
        <v>87</v>
      </c>
      <c r="AV324" s="13" t="s">
        <v>137</v>
      </c>
      <c r="AW324" s="13" t="s">
        <v>42</v>
      </c>
      <c r="AX324" s="13" t="s">
        <v>23</v>
      </c>
      <c r="AY324" s="216" t="s">
        <v>130</v>
      </c>
    </row>
    <row r="325" spans="2:65" s="1" customFormat="1" ht="22.5" customHeight="1">
      <c r="B325" s="164"/>
      <c r="C325" s="165" t="s">
        <v>451</v>
      </c>
      <c r="D325" s="165" t="s">
        <v>132</v>
      </c>
      <c r="E325" s="166" t="s">
        <v>1508</v>
      </c>
      <c r="F325" s="167" t="s">
        <v>1507</v>
      </c>
      <c r="G325" s="168" t="s">
        <v>135</v>
      </c>
      <c r="H325" s="169">
        <v>111.02</v>
      </c>
      <c r="I325" s="170">
        <v>13</v>
      </c>
      <c r="J325" s="171">
        <f>ROUND(I325*H325,2)</f>
        <v>1443.26</v>
      </c>
      <c r="K325" s="167" t="s">
        <v>136</v>
      </c>
      <c r="L325" s="34"/>
      <c r="M325" s="172" t="s">
        <v>44</v>
      </c>
      <c r="N325" s="173" t="s">
        <v>50</v>
      </c>
      <c r="O325" s="35"/>
      <c r="P325" s="174">
        <f>O325*H325</f>
        <v>0</v>
      </c>
      <c r="Q325" s="174">
        <v>0.00561</v>
      </c>
      <c r="R325" s="174">
        <f>Q325*H325</f>
        <v>0.6228222</v>
      </c>
      <c r="S325" s="174">
        <v>0</v>
      </c>
      <c r="T325" s="175">
        <f>S325*H325</f>
        <v>0</v>
      </c>
      <c r="AR325" s="17" t="s">
        <v>137</v>
      </c>
      <c r="AT325" s="17" t="s">
        <v>132</v>
      </c>
      <c r="AU325" s="17" t="s">
        <v>87</v>
      </c>
      <c r="AY325" s="17" t="s">
        <v>130</v>
      </c>
      <c r="BE325" s="176">
        <f>IF(N325="základní",J325,0)</f>
        <v>1443.26</v>
      </c>
      <c r="BF325" s="176">
        <f>IF(N325="snížená",J325,0)</f>
        <v>0</v>
      </c>
      <c r="BG325" s="176">
        <f>IF(N325="zákl. přenesená",J325,0)</f>
        <v>0</v>
      </c>
      <c r="BH325" s="176">
        <f>IF(N325="sníž. přenesená",J325,0)</f>
        <v>0</v>
      </c>
      <c r="BI325" s="176">
        <f>IF(N325="nulová",J325,0)</f>
        <v>0</v>
      </c>
      <c r="BJ325" s="17" t="s">
        <v>23</v>
      </c>
      <c r="BK325" s="176">
        <f>ROUND(I325*H325,2)</f>
        <v>1443.26</v>
      </c>
      <c r="BL325" s="17" t="s">
        <v>137</v>
      </c>
      <c r="BM325" s="17" t="s">
        <v>1506</v>
      </c>
    </row>
    <row r="326" spans="2:51" s="11" customFormat="1" ht="22.5" customHeight="1">
      <c r="B326" s="177"/>
      <c r="D326" s="178" t="s">
        <v>139</v>
      </c>
      <c r="E326" s="179" t="s">
        <v>44</v>
      </c>
      <c r="F326" s="180" t="s">
        <v>1505</v>
      </c>
      <c r="H326" s="181">
        <v>111.02</v>
      </c>
      <c r="I326" s="182"/>
      <c r="L326" s="177"/>
      <c r="M326" s="183"/>
      <c r="N326" s="184"/>
      <c r="O326" s="184"/>
      <c r="P326" s="184"/>
      <c r="Q326" s="184"/>
      <c r="R326" s="184"/>
      <c r="S326" s="184"/>
      <c r="T326" s="185"/>
      <c r="AT326" s="179" t="s">
        <v>139</v>
      </c>
      <c r="AU326" s="179" t="s">
        <v>87</v>
      </c>
      <c r="AV326" s="11" t="s">
        <v>87</v>
      </c>
      <c r="AW326" s="11" t="s">
        <v>42</v>
      </c>
      <c r="AX326" s="11" t="s">
        <v>79</v>
      </c>
      <c r="AY326" s="179" t="s">
        <v>130</v>
      </c>
    </row>
    <row r="327" spans="2:51" s="12" customFormat="1" ht="22.5" customHeight="1">
      <c r="B327" s="186"/>
      <c r="D327" s="178" t="s">
        <v>139</v>
      </c>
      <c r="E327" s="189" t="s">
        <v>44</v>
      </c>
      <c r="F327" s="188" t="s">
        <v>141</v>
      </c>
      <c r="H327" s="189" t="s">
        <v>44</v>
      </c>
      <c r="I327" s="190"/>
      <c r="L327" s="186"/>
      <c r="M327" s="191"/>
      <c r="N327" s="192"/>
      <c r="O327" s="192"/>
      <c r="P327" s="192"/>
      <c r="Q327" s="192"/>
      <c r="R327" s="192"/>
      <c r="S327" s="192"/>
      <c r="T327" s="193"/>
      <c r="AT327" s="189" t="s">
        <v>139</v>
      </c>
      <c r="AU327" s="189" t="s">
        <v>87</v>
      </c>
      <c r="AV327" s="12" t="s">
        <v>23</v>
      </c>
      <c r="AW327" s="12" t="s">
        <v>42</v>
      </c>
      <c r="AX327" s="12" t="s">
        <v>79</v>
      </c>
      <c r="AY327" s="189" t="s">
        <v>130</v>
      </c>
    </row>
    <row r="328" spans="2:51" s="13" customFormat="1" ht="22.5" customHeight="1">
      <c r="B328" s="194"/>
      <c r="D328" s="195" t="s">
        <v>139</v>
      </c>
      <c r="E328" s="196" t="s">
        <v>44</v>
      </c>
      <c r="F328" s="197" t="s">
        <v>142</v>
      </c>
      <c r="H328" s="198">
        <v>111.02</v>
      </c>
      <c r="I328" s="199"/>
      <c r="L328" s="194"/>
      <c r="M328" s="200"/>
      <c r="N328" s="201"/>
      <c r="O328" s="201"/>
      <c r="P328" s="201"/>
      <c r="Q328" s="201"/>
      <c r="R328" s="201"/>
      <c r="S328" s="201"/>
      <c r="T328" s="202"/>
      <c r="AT328" s="216" t="s">
        <v>139</v>
      </c>
      <c r="AU328" s="216" t="s">
        <v>87</v>
      </c>
      <c r="AV328" s="13" t="s">
        <v>137</v>
      </c>
      <c r="AW328" s="13" t="s">
        <v>42</v>
      </c>
      <c r="AX328" s="13" t="s">
        <v>23</v>
      </c>
      <c r="AY328" s="216" t="s">
        <v>130</v>
      </c>
    </row>
    <row r="329" spans="2:65" s="1" customFormat="1" ht="22.5" customHeight="1">
      <c r="B329" s="164"/>
      <c r="C329" s="165" t="s">
        <v>455</v>
      </c>
      <c r="D329" s="165" t="s">
        <v>132</v>
      </c>
      <c r="E329" s="166" t="s">
        <v>1504</v>
      </c>
      <c r="F329" s="167" t="s">
        <v>1503</v>
      </c>
      <c r="G329" s="168" t="s">
        <v>135</v>
      </c>
      <c r="H329" s="169">
        <v>55.33</v>
      </c>
      <c r="I329" s="170">
        <v>18.3</v>
      </c>
      <c r="J329" s="171">
        <f>ROUND(I329*H329,2)</f>
        <v>1012.54</v>
      </c>
      <c r="K329" s="167" t="s">
        <v>136</v>
      </c>
      <c r="L329" s="34"/>
      <c r="M329" s="172" t="s">
        <v>44</v>
      </c>
      <c r="N329" s="173" t="s">
        <v>50</v>
      </c>
      <c r="O329" s="35"/>
      <c r="P329" s="174">
        <f>O329*H329</f>
        <v>0</v>
      </c>
      <c r="Q329" s="174">
        <v>0.00601</v>
      </c>
      <c r="R329" s="174">
        <f>Q329*H329</f>
        <v>0.3325333</v>
      </c>
      <c r="S329" s="174">
        <v>0</v>
      </c>
      <c r="T329" s="175">
        <f>S329*H329</f>
        <v>0</v>
      </c>
      <c r="AR329" s="17" t="s">
        <v>137</v>
      </c>
      <c r="AT329" s="17" t="s">
        <v>132</v>
      </c>
      <c r="AU329" s="17" t="s">
        <v>87</v>
      </c>
      <c r="AY329" s="17" t="s">
        <v>130</v>
      </c>
      <c r="BE329" s="176">
        <f>IF(N329="základní",J329,0)</f>
        <v>1012.54</v>
      </c>
      <c r="BF329" s="176">
        <f>IF(N329="snížená",J329,0)</f>
        <v>0</v>
      </c>
      <c r="BG329" s="176">
        <f>IF(N329="zákl. přenesená",J329,0)</f>
        <v>0</v>
      </c>
      <c r="BH329" s="176">
        <f>IF(N329="sníž. přenesená",J329,0)</f>
        <v>0</v>
      </c>
      <c r="BI329" s="176">
        <f>IF(N329="nulová",J329,0)</f>
        <v>0</v>
      </c>
      <c r="BJ329" s="17" t="s">
        <v>23</v>
      </c>
      <c r="BK329" s="176">
        <f>ROUND(I329*H329,2)</f>
        <v>1012.54</v>
      </c>
      <c r="BL329" s="17" t="s">
        <v>137</v>
      </c>
      <c r="BM329" s="17" t="s">
        <v>1502</v>
      </c>
    </row>
    <row r="330" spans="2:51" s="11" customFormat="1" ht="22.5" customHeight="1">
      <c r="B330" s="177"/>
      <c r="D330" s="178" t="s">
        <v>139</v>
      </c>
      <c r="E330" s="179" t="s">
        <v>44</v>
      </c>
      <c r="F330" s="180" t="s">
        <v>1490</v>
      </c>
      <c r="H330" s="181">
        <v>55.33</v>
      </c>
      <c r="I330" s="182"/>
      <c r="L330" s="177"/>
      <c r="M330" s="183"/>
      <c r="N330" s="184"/>
      <c r="O330" s="184"/>
      <c r="P330" s="184"/>
      <c r="Q330" s="184"/>
      <c r="R330" s="184"/>
      <c r="S330" s="184"/>
      <c r="T330" s="185"/>
      <c r="AT330" s="179" t="s">
        <v>139</v>
      </c>
      <c r="AU330" s="179" t="s">
        <v>87</v>
      </c>
      <c r="AV330" s="11" t="s">
        <v>87</v>
      </c>
      <c r="AW330" s="11" t="s">
        <v>42</v>
      </c>
      <c r="AX330" s="11" t="s">
        <v>79</v>
      </c>
      <c r="AY330" s="179" t="s">
        <v>130</v>
      </c>
    </row>
    <row r="331" spans="2:51" s="12" customFormat="1" ht="22.5" customHeight="1">
      <c r="B331" s="186"/>
      <c r="D331" s="178" t="s">
        <v>139</v>
      </c>
      <c r="E331" s="189" t="s">
        <v>44</v>
      </c>
      <c r="F331" s="188" t="s">
        <v>141</v>
      </c>
      <c r="H331" s="189" t="s">
        <v>44</v>
      </c>
      <c r="I331" s="190"/>
      <c r="L331" s="186"/>
      <c r="M331" s="191"/>
      <c r="N331" s="192"/>
      <c r="O331" s="192"/>
      <c r="P331" s="192"/>
      <c r="Q331" s="192"/>
      <c r="R331" s="192"/>
      <c r="S331" s="192"/>
      <c r="T331" s="193"/>
      <c r="AT331" s="189" t="s">
        <v>139</v>
      </c>
      <c r="AU331" s="189" t="s">
        <v>87</v>
      </c>
      <c r="AV331" s="12" t="s">
        <v>23</v>
      </c>
      <c r="AW331" s="12" t="s">
        <v>42</v>
      </c>
      <c r="AX331" s="12" t="s">
        <v>79</v>
      </c>
      <c r="AY331" s="189" t="s">
        <v>130</v>
      </c>
    </row>
    <row r="332" spans="2:51" s="13" customFormat="1" ht="22.5" customHeight="1">
      <c r="B332" s="194"/>
      <c r="D332" s="195" t="s">
        <v>139</v>
      </c>
      <c r="E332" s="196" t="s">
        <v>44</v>
      </c>
      <c r="F332" s="197" t="s">
        <v>142</v>
      </c>
      <c r="H332" s="198">
        <v>55.33</v>
      </c>
      <c r="I332" s="199"/>
      <c r="L332" s="194"/>
      <c r="M332" s="200"/>
      <c r="N332" s="201"/>
      <c r="O332" s="201"/>
      <c r="P332" s="201"/>
      <c r="Q332" s="201"/>
      <c r="R332" s="201"/>
      <c r="S332" s="201"/>
      <c r="T332" s="202"/>
      <c r="AT332" s="216" t="s">
        <v>139</v>
      </c>
      <c r="AU332" s="216" t="s">
        <v>87</v>
      </c>
      <c r="AV332" s="13" t="s">
        <v>137</v>
      </c>
      <c r="AW332" s="13" t="s">
        <v>42</v>
      </c>
      <c r="AX332" s="13" t="s">
        <v>23</v>
      </c>
      <c r="AY332" s="216" t="s">
        <v>130</v>
      </c>
    </row>
    <row r="333" spans="2:65" s="1" customFormat="1" ht="22.5" customHeight="1">
      <c r="B333" s="164"/>
      <c r="C333" s="165" t="s">
        <v>459</v>
      </c>
      <c r="D333" s="165" t="s">
        <v>132</v>
      </c>
      <c r="E333" s="166" t="s">
        <v>1501</v>
      </c>
      <c r="F333" s="167" t="s">
        <v>1500</v>
      </c>
      <c r="G333" s="168" t="s">
        <v>135</v>
      </c>
      <c r="H333" s="169">
        <v>111.02</v>
      </c>
      <c r="I333" s="170">
        <v>357</v>
      </c>
      <c r="J333" s="171">
        <f>ROUND(I333*H333,2)</f>
        <v>39634.14</v>
      </c>
      <c r="K333" s="167" t="s">
        <v>136</v>
      </c>
      <c r="L333" s="34"/>
      <c r="M333" s="172" t="s">
        <v>44</v>
      </c>
      <c r="N333" s="173" t="s">
        <v>50</v>
      </c>
      <c r="O333" s="35"/>
      <c r="P333" s="174">
        <f>O333*H333</f>
        <v>0</v>
      </c>
      <c r="Q333" s="174">
        <v>0</v>
      </c>
      <c r="R333" s="174">
        <f>Q333*H333</f>
        <v>0</v>
      </c>
      <c r="S333" s="174">
        <v>0</v>
      </c>
      <c r="T333" s="175">
        <f>S333*H333</f>
        <v>0</v>
      </c>
      <c r="AR333" s="17" t="s">
        <v>137</v>
      </c>
      <c r="AT333" s="17" t="s">
        <v>132</v>
      </c>
      <c r="AU333" s="17" t="s">
        <v>87</v>
      </c>
      <c r="AY333" s="17" t="s">
        <v>130</v>
      </c>
      <c r="BE333" s="176">
        <f>IF(N333="základní",J333,0)</f>
        <v>39634.14</v>
      </c>
      <c r="BF333" s="176">
        <f>IF(N333="snížená",J333,0)</f>
        <v>0</v>
      </c>
      <c r="BG333" s="176">
        <f>IF(N333="zákl. přenesená",J333,0)</f>
        <v>0</v>
      </c>
      <c r="BH333" s="176">
        <f>IF(N333="sníž. přenesená",J333,0)</f>
        <v>0</v>
      </c>
      <c r="BI333" s="176">
        <f>IF(N333="nulová",J333,0)</f>
        <v>0</v>
      </c>
      <c r="BJ333" s="17" t="s">
        <v>23</v>
      </c>
      <c r="BK333" s="176">
        <f>ROUND(I333*H333,2)</f>
        <v>39634.14</v>
      </c>
      <c r="BL333" s="17" t="s">
        <v>137</v>
      </c>
      <c r="BM333" s="17" t="s">
        <v>1499</v>
      </c>
    </row>
    <row r="334" spans="2:51" s="11" customFormat="1" ht="22.5" customHeight="1">
      <c r="B334" s="177"/>
      <c r="D334" s="178" t="s">
        <v>139</v>
      </c>
      <c r="E334" s="179" t="s">
        <v>44</v>
      </c>
      <c r="F334" s="180" t="s">
        <v>1498</v>
      </c>
      <c r="H334" s="181">
        <v>111.02</v>
      </c>
      <c r="I334" s="182"/>
      <c r="L334" s="177"/>
      <c r="M334" s="183"/>
      <c r="N334" s="184"/>
      <c r="O334" s="184"/>
      <c r="P334" s="184"/>
      <c r="Q334" s="184"/>
      <c r="R334" s="184"/>
      <c r="S334" s="184"/>
      <c r="T334" s="185"/>
      <c r="AT334" s="179" t="s">
        <v>139</v>
      </c>
      <c r="AU334" s="179" t="s">
        <v>87</v>
      </c>
      <c r="AV334" s="11" t="s">
        <v>87</v>
      </c>
      <c r="AW334" s="11" t="s">
        <v>42</v>
      </c>
      <c r="AX334" s="11" t="s">
        <v>79</v>
      </c>
      <c r="AY334" s="179" t="s">
        <v>130</v>
      </c>
    </row>
    <row r="335" spans="2:51" s="12" customFormat="1" ht="22.5" customHeight="1">
      <c r="B335" s="186"/>
      <c r="D335" s="178" t="s">
        <v>139</v>
      </c>
      <c r="E335" s="189" t="s">
        <v>44</v>
      </c>
      <c r="F335" s="188" t="s">
        <v>141</v>
      </c>
      <c r="H335" s="189" t="s">
        <v>44</v>
      </c>
      <c r="I335" s="190"/>
      <c r="L335" s="186"/>
      <c r="M335" s="191"/>
      <c r="N335" s="192"/>
      <c r="O335" s="192"/>
      <c r="P335" s="192"/>
      <c r="Q335" s="192"/>
      <c r="R335" s="192"/>
      <c r="S335" s="192"/>
      <c r="T335" s="193"/>
      <c r="AT335" s="189" t="s">
        <v>139</v>
      </c>
      <c r="AU335" s="189" t="s">
        <v>87</v>
      </c>
      <c r="AV335" s="12" t="s">
        <v>23</v>
      </c>
      <c r="AW335" s="12" t="s">
        <v>42</v>
      </c>
      <c r="AX335" s="12" t="s">
        <v>79</v>
      </c>
      <c r="AY335" s="189" t="s">
        <v>130</v>
      </c>
    </row>
    <row r="336" spans="2:51" s="13" customFormat="1" ht="22.5" customHeight="1">
      <c r="B336" s="194"/>
      <c r="D336" s="195" t="s">
        <v>139</v>
      </c>
      <c r="E336" s="196" t="s">
        <v>44</v>
      </c>
      <c r="F336" s="197" t="s">
        <v>142</v>
      </c>
      <c r="H336" s="198">
        <v>111.02</v>
      </c>
      <c r="I336" s="199"/>
      <c r="L336" s="194"/>
      <c r="M336" s="200"/>
      <c r="N336" s="201"/>
      <c r="O336" s="201"/>
      <c r="P336" s="201"/>
      <c r="Q336" s="201"/>
      <c r="R336" s="201"/>
      <c r="S336" s="201"/>
      <c r="T336" s="202"/>
      <c r="AT336" s="216" t="s">
        <v>139</v>
      </c>
      <c r="AU336" s="216" t="s">
        <v>87</v>
      </c>
      <c r="AV336" s="13" t="s">
        <v>137</v>
      </c>
      <c r="AW336" s="13" t="s">
        <v>42</v>
      </c>
      <c r="AX336" s="13" t="s">
        <v>23</v>
      </c>
      <c r="AY336" s="216" t="s">
        <v>130</v>
      </c>
    </row>
    <row r="337" spans="2:65" s="1" customFormat="1" ht="22.5" customHeight="1">
      <c r="B337" s="164"/>
      <c r="C337" s="165" t="s">
        <v>463</v>
      </c>
      <c r="D337" s="165" t="s">
        <v>132</v>
      </c>
      <c r="E337" s="166" t="s">
        <v>1497</v>
      </c>
      <c r="F337" s="167" t="s">
        <v>1496</v>
      </c>
      <c r="G337" s="168" t="s">
        <v>135</v>
      </c>
      <c r="H337" s="169">
        <v>55.327</v>
      </c>
      <c r="I337" s="170">
        <v>790</v>
      </c>
      <c r="J337" s="171">
        <f>ROUND(I337*H337,2)</f>
        <v>43708.33</v>
      </c>
      <c r="K337" s="167" t="s">
        <v>136</v>
      </c>
      <c r="L337" s="34"/>
      <c r="M337" s="172" t="s">
        <v>44</v>
      </c>
      <c r="N337" s="173" t="s">
        <v>50</v>
      </c>
      <c r="O337" s="35"/>
      <c r="P337" s="174">
        <f>O337*H337</f>
        <v>0</v>
      </c>
      <c r="Q337" s="174">
        <v>0</v>
      </c>
      <c r="R337" s="174">
        <f>Q337*H337</f>
        <v>0</v>
      </c>
      <c r="S337" s="174">
        <v>0</v>
      </c>
      <c r="T337" s="175">
        <f>S337*H337</f>
        <v>0</v>
      </c>
      <c r="AR337" s="17" t="s">
        <v>137</v>
      </c>
      <c r="AT337" s="17" t="s">
        <v>132</v>
      </c>
      <c r="AU337" s="17" t="s">
        <v>87</v>
      </c>
      <c r="AY337" s="17" t="s">
        <v>130</v>
      </c>
      <c r="BE337" s="176">
        <f>IF(N337="základní",J337,0)</f>
        <v>43708.33</v>
      </c>
      <c r="BF337" s="176">
        <f>IF(N337="snížená",J337,0)</f>
        <v>0</v>
      </c>
      <c r="BG337" s="176">
        <f>IF(N337="zákl. přenesená",J337,0)</f>
        <v>0</v>
      </c>
      <c r="BH337" s="176">
        <f>IF(N337="sníž. přenesená",J337,0)</f>
        <v>0</v>
      </c>
      <c r="BI337" s="176">
        <f>IF(N337="nulová",J337,0)</f>
        <v>0</v>
      </c>
      <c r="BJ337" s="17" t="s">
        <v>23</v>
      </c>
      <c r="BK337" s="176">
        <f>ROUND(I337*H337,2)</f>
        <v>43708.33</v>
      </c>
      <c r="BL337" s="17" t="s">
        <v>137</v>
      </c>
      <c r="BM337" s="17" t="s">
        <v>1495</v>
      </c>
    </row>
    <row r="338" spans="2:51" s="11" customFormat="1" ht="22.5" customHeight="1">
      <c r="B338" s="177"/>
      <c r="D338" s="178" t="s">
        <v>139</v>
      </c>
      <c r="E338" s="179" t="s">
        <v>44</v>
      </c>
      <c r="F338" s="180" t="s">
        <v>1494</v>
      </c>
      <c r="H338" s="181">
        <v>55.327</v>
      </c>
      <c r="I338" s="182"/>
      <c r="L338" s="177"/>
      <c r="M338" s="183"/>
      <c r="N338" s="184"/>
      <c r="O338" s="184"/>
      <c r="P338" s="184"/>
      <c r="Q338" s="184"/>
      <c r="R338" s="184"/>
      <c r="S338" s="184"/>
      <c r="T338" s="185"/>
      <c r="AT338" s="179" t="s">
        <v>139</v>
      </c>
      <c r="AU338" s="179" t="s">
        <v>87</v>
      </c>
      <c r="AV338" s="11" t="s">
        <v>87</v>
      </c>
      <c r="AW338" s="11" t="s">
        <v>42</v>
      </c>
      <c r="AX338" s="11" t="s">
        <v>79</v>
      </c>
      <c r="AY338" s="179" t="s">
        <v>130</v>
      </c>
    </row>
    <row r="339" spans="2:51" s="12" customFormat="1" ht="22.5" customHeight="1">
      <c r="B339" s="186"/>
      <c r="D339" s="178" t="s">
        <v>139</v>
      </c>
      <c r="E339" s="189" t="s">
        <v>44</v>
      </c>
      <c r="F339" s="188" t="s">
        <v>141</v>
      </c>
      <c r="H339" s="189" t="s">
        <v>44</v>
      </c>
      <c r="I339" s="190"/>
      <c r="L339" s="186"/>
      <c r="M339" s="191"/>
      <c r="N339" s="192"/>
      <c r="O339" s="192"/>
      <c r="P339" s="192"/>
      <c r="Q339" s="192"/>
      <c r="R339" s="192"/>
      <c r="S339" s="192"/>
      <c r="T339" s="193"/>
      <c r="AT339" s="189" t="s">
        <v>139</v>
      </c>
      <c r="AU339" s="189" t="s">
        <v>87</v>
      </c>
      <c r="AV339" s="12" t="s">
        <v>23</v>
      </c>
      <c r="AW339" s="12" t="s">
        <v>42</v>
      </c>
      <c r="AX339" s="12" t="s">
        <v>79</v>
      </c>
      <c r="AY339" s="189" t="s">
        <v>130</v>
      </c>
    </row>
    <row r="340" spans="2:51" s="13" customFormat="1" ht="22.5" customHeight="1">
      <c r="B340" s="194"/>
      <c r="D340" s="195" t="s">
        <v>139</v>
      </c>
      <c r="E340" s="196" t="s">
        <v>44</v>
      </c>
      <c r="F340" s="197" t="s">
        <v>142</v>
      </c>
      <c r="H340" s="198">
        <v>55.327</v>
      </c>
      <c r="I340" s="199"/>
      <c r="L340" s="194"/>
      <c r="M340" s="200"/>
      <c r="N340" s="201"/>
      <c r="O340" s="201"/>
      <c r="P340" s="201"/>
      <c r="Q340" s="201"/>
      <c r="R340" s="201"/>
      <c r="S340" s="201"/>
      <c r="T340" s="202"/>
      <c r="AT340" s="216" t="s">
        <v>139</v>
      </c>
      <c r="AU340" s="216" t="s">
        <v>87</v>
      </c>
      <c r="AV340" s="13" t="s">
        <v>137</v>
      </c>
      <c r="AW340" s="13" t="s">
        <v>42</v>
      </c>
      <c r="AX340" s="13" t="s">
        <v>23</v>
      </c>
      <c r="AY340" s="216" t="s">
        <v>130</v>
      </c>
    </row>
    <row r="341" spans="2:65" s="1" customFormat="1" ht="22.5" customHeight="1">
      <c r="B341" s="164"/>
      <c r="C341" s="165" t="s">
        <v>467</v>
      </c>
      <c r="D341" s="165" t="s">
        <v>132</v>
      </c>
      <c r="E341" s="166" t="s">
        <v>1493</v>
      </c>
      <c r="F341" s="167" t="s">
        <v>1492</v>
      </c>
      <c r="G341" s="168" t="s">
        <v>135</v>
      </c>
      <c r="H341" s="169">
        <v>55.33</v>
      </c>
      <c r="I341" s="170">
        <v>22.3</v>
      </c>
      <c r="J341" s="171">
        <f>ROUND(I341*H341,2)</f>
        <v>1233.86</v>
      </c>
      <c r="K341" s="167" t="s">
        <v>136</v>
      </c>
      <c r="L341" s="34"/>
      <c r="M341" s="172" t="s">
        <v>44</v>
      </c>
      <c r="N341" s="173" t="s">
        <v>50</v>
      </c>
      <c r="O341" s="35"/>
      <c r="P341" s="174">
        <f>O341*H341</f>
        <v>0</v>
      </c>
      <c r="Q341" s="174">
        <v>0.01015</v>
      </c>
      <c r="R341" s="174">
        <f>Q341*H341</f>
        <v>0.5615994999999999</v>
      </c>
      <c r="S341" s="174">
        <v>0</v>
      </c>
      <c r="T341" s="175">
        <f>S341*H341</f>
        <v>0</v>
      </c>
      <c r="AR341" s="17" t="s">
        <v>137</v>
      </c>
      <c r="AT341" s="17" t="s">
        <v>132</v>
      </c>
      <c r="AU341" s="17" t="s">
        <v>87</v>
      </c>
      <c r="AY341" s="17" t="s">
        <v>130</v>
      </c>
      <c r="BE341" s="176">
        <f>IF(N341="základní",J341,0)</f>
        <v>1233.86</v>
      </c>
      <c r="BF341" s="176">
        <f>IF(N341="snížená",J341,0)</f>
        <v>0</v>
      </c>
      <c r="BG341" s="176">
        <f>IF(N341="zákl. přenesená",J341,0)</f>
        <v>0</v>
      </c>
      <c r="BH341" s="176">
        <f>IF(N341="sníž. přenesená",J341,0)</f>
        <v>0</v>
      </c>
      <c r="BI341" s="176">
        <f>IF(N341="nulová",J341,0)</f>
        <v>0</v>
      </c>
      <c r="BJ341" s="17" t="s">
        <v>23</v>
      </c>
      <c r="BK341" s="176">
        <f>ROUND(I341*H341,2)</f>
        <v>1233.86</v>
      </c>
      <c r="BL341" s="17" t="s">
        <v>137</v>
      </c>
      <c r="BM341" s="17" t="s">
        <v>1491</v>
      </c>
    </row>
    <row r="342" spans="2:51" s="11" customFormat="1" ht="22.5" customHeight="1">
      <c r="B342" s="177"/>
      <c r="D342" s="178" t="s">
        <v>139</v>
      </c>
      <c r="E342" s="179" t="s">
        <v>44</v>
      </c>
      <c r="F342" s="180" t="s">
        <v>1490</v>
      </c>
      <c r="H342" s="181">
        <v>55.33</v>
      </c>
      <c r="I342" s="182"/>
      <c r="L342" s="177"/>
      <c r="M342" s="183"/>
      <c r="N342" s="184"/>
      <c r="O342" s="184"/>
      <c r="P342" s="184"/>
      <c r="Q342" s="184"/>
      <c r="R342" s="184"/>
      <c r="S342" s="184"/>
      <c r="T342" s="185"/>
      <c r="AT342" s="179" t="s">
        <v>139</v>
      </c>
      <c r="AU342" s="179" t="s">
        <v>87</v>
      </c>
      <c r="AV342" s="11" t="s">
        <v>87</v>
      </c>
      <c r="AW342" s="11" t="s">
        <v>42</v>
      </c>
      <c r="AX342" s="11" t="s">
        <v>79</v>
      </c>
      <c r="AY342" s="179" t="s">
        <v>130</v>
      </c>
    </row>
    <row r="343" spans="2:51" s="12" customFormat="1" ht="22.5" customHeight="1">
      <c r="B343" s="186"/>
      <c r="D343" s="178" t="s">
        <v>139</v>
      </c>
      <c r="E343" s="189" t="s">
        <v>44</v>
      </c>
      <c r="F343" s="188" t="s">
        <v>141</v>
      </c>
      <c r="H343" s="189" t="s">
        <v>44</v>
      </c>
      <c r="I343" s="190"/>
      <c r="L343" s="186"/>
      <c r="M343" s="191"/>
      <c r="N343" s="192"/>
      <c r="O343" s="192"/>
      <c r="P343" s="192"/>
      <c r="Q343" s="192"/>
      <c r="R343" s="192"/>
      <c r="S343" s="192"/>
      <c r="T343" s="193"/>
      <c r="AT343" s="189" t="s">
        <v>139</v>
      </c>
      <c r="AU343" s="189" t="s">
        <v>87</v>
      </c>
      <c r="AV343" s="12" t="s">
        <v>23</v>
      </c>
      <c r="AW343" s="12" t="s">
        <v>42</v>
      </c>
      <c r="AX343" s="12" t="s">
        <v>79</v>
      </c>
      <c r="AY343" s="189" t="s">
        <v>130</v>
      </c>
    </row>
    <row r="344" spans="2:51" s="13" customFormat="1" ht="22.5" customHeight="1">
      <c r="B344" s="194"/>
      <c r="D344" s="195" t="s">
        <v>139</v>
      </c>
      <c r="E344" s="196" t="s">
        <v>44</v>
      </c>
      <c r="F344" s="197" t="s">
        <v>142</v>
      </c>
      <c r="H344" s="198">
        <v>55.33</v>
      </c>
      <c r="I344" s="199"/>
      <c r="L344" s="194"/>
      <c r="M344" s="200"/>
      <c r="N344" s="201"/>
      <c r="O344" s="201"/>
      <c r="P344" s="201"/>
      <c r="Q344" s="201"/>
      <c r="R344" s="201"/>
      <c r="S344" s="201"/>
      <c r="T344" s="202"/>
      <c r="AT344" s="216" t="s">
        <v>139</v>
      </c>
      <c r="AU344" s="216" t="s">
        <v>87</v>
      </c>
      <c r="AV344" s="13" t="s">
        <v>137</v>
      </c>
      <c r="AW344" s="13" t="s">
        <v>42</v>
      </c>
      <c r="AX344" s="13" t="s">
        <v>23</v>
      </c>
      <c r="AY344" s="216" t="s">
        <v>130</v>
      </c>
    </row>
    <row r="345" spans="2:65" s="1" customFormat="1" ht="22.5" customHeight="1">
      <c r="B345" s="164"/>
      <c r="C345" s="165" t="s">
        <v>472</v>
      </c>
      <c r="D345" s="165" t="s">
        <v>132</v>
      </c>
      <c r="E345" s="166" t="s">
        <v>1489</v>
      </c>
      <c r="F345" s="167" t="s">
        <v>1488</v>
      </c>
      <c r="G345" s="168" t="s">
        <v>135</v>
      </c>
      <c r="H345" s="169">
        <v>88</v>
      </c>
      <c r="I345" s="170">
        <v>1830</v>
      </c>
      <c r="J345" s="171">
        <f>ROUND(I345*H345,2)</f>
        <v>161040</v>
      </c>
      <c r="K345" s="167" t="s">
        <v>136</v>
      </c>
      <c r="L345" s="34"/>
      <c r="M345" s="172" t="s">
        <v>44</v>
      </c>
      <c r="N345" s="173" t="s">
        <v>50</v>
      </c>
      <c r="O345" s="35"/>
      <c r="P345" s="174">
        <f>O345*H345</f>
        <v>0</v>
      </c>
      <c r="Q345" s="174">
        <v>0.61404</v>
      </c>
      <c r="R345" s="174">
        <f>Q345*H345</f>
        <v>54.035520000000005</v>
      </c>
      <c r="S345" s="174">
        <v>0</v>
      </c>
      <c r="T345" s="175">
        <f>S345*H345</f>
        <v>0</v>
      </c>
      <c r="AR345" s="17" t="s">
        <v>137</v>
      </c>
      <c r="AT345" s="17" t="s">
        <v>132</v>
      </c>
      <c r="AU345" s="17" t="s">
        <v>87</v>
      </c>
      <c r="AY345" s="17" t="s">
        <v>130</v>
      </c>
      <c r="BE345" s="176">
        <f>IF(N345="základní",J345,0)</f>
        <v>161040</v>
      </c>
      <c r="BF345" s="176">
        <f>IF(N345="snížená",J345,0)</f>
        <v>0</v>
      </c>
      <c r="BG345" s="176">
        <f>IF(N345="zákl. přenesená",J345,0)</f>
        <v>0</v>
      </c>
      <c r="BH345" s="176">
        <f>IF(N345="sníž. přenesená",J345,0)</f>
        <v>0</v>
      </c>
      <c r="BI345" s="176">
        <f>IF(N345="nulová",J345,0)</f>
        <v>0</v>
      </c>
      <c r="BJ345" s="17" t="s">
        <v>23</v>
      </c>
      <c r="BK345" s="176">
        <f>ROUND(I345*H345,2)</f>
        <v>161040</v>
      </c>
      <c r="BL345" s="17" t="s">
        <v>137</v>
      </c>
      <c r="BM345" s="17" t="s">
        <v>1487</v>
      </c>
    </row>
    <row r="346" spans="2:51" s="11" customFormat="1" ht="22.5" customHeight="1">
      <c r="B346" s="177"/>
      <c r="D346" s="178" t="s">
        <v>139</v>
      </c>
      <c r="E346" s="179" t="s">
        <v>44</v>
      </c>
      <c r="F346" s="180" t="s">
        <v>1486</v>
      </c>
      <c r="H346" s="181">
        <v>88</v>
      </c>
      <c r="I346" s="182"/>
      <c r="L346" s="177"/>
      <c r="M346" s="183"/>
      <c r="N346" s="184"/>
      <c r="O346" s="184"/>
      <c r="P346" s="184"/>
      <c r="Q346" s="184"/>
      <c r="R346" s="184"/>
      <c r="S346" s="184"/>
      <c r="T346" s="185"/>
      <c r="AT346" s="179" t="s">
        <v>139</v>
      </c>
      <c r="AU346" s="179" t="s">
        <v>87</v>
      </c>
      <c r="AV346" s="11" t="s">
        <v>87</v>
      </c>
      <c r="AW346" s="11" t="s">
        <v>42</v>
      </c>
      <c r="AX346" s="11" t="s">
        <v>79</v>
      </c>
      <c r="AY346" s="179" t="s">
        <v>130</v>
      </c>
    </row>
    <row r="347" spans="2:51" s="12" customFormat="1" ht="22.5" customHeight="1">
      <c r="B347" s="186"/>
      <c r="D347" s="178" t="s">
        <v>139</v>
      </c>
      <c r="E347" s="189" t="s">
        <v>44</v>
      </c>
      <c r="F347" s="188" t="s">
        <v>141</v>
      </c>
      <c r="H347" s="189" t="s">
        <v>44</v>
      </c>
      <c r="I347" s="190"/>
      <c r="L347" s="186"/>
      <c r="M347" s="191"/>
      <c r="N347" s="192"/>
      <c r="O347" s="192"/>
      <c r="P347" s="192"/>
      <c r="Q347" s="192"/>
      <c r="R347" s="192"/>
      <c r="S347" s="192"/>
      <c r="T347" s="193"/>
      <c r="AT347" s="189" t="s">
        <v>139</v>
      </c>
      <c r="AU347" s="189" t="s">
        <v>87</v>
      </c>
      <c r="AV347" s="12" t="s">
        <v>23</v>
      </c>
      <c r="AW347" s="12" t="s">
        <v>42</v>
      </c>
      <c r="AX347" s="12" t="s">
        <v>79</v>
      </c>
      <c r="AY347" s="189" t="s">
        <v>130</v>
      </c>
    </row>
    <row r="348" spans="2:51" s="13" customFormat="1" ht="22.5" customHeight="1">
      <c r="B348" s="194"/>
      <c r="D348" s="178" t="s">
        <v>139</v>
      </c>
      <c r="E348" s="216" t="s">
        <v>44</v>
      </c>
      <c r="F348" s="217" t="s">
        <v>142</v>
      </c>
      <c r="H348" s="218">
        <v>88</v>
      </c>
      <c r="I348" s="199"/>
      <c r="L348" s="194"/>
      <c r="M348" s="200"/>
      <c r="N348" s="201"/>
      <c r="O348" s="201"/>
      <c r="P348" s="201"/>
      <c r="Q348" s="201"/>
      <c r="R348" s="201"/>
      <c r="S348" s="201"/>
      <c r="T348" s="202"/>
      <c r="AT348" s="216" t="s">
        <v>139</v>
      </c>
      <c r="AU348" s="216" t="s">
        <v>87</v>
      </c>
      <c r="AV348" s="13" t="s">
        <v>137</v>
      </c>
      <c r="AW348" s="13" t="s">
        <v>42</v>
      </c>
      <c r="AX348" s="13" t="s">
        <v>23</v>
      </c>
      <c r="AY348" s="216" t="s">
        <v>130</v>
      </c>
    </row>
    <row r="349" spans="2:63" s="10" customFormat="1" ht="29.25" customHeight="1">
      <c r="B349" s="150"/>
      <c r="D349" s="161" t="s">
        <v>78</v>
      </c>
      <c r="E349" s="162" t="s">
        <v>180</v>
      </c>
      <c r="F349" s="162" t="s">
        <v>422</v>
      </c>
      <c r="I349" s="153"/>
      <c r="J349" s="163">
        <f>BK349</f>
        <v>967577.2399999998</v>
      </c>
      <c r="L349" s="150"/>
      <c r="M349" s="155"/>
      <c r="N349" s="156"/>
      <c r="O349" s="156"/>
      <c r="P349" s="157">
        <f>SUM(P350:P498)</f>
        <v>0</v>
      </c>
      <c r="Q349" s="156"/>
      <c r="R349" s="157">
        <f>SUM(R350:R498)</f>
        <v>32.96957168</v>
      </c>
      <c r="S349" s="156"/>
      <c r="T349" s="158">
        <f>SUM(T350:T498)</f>
        <v>135.97023</v>
      </c>
      <c r="AR349" s="151" t="s">
        <v>23</v>
      </c>
      <c r="AT349" s="159" t="s">
        <v>78</v>
      </c>
      <c r="AU349" s="159" t="s">
        <v>23</v>
      </c>
      <c r="AY349" s="151" t="s">
        <v>130</v>
      </c>
      <c r="BK349" s="160">
        <f>SUM(BK350:BK498)</f>
        <v>967577.2399999998</v>
      </c>
    </row>
    <row r="350" spans="2:65" s="1" customFormat="1" ht="22.5" customHeight="1">
      <c r="B350" s="164"/>
      <c r="C350" s="165" t="s">
        <v>477</v>
      </c>
      <c r="D350" s="165" t="s">
        <v>132</v>
      </c>
      <c r="E350" s="166" t="s">
        <v>1485</v>
      </c>
      <c r="F350" s="167" t="s">
        <v>1484</v>
      </c>
      <c r="G350" s="168" t="s">
        <v>263</v>
      </c>
      <c r="H350" s="169">
        <v>32</v>
      </c>
      <c r="I350" s="170">
        <v>389</v>
      </c>
      <c r="J350" s="171">
        <f>ROUND(I350*H350,2)</f>
        <v>12448</v>
      </c>
      <c r="K350" s="167" t="s">
        <v>136</v>
      </c>
      <c r="L350" s="34"/>
      <c r="M350" s="172" t="s">
        <v>44</v>
      </c>
      <c r="N350" s="173" t="s">
        <v>50</v>
      </c>
      <c r="O350" s="35"/>
      <c r="P350" s="174">
        <f>O350*H350</f>
        <v>0</v>
      </c>
      <c r="Q350" s="174">
        <v>0.00084</v>
      </c>
      <c r="R350" s="174">
        <f>Q350*H350</f>
        <v>0.02688</v>
      </c>
      <c r="S350" s="174">
        <v>0</v>
      </c>
      <c r="T350" s="175">
        <f>S350*H350</f>
        <v>0</v>
      </c>
      <c r="AR350" s="17" t="s">
        <v>137</v>
      </c>
      <c r="AT350" s="17" t="s">
        <v>132</v>
      </c>
      <c r="AU350" s="17" t="s">
        <v>87</v>
      </c>
      <c r="AY350" s="17" t="s">
        <v>130</v>
      </c>
      <c r="BE350" s="176">
        <f>IF(N350="základní",J350,0)</f>
        <v>12448</v>
      </c>
      <c r="BF350" s="176">
        <f>IF(N350="snížená",J350,0)</f>
        <v>0</v>
      </c>
      <c r="BG350" s="176">
        <f>IF(N350="zákl. přenesená",J350,0)</f>
        <v>0</v>
      </c>
      <c r="BH350" s="176">
        <f>IF(N350="sníž. přenesená",J350,0)</f>
        <v>0</v>
      </c>
      <c r="BI350" s="176">
        <f>IF(N350="nulová",J350,0)</f>
        <v>0</v>
      </c>
      <c r="BJ350" s="17" t="s">
        <v>23</v>
      </c>
      <c r="BK350" s="176">
        <f>ROUND(I350*H350,2)</f>
        <v>12448</v>
      </c>
      <c r="BL350" s="17" t="s">
        <v>137</v>
      </c>
      <c r="BM350" s="17" t="s">
        <v>1483</v>
      </c>
    </row>
    <row r="351" spans="2:51" s="11" customFormat="1" ht="22.5" customHeight="1">
      <c r="B351" s="177"/>
      <c r="D351" s="178" t="s">
        <v>139</v>
      </c>
      <c r="E351" s="179" t="s">
        <v>44</v>
      </c>
      <c r="F351" s="180" t="s">
        <v>1482</v>
      </c>
      <c r="H351" s="181">
        <v>32</v>
      </c>
      <c r="I351" s="182"/>
      <c r="L351" s="177"/>
      <c r="M351" s="183"/>
      <c r="N351" s="184"/>
      <c r="O351" s="184"/>
      <c r="P351" s="184"/>
      <c r="Q351" s="184"/>
      <c r="R351" s="184"/>
      <c r="S351" s="184"/>
      <c r="T351" s="185"/>
      <c r="AT351" s="179" t="s">
        <v>139</v>
      </c>
      <c r="AU351" s="179" t="s">
        <v>87</v>
      </c>
      <c r="AV351" s="11" t="s">
        <v>87</v>
      </c>
      <c r="AW351" s="11" t="s">
        <v>42</v>
      </c>
      <c r="AX351" s="11" t="s">
        <v>79</v>
      </c>
      <c r="AY351" s="179" t="s">
        <v>130</v>
      </c>
    </row>
    <row r="352" spans="2:51" s="13" customFormat="1" ht="22.5" customHeight="1">
      <c r="B352" s="194"/>
      <c r="D352" s="195" t="s">
        <v>139</v>
      </c>
      <c r="E352" s="196" t="s">
        <v>44</v>
      </c>
      <c r="F352" s="197" t="s">
        <v>142</v>
      </c>
      <c r="H352" s="198">
        <v>32</v>
      </c>
      <c r="I352" s="199"/>
      <c r="L352" s="194"/>
      <c r="M352" s="200"/>
      <c r="N352" s="201"/>
      <c r="O352" s="201"/>
      <c r="P352" s="201"/>
      <c r="Q352" s="201"/>
      <c r="R352" s="201"/>
      <c r="S352" s="201"/>
      <c r="T352" s="202"/>
      <c r="AT352" s="216" t="s">
        <v>139</v>
      </c>
      <c r="AU352" s="216" t="s">
        <v>87</v>
      </c>
      <c r="AV352" s="13" t="s">
        <v>137</v>
      </c>
      <c r="AW352" s="13" t="s">
        <v>42</v>
      </c>
      <c r="AX352" s="13" t="s">
        <v>23</v>
      </c>
      <c r="AY352" s="216" t="s">
        <v>130</v>
      </c>
    </row>
    <row r="353" spans="2:65" s="1" customFormat="1" ht="22.5" customHeight="1">
      <c r="B353" s="164"/>
      <c r="C353" s="204" t="s">
        <v>482</v>
      </c>
      <c r="D353" s="204" t="s">
        <v>237</v>
      </c>
      <c r="E353" s="205" t="s">
        <v>1481</v>
      </c>
      <c r="F353" s="206" t="s">
        <v>1480</v>
      </c>
      <c r="G353" s="207" t="s">
        <v>263</v>
      </c>
      <c r="H353" s="208">
        <v>32</v>
      </c>
      <c r="I353" s="209">
        <v>3607.5</v>
      </c>
      <c r="J353" s="210">
        <f>ROUND(I353*H353,2)</f>
        <v>115440</v>
      </c>
      <c r="K353" s="206" t="s">
        <v>44</v>
      </c>
      <c r="L353" s="211"/>
      <c r="M353" s="212" t="s">
        <v>44</v>
      </c>
      <c r="N353" s="213" t="s">
        <v>50</v>
      </c>
      <c r="O353" s="35"/>
      <c r="P353" s="174">
        <f>O353*H353</f>
        <v>0</v>
      </c>
      <c r="Q353" s="174">
        <v>0.00987</v>
      </c>
      <c r="R353" s="174">
        <f>Q353*H353</f>
        <v>0.31584</v>
      </c>
      <c r="S353" s="174">
        <v>0</v>
      </c>
      <c r="T353" s="175">
        <f>S353*H353</f>
        <v>0</v>
      </c>
      <c r="AR353" s="17" t="s">
        <v>174</v>
      </c>
      <c r="AT353" s="17" t="s">
        <v>237</v>
      </c>
      <c r="AU353" s="17" t="s">
        <v>87</v>
      </c>
      <c r="AY353" s="17" t="s">
        <v>130</v>
      </c>
      <c r="BE353" s="176">
        <f>IF(N353="základní",J353,0)</f>
        <v>115440</v>
      </c>
      <c r="BF353" s="176">
        <f>IF(N353="snížená",J353,0)</f>
        <v>0</v>
      </c>
      <c r="BG353" s="176">
        <f>IF(N353="zákl. přenesená",J353,0)</f>
        <v>0</v>
      </c>
      <c r="BH353" s="176">
        <f>IF(N353="sníž. přenesená",J353,0)</f>
        <v>0</v>
      </c>
      <c r="BI353" s="176">
        <f>IF(N353="nulová",J353,0)</f>
        <v>0</v>
      </c>
      <c r="BJ353" s="17" t="s">
        <v>23</v>
      </c>
      <c r="BK353" s="176">
        <f>ROUND(I353*H353,2)</f>
        <v>115440</v>
      </c>
      <c r="BL353" s="17" t="s">
        <v>137</v>
      </c>
      <c r="BM353" s="17" t="s">
        <v>1479</v>
      </c>
    </row>
    <row r="354" spans="2:65" s="1" customFormat="1" ht="22.5" customHeight="1">
      <c r="B354" s="164"/>
      <c r="C354" s="165" t="s">
        <v>487</v>
      </c>
      <c r="D354" s="165" t="s">
        <v>132</v>
      </c>
      <c r="E354" s="166" t="s">
        <v>428</v>
      </c>
      <c r="F354" s="167" t="s">
        <v>429</v>
      </c>
      <c r="G354" s="168" t="s">
        <v>283</v>
      </c>
      <c r="H354" s="169">
        <v>4</v>
      </c>
      <c r="I354" s="170">
        <v>198</v>
      </c>
      <c r="J354" s="171">
        <f>ROUND(I354*H354,2)</f>
        <v>792</v>
      </c>
      <c r="K354" s="167" t="s">
        <v>136</v>
      </c>
      <c r="L354" s="34"/>
      <c r="M354" s="172" t="s">
        <v>44</v>
      </c>
      <c r="N354" s="173" t="s">
        <v>50</v>
      </c>
      <c r="O354" s="35"/>
      <c r="P354" s="174">
        <f>O354*H354</f>
        <v>0</v>
      </c>
      <c r="Q354" s="174">
        <v>0.0007</v>
      </c>
      <c r="R354" s="174">
        <f>Q354*H354</f>
        <v>0.0028</v>
      </c>
      <c r="S354" s="174">
        <v>0</v>
      </c>
      <c r="T354" s="175">
        <f>S354*H354</f>
        <v>0</v>
      </c>
      <c r="AR354" s="17" t="s">
        <v>137</v>
      </c>
      <c r="AT354" s="17" t="s">
        <v>132</v>
      </c>
      <c r="AU354" s="17" t="s">
        <v>87</v>
      </c>
      <c r="AY354" s="17" t="s">
        <v>130</v>
      </c>
      <c r="BE354" s="176">
        <f>IF(N354="základní",J354,0)</f>
        <v>792</v>
      </c>
      <c r="BF354" s="176">
        <f>IF(N354="snížená",J354,0)</f>
        <v>0</v>
      </c>
      <c r="BG354" s="176">
        <f>IF(N354="zákl. přenesená",J354,0)</f>
        <v>0</v>
      </c>
      <c r="BH354" s="176">
        <f>IF(N354="sníž. přenesená",J354,0)</f>
        <v>0</v>
      </c>
      <c r="BI354" s="176">
        <f>IF(N354="nulová",J354,0)</f>
        <v>0</v>
      </c>
      <c r="BJ354" s="17" t="s">
        <v>23</v>
      </c>
      <c r="BK354" s="176">
        <f>ROUND(I354*H354,2)</f>
        <v>792</v>
      </c>
      <c r="BL354" s="17" t="s">
        <v>137</v>
      </c>
      <c r="BM354" s="17" t="s">
        <v>1478</v>
      </c>
    </row>
    <row r="355" spans="2:51" s="11" customFormat="1" ht="22.5" customHeight="1">
      <c r="B355" s="177"/>
      <c r="D355" s="178" t="s">
        <v>139</v>
      </c>
      <c r="E355" s="179" t="s">
        <v>44</v>
      </c>
      <c r="F355" s="180" t="s">
        <v>137</v>
      </c>
      <c r="H355" s="181">
        <v>4</v>
      </c>
      <c r="I355" s="182"/>
      <c r="L355" s="177"/>
      <c r="M355" s="183"/>
      <c r="N355" s="184"/>
      <c r="O355" s="184"/>
      <c r="P355" s="184"/>
      <c r="Q355" s="184"/>
      <c r="R355" s="184"/>
      <c r="S355" s="184"/>
      <c r="T355" s="185"/>
      <c r="AT355" s="179" t="s">
        <v>139</v>
      </c>
      <c r="AU355" s="179" t="s">
        <v>87</v>
      </c>
      <c r="AV355" s="11" t="s">
        <v>87</v>
      </c>
      <c r="AW355" s="11" t="s">
        <v>42</v>
      </c>
      <c r="AX355" s="11" t="s">
        <v>79</v>
      </c>
      <c r="AY355" s="179" t="s">
        <v>130</v>
      </c>
    </row>
    <row r="356" spans="2:51" s="12" customFormat="1" ht="22.5" customHeight="1">
      <c r="B356" s="186"/>
      <c r="D356" s="178" t="s">
        <v>139</v>
      </c>
      <c r="E356" s="189" t="s">
        <v>44</v>
      </c>
      <c r="F356" s="188" t="s">
        <v>141</v>
      </c>
      <c r="H356" s="189" t="s">
        <v>44</v>
      </c>
      <c r="I356" s="190"/>
      <c r="L356" s="186"/>
      <c r="M356" s="191"/>
      <c r="N356" s="192"/>
      <c r="O356" s="192"/>
      <c r="P356" s="192"/>
      <c r="Q356" s="192"/>
      <c r="R356" s="192"/>
      <c r="S356" s="192"/>
      <c r="T356" s="193"/>
      <c r="AT356" s="189" t="s">
        <v>139</v>
      </c>
      <c r="AU356" s="189" t="s">
        <v>87</v>
      </c>
      <c r="AV356" s="12" t="s">
        <v>23</v>
      </c>
      <c r="AW356" s="12" t="s">
        <v>42</v>
      </c>
      <c r="AX356" s="12" t="s">
        <v>79</v>
      </c>
      <c r="AY356" s="189" t="s">
        <v>130</v>
      </c>
    </row>
    <row r="357" spans="2:51" s="13" customFormat="1" ht="22.5" customHeight="1">
      <c r="B357" s="194"/>
      <c r="D357" s="195" t="s">
        <v>139</v>
      </c>
      <c r="E357" s="196" t="s">
        <v>44</v>
      </c>
      <c r="F357" s="197" t="s">
        <v>142</v>
      </c>
      <c r="H357" s="198">
        <v>4</v>
      </c>
      <c r="I357" s="199"/>
      <c r="L357" s="194"/>
      <c r="M357" s="200"/>
      <c r="N357" s="201"/>
      <c r="O357" s="201"/>
      <c r="P357" s="201"/>
      <c r="Q357" s="201"/>
      <c r="R357" s="201"/>
      <c r="S357" s="201"/>
      <c r="T357" s="202"/>
      <c r="AT357" s="216" t="s">
        <v>139</v>
      </c>
      <c r="AU357" s="216" t="s">
        <v>87</v>
      </c>
      <c r="AV357" s="13" t="s">
        <v>137</v>
      </c>
      <c r="AW357" s="13" t="s">
        <v>42</v>
      </c>
      <c r="AX357" s="13" t="s">
        <v>23</v>
      </c>
      <c r="AY357" s="216" t="s">
        <v>130</v>
      </c>
    </row>
    <row r="358" spans="2:65" s="1" customFormat="1" ht="22.5" customHeight="1">
      <c r="B358" s="164"/>
      <c r="C358" s="204" t="s">
        <v>492</v>
      </c>
      <c r="D358" s="204" t="s">
        <v>237</v>
      </c>
      <c r="E358" s="205" t="s">
        <v>1477</v>
      </c>
      <c r="F358" s="206" t="s">
        <v>1476</v>
      </c>
      <c r="G358" s="207" t="s">
        <v>283</v>
      </c>
      <c r="H358" s="208">
        <v>4</v>
      </c>
      <c r="I358" s="209">
        <v>1554</v>
      </c>
      <c r="J358" s="210">
        <f>ROUND(I358*H358,2)</f>
        <v>6216</v>
      </c>
      <c r="K358" s="206" t="s">
        <v>44</v>
      </c>
      <c r="L358" s="211"/>
      <c r="M358" s="212" t="s">
        <v>44</v>
      </c>
      <c r="N358" s="213" t="s">
        <v>50</v>
      </c>
      <c r="O358" s="35"/>
      <c r="P358" s="174">
        <f>O358*H358</f>
        <v>0</v>
      </c>
      <c r="Q358" s="174">
        <v>0.0021</v>
      </c>
      <c r="R358" s="174">
        <f>Q358*H358</f>
        <v>0.0084</v>
      </c>
      <c r="S358" s="174">
        <v>0</v>
      </c>
      <c r="T358" s="175">
        <f>S358*H358</f>
        <v>0</v>
      </c>
      <c r="AR358" s="17" t="s">
        <v>174</v>
      </c>
      <c r="AT358" s="17" t="s">
        <v>237</v>
      </c>
      <c r="AU358" s="17" t="s">
        <v>87</v>
      </c>
      <c r="AY358" s="17" t="s">
        <v>130</v>
      </c>
      <c r="BE358" s="176">
        <f>IF(N358="základní",J358,0)</f>
        <v>6216</v>
      </c>
      <c r="BF358" s="176">
        <f>IF(N358="snížená",J358,0)</f>
        <v>0</v>
      </c>
      <c r="BG358" s="176">
        <f>IF(N358="zákl. přenesená",J358,0)</f>
        <v>0</v>
      </c>
      <c r="BH358" s="176">
        <f>IF(N358="sníž. přenesená",J358,0)</f>
        <v>0</v>
      </c>
      <c r="BI358" s="176">
        <f>IF(N358="nulová",J358,0)</f>
        <v>0</v>
      </c>
      <c r="BJ358" s="17" t="s">
        <v>23</v>
      </c>
      <c r="BK358" s="176">
        <f>ROUND(I358*H358,2)</f>
        <v>6216</v>
      </c>
      <c r="BL358" s="17" t="s">
        <v>137</v>
      </c>
      <c r="BM358" s="17" t="s">
        <v>1475</v>
      </c>
    </row>
    <row r="359" spans="2:65" s="1" customFormat="1" ht="22.5" customHeight="1">
      <c r="B359" s="164"/>
      <c r="C359" s="165" t="s">
        <v>497</v>
      </c>
      <c r="D359" s="165" t="s">
        <v>132</v>
      </c>
      <c r="E359" s="166" t="s">
        <v>1474</v>
      </c>
      <c r="F359" s="167" t="s">
        <v>1473</v>
      </c>
      <c r="G359" s="168" t="s">
        <v>283</v>
      </c>
      <c r="H359" s="169">
        <v>2</v>
      </c>
      <c r="I359" s="170">
        <v>1580</v>
      </c>
      <c r="J359" s="171">
        <f>ROUND(I359*H359,2)</f>
        <v>3160</v>
      </c>
      <c r="K359" s="167" t="s">
        <v>136</v>
      </c>
      <c r="L359" s="34"/>
      <c r="M359" s="172" t="s">
        <v>44</v>
      </c>
      <c r="N359" s="173" t="s">
        <v>50</v>
      </c>
      <c r="O359" s="35"/>
      <c r="P359" s="174">
        <f>O359*H359</f>
        <v>0</v>
      </c>
      <c r="Q359" s="174">
        <v>0.08542</v>
      </c>
      <c r="R359" s="174">
        <f>Q359*H359</f>
        <v>0.17084</v>
      </c>
      <c r="S359" s="174">
        <v>0</v>
      </c>
      <c r="T359" s="175">
        <f>S359*H359</f>
        <v>0</v>
      </c>
      <c r="AR359" s="17" t="s">
        <v>137</v>
      </c>
      <c r="AT359" s="17" t="s">
        <v>132</v>
      </c>
      <c r="AU359" s="17" t="s">
        <v>87</v>
      </c>
      <c r="AY359" s="17" t="s">
        <v>130</v>
      </c>
      <c r="BE359" s="176">
        <f>IF(N359="základní",J359,0)</f>
        <v>3160</v>
      </c>
      <c r="BF359" s="176">
        <f>IF(N359="snížená",J359,0)</f>
        <v>0</v>
      </c>
      <c r="BG359" s="176">
        <f>IF(N359="zákl. přenesená",J359,0)</f>
        <v>0</v>
      </c>
      <c r="BH359" s="176">
        <f>IF(N359="sníž. přenesená",J359,0)</f>
        <v>0</v>
      </c>
      <c r="BI359" s="176">
        <f>IF(N359="nulová",J359,0)</f>
        <v>0</v>
      </c>
      <c r="BJ359" s="17" t="s">
        <v>23</v>
      </c>
      <c r="BK359" s="176">
        <f>ROUND(I359*H359,2)</f>
        <v>3160</v>
      </c>
      <c r="BL359" s="17" t="s">
        <v>137</v>
      </c>
      <c r="BM359" s="17" t="s">
        <v>1472</v>
      </c>
    </row>
    <row r="360" spans="2:65" s="1" customFormat="1" ht="22.5" customHeight="1">
      <c r="B360" s="164"/>
      <c r="C360" s="165" t="s">
        <v>504</v>
      </c>
      <c r="D360" s="165" t="s">
        <v>132</v>
      </c>
      <c r="E360" s="166" t="s">
        <v>1471</v>
      </c>
      <c r="F360" s="167" t="s">
        <v>1470</v>
      </c>
      <c r="G360" s="168" t="s">
        <v>283</v>
      </c>
      <c r="H360" s="169">
        <v>2</v>
      </c>
      <c r="I360" s="170">
        <v>1830</v>
      </c>
      <c r="J360" s="171">
        <f>ROUND(I360*H360,2)</f>
        <v>3660</v>
      </c>
      <c r="K360" s="167" t="s">
        <v>44</v>
      </c>
      <c r="L360" s="34"/>
      <c r="M360" s="172" t="s">
        <v>44</v>
      </c>
      <c r="N360" s="173" t="s">
        <v>50</v>
      </c>
      <c r="O360" s="35"/>
      <c r="P360" s="174">
        <f>O360*H360</f>
        <v>0</v>
      </c>
      <c r="Q360" s="174">
        <v>0.08542</v>
      </c>
      <c r="R360" s="174">
        <f>Q360*H360</f>
        <v>0.17084</v>
      </c>
      <c r="S360" s="174">
        <v>0</v>
      </c>
      <c r="T360" s="175">
        <f>S360*H360</f>
        <v>0</v>
      </c>
      <c r="AR360" s="17" t="s">
        <v>137</v>
      </c>
      <c r="AT360" s="17" t="s">
        <v>132</v>
      </c>
      <c r="AU360" s="17" t="s">
        <v>87</v>
      </c>
      <c r="AY360" s="17" t="s">
        <v>130</v>
      </c>
      <c r="BE360" s="176">
        <f>IF(N360="základní",J360,0)</f>
        <v>3660</v>
      </c>
      <c r="BF360" s="176">
        <f>IF(N360="snížená",J360,0)</f>
        <v>0</v>
      </c>
      <c r="BG360" s="176">
        <f>IF(N360="zákl. přenesená",J360,0)</f>
        <v>0</v>
      </c>
      <c r="BH360" s="176">
        <f>IF(N360="sníž. přenesená",J360,0)</f>
        <v>0</v>
      </c>
      <c r="BI360" s="176">
        <f>IF(N360="nulová",J360,0)</f>
        <v>0</v>
      </c>
      <c r="BJ360" s="17" t="s">
        <v>23</v>
      </c>
      <c r="BK360" s="176">
        <f>ROUND(I360*H360,2)</f>
        <v>3660</v>
      </c>
      <c r="BL360" s="17" t="s">
        <v>137</v>
      </c>
      <c r="BM360" s="17" t="s">
        <v>1469</v>
      </c>
    </row>
    <row r="361" spans="2:65" s="1" customFormat="1" ht="22.5" customHeight="1">
      <c r="B361" s="164"/>
      <c r="C361" s="165" t="s">
        <v>509</v>
      </c>
      <c r="D361" s="165" t="s">
        <v>132</v>
      </c>
      <c r="E361" s="166" t="s">
        <v>1468</v>
      </c>
      <c r="F361" s="167" t="s">
        <v>1467</v>
      </c>
      <c r="G361" s="168" t="s">
        <v>283</v>
      </c>
      <c r="H361" s="169">
        <v>1</v>
      </c>
      <c r="I361" s="170">
        <v>1780</v>
      </c>
      <c r="J361" s="171">
        <f>ROUND(I361*H361,2)</f>
        <v>1780</v>
      </c>
      <c r="K361" s="167" t="s">
        <v>44</v>
      </c>
      <c r="L361" s="34"/>
      <c r="M361" s="172" t="s">
        <v>44</v>
      </c>
      <c r="N361" s="173" t="s">
        <v>50</v>
      </c>
      <c r="O361" s="35"/>
      <c r="P361" s="174">
        <f>O361*H361</f>
        <v>0</v>
      </c>
      <c r="Q361" s="174">
        <v>0.08542</v>
      </c>
      <c r="R361" s="174">
        <f>Q361*H361</f>
        <v>0.08542</v>
      </c>
      <c r="S361" s="174">
        <v>0</v>
      </c>
      <c r="T361" s="175">
        <f>S361*H361</f>
        <v>0</v>
      </c>
      <c r="AR361" s="17" t="s">
        <v>137</v>
      </c>
      <c r="AT361" s="17" t="s">
        <v>132</v>
      </c>
      <c r="AU361" s="17" t="s">
        <v>87</v>
      </c>
      <c r="AY361" s="17" t="s">
        <v>130</v>
      </c>
      <c r="BE361" s="176">
        <f>IF(N361="základní",J361,0)</f>
        <v>1780</v>
      </c>
      <c r="BF361" s="176">
        <f>IF(N361="snížená",J361,0)</f>
        <v>0</v>
      </c>
      <c r="BG361" s="176">
        <f>IF(N361="zákl. přenesená",J361,0)</f>
        <v>0</v>
      </c>
      <c r="BH361" s="176">
        <f>IF(N361="sníž. přenesená",J361,0)</f>
        <v>0</v>
      </c>
      <c r="BI361" s="176">
        <f>IF(N361="nulová",J361,0)</f>
        <v>0</v>
      </c>
      <c r="BJ361" s="17" t="s">
        <v>23</v>
      </c>
      <c r="BK361" s="176">
        <f>ROUND(I361*H361,2)</f>
        <v>1780</v>
      </c>
      <c r="BL361" s="17" t="s">
        <v>137</v>
      </c>
      <c r="BM361" s="17" t="s">
        <v>1466</v>
      </c>
    </row>
    <row r="362" spans="2:65" s="1" customFormat="1" ht="22.5" customHeight="1">
      <c r="B362" s="164"/>
      <c r="C362" s="165" t="s">
        <v>514</v>
      </c>
      <c r="D362" s="165" t="s">
        <v>132</v>
      </c>
      <c r="E362" s="166" t="s">
        <v>447</v>
      </c>
      <c r="F362" s="167" t="s">
        <v>448</v>
      </c>
      <c r="G362" s="168" t="s">
        <v>283</v>
      </c>
      <c r="H362" s="169">
        <v>4</v>
      </c>
      <c r="I362" s="170">
        <v>645</v>
      </c>
      <c r="J362" s="171">
        <f>ROUND(I362*H362,2)</f>
        <v>2580</v>
      </c>
      <c r="K362" s="167" t="s">
        <v>136</v>
      </c>
      <c r="L362" s="34"/>
      <c r="M362" s="172" t="s">
        <v>44</v>
      </c>
      <c r="N362" s="173" t="s">
        <v>50</v>
      </c>
      <c r="O362" s="35"/>
      <c r="P362" s="174">
        <f>O362*H362</f>
        <v>0</v>
      </c>
      <c r="Q362" s="174">
        <v>0.11241</v>
      </c>
      <c r="R362" s="174">
        <f>Q362*H362</f>
        <v>0.44964</v>
      </c>
      <c r="S362" s="174">
        <v>0</v>
      </c>
      <c r="T362" s="175">
        <f>S362*H362</f>
        <v>0</v>
      </c>
      <c r="AR362" s="17" t="s">
        <v>137</v>
      </c>
      <c r="AT362" s="17" t="s">
        <v>132</v>
      </c>
      <c r="AU362" s="17" t="s">
        <v>87</v>
      </c>
      <c r="AY362" s="17" t="s">
        <v>130</v>
      </c>
      <c r="BE362" s="176">
        <f>IF(N362="základní",J362,0)</f>
        <v>2580</v>
      </c>
      <c r="BF362" s="176">
        <f>IF(N362="snížená",J362,0)</f>
        <v>0</v>
      </c>
      <c r="BG362" s="176">
        <f>IF(N362="zákl. přenesená",J362,0)</f>
        <v>0</v>
      </c>
      <c r="BH362" s="176">
        <f>IF(N362="sníž. přenesená",J362,0)</f>
        <v>0</v>
      </c>
      <c r="BI362" s="176">
        <f>IF(N362="nulová",J362,0)</f>
        <v>0</v>
      </c>
      <c r="BJ362" s="17" t="s">
        <v>23</v>
      </c>
      <c r="BK362" s="176">
        <f>ROUND(I362*H362,2)</f>
        <v>2580</v>
      </c>
      <c r="BL362" s="17" t="s">
        <v>137</v>
      </c>
      <c r="BM362" s="17" t="s">
        <v>1465</v>
      </c>
    </row>
    <row r="363" spans="2:51" s="11" customFormat="1" ht="22.5" customHeight="1">
      <c r="B363" s="177"/>
      <c r="D363" s="178" t="s">
        <v>139</v>
      </c>
      <c r="E363" s="179" t="s">
        <v>44</v>
      </c>
      <c r="F363" s="180" t="s">
        <v>137</v>
      </c>
      <c r="H363" s="181">
        <v>4</v>
      </c>
      <c r="I363" s="182"/>
      <c r="L363" s="177"/>
      <c r="M363" s="183"/>
      <c r="N363" s="184"/>
      <c r="O363" s="184"/>
      <c r="P363" s="184"/>
      <c r="Q363" s="184"/>
      <c r="R363" s="184"/>
      <c r="S363" s="184"/>
      <c r="T363" s="185"/>
      <c r="AT363" s="179" t="s">
        <v>139</v>
      </c>
      <c r="AU363" s="179" t="s">
        <v>87</v>
      </c>
      <c r="AV363" s="11" t="s">
        <v>87</v>
      </c>
      <c r="AW363" s="11" t="s">
        <v>42</v>
      </c>
      <c r="AX363" s="11" t="s">
        <v>79</v>
      </c>
      <c r="AY363" s="179" t="s">
        <v>130</v>
      </c>
    </row>
    <row r="364" spans="2:51" s="12" customFormat="1" ht="22.5" customHeight="1">
      <c r="B364" s="186"/>
      <c r="D364" s="178" t="s">
        <v>139</v>
      </c>
      <c r="E364" s="189" t="s">
        <v>44</v>
      </c>
      <c r="F364" s="188" t="s">
        <v>141</v>
      </c>
      <c r="H364" s="189" t="s">
        <v>44</v>
      </c>
      <c r="I364" s="190"/>
      <c r="L364" s="186"/>
      <c r="M364" s="191"/>
      <c r="N364" s="192"/>
      <c r="O364" s="192"/>
      <c r="P364" s="192"/>
      <c r="Q364" s="192"/>
      <c r="R364" s="192"/>
      <c r="S364" s="192"/>
      <c r="T364" s="193"/>
      <c r="AT364" s="189" t="s">
        <v>139</v>
      </c>
      <c r="AU364" s="189" t="s">
        <v>87</v>
      </c>
      <c r="AV364" s="12" t="s">
        <v>23</v>
      </c>
      <c r="AW364" s="12" t="s">
        <v>42</v>
      </c>
      <c r="AX364" s="12" t="s">
        <v>79</v>
      </c>
      <c r="AY364" s="189" t="s">
        <v>130</v>
      </c>
    </row>
    <row r="365" spans="2:51" s="13" customFormat="1" ht="22.5" customHeight="1">
      <c r="B365" s="194"/>
      <c r="D365" s="195" t="s">
        <v>139</v>
      </c>
      <c r="E365" s="196" t="s">
        <v>44</v>
      </c>
      <c r="F365" s="197" t="s">
        <v>142</v>
      </c>
      <c r="H365" s="198">
        <v>4</v>
      </c>
      <c r="I365" s="199"/>
      <c r="L365" s="194"/>
      <c r="M365" s="200"/>
      <c r="N365" s="201"/>
      <c r="O365" s="201"/>
      <c r="P365" s="201"/>
      <c r="Q365" s="201"/>
      <c r="R365" s="201"/>
      <c r="S365" s="201"/>
      <c r="T365" s="202"/>
      <c r="AT365" s="216" t="s">
        <v>139</v>
      </c>
      <c r="AU365" s="216" t="s">
        <v>87</v>
      </c>
      <c r="AV365" s="13" t="s">
        <v>137</v>
      </c>
      <c r="AW365" s="13" t="s">
        <v>42</v>
      </c>
      <c r="AX365" s="13" t="s">
        <v>23</v>
      </c>
      <c r="AY365" s="216" t="s">
        <v>130</v>
      </c>
    </row>
    <row r="366" spans="2:65" s="1" customFormat="1" ht="22.5" customHeight="1">
      <c r="B366" s="164"/>
      <c r="C366" s="204" t="s">
        <v>518</v>
      </c>
      <c r="D366" s="204" t="s">
        <v>237</v>
      </c>
      <c r="E366" s="205" t="s">
        <v>452</v>
      </c>
      <c r="F366" s="206" t="s">
        <v>453</v>
      </c>
      <c r="G366" s="207" t="s">
        <v>283</v>
      </c>
      <c r="H366" s="208">
        <v>4</v>
      </c>
      <c r="I366" s="209">
        <v>850</v>
      </c>
      <c r="J366" s="210">
        <f>ROUND(I366*H366,2)</f>
        <v>3400</v>
      </c>
      <c r="K366" s="206" t="s">
        <v>136</v>
      </c>
      <c r="L366" s="211"/>
      <c r="M366" s="212" t="s">
        <v>44</v>
      </c>
      <c r="N366" s="213" t="s">
        <v>50</v>
      </c>
      <c r="O366" s="35"/>
      <c r="P366" s="174">
        <f>O366*H366</f>
        <v>0</v>
      </c>
      <c r="Q366" s="174">
        <v>0.0061</v>
      </c>
      <c r="R366" s="174">
        <f>Q366*H366</f>
        <v>0.0244</v>
      </c>
      <c r="S366" s="174">
        <v>0</v>
      </c>
      <c r="T366" s="175">
        <f>S366*H366</f>
        <v>0</v>
      </c>
      <c r="AR366" s="17" t="s">
        <v>174</v>
      </c>
      <c r="AT366" s="17" t="s">
        <v>237</v>
      </c>
      <c r="AU366" s="17" t="s">
        <v>87</v>
      </c>
      <c r="AY366" s="17" t="s">
        <v>130</v>
      </c>
      <c r="BE366" s="176">
        <f>IF(N366="základní",J366,0)</f>
        <v>3400</v>
      </c>
      <c r="BF366" s="176">
        <f>IF(N366="snížená",J366,0)</f>
        <v>0</v>
      </c>
      <c r="BG366" s="176">
        <f>IF(N366="zákl. přenesená",J366,0)</f>
        <v>0</v>
      </c>
      <c r="BH366" s="176">
        <f>IF(N366="sníž. přenesená",J366,0)</f>
        <v>0</v>
      </c>
      <c r="BI366" s="176">
        <f>IF(N366="nulová",J366,0)</f>
        <v>0</v>
      </c>
      <c r="BJ366" s="17" t="s">
        <v>23</v>
      </c>
      <c r="BK366" s="176">
        <f>ROUND(I366*H366,2)</f>
        <v>3400</v>
      </c>
      <c r="BL366" s="17" t="s">
        <v>137</v>
      </c>
      <c r="BM366" s="17" t="s">
        <v>1464</v>
      </c>
    </row>
    <row r="367" spans="2:65" s="1" customFormat="1" ht="22.5" customHeight="1">
      <c r="B367" s="164"/>
      <c r="C367" s="204" t="s">
        <v>523</v>
      </c>
      <c r="D367" s="204" t="s">
        <v>237</v>
      </c>
      <c r="E367" s="205" t="s">
        <v>456</v>
      </c>
      <c r="F367" s="206" t="s">
        <v>457</v>
      </c>
      <c r="G367" s="207" t="s">
        <v>283</v>
      </c>
      <c r="H367" s="208">
        <v>4</v>
      </c>
      <c r="I367" s="209">
        <v>800</v>
      </c>
      <c r="J367" s="210">
        <f>ROUND(I367*H367,2)</f>
        <v>3200</v>
      </c>
      <c r="K367" s="206" t="s">
        <v>136</v>
      </c>
      <c r="L367" s="211"/>
      <c r="M367" s="212" t="s">
        <v>44</v>
      </c>
      <c r="N367" s="213" t="s">
        <v>50</v>
      </c>
      <c r="O367" s="35"/>
      <c r="P367" s="174">
        <f>O367*H367</f>
        <v>0</v>
      </c>
      <c r="Q367" s="174">
        <v>0.003</v>
      </c>
      <c r="R367" s="174">
        <f>Q367*H367</f>
        <v>0.012</v>
      </c>
      <c r="S367" s="174">
        <v>0</v>
      </c>
      <c r="T367" s="175">
        <f>S367*H367</f>
        <v>0</v>
      </c>
      <c r="AR367" s="17" t="s">
        <v>174</v>
      </c>
      <c r="AT367" s="17" t="s">
        <v>237</v>
      </c>
      <c r="AU367" s="17" t="s">
        <v>87</v>
      </c>
      <c r="AY367" s="17" t="s">
        <v>130</v>
      </c>
      <c r="BE367" s="176">
        <f>IF(N367="základní",J367,0)</f>
        <v>3200</v>
      </c>
      <c r="BF367" s="176">
        <f>IF(N367="snížená",J367,0)</f>
        <v>0</v>
      </c>
      <c r="BG367" s="176">
        <f>IF(N367="zákl. přenesená",J367,0)</f>
        <v>0</v>
      </c>
      <c r="BH367" s="176">
        <f>IF(N367="sníž. přenesená",J367,0)</f>
        <v>0</v>
      </c>
      <c r="BI367" s="176">
        <f>IF(N367="nulová",J367,0)</f>
        <v>0</v>
      </c>
      <c r="BJ367" s="17" t="s">
        <v>23</v>
      </c>
      <c r="BK367" s="176">
        <f>ROUND(I367*H367,2)</f>
        <v>3200</v>
      </c>
      <c r="BL367" s="17" t="s">
        <v>137</v>
      </c>
      <c r="BM367" s="17" t="s">
        <v>1463</v>
      </c>
    </row>
    <row r="368" spans="2:65" s="1" customFormat="1" ht="22.5" customHeight="1">
      <c r="B368" s="164"/>
      <c r="C368" s="204" t="s">
        <v>533</v>
      </c>
      <c r="D368" s="204" t="s">
        <v>237</v>
      </c>
      <c r="E368" s="205" t="s">
        <v>460</v>
      </c>
      <c r="F368" s="206" t="s">
        <v>461</v>
      </c>
      <c r="G368" s="207" t="s">
        <v>283</v>
      </c>
      <c r="H368" s="208">
        <v>4</v>
      </c>
      <c r="I368" s="209">
        <v>45</v>
      </c>
      <c r="J368" s="210">
        <f>ROUND(I368*H368,2)</f>
        <v>180</v>
      </c>
      <c r="K368" s="206" t="s">
        <v>136</v>
      </c>
      <c r="L368" s="211"/>
      <c r="M368" s="212" t="s">
        <v>44</v>
      </c>
      <c r="N368" s="213" t="s">
        <v>50</v>
      </c>
      <c r="O368" s="35"/>
      <c r="P368" s="174">
        <f>O368*H368</f>
        <v>0</v>
      </c>
      <c r="Q368" s="174">
        <v>0.0001</v>
      </c>
      <c r="R368" s="174">
        <f>Q368*H368</f>
        <v>0.0004</v>
      </c>
      <c r="S368" s="174">
        <v>0</v>
      </c>
      <c r="T368" s="175">
        <f>S368*H368</f>
        <v>0</v>
      </c>
      <c r="AR368" s="17" t="s">
        <v>174</v>
      </c>
      <c r="AT368" s="17" t="s">
        <v>237</v>
      </c>
      <c r="AU368" s="17" t="s">
        <v>87</v>
      </c>
      <c r="AY368" s="17" t="s">
        <v>130</v>
      </c>
      <c r="BE368" s="176">
        <f>IF(N368="základní",J368,0)</f>
        <v>180</v>
      </c>
      <c r="BF368" s="176">
        <f>IF(N368="snížená",J368,0)</f>
        <v>0</v>
      </c>
      <c r="BG368" s="176">
        <f>IF(N368="zákl. přenesená",J368,0)</f>
        <v>0</v>
      </c>
      <c r="BH368" s="176">
        <f>IF(N368="sníž. přenesená",J368,0)</f>
        <v>0</v>
      </c>
      <c r="BI368" s="176">
        <f>IF(N368="nulová",J368,0)</f>
        <v>0</v>
      </c>
      <c r="BJ368" s="17" t="s">
        <v>23</v>
      </c>
      <c r="BK368" s="176">
        <f>ROUND(I368*H368,2)</f>
        <v>180</v>
      </c>
      <c r="BL368" s="17" t="s">
        <v>137</v>
      </c>
      <c r="BM368" s="17" t="s">
        <v>1462</v>
      </c>
    </row>
    <row r="369" spans="2:65" s="1" customFormat="1" ht="22.5" customHeight="1">
      <c r="B369" s="164"/>
      <c r="C369" s="204" t="s">
        <v>539</v>
      </c>
      <c r="D369" s="204" t="s">
        <v>237</v>
      </c>
      <c r="E369" s="205" t="s">
        <v>464</v>
      </c>
      <c r="F369" s="206" t="s">
        <v>465</v>
      </c>
      <c r="G369" s="207" t="s">
        <v>283</v>
      </c>
      <c r="H369" s="208">
        <v>4</v>
      </c>
      <c r="I369" s="209">
        <v>15</v>
      </c>
      <c r="J369" s="210">
        <f>ROUND(I369*H369,2)</f>
        <v>60</v>
      </c>
      <c r="K369" s="206" t="s">
        <v>136</v>
      </c>
      <c r="L369" s="211"/>
      <c r="M369" s="212" t="s">
        <v>44</v>
      </c>
      <c r="N369" s="213" t="s">
        <v>50</v>
      </c>
      <c r="O369" s="35"/>
      <c r="P369" s="174">
        <f>O369*H369</f>
        <v>0</v>
      </c>
      <c r="Q369" s="174">
        <v>0.00035</v>
      </c>
      <c r="R369" s="174">
        <f>Q369*H369</f>
        <v>0.0014</v>
      </c>
      <c r="S369" s="174">
        <v>0</v>
      </c>
      <c r="T369" s="175">
        <f>S369*H369</f>
        <v>0</v>
      </c>
      <c r="AR369" s="17" t="s">
        <v>174</v>
      </c>
      <c r="AT369" s="17" t="s">
        <v>237</v>
      </c>
      <c r="AU369" s="17" t="s">
        <v>87</v>
      </c>
      <c r="AY369" s="17" t="s">
        <v>130</v>
      </c>
      <c r="BE369" s="176">
        <f>IF(N369="základní",J369,0)</f>
        <v>60</v>
      </c>
      <c r="BF369" s="176">
        <f>IF(N369="snížená",J369,0)</f>
        <v>0</v>
      </c>
      <c r="BG369" s="176">
        <f>IF(N369="zákl. přenesená",J369,0)</f>
        <v>0</v>
      </c>
      <c r="BH369" s="176">
        <f>IF(N369="sníž. přenesená",J369,0)</f>
        <v>0</v>
      </c>
      <c r="BI369" s="176">
        <f>IF(N369="nulová",J369,0)</f>
        <v>0</v>
      </c>
      <c r="BJ369" s="17" t="s">
        <v>23</v>
      </c>
      <c r="BK369" s="176">
        <f>ROUND(I369*H369,2)</f>
        <v>60</v>
      </c>
      <c r="BL369" s="17" t="s">
        <v>137</v>
      </c>
      <c r="BM369" s="17" t="s">
        <v>1461</v>
      </c>
    </row>
    <row r="370" spans="2:65" s="1" customFormat="1" ht="22.5" customHeight="1">
      <c r="B370" s="164"/>
      <c r="C370" s="165" t="s">
        <v>545</v>
      </c>
      <c r="D370" s="165" t="s">
        <v>132</v>
      </c>
      <c r="E370" s="166" t="s">
        <v>1460</v>
      </c>
      <c r="F370" s="167" t="s">
        <v>1459</v>
      </c>
      <c r="G370" s="168" t="s">
        <v>263</v>
      </c>
      <c r="H370" s="169">
        <v>16.5</v>
      </c>
      <c r="I370" s="170">
        <v>50</v>
      </c>
      <c r="J370" s="171">
        <f>ROUND(I370*H370,2)</f>
        <v>825</v>
      </c>
      <c r="K370" s="167" t="s">
        <v>136</v>
      </c>
      <c r="L370" s="34"/>
      <c r="M370" s="172" t="s">
        <v>44</v>
      </c>
      <c r="N370" s="173" t="s">
        <v>50</v>
      </c>
      <c r="O370" s="35"/>
      <c r="P370" s="174">
        <f>O370*H370</f>
        <v>0</v>
      </c>
      <c r="Q370" s="174">
        <v>0.00011</v>
      </c>
      <c r="R370" s="174">
        <f>Q370*H370</f>
        <v>0.001815</v>
      </c>
      <c r="S370" s="174">
        <v>0</v>
      </c>
      <c r="T370" s="175">
        <f>S370*H370</f>
        <v>0</v>
      </c>
      <c r="AR370" s="17" t="s">
        <v>137</v>
      </c>
      <c r="AT370" s="17" t="s">
        <v>132</v>
      </c>
      <c r="AU370" s="17" t="s">
        <v>87</v>
      </c>
      <c r="AY370" s="17" t="s">
        <v>130</v>
      </c>
      <c r="BE370" s="176">
        <f>IF(N370="základní",J370,0)</f>
        <v>825</v>
      </c>
      <c r="BF370" s="176">
        <f>IF(N370="snížená",J370,0)</f>
        <v>0</v>
      </c>
      <c r="BG370" s="176">
        <f>IF(N370="zákl. přenesená",J370,0)</f>
        <v>0</v>
      </c>
      <c r="BH370" s="176">
        <f>IF(N370="sníž. přenesená",J370,0)</f>
        <v>0</v>
      </c>
      <c r="BI370" s="176">
        <f>IF(N370="nulová",J370,0)</f>
        <v>0</v>
      </c>
      <c r="BJ370" s="17" t="s">
        <v>23</v>
      </c>
      <c r="BK370" s="176">
        <f>ROUND(I370*H370,2)</f>
        <v>825</v>
      </c>
      <c r="BL370" s="17" t="s">
        <v>137</v>
      </c>
      <c r="BM370" s="17" t="s">
        <v>1458</v>
      </c>
    </row>
    <row r="371" spans="2:51" s="11" customFormat="1" ht="22.5" customHeight="1">
      <c r="B371" s="177"/>
      <c r="D371" s="178" t="s">
        <v>139</v>
      </c>
      <c r="E371" s="179" t="s">
        <v>44</v>
      </c>
      <c r="F371" s="180" t="s">
        <v>1457</v>
      </c>
      <c r="H371" s="181">
        <v>16.5</v>
      </c>
      <c r="I371" s="182"/>
      <c r="L371" s="177"/>
      <c r="M371" s="183"/>
      <c r="N371" s="184"/>
      <c r="O371" s="184"/>
      <c r="P371" s="184"/>
      <c r="Q371" s="184"/>
      <c r="R371" s="184"/>
      <c r="S371" s="184"/>
      <c r="T371" s="185"/>
      <c r="AT371" s="179" t="s">
        <v>139</v>
      </c>
      <c r="AU371" s="179" t="s">
        <v>87</v>
      </c>
      <c r="AV371" s="11" t="s">
        <v>87</v>
      </c>
      <c r="AW371" s="11" t="s">
        <v>42</v>
      </c>
      <c r="AX371" s="11" t="s">
        <v>79</v>
      </c>
      <c r="AY371" s="179" t="s">
        <v>130</v>
      </c>
    </row>
    <row r="372" spans="2:51" s="11" customFormat="1" ht="22.5" customHeight="1">
      <c r="B372" s="177"/>
      <c r="D372" s="178" t="s">
        <v>139</v>
      </c>
      <c r="E372" s="179" t="s">
        <v>44</v>
      </c>
      <c r="F372" s="180" t="s">
        <v>44</v>
      </c>
      <c r="H372" s="181">
        <v>0</v>
      </c>
      <c r="I372" s="182"/>
      <c r="L372" s="177"/>
      <c r="M372" s="183"/>
      <c r="N372" s="184"/>
      <c r="O372" s="184"/>
      <c r="P372" s="184"/>
      <c r="Q372" s="184"/>
      <c r="R372" s="184"/>
      <c r="S372" s="184"/>
      <c r="T372" s="185"/>
      <c r="AT372" s="179" t="s">
        <v>139</v>
      </c>
      <c r="AU372" s="179" t="s">
        <v>87</v>
      </c>
      <c r="AV372" s="11" t="s">
        <v>87</v>
      </c>
      <c r="AW372" s="11" t="s">
        <v>42</v>
      </c>
      <c r="AX372" s="11" t="s">
        <v>79</v>
      </c>
      <c r="AY372" s="179" t="s">
        <v>130</v>
      </c>
    </row>
    <row r="373" spans="2:51" s="12" customFormat="1" ht="22.5" customHeight="1">
      <c r="B373" s="186"/>
      <c r="D373" s="178" t="s">
        <v>139</v>
      </c>
      <c r="E373" s="189" t="s">
        <v>44</v>
      </c>
      <c r="F373" s="188" t="s">
        <v>897</v>
      </c>
      <c r="H373" s="189" t="s">
        <v>44</v>
      </c>
      <c r="I373" s="190"/>
      <c r="L373" s="186"/>
      <c r="M373" s="191"/>
      <c r="N373" s="192"/>
      <c r="O373" s="192"/>
      <c r="P373" s="192"/>
      <c r="Q373" s="192"/>
      <c r="R373" s="192"/>
      <c r="S373" s="192"/>
      <c r="T373" s="193"/>
      <c r="AT373" s="189" t="s">
        <v>139</v>
      </c>
      <c r="AU373" s="189" t="s">
        <v>87</v>
      </c>
      <c r="AV373" s="12" t="s">
        <v>23</v>
      </c>
      <c r="AW373" s="12" t="s">
        <v>42</v>
      </c>
      <c r="AX373" s="12" t="s">
        <v>79</v>
      </c>
      <c r="AY373" s="189" t="s">
        <v>130</v>
      </c>
    </row>
    <row r="374" spans="2:51" s="13" customFormat="1" ht="22.5" customHeight="1">
      <c r="B374" s="194"/>
      <c r="D374" s="195" t="s">
        <v>139</v>
      </c>
      <c r="E374" s="196" t="s">
        <v>44</v>
      </c>
      <c r="F374" s="197" t="s">
        <v>142</v>
      </c>
      <c r="H374" s="198">
        <v>16.5</v>
      </c>
      <c r="I374" s="199"/>
      <c r="L374" s="194"/>
      <c r="M374" s="200"/>
      <c r="N374" s="201"/>
      <c r="O374" s="201"/>
      <c r="P374" s="201"/>
      <c r="Q374" s="201"/>
      <c r="R374" s="201"/>
      <c r="S374" s="201"/>
      <c r="T374" s="202"/>
      <c r="AT374" s="216" t="s">
        <v>139</v>
      </c>
      <c r="AU374" s="216" t="s">
        <v>87</v>
      </c>
      <c r="AV374" s="13" t="s">
        <v>137</v>
      </c>
      <c r="AW374" s="13" t="s">
        <v>42</v>
      </c>
      <c r="AX374" s="13" t="s">
        <v>23</v>
      </c>
      <c r="AY374" s="216" t="s">
        <v>130</v>
      </c>
    </row>
    <row r="375" spans="2:65" s="1" customFormat="1" ht="22.5" customHeight="1">
      <c r="B375" s="164"/>
      <c r="C375" s="165" t="s">
        <v>549</v>
      </c>
      <c r="D375" s="165" t="s">
        <v>132</v>
      </c>
      <c r="E375" s="166" t="s">
        <v>1456</v>
      </c>
      <c r="F375" s="167" t="s">
        <v>1455</v>
      </c>
      <c r="G375" s="168" t="s">
        <v>263</v>
      </c>
      <c r="H375" s="169">
        <v>33</v>
      </c>
      <c r="I375" s="170">
        <v>100</v>
      </c>
      <c r="J375" s="171">
        <f>ROUND(I375*H375,2)</f>
        <v>3300</v>
      </c>
      <c r="K375" s="167" t="s">
        <v>136</v>
      </c>
      <c r="L375" s="34"/>
      <c r="M375" s="172" t="s">
        <v>44</v>
      </c>
      <c r="N375" s="173" t="s">
        <v>50</v>
      </c>
      <c r="O375" s="35"/>
      <c r="P375" s="174">
        <f>O375*H375</f>
        <v>0</v>
      </c>
      <c r="Q375" s="174">
        <v>0.00021</v>
      </c>
      <c r="R375" s="174">
        <f>Q375*H375</f>
        <v>0.00693</v>
      </c>
      <c r="S375" s="174">
        <v>0</v>
      </c>
      <c r="T375" s="175">
        <f>S375*H375</f>
        <v>0</v>
      </c>
      <c r="AR375" s="17" t="s">
        <v>137</v>
      </c>
      <c r="AT375" s="17" t="s">
        <v>132</v>
      </c>
      <c r="AU375" s="17" t="s">
        <v>87</v>
      </c>
      <c r="AY375" s="17" t="s">
        <v>130</v>
      </c>
      <c r="BE375" s="176">
        <f>IF(N375="základní",J375,0)</f>
        <v>3300</v>
      </c>
      <c r="BF375" s="176">
        <f>IF(N375="snížená",J375,0)</f>
        <v>0</v>
      </c>
      <c r="BG375" s="176">
        <f>IF(N375="zákl. přenesená",J375,0)</f>
        <v>0</v>
      </c>
      <c r="BH375" s="176">
        <f>IF(N375="sníž. přenesená",J375,0)</f>
        <v>0</v>
      </c>
      <c r="BI375" s="176">
        <f>IF(N375="nulová",J375,0)</f>
        <v>0</v>
      </c>
      <c r="BJ375" s="17" t="s">
        <v>23</v>
      </c>
      <c r="BK375" s="176">
        <f>ROUND(I375*H375,2)</f>
        <v>3300</v>
      </c>
      <c r="BL375" s="17" t="s">
        <v>137</v>
      </c>
      <c r="BM375" s="17" t="s">
        <v>1454</v>
      </c>
    </row>
    <row r="376" spans="2:51" s="11" customFormat="1" ht="22.5" customHeight="1">
      <c r="B376" s="177"/>
      <c r="D376" s="178" t="s">
        <v>139</v>
      </c>
      <c r="E376" s="179" t="s">
        <v>44</v>
      </c>
      <c r="F376" s="180" t="s">
        <v>1453</v>
      </c>
      <c r="H376" s="181">
        <v>33</v>
      </c>
      <c r="I376" s="182"/>
      <c r="L376" s="177"/>
      <c r="M376" s="183"/>
      <c r="N376" s="184"/>
      <c r="O376" s="184"/>
      <c r="P376" s="184"/>
      <c r="Q376" s="184"/>
      <c r="R376" s="184"/>
      <c r="S376" s="184"/>
      <c r="T376" s="185"/>
      <c r="AT376" s="179" t="s">
        <v>139</v>
      </c>
      <c r="AU376" s="179" t="s">
        <v>87</v>
      </c>
      <c r="AV376" s="11" t="s">
        <v>87</v>
      </c>
      <c r="AW376" s="11" t="s">
        <v>42</v>
      </c>
      <c r="AX376" s="11" t="s">
        <v>79</v>
      </c>
      <c r="AY376" s="179" t="s">
        <v>130</v>
      </c>
    </row>
    <row r="377" spans="2:51" s="11" customFormat="1" ht="22.5" customHeight="1">
      <c r="B377" s="177"/>
      <c r="D377" s="178" t="s">
        <v>139</v>
      </c>
      <c r="E377" s="179" t="s">
        <v>44</v>
      </c>
      <c r="F377" s="180" t="s">
        <v>44</v>
      </c>
      <c r="H377" s="181">
        <v>0</v>
      </c>
      <c r="I377" s="182"/>
      <c r="L377" s="177"/>
      <c r="M377" s="183"/>
      <c r="N377" s="184"/>
      <c r="O377" s="184"/>
      <c r="P377" s="184"/>
      <c r="Q377" s="184"/>
      <c r="R377" s="184"/>
      <c r="S377" s="184"/>
      <c r="T377" s="185"/>
      <c r="AT377" s="179" t="s">
        <v>139</v>
      </c>
      <c r="AU377" s="179" t="s">
        <v>87</v>
      </c>
      <c r="AV377" s="11" t="s">
        <v>87</v>
      </c>
      <c r="AW377" s="11" t="s">
        <v>42</v>
      </c>
      <c r="AX377" s="11" t="s">
        <v>79</v>
      </c>
      <c r="AY377" s="179" t="s">
        <v>130</v>
      </c>
    </row>
    <row r="378" spans="2:51" s="12" customFormat="1" ht="22.5" customHeight="1">
      <c r="B378" s="186"/>
      <c r="D378" s="178" t="s">
        <v>139</v>
      </c>
      <c r="E378" s="189" t="s">
        <v>44</v>
      </c>
      <c r="F378" s="188" t="s">
        <v>141</v>
      </c>
      <c r="H378" s="189" t="s">
        <v>44</v>
      </c>
      <c r="I378" s="190"/>
      <c r="L378" s="186"/>
      <c r="M378" s="191"/>
      <c r="N378" s="192"/>
      <c r="O378" s="192"/>
      <c r="P378" s="192"/>
      <c r="Q378" s="192"/>
      <c r="R378" s="192"/>
      <c r="S378" s="192"/>
      <c r="T378" s="193"/>
      <c r="AT378" s="189" t="s">
        <v>139</v>
      </c>
      <c r="AU378" s="189" t="s">
        <v>87</v>
      </c>
      <c r="AV378" s="12" t="s">
        <v>23</v>
      </c>
      <c r="AW378" s="12" t="s">
        <v>42</v>
      </c>
      <c r="AX378" s="12" t="s">
        <v>79</v>
      </c>
      <c r="AY378" s="189" t="s">
        <v>130</v>
      </c>
    </row>
    <row r="379" spans="2:51" s="13" customFormat="1" ht="22.5" customHeight="1">
      <c r="B379" s="194"/>
      <c r="D379" s="195" t="s">
        <v>139</v>
      </c>
      <c r="E379" s="196" t="s">
        <v>44</v>
      </c>
      <c r="F379" s="197" t="s">
        <v>142</v>
      </c>
      <c r="H379" s="198">
        <v>33</v>
      </c>
      <c r="I379" s="199"/>
      <c r="L379" s="194"/>
      <c r="M379" s="200"/>
      <c r="N379" s="201"/>
      <c r="O379" s="201"/>
      <c r="P379" s="201"/>
      <c r="Q379" s="201"/>
      <c r="R379" s="201"/>
      <c r="S379" s="201"/>
      <c r="T379" s="202"/>
      <c r="AT379" s="216" t="s">
        <v>139</v>
      </c>
      <c r="AU379" s="216" t="s">
        <v>87</v>
      </c>
      <c r="AV379" s="13" t="s">
        <v>137</v>
      </c>
      <c r="AW379" s="13" t="s">
        <v>42</v>
      </c>
      <c r="AX379" s="13" t="s">
        <v>23</v>
      </c>
      <c r="AY379" s="216" t="s">
        <v>130</v>
      </c>
    </row>
    <row r="380" spans="2:65" s="1" customFormat="1" ht="31.5" customHeight="1">
      <c r="B380" s="164"/>
      <c r="C380" s="165" t="s">
        <v>554</v>
      </c>
      <c r="D380" s="165" t="s">
        <v>132</v>
      </c>
      <c r="E380" s="166" t="s">
        <v>1452</v>
      </c>
      <c r="F380" s="167" t="s">
        <v>1451</v>
      </c>
      <c r="G380" s="168" t="s">
        <v>263</v>
      </c>
      <c r="H380" s="169">
        <v>40</v>
      </c>
      <c r="I380" s="170">
        <v>391</v>
      </c>
      <c r="J380" s="171">
        <f>ROUND(I380*H380,2)</f>
        <v>15640</v>
      </c>
      <c r="K380" s="167" t="s">
        <v>136</v>
      </c>
      <c r="L380" s="34"/>
      <c r="M380" s="172" t="s">
        <v>44</v>
      </c>
      <c r="N380" s="173" t="s">
        <v>50</v>
      </c>
      <c r="O380" s="35"/>
      <c r="P380" s="174">
        <f>O380*H380</f>
        <v>0</v>
      </c>
      <c r="Q380" s="174">
        <v>0.04125</v>
      </c>
      <c r="R380" s="174">
        <f>Q380*H380</f>
        <v>1.6500000000000001</v>
      </c>
      <c r="S380" s="174">
        <v>0</v>
      </c>
      <c r="T380" s="175">
        <f>S380*H380</f>
        <v>0</v>
      </c>
      <c r="AR380" s="17" t="s">
        <v>137</v>
      </c>
      <c r="AT380" s="17" t="s">
        <v>132</v>
      </c>
      <c r="AU380" s="17" t="s">
        <v>87</v>
      </c>
      <c r="AY380" s="17" t="s">
        <v>130</v>
      </c>
      <c r="BE380" s="176">
        <f>IF(N380="základní",J380,0)</f>
        <v>15640</v>
      </c>
      <c r="BF380" s="176">
        <f>IF(N380="snížená",J380,0)</f>
        <v>0</v>
      </c>
      <c r="BG380" s="176">
        <f>IF(N380="zákl. přenesená",J380,0)</f>
        <v>0</v>
      </c>
      <c r="BH380" s="176">
        <f>IF(N380="sníž. přenesená",J380,0)</f>
        <v>0</v>
      </c>
      <c r="BI380" s="176">
        <f>IF(N380="nulová",J380,0)</f>
        <v>0</v>
      </c>
      <c r="BJ380" s="17" t="s">
        <v>23</v>
      </c>
      <c r="BK380" s="176">
        <f>ROUND(I380*H380,2)</f>
        <v>15640</v>
      </c>
      <c r="BL380" s="17" t="s">
        <v>137</v>
      </c>
      <c r="BM380" s="17" t="s">
        <v>1450</v>
      </c>
    </row>
    <row r="381" spans="2:51" s="11" customFormat="1" ht="22.5" customHeight="1">
      <c r="B381" s="177"/>
      <c r="D381" s="178" t="s">
        <v>139</v>
      </c>
      <c r="E381" s="179" t="s">
        <v>44</v>
      </c>
      <c r="F381" s="180" t="s">
        <v>335</v>
      </c>
      <c r="H381" s="181">
        <v>40</v>
      </c>
      <c r="I381" s="182"/>
      <c r="L381" s="177"/>
      <c r="M381" s="183"/>
      <c r="N381" s="184"/>
      <c r="O381" s="184"/>
      <c r="P381" s="184"/>
      <c r="Q381" s="184"/>
      <c r="R381" s="184"/>
      <c r="S381" s="184"/>
      <c r="T381" s="185"/>
      <c r="AT381" s="179" t="s">
        <v>139</v>
      </c>
      <c r="AU381" s="179" t="s">
        <v>87</v>
      </c>
      <c r="AV381" s="11" t="s">
        <v>87</v>
      </c>
      <c r="AW381" s="11" t="s">
        <v>42</v>
      </c>
      <c r="AX381" s="11" t="s">
        <v>79</v>
      </c>
      <c r="AY381" s="179" t="s">
        <v>130</v>
      </c>
    </row>
    <row r="382" spans="2:51" s="12" customFormat="1" ht="22.5" customHeight="1">
      <c r="B382" s="186"/>
      <c r="D382" s="178" t="s">
        <v>139</v>
      </c>
      <c r="E382" s="189" t="s">
        <v>44</v>
      </c>
      <c r="F382" s="188" t="s">
        <v>141</v>
      </c>
      <c r="H382" s="189" t="s">
        <v>44</v>
      </c>
      <c r="I382" s="190"/>
      <c r="L382" s="186"/>
      <c r="M382" s="191"/>
      <c r="N382" s="192"/>
      <c r="O382" s="192"/>
      <c r="P382" s="192"/>
      <c r="Q382" s="192"/>
      <c r="R382" s="192"/>
      <c r="S382" s="192"/>
      <c r="T382" s="193"/>
      <c r="AT382" s="189" t="s">
        <v>139</v>
      </c>
      <c r="AU382" s="189" t="s">
        <v>87</v>
      </c>
      <c r="AV382" s="12" t="s">
        <v>23</v>
      </c>
      <c r="AW382" s="12" t="s">
        <v>42</v>
      </c>
      <c r="AX382" s="12" t="s">
        <v>79</v>
      </c>
      <c r="AY382" s="189" t="s">
        <v>130</v>
      </c>
    </row>
    <row r="383" spans="2:51" s="13" customFormat="1" ht="22.5" customHeight="1">
      <c r="B383" s="194"/>
      <c r="D383" s="195" t="s">
        <v>139</v>
      </c>
      <c r="E383" s="196" t="s">
        <v>44</v>
      </c>
      <c r="F383" s="197" t="s">
        <v>142</v>
      </c>
      <c r="H383" s="198">
        <v>40</v>
      </c>
      <c r="I383" s="199"/>
      <c r="L383" s="194"/>
      <c r="M383" s="200"/>
      <c r="N383" s="201"/>
      <c r="O383" s="201"/>
      <c r="P383" s="201"/>
      <c r="Q383" s="201"/>
      <c r="R383" s="201"/>
      <c r="S383" s="201"/>
      <c r="T383" s="202"/>
      <c r="AT383" s="216" t="s">
        <v>139</v>
      </c>
      <c r="AU383" s="216" t="s">
        <v>87</v>
      </c>
      <c r="AV383" s="13" t="s">
        <v>137</v>
      </c>
      <c r="AW383" s="13" t="s">
        <v>42</v>
      </c>
      <c r="AX383" s="13" t="s">
        <v>23</v>
      </c>
      <c r="AY383" s="216" t="s">
        <v>130</v>
      </c>
    </row>
    <row r="384" spans="2:65" s="1" customFormat="1" ht="22.5" customHeight="1">
      <c r="B384" s="164"/>
      <c r="C384" s="204" t="s">
        <v>558</v>
      </c>
      <c r="D384" s="204" t="s">
        <v>237</v>
      </c>
      <c r="E384" s="205" t="s">
        <v>1449</v>
      </c>
      <c r="F384" s="206" t="s">
        <v>1448</v>
      </c>
      <c r="G384" s="207" t="s">
        <v>263</v>
      </c>
      <c r="H384" s="208">
        <v>40</v>
      </c>
      <c r="I384" s="209">
        <v>1198</v>
      </c>
      <c r="J384" s="210">
        <f>ROUND(I384*H384,2)</f>
        <v>47920</v>
      </c>
      <c r="K384" s="206" t="s">
        <v>136</v>
      </c>
      <c r="L384" s="211"/>
      <c r="M384" s="212" t="s">
        <v>44</v>
      </c>
      <c r="N384" s="213" t="s">
        <v>50</v>
      </c>
      <c r="O384" s="35"/>
      <c r="P384" s="174">
        <f>O384*H384</f>
        <v>0</v>
      </c>
      <c r="Q384" s="174">
        <v>0.101</v>
      </c>
      <c r="R384" s="174">
        <f>Q384*H384</f>
        <v>4.04</v>
      </c>
      <c r="S384" s="174">
        <v>0</v>
      </c>
      <c r="T384" s="175">
        <f>S384*H384</f>
        <v>0</v>
      </c>
      <c r="AR384" s="17" t="s">
        <v>174</v>
      </c>
      <c r="AT384" s="17" t="s">
        <v>237</v>
      </c>
      <c r="AU384" s="17" t="s">
        <v>87</v>
      </c>
      <c r="AY384" s="17" t="s">
        <v>130</v>
      </c>
      <c r="BE384" s="176">
        <f>IF(N384="základní",J384,0)</f>
        <v>47920</v>
      </c>
      <c r="BF384" s="176">
        <f>IF(N384="snížená",J384,0)</f>
        <v>0</v>
      </c>
      <c r="BG384" s="176">
        <f>IF(N384="zákl. přenesená",J384,0)</f>
        <v>0</v>
      </c>
      <c r="BH384" s="176">
        <f>IF(N384="sníž. přenesená",J384,0)</f>
        <v>0</v>
      </c>
      <c r="BI384" s="176">
        <f>IF(N384="nulová",J384,0)</f>
        <v>0</v>
      </c>
      <c r="BJ384" s="17" t="s">
        <v>23</v>
      </c>
      <c r="BK384" s="176">
        <f>ROUND(I384*H384,2)</f>
        <v>47920</v>
      </c>
      <c r="BL384" s="17" t="s">
        <v>137</v>
      </c>
      <c r="BM384" s="17" t="s">
        <v>1447</v>
      </c>
    </row>
    <row r="385" spans="2:65" s="1" customFormat="1" ht="22.5" customHeight="1">
      <c r="B385" s="164"/>
      <c r="C385" s="204" t="s">
        <v>566</v>
      </c>
      <c r="D385" s="204" t="s">
        <v>237</v>
      </c>
      <c r="E385" s="205" t="s">
        <v>1446</v>
      </c>
      <c r="F385" s="206" t="s">
        <v>1445</v>
      </c>
      <c r="G385" s="207" t="s">
        <v>283</v>
      </c>
      <c r="H385" s="208">
        <v>80</v>
      </c>
      <c r="I385" s="209">
        <v>85</v>
      </c>
      <c r="J385" s="210">
        <f>ROUND(I385*H385,2)</f>
        <v>6800</v>
      </c>
      <c r="K385" s="206" t="s">
        <v>136</v>
      </c>
      <c r="L385" s="211"/>
      <c r="M385" s="212" t="s">
        <v>44</v>
      </c>
      <c r="N385" s="213" t="s">
        <v>50</v>
      </c>
      <c r="O385" s="35"/>
      <c r="P385" s="174">
        <f>O385*H385</f>
        <v>0</v>
      </c>
      <c r="Q385" s="174">
        <v>4E-05</v>
      </c>
      <c r="R385" s="174">
        <f>Q385*H385</f>
        <v>0.0032</v>
      </c>
      <c r="S385" s="174">
        <v>0</v>
      </c>
      <c r="T385" s="175">
        <f>S385*H385</f>
        <v>0</v>
      </c>
      <c r="AR385" s="17" t="s">
        <v>174</v>
      </c>
      <c r="AT385" s="17" t="s">
        <v>237</v>
      </c>
      <c r="AU385" s="17" t="s">
        <v>87</v>
      </c>
      <c r="AY385" s="17" t="s">
        <v>130</v>
      </c>
      <c r="BE385" s="176">
        <f>IF(N385="základní",J385,0)</f>
        <v>6800</v>
      </c>
      <c r="BF385" s="176">
        <f>IF(N385="snížená",J385,0)</f>
        <v>0</v>
      </c>
      <c r="BG385" s="176">
        <f>IF(N385="zákl. přenesená",J385,0)</f>
        <v>0</v>
      </c>
      <c r="BH385" s="176">
        <f>IF(N385="sníž. přenesená",J385,0)</f>
        <v>0</v>
      </c>
      <c r="BI385" s="176">
        <f>IF(N385="nulová",J385,0)</f>
        <v>0</v>
      </c>
      <c r="BJ385" s="17" t="s">
        <v>23</v>
      </c>
      <c r="BK385" s="176">
        <f>ROUND(I385*H385,2)</f>
        <v>6800</v>
      </c>
      <c r="BL385" s="17" t="s">
        <v>137</v>
      </c>
      <c r="BM385" s="17" t="s">
        <v>1444</v>
      </c>
    </row>
    <row r="386" spans="2:65" s="1" customFormat="1" ht="22.5" customHeight="1">
      <c r="B386" s="164"/>
      <c r="C386" s="165" t="s">
        <v>855</v>
      </c>
      <c r="D386" s="165" t="s">
        <v>132</v>
      </c>
      <c r="E386" s="166" t="s">
        <v>1443</v>
      </c>
      <c r="F386" s="167" t="s">
        <v>1442</v>
      </c>
      <c r="G386" s="168" t="s">
        <v>263</v>
      </c>
      <c r="H386" s="169">
        <v>52.3</v>
      </c>
      <c r="I386" s="170">
        <v>94.4</v>
      </c>
      <c r="J386" s="171">
        <f>ROUND(I386*H386,2)</f>
        <v>4937.12</v>
      </c>
      <c r="K386" s="167" t="s">
        <v>136</v>
      </c>
      <c r="L386" s="34"/>
      <c r="M386" s="172" t="s">
        <v>44</v>
      </c>
      <c r="N386" s="173" t="s">
        <v>50</v>
      </c>
      <c r="O386" s="35"/>
      <c r="P386" s="174">
        <f>O386*H386</f>
        <v>0</v>
      </c>
      <c r="Q386" s="174">
        <v>0.00034</v>
      </c>
      <c r="R386" s="174">
        <f>Q386*H386</f>
        <v>0.017782</v>
      </c>
      <c r="S386" s="174">
        <v>0</v>
      </c>
      <c r="T386" s="175">
        <f>S386*H386</f>
        <v>0</v>
      </c>
      <c r="AR386" s="17" t="s">
        <v>137</v>
      </c>
      <c r="AT386" s="17" t="s">
        <v>132</v>
      </c>
      <c r="AU386" s="17" t="s">
        <v>87</v>
      </c>
      <c r="AY386" s="17" t="s">
        <v>130</v>
      </c>
      <c r="BE386" s="176">
        <f>IF(N386="základní",J386,0)</f>
        <v>4937.12</v>
      </c>
      <c r="BF386" s="176">
        <f>IF(N386="snížená",J386,0)</f>
        <v>0</v>
      </c>
      <c r="BG386" s="176">
        <f>IF(N386="zákl. přenesená",J386,0)</f>
        <v>0</v>
      </c>
      <c r="BH386" s="176">
        <f>IF(N386="sníž. přenesená",J386,0)</f>
        <v>0</v>
      </c>
      <c r="BI386" s="176">
        <f>IF(N386="nulová",J386,0)</f>
        <v>0</v>
      </c>
      <c r="BJ386" s="17" t="s">
        <v>23</v>
      </c>
      <c r="BK386" s="176">
        <f>ROUND(I386*H386,2)</f>
        <v>4937.12</v>
      </c>
      <c r="BL386" s="17" t="s">
        <v>137</v>
      </c>
      <c r="BM386" s="17" t="s">
        <v>1441</v>
      </c>
    </row>
    <row r="387" spans="2:51" s="11" customFormat="1" ht="22.5" customHeight="1">
      <c r="B387" s="177"/>
      <c r="D387" s="178" t="s">
        <v>139</v>
      </c>
      <c r="E387" s="179" t="s">
        <v>44</v>
      </c>
      <c r="F387" s="180" t="s">
        <v>1431</v>
      </c>
      <c r="H387" s="181">
        <v>52.3</v>
      </c>
      <c r="I387" s="182"/>
      <c r="L387" s="177"/>
      <c r="M387" s="183"/>
      <c r="N387" s="184"/>
      <c r="O387" s="184"/>
      <c r="P387" s="184"/>
      <c r="Q387" s="184"/>
      <c r="R387" s="184"/>
      <c r="S387" s="184"/>
      <c r="T387" s="185"/>
      <c r="AT387" s="179" t="s">
        <v>139</v>
      </c>
      <c r="AU387" s="179" t="s">
        <v>87</v>
      </c>
      <c r="AV387" s="11" t="s">
        <v>87</v>
      </c>
      <c r="AW387" s="11" t="s">
        <v>42</v>
      </c>
      <c r="AX387" s="11" t="s">
        <v>79</v>
      </c>
      <c r="AY387" s="179" t="s">
        <v>130</v>
      </c>
    </row>
    <row r="388" spans="2:51" s="12" customFormat="1" ht="22.5" customHeight="1">
      <c r="B388" s="186"/>
      <c r="D388" s="178" t="s">
        <v>139</v>
      </c>
      <c r="E388" s="189" t="s">
        <v>44</v>
      </c>
      <c r="F388" s="188" t="s">
        <v>141</v>
      </c>
      <c r="H388" s="189" t="s">
        <v>44</v>
      </c>
      <c r="I388" s="190"/>
      <c r="L388" s="186"/>
      <c r="M388" s="191"/>
      <c r="N388" s="192"/>
      <c r="O388" s="192"/>
      <c r="P388" s="192"/>
      <c r="Q388" s="192"/>
      <c r="R388" s="192"/>
      <c r="S388" s="192"/>
      <c r="T388" s="193"/>
      <c r="AT388" s="189" t="s">
        <v>139</v>
      </c>
      <c r="AU388" s="189" t="s">
        <v>87</v>
      </c>
      <c r="AV388" s="12" t="s">
        <v>23</v>
      </c>
      <c r="AW388" s="12" t="s">
        <v>42</v>
      </c>
      <c r="AX388" s="12" t="s">
        <v>79</v>
      </c>
      <c r="AY388" s="189" t="s">
        <v>130</v>
      </c>
    </row>
    <row r="389" spans="2:51" s="13" customFormat="1" ht="22.5" customHeight="1">
      <c r="B389" s="194"/>
      <c r="D389" s="195" t="s">
        <v>139</v>
      </c>
      <c r="E389" s="196" t="s">
        <v>44</v>
      </c>
      <c r="F389" s="197" t="s">
        <v>142</v>
      </c>
      <c r="H389" s="198">
        <v>52.3</v>
      </c>
      <c r="I389" s="199"/>
      <c r="L389" s="194"/>
      <c r="M389" s="200"/>
      <c r="N389" s="201"/>
      <c r="O389" s="201"/>
      <c r="P389" s="201"/>
      <c r="Q389" s="201"/>
      <c r="R389" s="201"/>
      <c r="S389" s="201"/>
      <c r="T389" s="202"/>
      <c r="AT389" s="216" t="s">
        <v>139</v>
      </c>
      <c r="AU389" s="216" t="s">
        <v>87</v>
      </c>
      <c r="AV389" s="13" t="s">
        <v>137</v>
      </c>
      <c r="AW389" s="13" t="s">
        <v>42</v>
      </c>
      <c r="AX389" s="13" t="s">
        <v>23</v>
      </c>
      <c r="AY389" s="216" t="s">
        <v>130</v>
      </c>
    </row>
    <row r="390" spans="2:65" s="1" customFormat="1" ht="22.5" customHeight="1">
      <c r="B390" s="164"/>
      <c r="C390" s="165" t="s">
        <v>860</v>
      </c>
      <c r="D390" s="165" t="s">
        <v>132</v>
      </c>
      <c r="E390" s="166" t="s">
        <v>519</v>
      </c>
      <c r="F390" s="167" t="s">
        <v>1440</v>
      </c>
      <c r="G390" s="168" t="s">
        <v>263</v>
      </c>
      <c r="H390" s="169">
        <v>18.4</v>
      </c>
      <c r="I390" s="170">
        <v>38.5</v>
      </c>
      <c r="J390" s="171">
        <f>ROUND(I390*H390,2)</f>
        <v>708.4</v>
      </c>
      <c r="K390" s="167" t="s">
        <v>136</v>
      </c>
      <c r="L390" s="34"/>
      <c r="M390" s="172" t="s">
        <v>44</v>
      </c>
      <c r="N390" s="173" t="s">
        <v>50</v>
      </c>
      <c r="O390" s="35"/>
      <c r="P390" s="174">
        <f>O390*H390</f>
        <v>0</v>
      </c>
      <c r="Q390" s="174">
        <v>0</v>
      </c>
      <c r="R390" s="174">
        <f>Q390*H390</f>
        <v>0</v>
      </c>
      <c r="S390" s="174">
        <v>0</v>
      </c>
      <c r="T390" s="175">
        <f>S390*H390</f>
        <v>0</v>
      </c>
      <c r="AR390" s="17" t="s">
        <v>137</v>
      </c>
      <c r="AT390" s="17" t="s">
        <v>132</v>
      </c>
      <c r="AU390" s="17" t="s">
        <v>87</v>
      </c>
      <c r="AY390" s="17" t="s">
        <v>130</v>
      </c>
      <c r="BE390" s="176">
        <f>IF(N390="základní",J390,0)</f>
        <v>708.4</v>
      </c>
      <c r="BF390" s="176">
        <f>IF(N390="snížená",J390,0)</f>
        <v>0</v>
      </c>
      <c r="BG390" s="176">
        <f>IF(N390="zákl. přenesená",J390,0)</f>
        <v>0</v>
      </c>
      <c r="BH390" s="176">
        <f>IF(N390="sníž. přenesená",J390,0)</f>
        <v>0</v>
      </c>
      <c r="BI390" s="176">
        <f>IF(N390="nulová",J390,0)</f>
        <v>0</v>
      </c>
      <c r="BJ390" s="17" t="s">
        <v>23</v>
      </c>
      <c r="BK390" s="176">
        <f>ROUND(I390*H390,2)</f>
        <v>708.4</v>
      </c>
      <c r="BL390" s="17" t="s">
        <v>137</v>
      </c>
      <c r="BM390" s="17" t="s">
        <v>1439</v>
      </c>
    </row>
    <row r="391" spans="2:65" s="1" customFormat="1" ht="22.5" customHeight="1">
      <c r="B391" s="164"/>
      <c r="C391" s="165" t="s">
        <v>865</v>
      </c>
      <c r="D391" s="165" t="s">
        <v>132</v>
      </c>
      <c r="E391" s="166" t="s">
        <v>1438</v>
      </c>
      <c r="F391" s="167" t="s">
        <v>1437</v>
      </c>
      <c r="G391" s="168" t="s">
        <v>135</v>
      </c>
      <c r="H391" s="169">
        <v>105.3</v>
      </c>
      <c r="I391" s="170">
        <v>250</v>
      </c>
      <c r="J391" s="171">
        <f>ROUND(I391*H391,2)</f>
        <v>26325</v>
      </c>
      <c r="K391" s="167" t="s">
        <v>136</v>
      </c>
      <c r="L391" s="34"/>
      <c r="M391" s="172" t="s">
        <v>44</v>
      </c>
      <c r="N391" s="173" t="s">
        <v>50</v>
      </c>
      <c r="O391" s="35"/>
      <c r="P391" s="174">
        <f>O391*H391</f>
        <v>0</v>
      </c>
      <c r="Q391" s="174">
        <v>4E-05</v>
      </c>
      <c r="R391" s="174">
        <f>Q391*H391</f>
        <v>0.0042120000000000005</v>
      </c>
      <c r="S391" s="174">
        <v>0</v>
      </c>
      <c r="T391" s="175">
        <f>S391*H391</f>
        <v>0</v>
      </c>
      <c r="AR391" s="17" t="s">
        <v>137</v>
      </c>
      <c r="AT391" s="17" t="s">
        <v>132</v>
      </c>
      <c r="AU391" s="17" t="s">
        <v>87</v>
      </c>
      <c r="AY391" s="17" t="s">
        <v>130</v>
      </c>
      <c r="BE391" s="176">
        <f>IF(N391="základní",J391,0)</f>
        <v>26325</v>
      </c>
      <c r="BF391" s="176">
        <f>IF(N391="snížená",J391,0)</f>
        <v>0</v>
      </c>
      <c r="BG391" s="176">
        <f>IF(N391="zákl. přenesená",J391,0)</f>
        <v>0</v>
      </c>
      <c r="BH391" s="176">
        <f>IF(N391="sníž. přenesená",J391,0)</f>
        <v>0</v>
      </c>
      <c r="BI391" s="176">
        <f>IF(N391="nulová",J391,0)</f>
        <v>0</v>
      </c>
      <c r="BJ391" s="17" t="s">
        <v>23</v>
      </c>
      <c r="BK391" s="176">
        <f>ROUND(I391*H391,2)</f>
        <v>26325</v>
      </c>
      <c r="BL391" s="17" t="s">
        <v>137</v>
      </c>
      <c r="BM391" s="17" t="s">
        <v>1436</v>
      </c>
    </row>
    <row r="392" spans="2:51" s="11" customFormat="1" ht="22.5" customHeight="1">
      <c r="B392" s="177"/>
      <c r="D392" s="178" t="s">
        <v>139</v>
      </c>
      <c r="E392" s="179" t="s">
        <v>44</v>
      </c>
      <c r="F392" s="180" t="s">
        <v>1435</v>
      </c>
      <c r="H392" s="181">
        <v>105.3</v>
      </c>
      <c r="I392" s="182"/>
      <c r="L392" s="177"/>
      <c r="M392" s="183"/>
      <c r="N392" s="184"/>
      <c r="O392" s="184"/>
      <c r="P392" s="184"/>
      <c r="Q392" s="184"/>
      <c r="R392" s="184"/>
      <c r="S392" s="184"/>
      <c r="T392" s="185"/>
      <c r="AT392" s="179" t="s">
        <v>139</v>
      </c>
      <c r="AU392" s="179" t="s">
        <v>87</v>
      </c>
      <c r="AV392" s="11" t="s">
        <v>87</v>
      </c>
      <c r="AW392" s="11" t="s">
        <v>42</v>
      </c>
      <c r="AX392" s="11" t="s">
        <v>79</v>
      </c>
      <c r="AY392" s="179" t="s">
        <v>130</v>
      </c>
    </row>
    <row r="393" spans="2:51" s="12" customFormat="1" ht="22.5" customHeight="1">
      <c r="B393" s="186"/>
      <c r="D393" s="178" t="s">
        <v>139</v>
      </c>
      <c r="E393" s="189" t="s">
        <v>44</v>
      </c>
      <c r="F393" s="188" t="s">
        <v>141</v>
      </c>
      <c r="H393" s="189" t="s">
        <v>44</v>
      </c>
      <c r="I393" s="190"/>
      <c r="L393" s="186"/>
      <c r="M393" s="191"/>
      <c r="N393" s="192"/>
      <c r="O393" s="192"/>
      <c r="P393" s="192"/>
      <c r="Q393" s="192"/>
      <c r="R393" s="192"/>
      <c r="S393" s="192"/>
      <c r="T393" s="193"/>
      <c r="AT393" s="189" t="s">
        <v>139</v>
      </c>
      <c r="AU393" s="189" t="s">
        <v>87</v>
      </c>
      <c r="AV393" s="12" t="s">
        <v>23</v>
      </c>
      <c r="AW393" s="12" t="s">
        <v>42</v>
      </c>
      <c r="AX393" s="12" t="s">
        <v>79</v>
      </c>
      <c r="AY393" s="189" t="s">
        <v>130</v>
      </c>
    </row>
    <row r="394" spans="2:51" s="13" customFormat="1" ht="22.5" customHeight="1">
      <c r="B394" s="194"/>
      <c r="D394" s="195" t="s">
        <v>139</v>
      </c>
      <c r="E394" s="196" t="s">
        <v>44</v>
      </c>
      <c r="F394" s="197" t="s">
        <v>142</v>
      </c>
      <c r="H394" s="198">
        <v>105.3</v>
      </c>
      <c r="I394" s="199"/>
      <c r="L394" s="194"/>
      <c r="M394" s="200"/>
      <c r="N394" s="201"/>
      <c r="O394" s="201"/>
      <c r="P394" s="201"/>
      <c r="Q394" s="201"/>
      <c r="R394" s="201"/>
      <c r="S394" s="201"/>
      <c r="T394" s="202"/>
      <c r="AT394" s="216" t="s">
        <v>139</v>
      </c>
      <c r="AU394" s="216" t="s">
        <v>87</v>
      </c>
      <c r="AV394" s="13" t="s">
        <v>137</v>
      </c>
      <c r="AW394" s="13" t="s">
        <v>42</v>
      </c>
      <c r="AX394" s="13" t="s">
        <v>23</v>
      </c>
      <c r="AY394" s="216" t="s">
        <v>130</v>
      </c>
    </row>
    <row r="395" spans="2:65" s="1" customFormat="1" ht="22.5" customHeight="1">
      <c r="B395" s="164"/>
      <c r="C395" s="165" t="s">
        <v>870</v>
      </c>
      <c r="D395" s="165" t="s">
        <v>132</v>
      </c>
      <c r="E395" s="166" t="s">
        <v>1434</v>
      </c>
      <c r="F395" s="167" t="s">
        <v>1433</v>
      </c>
      <c r="G395" s="168" t="s">
        <v>263</v>
      </c>
      <c r="H395" s="169">
        <v>52.3</v>
      </c>
      <c r="I395" s="170">
        <v>122</v>
      </c>
      <c r="J395" s="171">
        <f>ROUND(I395*H395,2)</f>
        <v>6380.6</v>
      </c>
      <c r="K395" s="167" t="s">
        <v>136</v>
      </c>
      <c r="L395" s="34"/>
      <c r="M395" s="172" t="s">
        <v>44</v>
      </c>
      <c r="N395" s="173" t="s">
        <v>50</v>
      </c>
      <c r="O395" s="35"/>
      <c r="P395" s="174">
        <f>O395*H395</f>
        <v>0</v>
      </c>
      <c r="Q395" s="174">
        <v>0</v>
      </c>
      <c r="R395" s="174">
        <f>Q395*H395</f>
        <v>0</v>
      </c>
      <c r="S395" s="174">
        <v>0</v>
      </c>
      <c r="T395" s="175">
        <f>S395*H395</f>
        <v>0</v>
      </c>
      <c r="AR395" s="17" t="s">
        <v>137</v>
      </c>
      <c r="AT395" s="17" t="s">
        <v>132</v>
      </c>
      <c r="AU395" s="17" t="s">
        <v>87</v>
      </c>
      <c r="AY395" s="17" t="s">
        <v>130</v>
      </c>
      <c r="BE395" s="176">
        <f>IF(N395="základní",J395,0)</f>
        <v>6380.6</v>
      </c>
      <c r="BF395" s="176">
        <f>IF(N395="snížená",J395,0)</f>
        <v>0</v>
      </c>
      <c r="BG395" s="176">
        <f>IF(N395="zákl. přenesená",J395,0)</f>
        <v>0</v>
      </c>
      <c r="BH395" s="176">
        <f>IF(N395="sníž. přenesená",J395,0)</f>
        <v>0</v>
      </c>
      <c r="BI395" s="176">
        <f>IF(N395="nulová",J395,0)</f>
        <v>0</v>
      </c>
      <c r="BJ395" s="17" t="s">
        <v>23</v>
      </c>
      <c r="BK395" s="176">
        <f>ROUND(I395*H395,2)</f>
        <v>6380.6</v>
      </c>
      <c r="BL395" s="17" t="s">
        <v>137</v>
      </c>
      <c r="BM395" s="17" t="s">
        <v>1432</v>
      </c>
    </row>
    <row r="396" spans="2:51" s="11" customFormat="1" ht="22.5" customHeight="1">
      <c r="B396" s="177"/>
      <c r="D396" s="178" t="s">
        <v>139</v>
      </c>
      <c r="E396" s="179" t="s">
        <v>44</v>
      </c>
      <c r="F396" s="180" t="s">
        <v>1431</v>
      </c>
      <c r="H396" s="181">
        <v>52.3</v>
      </c>
      <c r="I396" s="182"/>
      <c r="L396" s="177"/>
      <c r="M396" s="183"/>
      <c r="N396" s="184"/>
      <c r="O396" s="184"/>
      <c r="P396" s="184"/>
      <c r="Q396" s="184"/>
      <c r="R396" s="184"/>
      <c r="S396" s="184"/>
      <c r="T396" s="185"/>
      <c r="AT396" s="179" t="s">
        <v>139</v>
      </c>
      <c r="AU396" s="179" t="s">
        <v>87</v>
      </c>
      <c r="AV396" s="11" t="s">
        <v>87</v>
      </c>
      <c r="AW396" s="11" t="s">
        <v>42</v>
      </c>
      <c r="AX396" s="11" t="s">
        <v>79</v>
      </c>
      <c r="AY396" s="179" t="s">
        <v>130</v>
      </c>
    </row>
    <row r="397" spans="2:51" s="12" customFormat="1" ht="22.5" customHeight="1">
      <c r="B397" s="186"/>
      <c r="D397" s="178" t="s">
        <v>139</v>
      </c>
      <c r="E397" s="189" t="s">
        <v>44</v>
      </c>
      <c r="F397" s="188" t="s">
        <v>141</v>
      </c>
      <c r="H397" s="189" t="s">
        <v>44</v>
      </c>
      <c r="I397" s="190"/>
      <c r="L397" s="186"/>
      <c r="M397" s="191"/>
      <c r="N397" s="192"/>
      <c r="O397" s="192"/>
      <c r="P397" s="192"/>
      <c r="Q397" s="192"/>
      <c r="R397" s="192"/>
      <c r="S397" s="192"/>
      <c r="T397" s="193"/>
      <c r="AT397" s="189" t="s">
        <v>139</v>
      </c>
      <c r="AU397" s="189" t="s">
        <v>87</v>
      </c>
      <c r="AV397" s="12" t="s">
        <v>23</v>
      </c>
      <c r="AW397" s="12" t="s">
        <v>42</v>
      </c>
      <c r="AX397" s="12" t="s">
        <v>79</v>
      </c>
      <c r="AY397" s="189" t="s">
        <v>130</v>
      </c>
    </row>
    <row r="398" spans="2:51" s="13" customFormat="1" ht="22.5" customHeight="1">
      <c r="B398" s="194"/>
      <c r="D398" s="195" t="s">
        <v>139</v>
      </c>
      <c r="E398" s="196" t="s">
        <v>44</v>
      </c>
      <c r="F398" s="197" t="s">
        <v>142</v>
      </c>
      <c r="H398" s="198">
        <v>52.3</v>
      </c>
      <c r="I398" s="199"/>
      <c r="L398" s="194"/>
      <c r="M398" s="200"/>
      <c r="N398" s="201"/>
      <c r="O398" s="201"/>
      <c r="P398" s="201"/>
      <c r="Q398" s="201"/>
      <c r="R398" s="201"/>
      <c r="S398" s="201"/>
      <c r="T398" s="202"/>
      <c r="AT398" s="216" t="s">
        <v>139</v>
      </c>
      <c r="AU398" s="216" t="s">
        <v>87</v>
      </c>
      <c r="AV398" s="13" t="s">
        <v>137</v>
      </c>
      <c r="AW398" s="13" t="s">
        <v>42</v>
      </c>
      <c r="AX398" s="13" t="s">
        <v>23</v>
      </c>
      <c r="AY398" s="216" t="s">
        <v>130</v>
      </c>
    </row>
    <row r="399" spans="2:65" s="1" customFormat="1" ht="22.5" customHeight="1">
      <c r="B399" s="164"/>
      <c r="C399" s="165" t="s">
        <v>878</v>
      </c>
      <c r="D399" s="165" t="s">
        <v>132</v>
      </c>
      <c r="E399" s="166" t="s">
        <v>1430</v>
      </c>
      <c r="F399" s="167" t="s">
        <v>1429</v>
      </c>
      <c r="G399" s="168" t="s">
        <v>263</v>
      </c>
      <c r="H399" s="169">
        <v>12.3</v>
      </c>
      <c r="I399" s="170">
        <v>2780</v>
      </c>
      <c r="J399" s="171">
        <f>ROUND(I399*H399,2)</f>
        <v>34194</v>
      </c>
      <c r="K399" s="167" t="s">
        <v>44</v>
      </c>
      <c r="L399" s="34"/>
      <c r="M399" s="172" t="s">
        <v>44</v>
      </c>
      <c r="N399" s="173" t="s">
        <v>50</v>
      </c>
      <c r="O399" s="35"/>
      <c r="P399" s="174">
        <f>O399*H399</f>
        <v>0</v>
      </c>
      <c r="Q399" s="174">
        <v>0</v>
      </c>
      <c r="R399" s="174">
        <f>Q399*H399</f>
        <v>0</v>
      </c>
      <c r="S399" s="174">
        <v>1.36</v>
      </c>
      <c r="T399" s="175">
        <f>S399*H399</f>
        <v>16.728</v>
      </c>
      <c r="AR399" s="17" t="s">
        <v>137</v>
      </c>
      <c r="AT399" s="17" t="s">
        <v>132</v>
      </c>
      <c r="AU399" s="17" t="s">
        <v>87</v>
      </c>
      <c r="AY399" s="17" t="s">
        <v>130</v>
      </c>
      <c r="BE399" s="176">
        <f>IF(N399="základní",J399,0)</f>
        <v>34194</v>
      </c>
      <c r="BF399" s="176">
        <f>IF(N399="snížená",J399,0)</f>
        <v>0</v>
      </c>
      <c r="BG399" s="176">
        <f>IF(N399="zákl. přenesená",J399,0)</f>
        <v>0</v>
      </c>
      <c r="BH399" s="176">
        <f>IF(N399="sníž. přenesená",J399,0)</f>
        <v>0</v>
      </c>
      <c r="BI399" s="176">
        <f>IF(N399="nulová",J399,0)</f>
        <v>0</v>
      </c>
      <c r="BJ399" s="17" t="s">
        <v>23</v>
      </c>
      <c r="BK399" s="176">
        <f>ROUND(I399*H399,2)</f>
        <v>34194</v>
      </c>
      <c r="BL399" s="17" t="s">
        <v>137</v>
      </c>
      <c r="BM399" s="17" t="s">
        <v>1428</v>
      </c>
    </row>
    <row r="400" spans="2:51" s="11" customFormat="1" ht="22.5" customHeight="1">
      <c r="B400" s="177"/>
      <c r="D400" s="178" t="s">
        <v>139</v>
      </c>
      <c r="E400" s="179" t="s">
        <v>44</v>
      </c>
      <c r="F400" s="180" t="s">
        <v>1427</v>
      </c>
      <c r="H400" s="181">
        <v>12.3</v>
      </c>
      <c r="I400" s="182"/>
      <c r="L400" s="177"/>
      <c r="M400" s="183"/>
      <c r="N400" s="184"/>
      <c r="O400" s="184"/>
      <c r="P400" s="184"/>
      <c r="Q400" s="184"/>
      <c r="R400" s="184"/>
      <c r="S400" s="184"/>
      <c r="T400" s="185"/>
      <c r="AT400" s="179" t="s">
        <v>139</v>
      </c>
      <c r="AU400" s="179" t="s">
        <v>87</v>
      </c>
      <c r="AV400" s="11" t="s">
        <v>87</v>
      </c>
      <c r="AW400" s="11" t="s">
        <v>42</v>
      </c>
      <c r="AX400" s="11" t="s">
        <v>79</v>
      </c>
      <c r="AY400" s="179" t="s">
        <v>130</v>
      </c>
    </row>
    <row r="401" spans="2:51" s="12" customFormat="1" ht="22.5" customHeight="1">
      <c r="B401" s="186"/>
      <c r="D401" s="178" t="s">
        <v>139</v>
      </c>
      <c r="E401" s="189" t="s">
        <v>44</v>
      </c>
      <c r="F401" s="188" t="s">
        <v>141</v>
      </c>
      <c r="H401" s="189" t="s">
        <v>44</v>
      </c>
      <c r="I401" s="190"/>
      <c r="L401" s="186"/>
      <c r="M401" s="191"/>
      <c r="N401" s="192"/>
      <c r="O401" s="192"/>
      <c r="P401" s="192"/>
      <c r="Q401" s="192"/>
      <c r="R401" s="192"/>
      <c r="S401" s="192"/>
      <c r="T401" s="193"/>
      <c r="AT401" s="189" t="s">
        <v>139</v>
      </c>
      <c r="AU401" s="189" t="s">
        <v>87</v>
      </c>
      <c r="AV401" s="12" t="s">
        <v>23</v>
      </c>
      <c r="AW401" s="12" t="s">
        <v>42</v>
      </c>
      <c r="AX401" s="12" t="s">
        <v>79</v>
      </c>
      <c r="AY401" s="189" t="s">
        <v>130</v>
      </c>
    </row>
    <row r="402" spans="2:51" s="13" customFormat="1" ht="22.5" customHeight="1">
      <c r="B402" s="194"/>
      <c r="D402" s="195" t="s">
        <v>139</v>
      </c>
      <c r="E402" s="196" t="s">
        <v>44</v>
      </c>
      <c r="F402" s="197" t="s">
        <v>142</v>
      </c>
      <c r="H402" s="198">
        <v>12.3</v>
      </c>
      <c r="I402" s="199"/>
      <c r="L402" s="194"/>
      <c r="M402" s="200"/>
      <c r="N402" s="201"/>
      <c r="O402" s="201"/>
      <c r="P402" s="201"/>
      <c r="Q402" s="201"/>
      <c r="R402" s="201"/>
      <c r="S402" s="201"/>
      <c r="T402" s="202"/>
      <c r="AT402" s="216" t="s">
        <v>139</v>
      </c>
      <c r="AU402" s="216" t="s">
        <v>87</v>
      </c>
      <c r="AV402" s="13" t="s">
        <v>137</v>
      </c>
      <c r="AW402" s="13" t="s">
        <v>42</v>
      </c>
      <c r="AX402" s="13" t="s">
        <v>23</v>
      </c>
      <c r="AY402" s="216" t="s">
        <v>130</v>
      </c>
    </row>
    <row r="403" spans="2:65" s="1" customFormat="1" ht="22.5" customHeight="1">
      <c r="B403" s="164"/>
      <c r="C403" s="165" t="s">
        <v>884</v>
      </c>
      <c r="D403" s="165" t="s">
        <v>132</v>
      </c>
      <c r="E403" s="166" t="s">
        <v>1426</v>
      </c>
      <c r="F403" s="167" t="s">
        <v>1425</v>
      </c>
      <c r="G403" s="168" t="s">
        <v>135</v>
      </c>
      <c r="H403" s="169">
        <v>18.6</v>
      </c>
      <c r="I403" s="170">
        <v>374</v>
      </c>
      <c r="J403" s="171">
        <f>ROUND(I403*H403,2)</f>
        <v>6956.4</v>
      </c>
      <c r="K403" s="167" t="s">
        <v>136</v>
      </c>
      <c r="L403" s="34"/>
      <c r="M403" s="172" t="s">
        <v>44</v>
      </c>
      <c r="N403" s="173" t="s">
        <v>50</v>
      </c>
      <c r="O403" s="35"/>
      <c r="P403" s="174">
        <f>O403*H403</f>
        <v>0</v>
      </c>
      <c r="Q403" s="174">
        <v>0.00158</v>
      </c>
      <c r="R403" s="174">
        <f>Q403*H403</f>
        <v>0.029388000000000004</v>
      </c>
      <c r="S403" s="174">
        <v>0</v>
      </c>
      <c r="T403" s="175">
        <f>S403*H403</f>
        <v>0</v>
      </c>
      <c r="AR403" s="17" t="s">
        <v>137</v>
      </c>
      <c r="AT403" s="17" t="s">
        <v>132</v>
      </c>
      <c r="AU403" s="17" t="s">
        <v>87</v>
      </c>
      <c r="AY403" s="17" t="s">
        <v>130</v>
      </c>
      <c r="BE403" s="176">
        <f>IF(N403="základní",J403,0)</f>
        <v>6956.4</v>
      </c>
      <c r="BF403" s="176">
        <f>IF(N403="snížená",J403,0)</f>
        <v>0</v>
      </c>
      <c r="BG403" s="176">
        <f>IF(N403="zákl. přenesená",J403,0)</f>
        <v>0</v>
      </c>
      <c r="BH403" s="176">
        <f>IF(N403="sníž. přenesená",J403,0)</f>
        <v>0</v>
      </c>
      <c r="BI403" s="176">
        <f>IF(N403="nulová",J403,0)</f>
        <v>0</v>
      </c>
      <c r="BJ403" s="17" t="s">
        <v>23</v>
      </c>
      <c r="BK403" s="176">
        <f>ROUND(I403*H403,2)</f>
        <v>6956.4</v>
      </c>
      <c r="BL403" s="17" t="s">
        <v>137</v>
      </c>
      <c r="BM403" s="17" t="s">
        <v>1424</v>
      </c>
    </row>
    <row r="404" spans="2:51" s="11" customFormat="1" ht="22.5" customHeight="1">
      <c r="B404" s="177"/>
      <c r="D404" s="178" t="s">
        <v>139</v>
      </c>
      <c r="E404" s="179" t="s">
        <v>44</v>
      </c>
      <c r="F404" s="180" t="s">
        <v>1423</v>
      </c>
      <c r="H404" s="181">
        <v>18.6</v>
      </c>
      <c r="I404" s="182"/>
      <c r="L404" s="177"/>
      <c r="M404" s="183"/>
      <c r="N404" s="184"/>
      <c r="O404" s="184"/>
      <c r="P404" s="184"/>
      <c r="Q404" s="184"/>
      <c r="R404" s="184"/>
      <c r="S404" s="184"/>
      <c r="T404" s="185"/>
      <c r="AT404" s="179" t="s">
        <v>139</v>
      </c>
      <c r="AU404" s="179" t="s">
        <v>87</v>
      </c>
      <c r="AV404" s="11" t="s">
        <v>87</v>
      </c>
      <c r="AW404" s="11" t="s">
        <v>42</v>
      </c>
      <c r="AX404" s="11" t="s">
        <v>79</v>
      </c>
      <c r="AY404" s="179" t="s">
        <v>130</v>
      </c>
    </row>
    <row r="405" spans="2:51" s="12" customFormat="1" ht="22.5" customHeight="1">
      <c r="B405" s="186"/>
      <c r="D405" s="178" t="s">
        <v>139</v>
      </c>
      <c r="E405" s="189" t="s">
        <v>44</v>
      </c>
      <c r="F405" s="188" t="s">
        <v>141</v>
      </c>
      <c r="H405" s="189" t="s">
        <v>44</v>
      </c>
      <c r="I405" s="190"/>
      <c r="L405" s="186"/>
      <c r="M405" s="191"/>
      <c r="N405" s="192"/>
      <c r="O405" s="192"/>
      <c r="P405" s="192"/>
      <c r="Q405" s="192"/>
      <c r="R405" s="192"/>
      <c r="S405" s="192"/>
      <c r="T405" s="193"/>
      <c r="AT405" s="189" t="s">
        <v>139</v>
      </c>
      <c r="AU405" s="189" t="s">
        <v>87</v>
      </c>
      <c r="AV405" s="12" t="s">
        <v>23</v>
      </c>
      <c r="AW405" s="12" t="s">
        <v>42</v>
      </c>
      <c r="AX405" s="12" t="s">
        <v>79</v>
      </c>
      <c r="AY405" s="189" t="s">
        <v>130</v>
      </c>
    </row>
    <row r="406" spans="2:51" s="13" customFormat="1" ht="22.5" customHeight="1">
      <c r="B406" s="194"/>
      <c r="D406" s="195" t="s">
        <v>139</v>
      </c>
      <c r="E406" s="196" t="s">
        <v>44</v>
      </c>
      <c r="F406" s="197" t="s">
        <v>142</v>
      </c>
      <c r="H406" s="198">
        <v>18.6</v>
      </c>
      <c r="I406" s="199"/>
      <c r="L406" s="194"/>
      <c r="M406" s="200"/>
      <c r="N406" s="201"/>
      <c r="O406" s="201"/>
      <c r="P406" s="201"/>
      <c r="Q406" s="201"/>
      <c r="R406" s="201"/>
      <c r="S406" s="201"/>
      <c r="T406" s="202"/>
      <c r="AT406" s="216" t="s">
        <v>139</v>
      </c>
      <c r="AU406" s="216" t="s">
        <v>87</v>
      </c>
      <c r="AV406" s="13" t="s">
        <v>137</v>
      </c>
      <c r="AW406" s="13" t="s">
        <v>42</v>
      </c>
      <c r="AX406" s="13" t="s">
        <v>23</v>
      </c>
      <c r="AY406" s="216" t="s">
        <v>130</v>
      </c>
    </row>
    <row r="407" spans="2:65" s="1" customFormat="1" ht="22.5" customHeight="1">
      <c r="B407" s="164"/>
      <c r="C407" s="165" t="s">
        <v>888</v>
      </c>
      <c r="D407" s="165" t="s">
        <v>132</v>
      </c>
      <c r="E407" s="166" t="s">
        <v>1422</v>
      </c>
      <c r="F407" s="167" t="s">
        <v>1421</v>
      </c>
      <c r="G407" s="168" t="s">
        <v>263</v>
      </c>
      <c r="H407" s="169">
        <v>18</v>
      </c>
      <c r="I407" s="170">
        <v>220</v>
      </c>
      <c r="J407" s="171">
        <f>ROUND(I407*H407,2)</f>
        <v>3960</v>
      </c>
      <c r="K407" s="167" t="s">
        <v>136</v>
      </c>
      <c r="L407" s="34"/>
      <c r="M407" s="172" t="s">
        <v>44</v>
      </c>
      <c r="N407" s="173" t="s">
        <v>50</v>
      </c>
      <c r="O407" s="35"/>
      <c r="P407" s="174">
        <f>O407*H407</f>
        <v>0</v>
      </c>
      <c r="Q407" s="174">
        <v>3E-05</v>
      </c>
      <c r="R407" s="174">
        <f>Q407*H407</f>
        <v>0.00054</v>
      </c>
      <c r="S407" s="174">
        <v>0</v>
      </c>
      <c r="T407" s="175">
        <f>S407*H407</f>
        <v>0</v>
      </c>
      <c r="AR407" s="17" t="s">
        <v>137</v>
      </c>
      <c r="AT407" s="17" t="s">
        <v>132</v>
      </c>
      <c r="AU407" s="17" t="s">
        <v>87</v>
      </c>
      <c r="AY407" s="17" t="s">
        <v>130</v>
      </c>
      <c r="BE407" s="176">
        <f>IF(N407="základní",J407,0)</f>
        <v>3960</v>
      </c>
      <c r="BF407" s="176">
        <f>IF(N407="snížená",J407,0)</f>
        <v>0</v>
      </c>
      <c r="BG407" s="176">
        <f>IF(N407="zákl. přenesená",J407,0)</f>
        <v>0</v>
      </c>
      <c r="BH407" s="176">
        <f>IF(N407="sníž. přenesená",J407,0)</f>
        <v>0</v>
      </c>
      <c r="BI407" s="176">
        <f>IF(N407="nulová",J407,0)</f>
        <v>0</v>
      </c>
      <c r="BJ407" s="17" t="s">
        <v>23</v>
      </c>
      <c r="BK407" s="176">
        <f>ROUND(I407*H407,2)</f>
        <v>3960</v>
      </c>
      <c r="BL407" s="17" t="s">
        <v>137</v>
      </c>
      <c r="BM407" s="17" t="s">
        <v>1420</v>
      </c>
    </row>
    <row r="408" spans="2:51" s="11" customFormat="1" ht="22.5" customHeight="1">
      <c r="B408" s="177"/>
      <c r="D408" s="178" t="s">
        <v>139</v>
      </c>
      <c r="E408" s="179" t="s">
        <v>44</v>
      </c>
      <c r="F408" s="180" t="s">
        <v>1419</v>
      </c>
      <c r="H408" s="181">
        <v>18</v>
      </c>
      <c r="I408" s="182"/>
      <c r="L408" s="177"/>
      <c r="M408" s="183"/>
      <c r="N408" s="184"/>
      <c r="O408" s="184"/>
      <c r="P408" s="184"/>
      <c r="Q408" s="184"/>
      <c r="R408" s="184"/>
      <c r="S408" s="184"/>
      <c r="T408" s="185"/>
      <c r="AT408" s="179" t="s">
        <v>139</v>
      </c>
      <c r="AU408" s="179" t="s">
        <v>87</v>
      </c>
      <c r="AV408" s="11" t="s">
        <v>87</v>
      </c>
      <c r="AW408" s="11" t="s">
        <v>42</v>
      </c>
      <c r="AX408" s="11" t="s">
        <v>79</v>
      </c>
      <c r="AY408" s="179" t="s">
        <v>130</v>
      </c>
    </row>
    <row r="409" spans="2:51" s="12" customFormat="1" ht="22.5" customHeight="1">
      <c r="B409" s="186"/>
      <c r="D409" s="178" t="s">
        <v>139</v>
      </c>
      <c r="E409" s="189" t="s">
        <v>44</v>
      </c>
      <c r="F409" s="188" t="s">
        <v>141</v>
      </c>
      <c r="H409" s="189" t="s">
        <v>44</v>
      </c>
      <c r="I409" s="190"/>
      <c r="L409" s="186"/>
      <c r="M409" s="191"/>
      <c r="N409" s="192"/>
      <c r="O409" s="192"/>
      <c r="P409" s="192"/>
      <c r="Q409" s="192"/>
      <c r="R409" s="192"/>
      <c r="S409" s="192"/>
      <c r="T409" s="193"/>
      <c r="AT409" s="189" t="s">
        <v>139</v>
      </c>
      <c r="AU409" s="189" t="s">
        <v>87</v>
      </c>
      <c r="AV409" s="12" t="s">
        <v>23</v>
      </c>
      <c r="AW409" s="12" t="s">
        <v>42</v>
      </c>
      <c r="AX409" s="12" t="s">
        <v>79</v>
      </c>
      <c r="AY409" s="189" t="s">
        <v>130</v>
      </c>
    </row>
    <row r="410" spans="2:51" s="13" customFormat="1" ht="22.5" customHeight="1">
      <c r="B410" s="194"/>
      <c r="D410" s="195" t="s">
        <v>139</v>
      </c>
      <c r="E410" s="196" t="s">
        <v>44</v>
      </c>
      <c r="F410" s="197" t="s">
        <v>142</v>
      </c>
      <c r="H410" s="198">
        <v>18</v>
      </c>
      <c r="I410" s="199"/>
      <c r="L410" s="194"/>
      <c r="M410" s="200"/>
      <c r="N410" s="201"/>
      <c r="O410" s="201"/>
      <c r="P410" s="201"/>
      <c r="Q410" s="201"/>
      <c r="R410" s="201"/>
      <c r="S410" s="201"/>
      <c r="T410" s="202"/>
      <c r="AT410" s="216" t="s">
        <v>139</v>
      </c>
      <c r="AU410" s="216" t="s">
        <v>87</v>
      </c>
      <c r="AV410" s="13" t="s">
        <v>137</v>
      </c>
      <c r="AW410" s="13" t="s">
        <v>42</v>
      </c>
      <c r="AX410" s="13" t="s">
        <v>23</v>
      </c>
      <c r="AY410" s="216" t="s">
        <v>130</v>
      </c>
    </row>
    <row r="411" spans="2:65" s="1" customFormat="1" ht="22.5" customHeight="1">
      <c r="B411" s="164"/>
      <c r="C411" s="165" t="s">
        <v>893</v>
      </c>
      <c r="D411" s="165" t="s">
        <v>132</v>
      </c>
      <c r="E411" s="166" t="s">
        <v>1418</v>
      </c>
      <c r="F411" s="167" t="s">
        <v>1417</v>
      </c>
      <c r="G411" s="168" t="s">
        <v>283</v>
      </c>
      <c r="H411" s="169">
        <v>8</v>
      </c>
      <c r="I411" s="170">
        <v>352</v>
      </c>
      <c r="J411" s="171">
        <f>ROUND(I411*H411,2)</f>
        <v>2816</v>
      </c>
      <c r="K411" s="167" t="s">
        <v>136</v>
      </c>
      <c r="L411" s="34"/>
      <c r="M411" s="172" t="s">
        <v>44</v>
      </c>
      <c r="N411" s="173" t="s">
        <v>50</v>
      </c>
      <c r="O411" s="35"/>
      <c r="P411" s="174">
        <f>O411*H411</f>
        <v>0</v>
      </c>
      <c r="Q411" s="174">
        <v>0.00187</v>
      </c>
      <c r="R411" s="174">
        <f>Q411*H411</f>
        <v>0.01496</v>
      </c>
      <c r="S411" s="174">
        <v>0</v>
      </c>
      <c r="T411" s="175">
        <f>S411*H411</f>
        <v>0</v>
      </c>
      <c r="AR411" s="17" t="s">
        <v>137</v>
      </c>
      <c r="AT411" s="17" t="s">
        <v>132</v>
      </c>
      <c r="AU411" s="17" t="s">
        <v>87</v>
      </c>
      <c r="AY411" s="17" t="s">
        <v>130</v>
      </c>
      <c r="BE411" s="176">
        <f>IF(N411="základní",J411,0)</f>
        <v>2816</v>
      </c>
      <c r="BF411" s="176">
        <f>IF(N411="snížená",J411,0)</f>
        <v>0</v>
      </c>
      <c r="BG411" s="176">
        <f>IF(N411="zákl. přenesená",J411,0)</f>
        <v>0</v>
      </c>
      <c r="BH411" s="176">
        <f>IF(N411="sníž. přenesená",J411,0)</f>
        <v>0</v>
      </c>
      <c r="BI411" s="176">
        <f>IF(N411="nulová",J411,0)</f>
        <v>0</v>
      </c>
      <c r="BJ411" s="17" t="s">
        <v>23</v>
      </c>
      <c r="BK411" s="176">
        <f>ROUND(I411*H411,2)</f>
        <v>2816</v>
      </c>
      <c r="BL411" s="17" t="s">
        <v>137</v>
      </c>
      <c r="BM411" s="17" t="s">
        <v>1416</v>
      </c>
    </row>
    <row r="412" spans="2:51" s="11" customFormat="1" ht="22.5" customHeight="1">
      <c r="B412" s="177"/>
      <c r="D412" s="178" t="s">
        <v>139</v>
      </c>
      <c r="E412" s="179" t="s">
        <v>44</v>
      </c>
      <c r="F412" s="180" t="s">
        <v>174</v>
      </c>
      <c r="H412" s="181">
        <v>8</v>
      </c>
      <c r="I412" s="182"/>
      <c r="L412" s="177"/>
      <c r="M412" s="183"/>
      <c r="N412" s="184"/>
      <c r="O412" s="184"/>
      <c r="P412" s="184"/>
      <c r="Q412" s="184"/>
      <c r="R412" s="184"/>
      <c r="S412" s="184"/>
      <c r="T412" s="185"/>
      <c r="AT412" s="179" t="s">
        <v>139</v>
      </c>
      <c r="AU412" s="179" t="s">
        <v>87</v>
      </c>
      <c r="AV412" s="11" t="s">
        <v>87</v>
      </c>
      <c r="AW412" s="11" t="s">
        <v>42</v>
      </c>
      <c r="AX412" s="11" t="s">
        <v>79</v>
      </c>
      <c r="AY412" s="179" t="s">
        <v>130</v>
      </c>
    </row>
    <row r="413" spans="2:51" s="12" customFormat="1" ht="22.5" customHeight="1">
      <c r="B413" s="186"/>
      <c r="D413" s="178" t="s">
        <v>139</v>
      </c>
      <c r="E413" s="189" t="s">
        <v>44</v>
      </c>
      <c r="F413" s="188" t="s">
        <v>141</v>
      </c>
      <c r="H413" s="189" t="s">
        <v>44</v>
      </c>
      <c r="I413" s="190"/>
      <c r="L413" s="186"/>
      <c r="M413" s="191"/>
      <c r="N413" s="192"/>
      <c r="O413" s="192"/>
      <c r="P413" s="192"/>
      <c r="Q413" s="192"/>
      <c r="R413" s="192"/>
      <c r="S413" s="192"/>
      <c r="T413" s="193"/>
      <c r="AT413" s="189" t="s">
        <v>139</v>
      </c>
      <c r="AU413" s="189" t="s">
        <v>87</v>
      </c>
      <c r="AV413" s="12" t="s">
        <v>23</v>
      </c>
      <c r="AW413" s="12" t="s">
        <v>42</v>
      </c>
      <c r="AX413" s="12" t="s">
        <v>79</v>
      </c>
      <c r="AY413" s="189" t="s">
        <v>130</v>
      </c>
    </row>
    <row r="414" spans="2:51" s="13" customFormat="1" ht="22.5" customHeight="1">
      <c r="B414" s="194"/>
      <c r="D414" s="195" t="s">
        <v>139</v>
      </c>
      <c r="E414" s="196" t="s">
        <v>44</v>
      </c>
      <c r="F414" s="197" t="s">
        <v>142</v>
      </c>
      <c r="H414" s="198">
        <v>8</v>
      </c>
      <c r="I414" s="199"/>
      <c r="L414" s="194"/>
      <c r="M414" s="200"/>
      <c r="N414" s="201"/>
      <c r="O414" s="201"/>
      <c r="P414" s="201"/>
      <c r="Q414" s="201"/>
      <c r="R414" s="201"/>
      <c r="S414" s="201"/>
      <c r="T414" s="202"/>
      <c r="AT414" s="216" t="s">
        <v>139</v>
      </c>
      <c r="AU414" s="216" t="s">
        <v>87</v>
      </c>
      <c r="AV414" s="13" t="s">
        <v>137</v>
      </c>
      <c r="AW414" s="13" t="s">
        <v>42</v>
      </c>
      <c r="AX414" s="13" t="s">
        <v>23</v>
      </c>
      <c r="AY414" s="216" t="s">
        <v>130</v>
      </c>
    </row>
    <row r="415" spans="2:65" s="1" customFormat="1" ht="22.5" customHeight="1">
      <c r="B415" s="164"/>
      <c r="C415" s="204" t="s">
        <v>898</v>
      </c>
      <c r="D415" s="204" t="s">
        <v>237</v>
      </c>
      <c r="E415" s="205" t="s">
        <v>1415</v>
      </c>
      <c r="F415" s="206" t="s">
        <v>1414</v>
      </c>
      <c r="G415" s="207" t="s">
        <v>263</v>
      </c>
      <c r="H415" s="208">
        <v>6.4</v>
      </c>
      <c r="I415" s="209">
        <v>1054.5</v>
      </c>
      <c r="J415" s="210">
        <f>ROUND(I415*H415,2)</f>
        <v>6748.8</v>
      </c>
      <c r="K415" s="206" t="s">
        <v>136</v>
      </c>
      <c r="L415" s="211"/>
      <c r="M415" s="212" t="s">
        <v>44</v>
      </c>
      <c r="N415" s="213" t="s">
        <v>50</v>
      </c>
      <c r="O415" s="35"/>
      <c r="P415" s="174">
        <f>O415*H415</f>
        <v>0</v>
      </c>
      <c r="Q415" s="174">
        <v>0.0021</v>
      </c>
      <c r="R415" s="174">
        <f>Q415*H415</f>
        <v>0.01344</v>
      </c>
      <c r="S415" s="174">
        <v>0</v>
      </c>
      <c r="T415" s="175">
        <f>S415*H415</f>
        <v>0</v>
      </c>
      <c r="AR415" s="17" t="s">
        <v>174</v>
      </c>
      <c r="AT415" s="17" t="s">
        <v>237</v>
      </c>
      <c r="AU415" s="17" t="s">
        <v>87</v>
      </c>
      <c r="AY415" s="17" t="s">
        <v>130</v>
      </c>
      <c r="BE415" s="176">
        <f>IF(N415="základní",J415,0)</f>
        <v>6748.8</v>
      </c>
      <c r="BF415" s="176">
        <f>IF(N415="snížená",J415,0)</f>
        <v>0</v>
      </c>
      <c r="BG415" s="176">
        <f>IF(N415="zákl. přenesená",J415,0)</f>
        <v>0</v>
      </c>
      <c r="BH415" s="176">
        <f>IF(N415="sníž. přenesená",J415,0)</f>
        <v>0</v>
      </c>
      <c r="BI415" s="176">
        <f>IF(N415="nulová",J415,0)</f>
        <v>0</v>
      </c>
      <c r="BJ415" s="17" t="s">
        <v>23</v>
      </c>
      <c r="BK415" s="176">
        <f>ROUND(I415*H415,2)</f>
        <v>6748.8</v>
      </c>
      <c r="BL415" s="17" t="s">
        <v>137</v>
      </c>
      <c r="BM415" s="17" t="s">
        <v>1413</v>
      </c>
    </row>
    <row r="416" spans="2:51" s="11" customFormat="1" ht="22.5" customHeight="1">
      <c r="B416" s="177"/>
      <c r="D416" s="178" t="s">
        <v>139</v>
      </c>
      <c r="E416" s="179" t="s">
        <v>44</v>
      </c>
      <c r="F416" s="180" t="s">
        <v>1409</v>
      </c>
      <c r="H416" s="181">
        <v>6.4</v>
      </c>
      <c r="I416" s="182"/>
      <c r="L416" s="177"/>
      <c r="M416" s="183"/>
      <c r="N416" s="184"/>
      <c r="O416" s="184"/>
      <c r="P416" s="184"/>
      <c r="Q416" s="184"/>
      <c r="R416" s="184"/>
      <c r="S416" s="184"/>
      <c r="T416" s="185"/>
      <c r="AT416" s="179" t="s">
        <v>139</v>
      </c>
      <c r="AU416" s="179" t="s">
        <v>87</v>
      </c>
      <c r="AV416" s="11" t="s">
        <v>87</v>
      </c>
      <c r="AW416" s="11" t="s">
        <v>42</v>
      </c>
      <c r="AX416" s="11" t="s">
        <v>79</v>
      </c>
      <c r="AY416" s="179" t="s">
        <v>130</v>
      </c>
    </row>
    <row r="417" spans="2:51" s="13" customFormat="1" ht="22.5" customHeight="1">
      <c r="B417" s="194"/>
      <c r="D417" s="195" t="s">
        <v>139</v>
      </c>
      <c r="E417" s="196" t="s">
        <v>44</v>
      </c>
      <c r="F417" s="197" t="s">
        <v>142</v>
      </c>
      <c r="H417" s="198">
        <v>6.4</v>
      </c>
      <c r="I417" s="199"/>
      <c r="L417" s="194"/>
      <c r="M417" s="200"/>
      <c r="N417" s="201"/>
      <c r="O417" s="201"/>
      <c r="P417" s="201"/>
      <c r="Q417" s="201"/>
      <c r="R417" s="201"/>
      <c r="S417" s="201"/>
      <c r="T417" s="202"/>
      <c r="AT417" s="216" t="s">
        <v>139</v>
      </c>
      <c r="AU417" s="216" t="s">
        <v>87</v>
      </c>
      <c r="AV417" s="13" t="s">
        <v>137</v>
      </c>
      <c r="AW417" s="13" t="s">
        <v>42</v>
      </c>
      <c r="AX417" s="13" t="s">
        <v>23</v>
      </c>
      <c r="AY417" s="216" t="s">
        <v>130</v>
      </c>
    </row>
    <row r="418" spans="2:65" s="1" customFormat="1" ht="22.5" customHeight="1">
      <c r="B418" s="164"/>
      <c r="C418" s="165" t="s">
        <v>906</v>
      </c>
      <c r="D418" s="165" t="s">
        <v>132</v>
      </c>
      <c r="E418" s="166" t="s">
        <v>1412</v>
      </c>
      <c r="F418" s="167" t="s">
        <v>1411</v>
      </c>
      <c r="G418" s="168" t="s">
        <v>263</v>
      </c>
      <c r="H418" s="169">
        <v>6.4</v>
      </c>
      <c r="I418" s="170">
        <v>167</v>
      </c>
      <c r="J418" s="171">
        <f>ROUND(I418*H418,2)</f>
        <v>1068.8</v>
      </c>
      <c r="K418" s="167" t="s">
        <v>136</v>
      </c>
      <c r="L418" s="34"/>
      <c r="M418" s="172" t="s">
        <v>44</v>
      </c>
      <c r="N418" s="173" t="s">
        <v>50</v>
      </c>
      <c r="O418" s="35"/>
      <c r="P418" s="174">
        <f>O418*H418</f>
        <v>0</v>
      </c>
      <c r="Q418" s="174">
        <v>0.00133</v>
      </c>
      <c r="R418" s="174">
        <f>Q418*H418</f>
        <v>0.008512</v>
      </c>
      <c r="S418" s="174">
        <v>0</v>
      </c>
      <c r="T418" s="175">
        <f>S418*H418</f>
        <v>0</v>
      </c>
      <c r="AR418" s="17" t="s">
        <v>137</v>
      </c>
      <c r="AT418" s="17" t="s">
        <v>132</v>
      </c>
      <c r="AU418" s="17" t="s">
        <v>87</v>
      </c>
      <c r="AY418" s="17" t="s">
        <v>130</v>
      </c>
      <c r="BE418" s="176">
        <f>IF(N418="základní",J418,0)</f>
        <v>1068.8</v>
      </c>
      <c r="BF418" s="176">
        <f>IF(N418="snížená",J418,0)</f>
        <v>0</v>
      </c>
      <c r="BG418" s="176">
        <f>IF(N418="zákl. přenesená",J418,0)</f>
        <v>0</v>
      </c>
      <c r="BH418" s="176">
        <f>IF(N418="sníž. přenesená",J418,0)</f>
        <v>0</v>
      </c>
      <c r="BI418" s="176">
        <f>IF(N418="nulová",J418,0)</f>
        <v>0</v>
      </c>
      <c r="BJ418" s="17" t="s">
        <v>23</v>
      </c>
      <c r="BK418" s="176">
        <f>ROUND(I418*H418,2)</f>
        <v>1068.8</v>
      </c>
      <c r="BL418" s="17" t="s">
        <v>137</v>
      </c>
      <c r="BM418" s="17" t="s">
        <v>1410</v>
      </c>
    </row>
    <row r="419" spans="2:51" s="11" customFormat="1" ht="22.5" customHeight="1">
      <c r="B419" s="177"/>
      <c r="D419" s="178" t="s">
        <v>139</v>
      </c>
      <c r="E419" s="179" t="s">
        <v>44</v>
      </c>
      <c r="F419" s="180" t="s">
        <v>1409</v>
      </c>
      <c r="H419" s="181">
        <v>6.4</v>
      </c>
      <c r="I419" s="182"/>
      <c r="L419" s="177"/>
      <c r="M419" s="183"/>
      <c r="N419" s="184"/>
      <c r="O419" s="184"/>
      <c r="P419" s="184"/>
      <c r="Q419" s="184"/>
      <c r="R419" s="184"/>
      <c r="S419" s="184"/>
      <c r="T419" s="185"/>
      <c r="AT419" s="179" t="s">
        <v>139</v>
      </c>
      <c r="AU419" s="179" t="s">
        <v>87</v>
      </c>
      <c r="AV419" s="11" t="s">
        <v>87</v>
      </c>
      <c r="AW419" s="11" t="s">
        <v>42</v>
      </c>
      <c r="AX419" s="11" t="s">
        <v>79</v>
      </c>
      <c r="AY419" s="179" t="s">
        <v>130</v>
      </c>
    </row>
    <row r="420" spans="2:51" s="13" customFormat="1" ht="22.5" customHeight="1">
      <c r="B420" s="194"/>
      <c r="D420" s="195" t="s">
        <v>139</v>
      </c>
      <c r="E420" s="196" t="s">
        <v>44</v>
      </c>
      <c r="F420" s="197" t="s">
        <v>142</v>
      </c>
      <c r="H420" s="198">
        <v>6.4</v>
      </c>
      <c r="I420" s="199"/>
      <c r="L420" s="194"/>
      <c r="M420" s="200"/>
      <c r="N420" s="201"/>
      <c r="O420" s="201"/>
      <c r="P420" s="201"/>
      <c r="Q420" s="201"/>
      <c r="R420" s="201"/>
      <c r="S420" s="201"/>
      <c r="T420" s="202"/>
      <c r="AT420" s="216" t="s">
        <v>139</v>
      </c>
      <c r="AU420" s="216" t="s">
        <v>87</v>
      </c>
      <c r="AV420" s="13" t="s">
        <v>137</v>
      </c>
      <c r="AW420" s="13" t="s">
        <v>42</v>
      </c>
      <c r="AX420" s="13" t="s">
        <v>23</v>
      </c>
      <c r="AY420" s="216" t="s">
        <v>130</v>
      </c>
    </row>
    <row r="421" spans="2:65" s="1" customFormat="1" ht="22.5" customHeight="1">
      <c r="B421" s="164"/>
      <c r="C421" s="165" t="s">
        <v>908</v>
      </c>
      <c r="D421" s="165" t="s">
        <v>132</v>
      </c>
      <c r="E421" s="166" t="s">
        <v>1408</v>
      </c>
      <c r="F421" s="167" t="s">
        <v>1407</v>
      </c>
      <c r="G421" s="168" t="s">
        <v>135</v>
      </c>
      <c r="H421" s="169">
        <v>141.5</v>
      </c>
      <c r="I421" s="170">
        <v>250</v>
      </c>
      <c r="J421" s="171">
        <f>ROUND(I421*H421,2)</f>
        <v>35375</v>
      </c>
      <c r="K421" s="167" t="s">
        <v>136</v>
      </c>
      <c r="L421" s="34"/>
      <c r="M421" s="172" t="s">
        <v>44</v>
      </c>
      <c r="N421" s="173" t="s">
        <v>50</v>
      </c>
      <c r="O421" s="35"/>
      <c r="P421" s="174">
        <f>O421*H421</f>
        <v>0</v>
      </c>
      <c r="Q421" s="174">
        <v>0</v>
      </c>
      <c r="R421" s="174">
        <f>Q421*H421</f>
        <v>0</v>
      </c>
      <c r="S421" s="174">
        <v>0</v>
      </c>
      <c r="T421" s="175">
        <f>S421*H421</f>
        <v>0</v>
      </c>
      <c r="AR421" s="17" t="s">
        <v>137</v>
      </c>
      <c r="AT421" s="17" t="s">
        <v>132</v>
      </c>
      <c r="AU421" s="17" t="s">
        <v>87</v>
      </c>
      <c r="AY421" s="17" t="s">
        <v>130</v>
      </c>
      <c r="BE421" s="176">
        <f>IF(N421="základní",J421,0)</f>
        <v>35375</v>
      </c>
      <c r="BF421" s="176">
        <f>IF(N421="snížená",J421,0)</f>
        <v>0</v>
      </c>
      <c r="BG421" s="176">
        <f>IF(N421="zákl. přenesená",J421,0)</f>
        <v>0</v>
      </c>
      <c r="BH421" s="176">
        <f>IF(N421="sníž. přenesená",J421,0)</f>
        <v>0</v>
      </c>
      <c r="BI421" s="176">
        <f>IF(N421="nulová",J421,0)</f>
        <v>0</v>
      </c>
      <c r="BJ421" s="17" t="s">
        <v>23</v>
      </c>
      <c r="BK421" s="176">
        <f>ROUND(I421*H421,2)</f>
        <v>35375</v>
      </c>
      <c r="BL421" s="17" t="s">
        <v>137</v>
      </c>
      <c r="BM421" s="17" t="s">
        <v>1406</v>
      </c>
    </row>
    <row r="422" spans="2:51" s="11" customFormat="1" ht="22.5" customHeight="1">
      <c r="B422" s="177"/>
      <c r="D422" s="178" t="s">
        <v>139</v>
      </c>
      <c r="E422" s="179" t="s">
        <v>44</v>
      </c>
      <c r="F422" s="180" t="s">
        <v>1405</v>
      </c>
      <c r="H422" s="181">
        <v>141.5</v>
      </c>
      <c r="I422" s="182"/>
      <c r="L422" s="177"/>
      <c r="M422" s="183"/>
      <c r="N422" s="184"/>
      <c r="O422" s="184"/>
      <c r="P422" s="184"/>
      <c r="Q422" s="184"/>
      <c r="R422" s="184"/>
      <c r="S422" s="184"/>
      <c r="T422" s="185"/>
      <c r="AT422" s="179" t="s">
        <v>139</v>
      </c>
      <c r="AU422" s="179" t="s">
        <v>87</v>
      </c>
      <c r="AV422" s="11" t="s">
        <v>87</v>
      </c>
      <c r="AW422" s="11" t="s">
        <v>42</v>
      </c>
      <c r="AX422" s="11" t="s">
        <v>79</v>
      </c>
      <c r="AY422" s="179" t="s">
        <v>130</v>
      </c>
    </row>
    <row r="423" spans="2:51" s="12" customFormat="1" ht="22.5" customHeight="1">
      <c r="B423" s="186"/>
      <c r="D423" s="178" t="s">
        <v>139</v>
      </c>
      <c r="E423" s="189" t="s">
        <v>44</v>
      </c>
      <c r="F423" s="188" t="s">
        <v>141</v>
      </c>
      <c r="H423" s="189" t="s">
        <v>44</v>
      </c>
      <c r="I423" s="190"/>
      <c r="L423" s="186"/>
      <c r="M423" s="191"/>
      <c r="N423" s="192"/>
      <c r="O423" s="192"/>
      <c r="P423" s="192"/>
      <c r="Q423" s="192"/>
      <c r="R423" s="192"/>
      <c r="S423" s="192"/>
      <c r="T423" s="193"/>
      <c r="AT423" s="189" t="s">
        <v>139</v>
      </c>
      <c r="AU423" s="189" t="s">
        <v>87</v>
      </c>
      <c r="AV423" s="12" t="s">
        <v>23</v>
      </c>
      <c r="AW423" s="12" t="s">
        <v>42</v>
      </c>
      <c r="AX423" s="12" t="s">
        <v>79</v>
      </c>
      <c r="AY423" s="189" t="s">
        <v>130</v>
      </c>
    </row>
    <row r="424" spans="2:51" s="13" customFormat="1" ht="22.5" customHeight="1">
      <c r="B424" s="194"/>
      <c r="D424" s="195" t="s">
        <v>139</v>
      </c>
      <c r="E424" s="196" t="s">
        <v>44</v>
      </c>
      <c r="F424" s="197" t="s">
        <v>142</v>
      </c>
      <c r="H424" s="198">
        <v>141.5</v>
      </c>
      <c r="I424" s="199"/>
      <c r="L424" s="194"/>
      <c r="M424" s="200"/>
      <c r="N424" s="201"/>
      <c r="O424" s="201"/>
      <c r="P424" s="201"/>
      <c r="Q424" s="201"/>
      <c r="R424" s="201"/>
      <c r="S424" s="201"/>
      <c r="T424" s="202"/>
      <c r="AT424" s="216" t="s">
        <v>139</v>
      </c>
      <c r="AU424" s="216" t="s">
        <v>87</v>
      </c>
      <c r="AV424" s="13" t="s">
        <v>137</v>
      </c>
      <c r="AW424" s="13" t="s">
        <v>42</v>
      </c>
      <c r="AX424" s="13" t="s">
        <v>23</v>
      </c>
      <c r="AY424" s="216" t="s">
        <v>130</v>
      </c>
    </row>
    <row r="425" spans="2:65" s="1" customFormat="1" ht="22.5" customHeight="1">
      <c r="B425" s="164"/>
      <c r="C425" s="165" t="s">
        <v>29</v>
      </c>
      <c r="D425" s="165" t="s">
        <v>132</v>
      </c>
      <c r="E425" s="166" t="s">
        <v>1404</v>
      </c>
      <c r="F425" s="167" t="s">
        <v>1403</v>
      </c>
      <c r="G425" s="168" t="s">
        <v>263</v>
      </c>
      <c r="H425" s="169">
        <v>18</v>
      </c>
      <c r="I425" s="170">
        <v>1040</v>
      </c>
      <c r="J425" s="171">
        <f>ROUND(I425*H425,2)</f>
        <v>18720</v>
      </c>
      <c r="K425" s="167" t="s">
        <v>136</v>
      </c>
      <c r="L425" s="34"/>
      <c r="M425" s="172" t="s">
        <v>44</v>
      </c>
      <c r="N425" s="173" t="s">
        <v>50</v>
      </c>
      <c r="O425" s="35"/>
      <c r="P425" s="174">
        <f>O425*H425</f>
        <v>0</v>
      </c>
      <c r="Q425" s="174">
        <v>0.0082</v>
      </c>
      <c r="R425" s="174">
        <f>Q425*H425</f>
        <v>0.1476</v>
      </c>
      <c r="S425" s="174">
        <v>0</v>
      </c>
      <c r="T425" s="175">
        <f>S425*H425</f>
        <v>0</v>
      </c>
      <c r="AR425" s="17" t="s">
        <v>137</v>
      </c>
      <c r="AT425" s="17" t="s">
        <v>132</v>
      </c>
      <c r="AU425" s="17" t="s">
        <v>87</v>
      </c>
      <c r="AY425" s="17" t="s">
        <v>130</v>
      </c>
      <c r="BE425" s="176">
        <f>IF(N425="základní",J425,0)</f>
        <v>18720</v>
      </c>
      <c r="BF425" s="176">
        <f>IF(N425="snížená",J425,0)</f>
        <v>0</v>
      </c>
      <c r="BG425" s="176">
        <f>IF(N425="zákl. přenesená",J425,0)</f>
        <v>0</v>
      </c>
      <c r="BH425" s="176">
        <f>IF(N425="sníž. přenesená",J425,0)</f>
        <v>0</v>
      </c>
      <c r="BI425" s="176">
        <f>IF(N425="nulová",J425,0)</f>
        <v>0</v>
      </c>
      <c r="BJ425" s="17" t="s">
        <v>23</v>
      </c>
      <c r="BK425" s="176">
        <f>ROUND(I425*H425,2)</f>
        <v>18720</v>
      </c>
      <c r="BL425" s="17" t="s">
        <v>137</v>
      </c>
      <c r="BM425" s="17" t="s">
        <v>1402</v>
      </c>
    </row>
    <row r="426" spans="2:51" s="11" customFormat="1" ht="22.5" customHeight="1">
      <c r="B426" s="177"/>
      <c r="D426" s="178" t="s">
        <v>139</v>
      </c>
      <c r="E426" s="179" t="s">
        <v>44</v>
      </c>
      <c r="F426" s="180" t="s">
        <v>221</v>
      </c>
      <c r="H426" s="181">
        <v>18</v>
      </c>
      <c r="I426" s="182"/>
      <c r="L426" s="177"/>
      <c r="M426" s="183"/>
      <c r="N426" s="184"/>
      <c r="O426" s="184"/>
      <c r="P426" s="184"/>
      <c r="Q426" s="184"/>
      <c r="R426" s="184"/>
      <c r="S426" s="184"/>
      <c r="T426" s="185"/>
      <c r="AT426" s="179" t="s">
        <v>139</v>
      </c>
      <c r="AU426" s="179" t="s">
        <v>87</v>
      </c>
      <c r="AV426" s="11" t="s">
        <v>87</v>
      </c>
      <c r="AW426" s="11" t="s">
        <v>42</v>
      </c>
      <c r="AX426" s="11" t="s">
        <v>79</v>
      </c>
      <c r="AY426" s="179" t="s">
        <v>130</v>
      </c>
    </row>
    <row r="427" spans="2:51" s="12" customFormat="1" ht="22.5" customHeight="1">
      <c r="B427" s="186"/>
      <c r="D427" s="178" t="s">
        <v>139</v>
      </c>
      <c r="E427" s="189" t="s">
        <v>44</v>
      </c>
      <c r="F427" s="188" t="s">
        <v>141</v>
      </c>
      <c r="H427" s="189" t="s">
        <v>44</v>
      </c>
      <c r="I427" s="190"/>
      <c r="L427" s="186"/>
      <c r="M427" s="191"/>
      <c r="N427" s="192"/>
      <c r="O427" s="192"/>
      <c r="P427" s="192"/>
      <c r="Q427" s="192"/>
      <c r="R427" s="192"/>
      <c r="S427" s="192"/>
      <c r="T427" s="193"/>
      <c r="AT427" s="189" t="s">
        <v>139</v>
      </c>
      <c r="AU427" s="189" t="s">
        <v>87</v>
      </c>
      <c r="AV427" s="12" t="s">
        <v>23</v>
      </c>
      <c r="AW427" s="12" t="s">
        <v>42</v>
      </c>
      <c r="AX427" s="12" t="s">
        <v>79</v>
      </c>
      <c r="AY427" s="189" t="s">
        <v>130</v>
      </c>
    </row>
    <row r="428" spans="2:51" s="13" customFormat="1" ht="22.5" customHeight="1">
      <c r="B428" s="194"/>
      <c r="D428" s="195" t="s">
        <v>139</v>
      </c>
      <c r="E428" s="196" t="s">
        <v>44</v>
      </c>
      <c r="F428" s="197" t="s">
        <v>142</v>
      </c>
      <c r="H428" s="198">
        <v>18</v>
      </c>
      <c r="I428" s="199"/>
      <c r="L428" s="194"/>
      <c r="M428" s="200"/>
      <c r="N428" s="201"/>
      <c r="O428" s="201"/>
      <c r="P428" s="201"/>
      <c r="Q428" s="201"/>
      <c r="R428" s="201"/>
      <c r="S428" s="201"/>
      <c r="T428" s="202"/>
      <c r="AT428" s="216" t="s">
        <v>139</v>
      </c>
      <c r="AU428" s="216" t="s">
        <v>87</v>
      </c>
      <c r="AV428" s="13" t="s">
        <v>137</v>
      </c>
      <c r="AW428" s="13" t="s">
        <v>42</v>
      </c>
      <c r="AX428" s="13" t="s">
        <v>23</v>
      </c>
      <c r="AY428" s="216" t="s">
        <v>130</v>
      </c>
    </row>
    <row r="429" spans="2:65" s="1" customFormat="1" ht="22.5" customHeight="1">
      <c r="B429" s="164"/>
      <c r="C429" s="165" t="s">
        <v>912</v>
      </c>
      <c r="D429" s="165" t="s">
        <v>132</v>
      </c>
      <c r="E429" s="166" t="s">
        <v>1401</v>
      </c>
      <c r="F429" s="167" t="s">
        <v>1400</v>
      </c>
      <c r="G429" s="168" t="s">
        <v>263</v>
      </c>
      <c r="H429" s="169">
        <v>18</v>
      </c>
      <c r="I429" s="170">
        <v>397</v>
      </c>
      <c r="J429" s="171">
        <f>ROUND(I429*H429,2)</f>
        <v>7146</v>
      </c>
      <c r="K429" s="167" t="s">
        <v>136</v>
      </c>
      <c r="L429" s="34"/>
      <c r="M429" s="172" t="s">
        <v>44</v>
      </c>
      <c r="N429" s="173" t="s">
        <v>50</v>
      </c>
      <c r="O429" s="35"/>
      <c r="P429" s="174">
        <f>O429*H429</f>
        <v>0</v>
      </c>
      <c r="Q429" s="174">
        <v>0</v>
      </c>
      <c r="R429" s="174">
        <f>Q429*H429</f>
        <v>0</v>
      </c>
      <c r="S429" s="174">
        <v>0</v>
      </c>
      <c r="T429" s="175">
        <f>S429*H429</f>
        <v>0</v>
      </c>
      <c r="AR429" s="17" t="s">
        <v>137</v>
      </c>
      <c r="AT429" s="17" t="s">
        <v>132</v>
      </c>
      <c r="AU429" s="17" t="s">
        <v>87</v>
      </c>
      <c r="AY429" s="17" t="s">
        <v>130</v>
      </c>
      <c r="BE429" s="176">
        <f>IF(N429="základní",J429,0)</f>
        <v>7146</v>
      </c>
      <c r="BF429" s="176">
        <f>IF(N429="snížená",J429,0)</f>
        <v>0</v>
      </c>
      <c r="BG429" s="176">
        <f>IF(N429="zákl. přenesená",J429,0)</f>
        <v>0</v>
      </c>
      <c r="BH429" s="176">
        <f>IF(N429="sníž. přenesená",J429,0)</f>
        <v>0</v>
      </c>
      <c r="BI429" s="176">
        <f>IF(N429="nulová",J429,0)</f>
        <v>0</v>
      </c>
      <c r="BJ429" s="17" t="s">
        <v>23</v>
      </c>
      <c r="BK429" s="176">
        <f>ROUND(I429*H429,2)</f>
        <v>7146</v>
      </c>
      <c r="BL429" s="17" t="s">
        <v>137</v>
      </c>
      <c r="BM429" s="17" t="s">
        <v>1399</v>
      </c>
    </row>
    <row r="430" spans="2:65" s="1" customFormat="1" ht="31.5" customHeight="1">
      <c r="B430" s="164"/>
      <c r="C430" s="165" t="s">
        <v>918</v>
      </c>
      <c r="D430" s="165" t="s">
        <v>132</v>
      </c>
      <c r="E430" s="166" t="s">
        <v>1398</v>
      </c>
      <c r="F430" s="167" t="s">
        <v>1397</v>
      </c>
      <c r="G430" s="168" t="s">
        <v>155</v>
      </c>
      <c r="H430" s="169">
        <v>1.725</v>
      </c>
      <c r="I430" s="170">
        <v>1230</v>
      </c>
      <c r="J430" s="171">
        <f>ROUND(I430*H430,2)</f>
        <v>2121.75</v>
      </c>
      <c r="K430" s="167" t="s">
        <v>136</v>
      </c>
      <c r="L430" s="34"/>
      <c r="M430" s="172" t="s">
        <v>44</v>
      </c>
      <c r="N430" s="173" t="s">
        <v>50</v>
      </c>
      <c r="O430" s="35"/>
      <c r="P430" s="174">
        <f>O430*H430</f>
        <v>0</v>
      </c>
      <c r="Q430" s="174">
        <v>0</v>
      </c>
      <c r="R430" s="174">
        <f>Q430*H430</f>
        <v>0</v>
      </c>
      <c r="S430" s="174">
        <v>1.8</v>
      </c>
      <c r="T430" s="175">
        <f>S430*H430</f>
        <v>3.1050000000000004</v>
      </c>
      <c r="AR430" s="17" t="s">
        <v>137</v>
      </c>
      <c r="AT430" s="17" t="s">
        <v>132</v>
      </c>
      <c r="AU430" s="17" t="s">
        <v>87</v>
      </c>
      <c r="AY430" s="17" t="s">
        <v>130</v>
      </c>
      <c r="BE430" s="176">
        <f>IF(N430="základní",J430,0)</f>
        <v>2121.75</v>
      </c>
      <c r="BF430" s="176">
        <f>IF(N430="snížená",J430,0)</f>
        <v>0</v>
      </c>
      <c r="BG430" s="176">
        <f>IF(N430="zákl. přenesená",J430,0)</f>
        <v>0</v>
      </c>
      <c r="BH430" s="176">
        <f>IF(N430="sníž. přenesená",J430,0)</f>
        <v>0</v>
      </c>
      <c r="BI430" s="176">
        <f>IF(N430="nulová",J430,0)</f>
        <v>0</v>
      </c>
      <c r="BJ430" s="17" t="s">
        <v>23</v>
      </c>
      <c r="BK430" s="176">
        <f>ROUND(I430*H430,2)</f>
        <v>2121.75</v>
      </c>
      <c r="BL430" s="17" t="s">
        <v>137</v>
      </c>
      <c r="BM430" s="17" t="s">
        <v>1396</v>
      </c>
    </row>
    <row r="431" spans="2:51" s="11" customFormat="1" ht="22.5" customHeight="1">
      <c r="B431" s="177"/>
      <c r="D431" s="178" t="s">
        <v>139</v>
      </c>
      <c r="E431" s="179" t="s">
        <v>44</v>
      </c>
      <c r="F431" s="180" t="s">
        <v>1395</v>
      </c>
      <c r="H431" s="181">
        <v>1.2</v>
      </c>
      <c r="I431" s="182"/>
      <c r="L431" s="177"/>
      <c r="M431" s="183"/>
      <c r="N431" s="184"/>
      <c r="O431" s="184"/>
      <c r="P431" s="184"/>
      <c r="Q431" s="184"/>
      <c r="R431" s="184"/>
      <c r="S431" s="184"/>
      <c r="T431" s="185"/>
      <c r="AT431" s="179" t="s">
        <v>139</v>
      </c>
      <c r="AU431" s="179" t="s">
        <v>87</v>
      </c>
      <c r="AV431" s="11" t="s">
        <v>87</v>
      </c>
      <c r="AW431" s="11" t="s">
        <v>42</v>
      </c>
      <c r="AX431" s="11" t="s">
        <v>79</v>
      </c>
      <c r="AY431" s="179" t="s">
        <v>130</v>
      </c>
    </row>
    <row r="432" spans="2:51" s="11" customFormat="1" ht="22.5" customHeight="1">
      <c r="B432" s="177"/>
      <c r="D432" s="178" t="s">
        <v>139</v>
      </c>
      <c r="E432" s="179" t="s">
        <v>44</v>
      </c>
      <c r="F432" s="180" t="s">
        <v>1394</v>
      </c>
      <c r="H432" s="181">
        <v>0.525</v>
      </c>
      <c r="I432" s="182"/>
      <c r="L432" s="177"/>
      <c r="M432" s="183"/>
      <c r="N432" s="184"/>
      <c r="O432" s="184"/>
      <c r="P432" s="184"/>
      <c r="Q432" s="184"/>
      <c r="R432" s="184"/>
      <c r="S432" s="184"/>
      <c r="T432" s="185"/>
      <c r="AT432" s="179" t="s">
        <v>139</v>
      </c>
      <c r="AU432" s="179" t="s">
        <v>87</v>
      </c>
      <c r="AV432" s="11" t="s">
        <v>87</v>
      </c>
      <c r="AW432" s="11" t="s">
        <v>42</v>
      </c>
      <c r="AX432" s="11" t="s">
        <v>79</v>
      </c>
      <c r="AY432" s="179" t="s">
        <v>130</v>
      </c>
    </row>
    <row r="433" spans="2:51" s="12" customFormat="1" ht="22.5" customHeight="1">
      <c r="B433" s="186"/>
      <c r="D433" s="178" t="s">
        <v>139</v>
      </c>
      <c r="E433" s="189" t="s">
        <v>44</v>
      </c>
      <c r="F433" s="188" t="s">
        <v>1393</v>
      </c>
      <c r="H433" s="189" t="s">
        <v>44</v>
      </c>
      <c r="I433" s="190"/>
      <c r="L433" s="186"/>
      <c r="M433" s="191"/>
      <c r="N433" s="192"/>
      <c r="O433" s="192"/>
      <c r="P433" s="192"/>
      <c r="Q433" s="192"/>
      <c r="R433" s="192"/>
      <c r="S433" s="192"/>
      <c r="T433" s="193"/>
      <c r="AT433" s="189" t="s">
        <v>139</v>
      </c>
      <c r="AU433" s="189" t="s">
        <v>87</v>
      </c>
      <c r="AV433" s="12" t="s">
        <v>23</v>
      </c>
      <c r="AW433" s="12" t="s">
        <v>42</v>
      </c>
      <c r="AX433" s="12" t="s">
        <v>79</v>
      </c>
      <c r="AY433" s="189" t="s">
        <v>130</v>
      </c>
    </row>
    <row r="434" spans="2:51" s="13" customFormat="1" ht="22.5" customHeight="1">
      <c r="B434" s="194"/>
      <c r="D434" s="195" t="s">
        <v>139</v>
      </c>
      <c r="E434" s="196" t="s">
        <v>44</v>
      </c>
      <c r="F434" s="197" t="s">
        <v>142</v>
      </c>
      <c r="H434" s="198">
        <v>1.725</v>
      </c>
      <c r="I434" s="199"/>
      <c r="L434" s="194"/>
      <c r="M434" s="200"/>
      <c r="N434" s="201"/>
      <c r="O434" s="201"/>
      <c r="P434" s="201"/>
      <c r="Q434" s="201"/>
      <c r="R434" s="201"/>
      <c r="S434" s="201"/>
      <c r="T434" s="202"/>
      <c r="AT434" s="216" t="s">
        <v>139</v>
      </c>
      <c r="AU434" s="216" t="s">
        <v>87</v>
      </c>
      <c r="AV434" s="13" t="s">
        <v>137</v>
      </c>
      <c r="AW434" s="13" t="s">
        <v>42</v>
      </c>
      <c r="AX434" s="13" t="s">
        <v>23</v>
      </c>
      <c r="AY434" s="216" t="s">
        <v>130</v>
      </c>
    </row>
    <row r="435" spans="2:65" s="1" customFormat="1" ht="22.5" customHeight="1">
      <c r="B435" s="164"/>
      <c r="C435" s="165" t="s">
        <v>924</v>
      </c>
      <c r="D435" s="165" t="s">
        <v>132</v>
      </c>
      <c r="E435" s="166" t="s">
        <v>1392</v>
      </c>
      <c r="F435" s="167" t="s">
        <v>1391</v>
      </c>
      <c r="G435" s="168" t="s">
        <v>155</v>
      </c>
      <c r="H435" s="169">
        <v>36.638</v>
      </c>
      <c r="I435" s="170">
        <v>3790</v>
      </c>
      <c r="J435" s="171">
        <f>ROUND(I435*H435,2)</f>
        <v>138858.02</v>
      </c>
      <c r="K435" s="167" t="s">
        <v>136</v>
      </c>
      <c r="L435" s="34"/>
      <c r="M435" s="172" t="s">
        <v>44</v>
      </c>
      <c r="N435" s="173" t="s">
        <v>50</v>
      </c>
      <c r="O435" s="35"/>
      <c r="P435" s="174">
        <f>O435*H435</f>
        <v>0</v>
      </c>
      <c r="Q435" s="174">
        <v>0.12171</v>
      </c>
      <c r="R435" s="174">
        <f>Q435*H435</f>
        <v>4.45921098</v>
      </c>
      <c r="S435" s="174">
        <v>2.4</v>
      </c>
      <c r="T435" s="175">
        <f>S435*H435</f>
        <v>87.93119999999999</v>
      </c>
      <c r="AR435" s="17" t="s">
        <v>137</v>
      </c>
      <c r="AT435" s="17" t="s">
        <v>132</v>
      </c>
      <c r="AU435" s="17" t="s">
        <v>87</v>
      </c>
      <c r="AY435" s="17" t="s">
        <v>130</v>
      </c>
      <c r="BE435" s="176">
        <f>IF(N435="základní",J435,0)</f>
        <v>138858.02</v>
      </c>
      <c r="BF435" s="176">
        <f>IF(N435="snížená",J435,0)</f>
        <v>0</v>
      </c>
      <c r="BG435" s="176">
        <f>IF(N435="zákl. přenesená",J435,0)</f>
        <v>0</v>
      </c>
      <c r="BH435" s="176">
        <f>IF(N435="sníž. přenesená",J435,0)</f>
        <v>0</v>
      </c>
      <c r="BI435" s="176">
        <f>IF(N435="nulová",J435,0)</f>
        <v>0</v>
      </c>
      <c r="BJ435" s="17" t="s">
        <v>23</v>
      </c>
      <c r="BK435" s="176">
        <f>ROUND(I435*H435,2)</f>
        <v>138858.02</v>
      </c>
      <c r="BL435" s="17" t="s">
        <v>137</v>
      </c>
      <c r="BM435" s="17" t="s">
        <v>1390</v>
      </c>
    </row>
    <row r="436" spans="2:51" s="11" customFormat="1" ht="22.5" customHeight="1">
      <c r="B436" s="177"/>
      <c r="D436" s="178" t="s">
        <v>139</v>
      </c>
      <c r="E436" s="179" t="s">
        <v>44</v>
      </c>
      <c r="F436" s="180" t="s">
        <v>1389</v>
      </c>
      <c r="H436" s="181">
        <v>5.94</v>
      </c>
      <c r="I436" s="182"/>
      <c r="L436" s="177"/>
      <c r="M436" s="183"/>
      <c r="N436" s="184"/>
      <c r="O436" s="184"/>
      <c r="P436" s="184"/>
      <c r="Q436" s="184"/>
      <c r="R436" s="184"/>
      <c r="S436" s="184"/>
      <c r="T436" s="185"/>
      <c r="AT436" s="179" t="s">
        <v>139</v>
      </c>
      <c r="AU436" s="179" t="s">
        <v>87</v>
      </c>
      <c r="AV436" s="11" t="s">
        <v>87</v>
      </c>
      <c r="AW436" s="11" t="s">
        <v>42</v>
      </c>
      <c r="AX436" s="11" t="s">
        <v>79</v>
      </c>
      <c r="AY436" s="179" t="s">
        <v>130</v>
      </c>
    </row>
    <row r="437" spans="2:51" s="12" customFormat="1" ht="22.5" customHeight="1">
      <c r="B437" s="186"/>
      <c r="D437" s="178" t="s">
        <v>139</v>
      </c>
      <c r="E437" s="189" t="s">
        <v>44</v>
      </c>
      <c r="F437" s="188" t="s">
        <v>1388</v>
      </c>
      <c r="H437" s="189" t="s">
        <v>44</v>
      </c>
      <c r="I437" s="190"/>
      <c r="L437" s="186"/>
      <c r="M437" s="191"/>
      <c r="N437" s="192"/>
      <c r="O437" s="192"/>
      <c r="P437" s="192"/>
      <c r="Q437" s="192"/>
      <c r="R437" s="192"/>
      <c r="S437" s="192"/>
      <c r="T437" s="193"/>
      <c r="AT437" s="189" t="s">
        <v>139</v>
      </c>
      <c r="AU437" s="189" t="s">
        <v>87</v>
      </c>
      <c r="AV437" s="12" t="s">
        <v>23</v>
      </c>
      <c r="AW437" s="12" t="s">
        <v>42</v>
      </c>
      <c r="AX437" s="12" t="s">
        <v>79</v>
      </c>
      <c r="AY437" s="189" t="s">
        <v>130</v>
      </c>
    </row>
    <row r="438" spans="2:51" s="11" customFormat="1" ht="22.5" customHeight="1">
      <c r="B438" s="177"/>
      <c r="D438" s="178" t="s">
        <v>139</v>
      </c>
      <c r="E438" s="179" t="s">
        <v>44</v>
      </c>
      <c r="F438" s="180" t="s">
        <v>1387</v>
      </c>
      <c r="H438" s="181">
        <v>28.298</v>
      </c>
      <c r="I438" s="182"/>
      <c r="L438" s="177"/>
      <c r="M438" s="183"/>
      <c r="N438" s="184"/>
      <c r="O438" s="184"/>
      <c r="P438" s="184"/>
      <c r="Q438" s="184"/>
      <c r="R438" s="184"/>
      <c r="S438" s="184"/>
      <c r="T438" s="185"/>
      <c r="AT438" s="179" t="s">
        <v>139</v>
      </c>
      <c r="AU438" s="179" t="s">
        <v>87</v>
      </c>
      <c r="AV438" s="11" t="s">
        <v>87</v>
      </c>
      <c r="AW438" s="11" t="s">
        <v>42</v>
      </c>
      <c r="AX438" s="11" t="s">
        <v>79</v>
      </c>
      <c r="AY438" s="179" t="s">
        <v>130</v>
      </c>
    </row>
    <row r="439" spans="2:51" s="12" customFormat="1" ht="22.5" customHeight="1">
      <c r="B439" s="186"/>
      <c r="D439" s="178" t="s">
        <v>139</v>
      </c>
      <c r="E439" s="189" t="s">
        <v>44</v>
      </c>
      <c r="F439" s="188" t="s">
        <v>1386</v>
      </c>
      <c r="H439" s="189" t="s">
        <v>44</v>
      </c>
      <c r="I439" s="190"/>
      <c r="L439" s="186"/>
      <c r="M439" s="191"/>
      <c r="N439" s="192"/>
      <c r="O439" s="192"/>
      <c r="P439" s="192"/>
      <c r="Q439" s="192"/>
      <c r="R439" s="192"/>
      <c r="S439" s="192"/>
      <c r="T439" s="193"/>
      <c r="AT439" s="189" t="s">
        <v>139</v>
      </c>
      <c r="AU439" s="189" t="s">
        <v>87</v>
      </c>
      <c r="AV439" s="12" t="s">
        <v>23</v>
      </c>
      <c r="AW439" s="12" t="s">
        <v>42</v>
      </c>
      <c r="AX439" s="12" t="s">
        <v>79</v>
      </c>
      <c r="AY439" s="189" t="s">
        <v>130</v>
      </c>
    </row>
    <row r="440" spans="2:51" s="11" customFormat="1" ht="22.5" customHeight="1">
      <c r="B440" s="177"/>
      <c r="D440" s="178" t="s">
        <v>139</v>
      </c>
      <c r="E440" s="179" t="s">
        <v>44</v>
      </c>
      <c r="F440" s="180" t="s">
        <v>1385</v>
      </c>
      <c r="H440" s="181">
        <v>2.4</v>
      </c>
      <c r="I440" s="182"/>
      <c r="L440" s="177"/>
      <c r="M440" s="183"/>
      <c r="N440" s="184"/>
      <c r="O440" s="184"/>
      <c r="P440" s="184"/>
      <c r="Q440" s="184"/>
      <c r="R440" s="184"/>
      <c r="S440" s="184"/>
      <c r="T440" s="185"/>
      <c r="AT440" s="179" t="s">
        <v>139</v>
      </c>
      <c r="AU440" s="179" t="s">
        <v>87</v>
      </c>
      <c r="AV440" s="11" t="s">
        <v>87</v>
      </c>
      <c r="AW440" s="11" t="s">
        <v>42</v>
      </c>
      <c r="AX440" s="11" t="s">
        <v>79</v>
      </c>
      <c r="AY440" s="179" t="s">
        <v>130</v>
      </c>
    </row>
    <row r="441" spans="2:51" s="12" customFormat="1" ht="22.5" customHeight="1">
      <c r="B441" s="186"/>
      <c r="D441" s="178" t="s">
        <v>139</v>
      </c>
      <c r="E441" s="189" t="s">
        <v>44</v>
      </c>
      <c r="F441" s="188" t="s">
        <v>1384</v>
      </c>
      <c r="H441" s="189" t="s">
        <v>44</v>
      </c>
      <c r="I441" s="190"/>
      <c r="L441" s="186"/>
      <c r="M441" s="191"/>
      <c r="N441" s="192"/>
      <c r="O441" s="192"/>
      <c r="P441" s="192"/>
      <c r="Q441" s="192"/>
      <c r="R441" s="192"/>
      <c r="S441" s="192"/>
      <c r="T441" s="193"/>
      <c r="AT441" s="189" t="s">
        <v>139</v>
      </c>
      <c r="AU441" s="189" t="s">
        <v>87</v>
      </c>
      <c r="AV441" s="12" t="s">
        <v>23</v>
      </c>
      <c r="AW441" s="12" t="s">
        <v>42</v>
      </c>
      <c r="AX441" s="12" t="s">
        <v>79</v>
      </c>
      <c r="AY441" s="189" t="s">
        <v>130</v>
      </c>
    </row>
    <row r="442" spans="2:51" s="12" customFormat="1" ht="22.5" customHeight="1">
      <c r="B442" s="186"/>
      <c r="D442" s="178" t="s">
        <v>139</v>
      </c>
      <c r="E442" s="189" t="s">
        <v>44</v>
      </c>
      <c r="F442" s="188" t="s">
        <v>141</v>
      </c>
      <c r="H442" s="189" t="s">
        <v>44</v>
      </c>
      <c r="I442" s="190"/>
      <c r="L442" s="186"/>
      <c r="M442" s="191"/>
      <c r="N442" s="192"/>
      <c r="O442" s="192"/>
      <c r="P442" s="192"/>
      <c r="Q442" s="192"/>
      <c r="R442" s="192"/>
      <c r="S442" s="192"/>
      <c r="T442" s="193"/>
      <c r="AT442" s="189" t="s">
        <v>139</v>
      </c>
      <c r="AU442" s="189" t="s">
        <v>87</v>
      </c>
      <c r="AV442" s="12" t="s">
        <v>23</v>
      </c>
      <c r="AW442" s="12" t="s">
        <v>42</v>
      </c>
      <c r="AX442" s="12" t="s">
        <v>79</v>
      </c>
      <c r="AY442" s="189" t="s">
        <v>130</v>
      </c>
    </row>
    <row r="443" spans="2:51" s="13" customFormat="1" ht="22.5" customHeight="1">
      <c r="B443" s="194"/>
      <c r="D443" s="195" t="s">
        <v>139</v>
      </c>
      <c r="E443" s="196" t="s">
        <v>44</v>
      </c>
      <c r="F443" s="197" t="s">
        <v>142</v>
      </c>
      <c r="H443" s="198">
        <v>36.638</v>
      </c>
      <c r="I443" s="199"/>
      <c r="L443" s="194"/>
      <c r="M443" s="200"/>
      <c r="N443" s="201"/>
      <c r="O443" s="201"/>
      <c r="P443" s="201"/>
      <c r="Q443" s="201"/>
      <c r="R443" s="201"/>
      <c r="S443" s="201"/>
      <c r="T443" s="202"/>
      <c r="AT443" s="216" t="s">
        <v>139</v>
      </c>
      <c r="AU443" s="216" t="s">
        <v>87</v>
      </c>
      <c r="AV443" s="13" t="s">
        <v>137</v>
      </c>
      <c r="AW443" s="13" t="s">
        <v>42</v>
      </c>
      <c r="AX443" s="13" t="s">
        <v>23</v>
      </c>
      <c r="AY443" s="216" t="s">
        <v>130</v>
      </c>
    </row>
    <row r="444" spans="2:65" s="1" customFormat="1" ht="22.5" customHeight="1">
      <c r="B444" s="164"/>
      <c r="C444" s="165" t="s">
        <v>931</v>
      </c>
      <c r="D444" s="165" t="s">
        <v>132</v>
      </c>
      <c r="E444" s="166" t="s">
        <v>540</v>
      </c>
      <c r="F444" s="167" t="s">
        <v>541</v>
      </c>
      <c r="G444" s="168" t="s">
        <v>283</v>
      </c>
      <c r="H444" s="169">
        <v>8</v>
      </c>
      <c r="I444" s="170">
        <v>355</v>
      </c>
      <c r="J444" s="171">
        <f>ROUND(I444*H444,2)</f>
        <v>2840</v>
      </c>
      <c r="K444" s="167" t="s">
        <v>136</v>
      </c>
      <c r="L444" s="34"/>
      <c r="M444" s="172" t="s">
        <v>44</v>
      </c>
      <c r="N444" s="173" t="s">
        <v>50</v>
      </c>
      <c r="O444" s="35"/>
      <c r="P444" s="174">
        <f>O444*H444</f>
        <v>0</v>
      </c>
      <c r="Q444" s="174">
        <v>0</v>
      </c>
      <c r="R444" s="174">
        <f>Q444*H444</f>
        <v>0</v>
      </c>
      <c r="S444" s="174">
        <v>0.082</v>
      </c>
      <c r="T444" s="175">
        <f>S444*H444</f>
        <v>0.656</v>
      </c>
      <c r="AR444" s="17" t="s">
        <v>137</v>
      </c>
      <c r="AT444" s="17" t="s">
        <v>132</v>
      </c>
      <c r="AU444" s="17" t="s">
        <v>87</v>
      </c>
      <c r="AY444" s="17" t="s">
        <v>130</v>
      </c>
      <c r="BE444" s="176">
        <f>IF(N444="základní",J444,0)</f>
        <v>2840</v>
      </c>
      <c r="BF444" s="176">
        <f>IF(N444="snížená",J444,0)</f>
        <v>0</v>
      </c>
      <c r="BG444" s="176">
        <f>IF(N444="zákl. přenesená",J444,0)</f>
        <v>0</v>
      </c>
      <c r="BH444" s="176">
        <f>IF(N444="sníž. přenesená",J444,0)</f>
        <v>0</v>
      </c>
      <c r="BI444" s="176">
        <f>IF(N444="nulová",J444,0)</f>
        <v>0</v>
      </c>
      <c r="BJ444" s="17" t="s">
        <v>23</v>
      </c>
      <c r="BK444" s="176">
        <f>ROUND(I444*H444,2)</f>
        <v>2840</v>
      </c>
      <c r="BL444" s="17" t="s">
        <v>137</v>
      </c>
      <c r="BM444" s="17" t="s">
        <v>1383</v>
      </c>
    </row>
    <row r="445" spans="2:51" s="11" customFormat="1" ht="22.5" customHeight="1">
      <c r="B445" s="177"/>
      <c r="D445" s="178" t="s">
        <v>139</v>
      </c>
      <c r="E445" s="179" t="s">
        <v>44</v>
      </c>
      <c r="F445" s="180" t="s">
        <v>174</v>
      </c>
      <c r="H445" s="181">
        <v>8</v>
      </c>
      <c r="I445" s="182"/>
      <c r="L445" s="177"/>
      <c r="M445" s="183"/>
      <c r="N445" s="184"/>
      <c r="O445" s="184"/>
      <c r="P445" s="184"/>
      <c r="Q445" s="184"/>
      <c r="R445" s="184"/>
      <c r="S445" s="184"/>
      <c r="T445" s="185"/>
      <c r="AT445" s="179" t="s">
        <v>139</v>
      </c>
      <c r="AU445" s="179" t="s">
        <v>87</v>
      </c>
      <c r="AV445" s="11" t="s">
        <v>87</v>
      </c>
      <c r="AW445" s="11" t="s">
        <v>42</v>
      </c>
      <c r="AX445" s="11" t="s">
        <v>79</v>
      </c>
      <c r="AY445" s="179" t="s">
        <v>130</v>
      </c>
    </row>
    <row r="446" spans="2:51" s="12" customFormat="1" ht="22.5" customHeight="1">
      <c r="B446" s="186"/>
      <c r="D446" s="178" t="s">
        <v>139</v>
      </c>
      <c r="E446" s="189" t="s">
        <v>44</v>
      </c>
      <c r="F446" s="188" t="s">
        <v>141</v>
      </c>
      <c r="H446" s="189" t="s">
        <v>44</v>
      </c>
      <c r="I446" s="190"/>
      <c r="L446" s="186"/>
      <c r="M446" s="191"/>
      <c r="N446" s="192"/>
      <c r="O446" s="192"/>
      <c r="P446" s="192"/>
      <c r="Q446" s="192"/>
      <c r="R446" s="192"/>
      <c r="S446" s="192"/>
      <c r="T446" s="193"/>
      <c r="AT446" s="189" t="s">
        <v>139</v>
      </c>
      <c r="AU446" s="189" t="s">
        <v>87</v>
      </c>
      <c r="AV446" s="12" t="s">
        <v>23</v>
      </c>
      <c r="AW446" s="12" t="s">
        <v>42</v>
      </c>
      <c r="AX446" s="12" t="s">
        <v>79</v>
      </c>
      <c r="AY446" s="189" t="s">
        <v>130</v>
      </c>
    </row>
    <row r="447" spans="2:51" s="13" customFormat="1" ht="22.5" customHeight="1">
      <c r="B447" s="194"/>
      <c r="D447" s="195" t="s">
        <v>139</v>
      </c>
      <c r="E447" s="196" t="s">
        <v>44</v>
      </c>
      <c r="F447" s="197" t="s">
        <v>142</v>
      </c>
      <c r="H447" s="198">
        <v>8</v>
      </c>
      <c r="I447" s="199"/>
      <c r="L447" s="194"/>
      <c r="M447" s="200"/>
      <c r="N447" s="201"/>
      <c r="O447" s="201"/>
      <c r="P447" s="201"/>
      <c r="Q447" s="201"/>
      <c r="R447" s="201"/>
      <c r="S447" s="201"/>
      <c r="T447" s="202"/>
      <c r="AT447" s="216" t="s">
        <v>139</v>
      </c>
      <c r="AU447" s="216" t="s">
        <v>87</v>
      </c>
      <c r="AV447" s="13" t="s">
        <v>137</v>
      </c>
      <c r="AW447" s="13" t="s">
        <v>42</v>
      </c>
      <c r="AX447" s="13" t="s">
        <v>23</v>
      </c>
      <c r="AY447" s="216" t="s">
        <v>130</v>
      </c>
    </row>
    <row r="448" spans="2:65" s="1" customFormat="1" ht="22.5" customHeight="1">
      <c r="B448" s="164"/>
      <c r="C448" s="165" t="s">
        <v>936</v>
      </c>
      <c r="D448" s="165" t="s">
        <v>132</v>
      </c>
      <c r="E448" s="166" t="s">
        <v>1382</v>
      </c>
      <c r="F448" s="167" t="s">
        <v>1381</v>
      </c>
      <c r="G448" s="168" t="s">
        <v>263</v>
      </c>
      <c r="H448" s="169">
        <v>20</v>
      </c>
      <c r="I448" s="170">
        <v>395</v>
      </c>
      <c r="J448" s="171">
        <f>ROUND(I448*H448,2)</f>
        <v>7900</v>
      </c>
      <c r="K448" s="167" t="s">
        <v>136</v>
      </c>
      <c r="L448" s="34"/>
      <c r="M448" s="172" t="s">
        <v>44</v>
      </c>
      <c r="N448" s="173" t="s">
        <v>50</v>
      </c>
      <c r="O448" s="35"/>
      <c r="P448" s="174">
        <f>O448*H448</f>
        <v>0</v>
      </c>
      <c r="Q448" s="174">
        <v>8E-05</v>
      </c>
      <c r="R448" s="174">
        <f>Q448*H448</f>
        <v>0.0016</v>
      </c>
      <c r="S448" s="174">
        <v>0.018</v>
      </c>
      <c r="T448" s="175">
        <f>S448*H448</f>
        <v>0.36</v>
      </c>
      <c r="AR448" s="17" t="s">
        <v>137</v>
      </c>
      <c r="AT448" s="17" t="s">
        <v>132</v>
      </c>
      <c r="AU448" s="17" t="s">
        <v>87</v>
      </c>
      <c r="AY448" s="17" t="s">
        <v>130</v>
      </c>
      <c r="BE448" s="176">
        <f>IF(N448="základní",J448,0)</f>
        <v>7900</v>
      </c>
      <c r="BF448" s="176">
        <f>IF(N448="snížená",J448,0)</f>
        <v>0</v>
      </c>
      <c r="BG448" s="176">
        <f>IF(N448="zákl. přenesená",J448,0)</f>
        <v>0</v>
      </c>
      <c r="BH448" s="176">
        <f>IF(N448="sníž. přenesená",J448,0)</f>
        <v>0</v>
      </c>
      <c r="BI448" s="176">
        <f>IF(N448="nulová",J448,0)</f>
        <v>0</v>
      </c>
      <c r="BJ448" s="17" t="s">
        <v>23</v>
      </c>
      <c r="BK448" s="176">
        <f>ROUND(I448*H448,2)</f>
        <v>7900</v>
      </c>
      <c r="BL448" s="17" t="s">
        <v>137</v>
      </c>
      <c r="BM448" s="17" t="s">
        <v>1380</v>
      </c>
    </row>
    <row r="449" spans="2:51" s="11" customFormat="1" ht="22.5" customHeight="1">
      <c r="B449" s="177"/>
      <c r="D449" s="178" t="s">
        <v>139</v>
      </c>
      <c r="E449" s="179" t="s">
        <v>44</v>
      </c>
      <c r="F449" s="180" t="s">
        <v>1379</v>
      </c>
      <c r="H449" s="181">
        <v>20</v>
      </c>
      <c r="I449" s="182"/>
      <c r="L449" s="177"/>
      <c r="M449" s="183"/>
      <c r="N449" s="184"/>
      <c r="O449" s="184"/>
      <c r="P449" s="184"/>
      <c r="Q449" s="184"/>
      <c r="R449" s="184"/>
      <c r="S449" s="184"/>
      <c r="T449" s="185"/>
      <c r="AT449" s="179" t="s">
        <v>139</v>
      </c>
      <c r="AU449" s="179" t="s">
        <v>87</v>
      </c>
      <c r="AV449" s="11" t="s">
        <v>87</v>
      </c>
      <c r="AW449" s="11" t="s">
        <v>42</v>
      </c>
      <c r="AX449" s="11" t="s">
        <v>79</v>
      </c>
      <c r="AY449" s="179" t="s">
        <v>130</v>
      </c>
    </row>
    <row r="450" spans="2:51" s="12" customFormat="1" ht="22.5" customHeight="1">
      <c r="B450" s="186"/>
      <c r="D450" s="178" t="s">
        <v>139</v>
      </c>
      <c r="E450" s="189" t="s">
        <v>44</v>
      </c>
      <c r="F450" s="188" t="s">
        <v>141</v>
      </c>
      <c r="H450" s="189" t="s">
        <v>44</v>
      </c>
      <c r="I450" s="190"/>
      <c r="L450" s="186"/>
      <c r="M450" s="191"/>
      <c r="N450" s="192"/>
      <c r="O450" s="192"/>
      <c r="P450" s="192"/>
      <c r="Q450" s="192"/>
      <c r="R450" s="192"/>
      <c r="S450" s="192"/>
      <c r="T450" s="193"/>
      <c r="AT450" s="189" t="s">
        <v>139</v>
      </c>
      <c r="AU450" s="189" t="s">
        <v>87</v>
      </c>
      <c r="AV450" s="12" t="s">
        <v>23</v>
      </c>
      <c r="AW450" s="12" t="s">
        <v>42</v>
      </c>
      <c r="AX450" s="12" t="s">
        <v>79</v>
      </c>
      <c r="AY450" s="189" t="s">
        <v>130</v>
      </c>
    </row>
    <row r="451" spans="2:51" s="13" customFormat="1" ht="22.5" customHeight="1">
      <c r="B451" s="194"/>
      <c r="D451" s="195" t="s">
        <v>139</v>
      </c>
      <c r="E451" s="196" t="s">
        <v>44</v>
      </c>
      <c r="F451" s="197" t="s">
        <v>142</v>
      </c>
      <c r="H451" s="198">
        <v>20</v>
      </c>
      <c r="I451" s="199"/>
      <c r="L451" s="194"/>
      <c r="M451" s="200"/>
      <c r="N451" s="201"/>
      <c r="O451" s="201"/>
      <c r="P451" s="201"/>
      <c r="Q451" s="201"/>
      <c r="R451" s="201"/>
      <c r="S451" s="201"/>
      <c r="T451" s="202"/>
      <c r="AT451" s="216" t="s">
        <v>139</v>
      </c>
      <c r="AU451" s="216" t="s">
        <v>87</v>
      </c>
      <c r="AV451" s="13" t="s">
        <v>137</v>
      </c>
      <c r="AW451" s="13" t="s">
        <v>42</v>
      </c>
      <c r="AX451" s="13" t="s">
        <v>23</v>
      </c>
      <c r="AY451" s="216" t="s">
        <v>130</v>
      </c>
    </row>
    <row r="452" spans="2:65" s="1" customFormat="1" ht="31.5" customHeight="1">
      <c r="B452" s="164"/>
      <c r="C452" s="165" t="s">
        <v>941</v>
      </c>
      <c r="D452" s="165" t="s">
        <v>132</v>
      </c>
      <c r="E452" s="166" t="s">
        <v>1378</v>
      </c>
      <c r="F452" s="167" t="s">
        <v>1377</v>
      </c>
      <c r="G452" s="168" t="s">
        <v>283</v>
      </c>
      <c r="H452" s="169">
        <v>46</v>
      </c>
      <c r="I452" s="170">
        <v>239</v>
      </c>
      <c r="J452" s="171">
        <f>ROUND(I452*H452,2)</f>
        <v>10994</v>
      </c>
      <c r="K452" s="167" t="s">
        <v>136</v>
      </c>
      <c r="L452" s="34"/>
      <c r="M452" s="172" t="s">
        <v>44</v>
      </c>
      <c r="N452" s="173" t="s">
        <v>50</v>
      </c>
      <c r="O452" s="35"/>
      <c r="P452" s="174">
        <f>O452*H452</f>
        <v>0</v>
      </c>
      <c r="Q452" s="174">
        <v>5E-05</v>
      </c>
      <c r="R452" s="174">
        <f>Q452*H452</f>
        <v>0.0023</v>
      </c>
      <c r="S452" s="174">
        <v>0</v>
      </c>
      <c r="T452" s="175">
        <f>S452*H452</f>
        <v>0</v>
      </c>
      <c r="AR452" s="17" t="s">
        <v>137</v>
      </c>
      <c r="AT452" s="17" t="s">
        <v>132</v>
      </c>
      <c r="AU452" s="17" t="s">
        <v>87</v>
      </c>
      <c r="AY452" s="17" t="s">
        <v>130</v>
      </c>
      <c r="BE452" s="176">
        <f>IF(N452="základní",J452,0)</f>
        <v>10994</v>
      </c>
      <c r="BF452" s="176">
        <f>IF(N452="snížená",J452,0)</f>
        <v>0</v>
      </c>
      <c r="BG452" s="176">
        <f>IF(N452="zákl. přenesená",J452,0)</f>
        <v>0</v>
      </c>
      <c r="BH452" s="176">
        <f>IF(N452="sníž. přenesená",J452,0)</f>
        <v>0</v>
      </c>
      <c r="BI452" s="176">
        <f>IF(N452="nulová",J452,0)</f>
        <v>0</v>
      </c>
      <c r="BJ452" s="17" t="s">
        <v>23</v>
      </c>
      <c r="BK452" s="176">
        <f>ROUND(I452*H452,2)</f>
        <v>10994</v>
      </c>
      <c r="BL452" s="17" t="s">
        <v>137</v>
      </c>
      <c r="BM452" s="17" t="s">
        <v>1376</v>
      </c>
    </row>
    <row r="453" spans="2:51" s="11" customFormat="1" ht="22.5" customHeight="1">
      <c r="B453" s="177"/>
      <c r="D453" s="178" t="s">
        <v>139</v>
      </c>
      <c r="E453" s="179" t="s">
        <v>44</v>
      </c>
      <c r="F453" s="180" t="s">
        <v>367</v>
      </c>
      <c r="H453" s="181">
        <v>46</v>
      </c>
      <c r="I453" s="182"/>
      <c r="L453" s="177"/>
      <c r="M453" s="183"/>
      <c r="N453" s="184"/>
      <c r="O453" s="184"/>
      <c r="P453" s="184"/>
      <c r="Q453" s="184"/>
      <c r="R453" s="184"/>
      <c r="S453" s="184"/>
      <c r="T453" s="185"/>
      <c r="AT453" s="179" t="s">
        <v>139</v>
      </c>
      <c r="AU453" s="179" t="s">
        <v>87</v>
      </c>
      <c r="AV453" s="11" t="s">
        <v>87</v>
      </c>
      <c r="AW453" s="11" t="s">
        <v>42</v>
      </c>
      <c r="AX453" s="11" t="s">
        <v>79</v>
      </c>
      <c r="AY453" s="179" t="s">
        <v>130</v>
      </c>
    </row>
    <row r="454" spans="2:51" s="12" customFormat="1" ht="22.5" customHeight="1">
      <c r="B454" s="186"/>
      <c r="D454" s="178" t="s">
        <v>139</v>
      </c>
      <c r="E454" s="189" t="s">
        <v>44</v>
      </c>
      <c r="F454" s="188" t="s">
        <v>141</v>
      </c>
      <c r="H454" s="189" t="s">
        <v>44</v>
      </c>
      <c r="I454" s="190"/>
      <c r="L454" s="186"/>
      <c r="M454" s="191"/>
      <c r="N454" s="192"/>
      <c r="O454" s="192"/>
      <c r="P454" s="192"/>
      <c r="Q454" s="192"/>
      <c r="R454" s="192"/>
      <c r="S454" s="192"/>
      <c r="T454" s="193"/>
      <c r="AT454" s="189" t="s">
        <v>139</v>
      </c>
      <c r="AU454" s="189" t="s">
        <v>87</v>
      </c>
      <c r="AV454" s="12" t="s">
        <v>23</v>
      </c>
      <c r="AW454" s="12" t="s">
        <v>42</v>
      </c>
      <c r="AX454" s="12" t="s">
        <v>79</v>
      </c>
      <c r="AY454" s="189" t="s">
        <v>130</v>
      </c>
    </row>
    <row r="455" spans="2:51" s="13" customFormat="1" ht="22.5" customHeight="1">
      <c r="B455" s="194"/>
      <c r="D455" s="195" t="s">
        <v>139</v>
      </c>
      <c r="E455" s="196" t="s">
        <v>44</v>
      </c>
      <c r="F455" s="197" t="s">
        <v>142</v>
      </c>
      <c r="H455" s="198">
        <v>46</v>
      </c>
      <c r="I455" s="199"/>
      <c r="L455" s="194"/>
      <c r="M455" s="200"/>
      <c r="N455" s="201"/>
      <c r="O455" s="201"/>
      <c r="P455" s="201"/>
      <c r="Q455" s="201"/>
      <c r="R455" s="201"/>
      <c r="S455" s="201"/>
      <c r="T455" s="202"/>
      <c r="AT455" s="216" t="s">
        <v>139</v>
      </c>
      <c r="AU455" s="216" t="s">
        <v>87</v>
      </c>
      <c r="AV455" s="13" t="s">
        <v>137</v>
      </c>
      <c r="AW455" s="13" t="s">
        <v>42</v>
      </c>
      <c r="AX455" s="13" t="s">
        <v>23</v>
      </c>
      <c r="AY455" s="216" t="s">
        <v>130</v>
      </c>
    </row>
    <row r="456" spans="2:65" s="1" customFormat="1" ht="22.5" customHeight="1">
      <c r="B456" s="164"/>
      <c r="C456" s="165" t="s">
        <v>1375</v>
      </c>
      <c r="D456" s="165" t="s">
        <v>132</v>
      </c>
      <c r="E456" s="166" t="s">
        <v>1374</v>
      </c>
      <c r="F456" s="167" t="s">
        <v>1373</v>
      </c>
      <c r="G456" s="168" t="s">
        <v>263</v>
      </c>
      <c r="H456" s="169">
        <v>134.36</v>
      </c>
      <c r="I456" s="170">
        <v>577</v>
      </c>
      <c r="J456" s="171">
        <f>ROUND(I456*H456,2)</f>
        <v>77525.72</v>
      </c>
      <c r="K456" s="167" t="s">
        <v>136</v>
      </c>
      <c r="L456" s="34"/>
      <c r="M456" s="172" t="s">
        <v>44</v>
      </c>
      <c r="N456" s="173" t="s">
        <v>50</v>
      </c>
      <c r="O456" s="35"/>
      <c r="P456" s="174">
        <f>O456*H456</f>
        <v>0</v>
      </c>
      <c r="Q456" s="174">
        <v>0.00073</v>
      </c>
      <c r="R456" s="174">
        <f>Q456*H456</f>
        <v>0.09808280000000001</v>
      </c>
      <c r="S456" s="174">
        <v>0.005</v>
      </c>
      <c r="T456" s="175">
        <f>S456*H456</f>
        <v>0.6718000000000001</v>
      </c>
      <c r="AR456" s="17" t="s">
        <v>137</v>
      </c>
      <c r="AT456" s="17" t="s">
        <v>132</v>
      </c>
      <c r="AU456" s="17" t="s">
        <v>87</v>
      </c>
      <c r="AY456" s="17" t="s">
        <v>130</v>
      </c>
      <c r="BE456" s="176">
        <f>IF(N456="základní",J456,0)</f>
        <v>77525.72</v>
      </c>
      <c r="BF456" s="176">
        <f>IF(N456="snížená",J456,0)</f>
        <v>0</v>
      </c>
      <c r="BG456" s="176">
        <f>IF(N456="zákl. přenesená",J456,0)</f>
        <v>0</v>
      </c>
      <c r="BH456" s="176">
        <f>IF(N456="sníž. přenesená",J456,0)</f>
        <v>0</v>
      </c>
      <c r="BI456" s="176">
        <f>IF(N456="nulová",J456,0)</f>
        <v>0</v>
      </c>
      <c r="BJ456" s="17" t="s">
        <v>23</v>
      </c>
      <c r="BK456" s="176">
        <f>ROUND(I456*H456,2)</f>
        <v>77525.72</v>
      </c>
      <c r="BL456" s="17" t="s">
        <v>137</v>
      </c>
      <c r="BM456" s="17" t="s">
        <v>1372</v>
      </c>
    </row>
    <row r="457" spans="2:51" s="11" customFormat="1" ht="22.5" customHeight="1">
      <c r="B457" s="177"/>
      <c r="D457" s="178" t="s">
        <v>139</v>
      </c>
      <c r="E457" s="179" t="s">
        <v>44</v>
      </c>
      <c r="F457" s="180" t="s">
        <v>1371</v>
      </c>
      <c r="H457" s="181">
        <v>134.36</v>
      </c>
      <c r="I457" s="182"/>
      <c r="L457" s="177"/>
      <c r="M457" s="183"/>
      <c r="N457" s="184"/>
      <c r="O457" s="184"/>
      <c r="P457" s="184"/>
      <c r="Q457" s="184"/>
      <c r="R457" s="184"/>
      <c r="S457" s="184"/>
      <c r="T457" s="185"/>
      <c r="AT457" s="179" t="s">
        <v>139</v>
      </c>
      <c r="AU457" s="179" t="s">
        <v>87</v>
      </c>
      <c r="AV457" s="11" t="s">
        <v>87</v>
      </c>
      <c r="AW457" s="11" t="s">
        <v>42</v>
      </c>
      <c r="AX457" s="11" t="s">
        <v>79</v>
      </c>
      <c r="AY457" s="179" t="s">
        <v>130</v>
      </c>
    </row>
    <row r="458" spans="2:51" s="12" customFormat="1" ht="22.5" customHeight="1">
      <c r="B458" s="186"/>
      <c r="D458" s="178" t="s">
        <v>139</v>
      </c>
      <c r="E458" s="189" t="s">
        <v>44</v>
      </c>
      <c r="F458" s="188" t="s">
        <v>1370</v>
      </c>
      <c r="H458" s="189" t="s">
        <v>44</v>
      </c>
      <c r="I458" s="190"/>
      <c r="L458" s="186"/>
      <c r="M458" s="191"/>
      <c r="N458" s="192"/>
      <c r="O458" s="192"/>
      <c r="P458" s="192"/>
      <c r="Q458" s="192"/>
      <c r="R458" s="192"/>
      <c r="S458" s="192"/>
      <c r="T458" s="193"/>
      <c r="AT458" s="189" t="s">
        <v>139</v>
      </c>
      <c r="AU458" s="189" t="s">
        <v>87</v>
      </c>
      <c r="AV458" s="12" t="s">
        <v>23</v>
      </c>
      <c r="AW458" s="12" t="s">
        <v>42</v>
      </c>
      <c r="AX458" s="12" t="s">
        <v>79</v>
      </c>
      <c r="AY458" s="189" t="s">
        <v>130</v>
      </c>
    </row>
    <row r="459" spans="2:51" s="13" customFormat="1" ht="22.5" customHeight="1">
      <c r="B459" s="194"/>
      <c r="D459" s="195" t="s">
        <v>139</v>
      </c>
      <c r="E459" s="196" t="s">
        <v>44</v>
      </c>
      <c r="F459" s="197" t="s">
        <v>142</v>
      </c>
      <c r="H459" s="198">
        <v>134.36</v>
      </c>
      <c r="I459" s="199"/>
      <c r="L459" s="194"/>
      <c r="M459" s="200"/>
      <c r="N459" s="201"/>
      <c r="O459" s="201"/>
      <c r="P459" s="201"/>
      <c r="Q459" s="201"/>
      <c r="R459" s="201"/>
      <c r="S459" s="201"/>
      <c r="T459" s="202"/>
      <c r="AT459" s="216" t="s">
        <v>139</v>
      </c>
      <c r="AU459" s="216" t="s">
        <v>87</v>
      </c>
      <c r="AV459" s="13" t="s">
        <v>137</v>
      </c>
      <c r="AW459" s="13" t="s">
        <v>42</v>
      </c>
      <c r="AX459" s="13" t="s">
        <v>23</v>
      </c>
      <c r="AY459" s="216" t="s">
        <v>130</v>
      </c>
    </row>
    <row r="460" spans="2:65" s="1" customFormat="1" ht="22.5" customHeight="1">
      <c r="B460" s="164"/>
      <c r="C460" s="165" t="s">
        <v>1369</v>
      </c>
      <c r="D460" s="165" t="s">
        <v>132</v>
      </c>
      <c r="E460" s="166" t="s">
        <v>1368</v>
      </c>
      <c r="F460" s="167" t="s">
        <v>1367</v>
      </c>
      <c r="G460" s="168" t="s">
        <v>263</v>
      </c>
      <c r="H460" s="169">
        <v>5.6</v>
      </c>
      <c r="I460" s="170">
        <v>2710</v>
      </c>
      <c r="J460" s="171">
        <f>ROUND(I460*H460,2)</f>
        <v>15176</v>
      </c>
      <c r="K460" s="167" t="s">
        <v>136</v>
      </c>
      <c r="L460" s="34"/>
      <c r="M460" s="172" t="s">
        <v>44</v>
      </c>
      <c r="N460" s="173" t="s">
        <v>50</v>
      </c>
      <c r="O460" s="35"/>
      <c r="P460" s="174">
        <f>O460*H460</f>
        <v>0</v>
      </c>
      <c r="Q460" s="174">
        <v>0.00097</v>
      </c>
      <c r="R460" s="174">
        <f>Q460*H460</f>
        <v>0.005432</v>
      </c>
      <c r="S460" s="174">
        <v>0.025</v>
      </c>
      <c r="T460" s="175">
        <f>S460*H460</f>
        <v>0.13999999999999999</v>
      </c>
      <c r="AR460" s="17" t="s">
        <v>137</v>
      </c>
      <c r="AT460" s="17" t="s">
        <v>132</v>
      </c>
      <c r="AU460" s="17" t="s">
        <v>87</v>
      </c>
      <c r="AY460" s="17" t="s">
        <v>130</v>
      </c>
      <c r="BE460" s="176">
        <f>IF(N460="základní",J460,0)</f>
        <v>15176</v>
      </c>
      <c r="BF460" s="176">
        <f>IF(N460="snížená",J460,0)</f>
        <v>0</v>
      </c>
      <c r="BG460" s="176">
        <f>IF(N460="zákl. přenesená",J460,0)</f>
        <v>0</v>
      </c>
      <c r="BH460" s="176">
        <f>IF(N460="sníž. přenesená",J460,0)</f>
        <v>0</v>
      </c>
      <c r="BI460" s="176">
        <f>IF(N460="nulová",J460,0)</f>
        <v>0</v>
      </c>
      <c r="BJ460" s="17" t="s">
        <v>23</v>
      </c>
      <c r="BK460" s="176">
        <f>ROUND(I460*H460,2)</f>
        <v>15176</v>
      </c>
      <c r="BL460" s="17" t="s">
        <v>137</v>
      </c>
      <c r="BM460" s="17" t="s">
        <v>1366</v>
      </c>
    </row>
    <row r="461" spans="2:51" s="11" customFormat="1" ht="22.5" customHeight="1">
      <c r="B461" s="177"/>
      <c r="D461" s="178" t="s">
        <v>139</v>
      </c>
      <c r="E461" s="179" t="s">
        <v>44</v>
      </c>
      <c r="F461" s="180" t="s">
        <v>1365</v>
      </c>
      <c r="H461" s="181">
        <v>5.6</v>
      </c>
      <c r="I461" s="182"/>
      <c r="L461" s="177"/>
      <c r="M461" s="183"/>
      <c r="N461" s="184"/>
      <c r="O461" s="184"/>
      <c r="P461" s="184"/>
      <c r="Q461" s="184"/>
      <c r="R461" s="184"/>
      <c r="S461" s="184"/>
      <c r="T461" s="185"/>
      <c r="AT461" s="179" t="s">
        <v>139</v>
      </c>
      <c r="AU461" s="179" t="s">
        <v>87</v>
      </c>
      <c r="AV461" s="11" t="s">
        <v>87</v>
      </c>
      <c r="AW461" s="11" t="s">
        <v>42</v>
      </c>
      <c r="AX461" s="11" t="s">
        <v>79</v>
      </c>
      <c r="AY461" s="179" t="s">
        <v>130</v>
      </c>
    </row>
    <row r="462" spans="2:51" s="12" customFormat="1" ht="22.5" customHeight="1">
      <c r="B462" s="186"/>
      <c r="D462" s="178" t="s">
        <v>139</v>
      </c>
      <c r="E462" s="189" t="s">
        <v>44</v>
      </c>
      <c r="F462" s="188" t="s">
        <v>1364</v>
      </c>
      <c r="H462" s="189" t="s">
        <v>44</v>
      </c>
      <c r="I462" s="190"/>
      <c r="L462" s="186"/>
      <c r="M462" s="191"/>
      <c r="N462" s="192"/>
      <c r="O462" s="192"/>
      <c r="P462" s="192"/>
      <c r="Q462" s="192"/>
      <c r="R462" s="192"/>
      <c r="S462" s="192"/>
      <c r="T462" s="193"/>
      <c r="AT462" s="189" t="s">
        <v>139</v>
      </c>
      <c r="AU462" s="189" t="s">
        <v>87</v>
      </c>
      <c r="AV462" s="12" t="s">
        <v>23</v>
      </c>
      <c r="AW462" s="12" t="s">
        <v>42</v>
      </c>
      <c r="AX462" s="12" t="s">
        <v>79</v>
      </c>
      <c r="AY462" s="189" t="s">
        <v>130</v>
      </c>
    </row>
    <row r="463" spans="2:51" s="13" customFormat="1" ht="22.5" customHeight="1">
      <c r="B463" s="194"/>
      <c r="D463" s="195" t="s">
        <v>139</v>
      </c>
      <c r="E463" s="196" t="s">
        <v>44</v>
      </c>
      <c r="F463" s="197" t="s">
        <v>142</v>
      </c>
      <c r="H463" s="198">
        <v>5.6</v>
      </c>
      <c r="I463" s="199"/>
      <c r="L463" s="194"/>
      <c r="M463" s="200"/>
      <c r="N463" s="201"/>
      <c r="O463" s="201"/>
      <c r="P463" s="201"/>
      <c r="Q463" s="201"/>
      <c r="R463" s="201"/>
      <c r="S463" s="201"/>
      <c r="T463" s="202"/>
      <c r="AT463" s="216" t="s">
        <v>139</v>
      </c>
      <c r="AU463" s="216" t="s">
        <v>87</v>
      </c>
      <c r="AV463" s="13" t="s">
        <v>137</v>
      </c>
      <c r="AW463" s="13" t="s">
        <v>42</v>
      </c>
      <c r="AX463" s="13" t="s">
        <v>23</v>
      </c>
      <c r="AY463" s="216" t="s">
        <v>130</v>
      </c>
    </row>
    <row r="464" spans="2:65" s="1" customFormat="1" ht="22.5" customHeight="1">
      <c r="B464" s="164"/>
      <c r="C464" s="165" t="s">
        <v>1363</v>
      </c>
      <c r="D464" s="165" t="s">
        <v>132</v>
      </c>
      <c r="E464" s="166" t="s">
        <v>1362</v>
      </c>
      <c r="F464" s="167" t="s">
        <v>1361</v>
      </c>
      <c r="G464" s="168" t="s">
        <v>263</v>
      </c>
      <c r="H464" s="169">
        <v>2</v>
      </c>
      <c r="I464" s="170">
        <v>5340</v>
      </c>
      <c r="J464" s="171">
        <f>ROUND(I464*H464,2)</f>
        <v>10680</v>
      </c>
      <c r="K464" s="167" t="s">
        <v>136</v>
      </c>
      <c r="L464" s="34"/>
      <c r="M464" s="172" t="s">
        <v>44</v>
      </c>
      <c r="N464" s="173" t="s">
        <v>50</v>
      </c>
      <c r="O464" s="35"/>
      <c r="P464" s="174">
        <f>O464*H464</f>
        <v>0</v>
      </c>
      <c r="Q464" s="174">
        <v>0.00309</v>
      </c>
      <c r="R464" s="174">
        <f>Q464*H464</f>
        <v>0.00618</v>
      </c>
      <c r="S464" s="174">
        <v>0.126</v>
      </c>
      <c r="T464" s="175">
        <f>S464*H464</f>
        <v>0.252</v>
      </c>
      <c r="AR464" s="17" t="s">
        <v>137</v>
      </c>
      <c r="AT464" s="17" t="s">
        <v>132</v>
      </c>
      <c r="AU464" s="17" t="s">
        <v>87</v>
      </c>
      <c r="AY464" s="17" t="s">
        <v>130</v>
      </c>
      <c r="BE464" s="176">
        <f>IF(N464="základní",J464,0)</f>
        <v>10680</v>
      </c>
      <c r="BF464" s="176">
        <f>IF(N464="snížená",J464,0)</f>
        <v>0</v>
      </c>
      <c r="BG464" s="176">
        <f>IF(N464="zákl. přenesená",J464,0)</f>
        <v>0</v>
      </c>
      <c r="BH464" s="176">
        <f>IF(N464="sníž. přenesená",J464,0)</f>
        <v>0</v>
      </c>
      <c r="BI464" s="176">
        <f>IF(N464="nulová",J464,0)</f>
        <v>0</v>
      </c>
      <c r="BJ464" s="17" t="s">
        <v>23</v>
      </c>
      <c r="BK464" s="176">
        <f>ROUND(I464*H464,2)</f>
        <v>10680</v>
      </c>
      <c r="BL464" s="17" t="s">
        <v>137</v>
      </c>
      <c r="BM464" s="17" t="s">
        <v>1360</v>
      </c>
    </row>
    <row r="465" spans="2:51" s="11" customFormat="1" ht="22.5" customHeight="1">
      <c r="B465" s="177"/>
      <c r="D465" s="178" t="s">
        <v>139</v>
      </c>
      <c r="E465" s="179" t="s">
        <v>44</v>
      </c>
      <c r="F465" s="180" t="s">
        <v>87</v>
      </c>
      <c r="H465" s="181">
        <v>2</v>
      </c>
      <c r="I465" s="182"/>
      <c r="L465" s="177"/>
      <c r="M465" s="183"/>
      <c r="N465" s="184"/>
      <c r="O465" s="184"/>
      <c r="P465" s="184"/>
      <c r="Q465" s="184"/>
      <c r="R465" s="184"/>
      <c r="S465" s="184"/>
      <c r="T465" s="185"/>
      <c r="AT465" s="179" t="s">
        <v>139</v>
      </c>
      <c r="AU465" s="179" t="s">
        <v>87</v>
      </c>
      <c r="AV465" s="11" t="s">
        <v>87</v>
      </c>
      <c r="AW465" s="11" t="s">
        <v>42</v>
      </c>
      <c r="AX465" s="11" t="s">
        <v>79</v>
      </c>
      <c r="AY465" s="179" t="s">
        <v>130</v>
      </c>
    </row>
    <row r="466" spans="2:51" s="12" customFormat="1" ht="22.5" customHeight="1">
      <c r="B466" s="186"/>
      <c r="D466" s="178" t="s">
        <v>139</v>
      </c>
      <c r="E466" s="189" t="s">
        <v>44</v>
      </c>
      <c r="F466" s="188" t="s">
        <v>1359</v>
      </c>
      <c r="H466" s="189" t="s">
        <v>44</v>
      </c>
      <c r="I466" s="190"/>
      <c r="L466" s="186"/>
      <c r="M466" s="191"/>
      <c r="N466" s="192"/>
      <c r="O466" s="192"/>
      <c r="P466" s="192"/>
      <c r="Q466" s="192"/>
      <c r="R466" s="192"/>
      <c r="S466" s="192"/>
      <c r="T466" s="193"/>
      <c r="AT466" s="189" t="s">
        <v>139</v>
      </c>
      <c r="AU466" s="189" t="s">
        <v>87</v>
      </c>
      <c r="AV466" s="12" t="s">
        <v>23</v>
      </c>
      <c r="AW466" s="12" t="s">
        <v>42</v>
      </c>
      <c r="AX466" s="12" t="s">
        <v>79</v>
      </c>
      <c r="AY466" s="189" t="s">
        <v>130</v>
      </c>
    </row>
    <row r="467" spans="2:51" s="13" customFormat="1" ht="22.5" customHeight="1">
      <c r="B467" s="194"/>
      <c r="D467" s="195" t="s">
        <v>139</v>
      </c>
      <c r="E467" s="196" t="s">
        <v>44</v>
      </c>
      <c r="F467" s="197" t="s">
        <v>142</v>
      </c>
      <c r="H467" s="198">
        <v>2</v>
      </c>
      <c r="I467" s="199"/>
      <c r="L467" s="194"/>
      <c r="M467" s="200"/>
      <c r="N467" s="201"/>
      <c r="O467" s="201"/>
      <c r="P467" s="201"/>
      <c r="Q467" s="201"/>
      <c r="R467" s="201"/>
      <c r="S467" s="201"/>
      <c r="T467" s="202"/>
      <c r="AT467" s="216" t="s">
        <v>139</v>
      </c>
      <c r="AU467" s="216" t="s">
        <v>87</v>
      </c>
      <c r="AV467" s="13" t="s">
        <v>137</v>
      </c>
      <c r="AW467" s="13" t="s">
        <v>42</v>
      </c>
      <c r="AX467" s="13" t="s">
        <v>23</v>
      </c>
      <c r="AY467" s="216" t="s">
        <v>130</v>
      </c>
    </row>
    <row r="468" spans="2:65" s="1" customFormat="1" ht="22.5" customHeight="1">
      <c r="B468" s="164"/>
      <c r="C468" s="165" t="s">
        <v>537</v>
      </c>
      <c r="D468" s="165" t="s">
        <v>132</v>
      </c>
      <c r="E468" s="166" t="s">
        <v>1358</v>
      </c>
      <c r="F468" s="167" t="s">
        <v>1357</v>
      </c>
      <c r="G468" s="168" t="s">
        <v>135</v>
      </c>
      <c r="H468" s="169">
        <v>52.451</v>
      </c>
      <c r="I468" s="170">
        <v>210</v>
      </c>
      <c r="J468" s="171">
        <f>ROUND(I468*H468,2)</f>
        <v>11014.71</v>
      </c>
      <c r="K468" s="167" t="s">
        <v>44</v>
      </c>
      <c r="L468" s="34"/>
      <c r="M468" s="172" t="s">
        <v>44</v>
      </c>
      <c r="N468" s="173" t="s">
        <v>50</v>
      </c>
      <c r="O468" s="35"/>
      <c r="P468" s="174">
        <f>O468*H468</f>
        <v>0</v>
      </c>
      <c r="Q468" s="174">
        <v>0.065</v>
      </c>
      <c r="R468" s="174">
        <f>Q468*H468</f>
        <v>3.4093150000000003</v>
      </c>
      <c r="S468" s="174">
        <v>0.13</v>
      </c>
      <c r="T468" s="175">
        <f>S468*H468</f>
        <v>6.818630000000001</v>
      </c>
      <c r="AR468" s="17" t="s">
        <v>137</v>
      </c>
      <c r="AT468" s="17" t="s">
        <v>132</v>
      </c>
      <c r="AU468" s="17" t="s">
        <v>87</v>
      </c>
      <c r="AY468" s="17" t="s">
        <v>130</v>
      </c>
      <c r="BE468" s="176">
        <f>IF(N468="základní",J468,0)</f>
        <v>11014.71</v>
      </c>
      <c r="BF468" s="176">
        <f>IF(N468="snížená",J468,0)</f>
        <v>0</v>
      </c>
      <c r="BG468" s="176">
        <f>IF(N468="zákl. přenesená",J468,0)</f>
        <v>0</v>
      </c>
      <c r="BH468" s="176">
        <f>IF(N468="sníž. přenesená",J468,0)</f>
        <v>0</v>
      </c>
      <c r="BI468" s="176">
        <f>IF(N468="nulová",J468,0)</f>
        <v>0</v>
      </c>
      <c r="BJ468" s="17" t="s">
        <v>23</v>
      </c>
      <c r="BK468" s="176">
        <f>ROUND(I468*H468,2)</f>
        <v>11014.71</v>
      </c>
      <c r="BL468" s="17" t="s">
        <v>137</v>
      </c>
      <c r="BM468" s="17" t="s">
        <v>1356</v>
      </c>
    </row>
    <row r="469" spans="2:51" s="11" customFormat="1" ht="22.5" customHeight="1">
      <c r="B469" s="177"/>
      <c r="D469" s="178" t="s">
        <v>139</v>
      </c>
      <c r="E469" s="179" t="s">
        <v>44</v>
      </c>
      <c r="F469" s="180" t="s">
        <v>1355</v>
      </c>
      <c r="H469" s="181">
        <v>52.451</v>
      </c>
      <c r="I469" s="182"/>
      <c r="L469" s="177"/>
      <c r="M469" s="183"/>
      <c r="N469" s="184"/>
      <c r="O469" s="184"/>
      <c r="P469" s="184"/>
      <c r="Q469" s="184"/>
      <c r="R469" s="184"/>
      <c r="S469" s="184"/>
      <c r="T469" s="185"/>
      <c r="AT469" s="179" t="s">
        <v>139</v>
      </c>
      <c r="AU469" s="179" t="s">
        <v>87</v>
      </c>
      <c r="AV469" s="11" t="s">
        <v>87</v>
      </c>
      <c r="AW469" s="11" t="s">
        <v>42</v>
      </c>
      <c r="AX469" s="11" t="s">
        <v>79</v>
      </c>
      <c r="AY469" s="179" t="s">
        <v>130</v>
      </c>
    </row>
    <row r="470" spans="2:51" s="12" customFormat="1" ht="22.5" customHeight="1">
      <c r="B470" s="186"/>
      <c r="D470" s="178" t="s">
        <v>139</v>
      </c>
      <c r="E470" s="189" t="s">
        <v>44</v>
      </c>
      <c r="F470" s="188" t="s">
        <v>141</v>
      </c>
      <c r="H470" s="189" t="s">
        <v>44</v>
      </c>
      <c r="I470" s="190"/>
      <c r="L470" s="186"/>
      <c r="M470" s="191"/>
      <c r="N470" s="192"/>
      <c r="O470" s="192"/>
      <c r="P470" s="192"/>
      <c r="Q470" s="192"/>
      <c r="R470" s="192"/>
      <c r="S470" s="192"/>
      <c r="T470" s="193"/>
      <c r="AT470" s="189" t="s">
        <v>139</v>
      </c>
      <c r="AU470" s="189" t="s">
        <v>87</v>
      </c>
      <c r="AV470" s="12" t="s">
        <v>23</v>
      </c>
      <c r="AW470" s="12" t="s">
        <v>42</v>
      </c>
      <c r="AX470" s="12" t="s">
        <v>79</v>
      </c>
      <c r="AY470" s="189" t="s">
        <v>130</v>
      </c>
    </row>
    <row r="471" spans="2:51" s="13" customFormat="1" ht="22.5" customHeight="1">
      <c r="B471" s="194"/>
      <c r="D471" s="195" t="s">
        <v>139</v>
      </c>
      <c r="E471" s="196" t="s">
        <v>44</v>
      </c>
      <c r="F471" s="197" t="s">
        <v>142</v>
      </c>
      <c r="H471" s="198">
        <v>52.451</v>
      </c>
      <c r="I471" s="199"/>
      <c r="L471" s="194"/>
      <c r="M471" s="200"/>
      <c r="N471" s="201"/>
      <c r="O471" s="201"/>
      <c r="P471" s="201"/>
      <c r="Q471" s="201"/>
      <c r="R471" s="201"/>
      <c r="S471" s="201"/>
      <c r="T471" s="202"/>
      <c r="AT471" s="216" t="s">
        <v>139</v>
      </c>
      <c r="AU471" s="216" t="s">
        <v>87</v>
      </c>
      <c r="AV471" s="13" t="s">
        <v>137</v>
      </c>
      <c r="AW471" s="13" t="s">
        <v>42</v>
      </c>
      <c r="AX471" s="13" t="s">
        <v>23</v>
      </c>
      <c r="AY471" s="216" t="s">
        <v>130</v>
      </c>
    </row>
    <row r="472" spans="2:65" s="1" customFormat="1" ht="22.5" customHeight="1">
      <c r="B472" s="164"/>
      <c r="C472" s="165" t="s">
        <v>1354</v>
      </c>
      <c r="D472" s="165" t="s">
        <v>132</v>
      </c>
      <c r="E472" s="166" t="s">
        <v>1353</v>
      </c>
      <c r="F472" s="167" t="s">
        <v>1352</v>
      </c>
      <c r="G472" s="168" t="s">
        <v>135</v>
      </c>
      <c r="H472" s="169">
        <v>148.52</v>
      </c>
      <c r="I472" s="170">
        <v>172</v>
      </c>
      <c r="J472" s="171">
        <f>ROUND(I472*H472,2)</f>
        <v>25545.44</v>
      </c>
      <c r="K472" s="167" t="s">
        <v>44</v>
      </c>
      <c r="L472" s="34"/>
      <c r="M472" s="172" t="s">
        <v>44</v>
      </c>
      <c r="N472" s="173" t="s">
        <v>50</v>
      </c>
      <c r="O472" s="35"/>
      <c r="P472" s="174">
        <f>O472*H472</f>
        <v>0</v>
      </c>
      <c r="Q472" s="174">
        <v>0.065</v>
      </c>
      <c r="R472" s="174">
        <f>Q472*H472</f>
        <v>9.6538</v>
      </c>
      <c r="S472" s="174">
        <v>0.13</v>
      </c>
      <c r="T472" s="175">
        <f>S472*H472</f>
        <v>19.3076</v>
      </c>
      <c r="AR472" s="17" t="s">
        <v>137</v>
      </c>
      <c r="AT472" s="17" t="s">
        <v>132</v>
      </c>
      <c r="AU472" s="17" t="s">
        <v>87</v>
      </c>
      <c r="AY472" s="17" t="s">
        <v>130</v>
      </c>
      <c r="BE472" s="176">
        <f>IF(N472="základní",J472,0)</f>
        <v>25545.44</v>
      </c>
      <c r="BF472" s="176">
        <f>IF(N472="snížená",J472,0)</f>
        <v>0</v>
      </c>
      <c r="BG472" s="176">
        <f>IF(N472="zákl. přenesená",J472,0)</f>
        <v>0</v>
      </c>
      <c r="BH472" s="176">
        <f>IF(N472="sníž. přenesená",J472,0)</f>
        <v>0</v>
      </c>
      <c r="BI472" s="176">
        <f>IF(N472="nulová",J472,0)</f>
        <v>0</v>
      </c>
      <c r="BJ472" s="17" t="s">
        <v>23</v>
      </c>
      <c r="BK472" s="176">
        <f>ROUND(I472*H472,2)</f>
        <v>25545.44</v>
      </c>
      <c r="BL472" s="17" t="s">
        <v>137</v>
      </c>
      <c r="BM472" s="17" t="s">
        <v>1351</v>
      </c>
    </row>
    <row r="473" spans="2:51" s="11" customFormat="1" ht="22.5" customHeight="1">
      <c r="B473" s="177"/>
      <c r="D473" s="178" t="s">
        <v>139</v>
      </c>
      <c r="E473" s="179" t="s">
        <v>44</v>
      </c>
      <c r="F473" s="180" t="s">
        <v>1326</v>
      </c>
      <c r="H473" s="181">
        <v>83</v>
      </c>
      <c r="I473" s="182"/>
      <c r="L473" s="177"/>
      <c r="M473" s="183"/>
      <c r="N473" s="184"/>
      <c r="O473" s="184"/>
      <c r="P473" s="184"/>
      <c r="Q473" s="184"/>
      <c r="R473" s="184"/>
      <c r="S473" s="184"/>
      <c r="T473" s="185"/>
      <c r="AT473" s="179" t="s">
        <v>139</v>
      </c>
      <c r="AU473" s="179" t="s">
        <v>87</v>
      </c>
      <c r="AV473" s="11" t="s">
        <v>87</v>
      </c>
      <c r="AW473" s="11" t="s">
        <v>42</v>
      </c>
      <c r="AX473" s="11" t="s">
        <v>79</v>
      </c>
      <c r="AY473" s="179" t="s">
        <v>130</v>
      </c>
    </row>
    <row r="474" spans="2:51" s="11" customFormat="1" ht="22.5" customHeight="1">
      <c r="B474" s="177"/>
      <c r="D474" s="178" t="s">
        <v>139</v>
      </c>
      <c r="E474" s="179" t="s">
        <v>44</v>
      </c>
      <c r="F474" s="180" t="s">
        <v>1327</v>
      </c>
      <c r="H474" s="181">
        <v>65.52</v>
      </c>
      <c r="I474" s="182"/>
      <c r="L474" s="177"/>
      <c r="M474" s="183"/>
      <c r="N474" s="184"/>
      <c r="O474" s="184"/>
      <c r="P474" s="184"/>
      <c r="Q474" s="184"/>
      <c r="R474" s="184"/>
      <c r="S474" s="184"/>
      <c r="T474" s="185"/>
      <c r="AT474" s="179" t="s">
        <v>139</v>
      </c>
      <c r="AU474" s="179" t="s">
        <v>87</v>
      </c>
      <c r="AV474" s="11" t="s">
        <v>87</v>
      </c>
      <c r="AW474" s="11" t="s">
        <v>42</v>
      </c>
      <c r="AX474" s="11" t="s">
        <v>79</v>
      </c>
      <c r="AY474" s="179" t="s">
        <v>130</v>
      </c>
    </row>
    <row r="475" spans="2:51" s="12" customFormat="1" ht="22.5" customHeight="1">
      <c r="B475" s="186"/>
      <c r="D475" s="178" t="s">
        <v>139</v>
      </c>
      <c r="E475" s="189" t="s">
        <v>44</v>
      </c>
      <c r="F475" s="188" t="s">
        <v>141</v>
      </c>
      <c r="H475" s="189" t="s">
        <v>44</v>
      </c>
      <c r="I475" s="190"/>
      <c r="L475" s="186"/>
      <c r="M475" s="191"/>
      <c r="N475" s="192"/>
      <c r="O475" s="192"/>
      <c r="P475" s="192"/>
      <c r="Q475" s="192"/>
      <c r="R475" s="192"/>
      <c r="S475" s="192"/>
      <c r="T475" s="193"/>
      <c r="AT475" s="189" t="s">
        <v>139</v>
      </c>
      <c r="AU475" s="189" t="s">
        <v>87</v>
      </c>
      <c r="AV475" s="12" t="s">
        <v>23</v>
      </c>
      <c r="AW475" s="12" t="s">
        <v>42</v>
      </c>
      <c r="AX475" s="12" t="s">
        <v>79</v>
      </c>
      <c r="AY475" s="189" t="s">
        <v>130</v>
      </c>
    </row>
    <row r="476" spans="2:51" s="13" customFormat="1" ht="22.5" customHeight="1">
      <c r="B476" s="194"/>
      <c r="D476" s="195" t="s">
        <v>139</v>
      </c>
      <c r="E476" s="196" t="s">
        <v>44</v>
      </c>
      <c r="F476" s="197" t="s">
        <v>142</v>
      </c>
      <c r="H476" s="198">
        <v>148.52</v>
      </c>
      <c r="I476" s="199"/>
      <c r="L476" s="194"/>
      <c r="M476" s="200"/>
      <c r="N476" s="201"/>
      <c r="O476" s="201"/>
      <c r="P476" s="201"/>
      <c r="Q476" s="201"/>
      <c r="R476" s="201"/>
      <c r="S476" s="201"/>
      <c r="T476" s="202"/>
      <c r="AT476" s="216" t="s">
        <v>139</v>
      </c>
      <c r="AU476" s="216" t="s">
        <v>87</v>
      </c>
      <c r="AV476" s="13" t="s">
        <v>137</v>
      </c>
      <c r="AW476" s="13" t="s">
        <v>42</v>
      </c>
      <c r="AX476" s="13" t="s">
        <v>23</v>
      </c>
      <c r="AY476" s="216" t="s">
        <v>130</v>
      </c>
    </row>
    <row r="477" spans="2:65" s="1" customFormat="1" ht="22.5" customHeight="1">
      <c r="B477" s="164"/>
      <c r="C477" s="165" t="s">
        <v>1350</v>
      </c>
      <c r="D477" s="165" t="s">
        <v>132</v>
      </c>
      <c r="E477" s="166" t="s">
        <v>1349</v>
      </c>
      <c r="F477" s="167" t="s">
        <v>1348</v>
      </c>
      <c r="G477" s="168" t="s">
        <v>135</v>
      </c>
      <c r="H477" s="169">
        <v>148.52</v>
      </c>
      <c r="I477" s="170">
        <v>866</v>
      </c>
      <c r="J477" s="171">
        <f>ROUND(I477*H477,2)</f>
        <v>128618.32</v>
      </c>
      <c r="K477" s="167" t="s">
        <v>136</v>
      </c>
      <c r="L477" s="34"/>
      <c r="M477" s="172" t="s">
        <v>44</v>
      </c>
      <c r="N477" s="173" t="s">
        <v>50</v>
      </c>
      <c r="O477" s="35"/>
      <c r="P477" s="174">
        <f>O477*H477</f>
        <v>0</v>
      </c>
      <c r="Q477" s="174">
        <v>0.03885</v>
      </c>
      <c r="R477" s="174">
        <f>Q477*H477</f>
        <v>5.770002000000001</v>
      </c>
      <c r="S477" s="174">
        <v>0</v>
      </c>
      <c r="T477" s="175">
        <f>S477*H477</f>
        <v>0</v>
      </c>
      <c r="AR477" s="17" t="s">
        <v>137</v>
      </c>
      <c r="AT477" s="17" t="s">
        <v>132</v>
      </c>
      <c r="AU477" s="17" t="s">
        <v>87</v>
      </c>
      <c r="AY477" s="17" t="s">
        <v>130</v>
      </c>
      <c r="BE477" s="176">
        <f>IF(N477="základní",J477,0)</f>
        <v>128618.32</v>
      </c>
      <c r="BF477" s="176">
        <f>IF(N477="snížená",J477,0)</f>
        <v>0</v>
      </c>
      <c r="BG477" s="176">
        <f>IF(N477="zákl. přenesená",J477,0)</f>
        <v>0</v>
      </c>
      <c r="BH477" s="176">
        <f>IF(N477="sníž. přenesená",J477,0)</f>
        <v>0</v>
      </c>
      <c r="BI477" s="176">
        <f>IF(N477="nulová",J477,0)</f>
        <v>0</v>
      </c>
      <c r="BJ477" s="17" t="s">
        <v>23</v>
      </c>
      <c r="BK477" s="176">
        <f>ROUND(I477*H477,2)</f>
        <v>128618.32</v>
      </c>
      <c r="BL477" s="17" t="s">
        <v>137</v>
      </c>
      <c r="BM477" s="17" t="s">
        <v>1347</v>
      </c>
    </row>
    <row r="478" spans="2:51" s="11" customFormat="1" ht="22.5" customHeight="1">
      <c r="B478" s="177"/>
      <c r="D478" s="178" t="s">
        <v>139</v>
      </c>
      <c r="E478" s="179" t="s">
        <v>44</v>
      </c>
      <c r="F478" s="180" t="s">
        <v>1337</v>
      </c>
      <c r="H478" s="181">
        <v>148.52</v>
      </c>
      <c r="I478" s="182"/>
      <c r="L478" s="177"/>
      <c r="M478" s="183"/>
      <c r="N478" s="184"/>
      <c r="O478" s="184"/>
      <c r="P478" s="184"/>
      <c r="Q478" s="184"/>
      <c r="R478" s="184"/>
      <c r="S478" s="184"/>
      <c r="T478" s="185"/>
      <c r="AT478" s="179" t="s">
        <v>139</v>
      </c>
      <c r="AU478" s="179" t="s">
        <v>87</v>
      </c>
      <c r="AV478" s="11" t="s">
        <v>87</v>
      </c>
      <c r="AW478" s="11" t="s">
        <v>42</v>
      </c>
      <c r="AX478" s="11" t="s">
        <v>79</v>
      </c>
      <c r="AY478" s="179" t="s">
        <v>130</v>
      </c>
    </row>
    <row r="479" spans="2:51" s="12" customFormat="1" ht="22.5" customHeight="1">
      <c r="B479" s="186"/>
      <c r="D479" s="178" t="s">
        <v>139</v>
      </c>
      <c r="E479" s="189" t="s">
        <v>44</v>
      </c>
      <c r="F479" s="188" t="s">
        <v>141</v>
      </c>
      <c r="H479" s="189" t="s">
        <v>44</v>
      </c>
      <c r="I479" s="190"/>
      <c r="L479" s="186"/>
      <c r="M479" s="191"/>
      <c r="N479" s="192"/>
      <c r="O479" s="192"/>
      <c r="P479" s="192"/>
      <c r="Q479" s="192"/>
      <c r="R479" s="192"/>
      <c r="S479" s="192"/>
      <c r="T479" s="193"/>
      <c r="AT479" s="189" t="s">
        <v>139</v>
      </c>
      <c r="AU479" s="189" t="s">
        <v>87</v>
      </c>
      <c r="AV479" s="12" t="s">
        <v>23</v>
      </c>
      <c r="AW479" s="12" t="s">
        <v>42</v>
      </c>
      <c r="AX479" s="12" t="s">
        <v>79</v>
      </c>
      <c r="AY479" s="189" t="s">
        <v>130</v>
      </c>
    </row>
    <row r="480" spans="2:51" s="13" customFormat="1" ht="22.5" customHeight="1">
      <c r="B480" s="194"/>
      <c r="D480" s="195" t="s">
        <v>139</v>
      </c>
      <c r="E480" s="196" t="s">
        <v>44</v>
      </c>
      <c r="F480" s="197" t="s">
        <v>142</v>
      </c>
      <c r="H480" s="198">
        <v>148.52</v>
      </c>
      <c r="I480" s="199"/>
      <c r="L480" s="194"/>
      <c r="M480" s="200"/>
      <c r="N480" s="201"/>
      <c r="O480" s="201"/>
      <c r="P480" s="201"/>
      <c r="Q480" s="201"/>
      <c r="R480" s="201"/>
      <c r="S480" s="201"/>
      <c r="T480" s="202"/>
      <c r="AT480" s="216" t="s">
        <v>139</v>
      </c>
      <c r="AU480" s="216" t="s">
        <v>87</v>
      </c>
      <c r="AV480" s="13" t="s">
        <v>137</v>
      </c>
      <c r="AW480" s="13" t="s">
        <v>42</v>
      </c>
      <c r="AX480" s="13" t="s">
        <v>23</v>
      </c>
      <c r="AY480" s="216" t="s">
        <v>130</v>
      </c>
    </row>
    <row r="481" spans="2:65" s="1" customFormat="1" ht="22.5" customHeight="1">
      <c r="B481" s="164"/>
      <c r="C481" s="165" t="s">
        <v>1346</v>
      </c>
      <c r="D481" s="165" t="s">
        <v>132</v>
      </c>
      <c r="E481" s="166" t="s">
        <v>1345</v>
      </c>
      <c r="F481" s="167" t="s">
        <v>1344</v>
      </c>
      <c r="G481" s="168" t="s">
        <v>135</v>
      </c>
      <c r="H481" s="169">
        <v>7.426</v>
      </c>
      <c r="I481" s="170">
        <v>2820</v>
      </c>
      <c r="J481" s="171">
        <f>ROUND(I481*H481,2)</f>
        <v>20941.32</v>
      </c>
      <c r="K481" s="167" t="s">
        <v>136</v>
      </c>
      <c r="L481" s="34"/>
      <c r="M481" s="172" t="s">
        <v>44</v>
      </c>
      <c r="N481" s="173" t="s">
        <v>50</v>
      </c>
      <c r="O481" s="35"/>
      <c r="P481" s="174">
        <f>O481*H481</f>
        <v>0</v>
      </c>
      <c r="Q481" s="174">
        <v>0.09975</v>
      </c>
      <c r="R481" s="174">
        <f>Q481*H481</f>
        <v>0.7407435000000001</v>
      </c>
      <c r="S481" s="174">
        <v>0</v>
      </c>
      <c r="T481" s="175">
        <f>S481*H481</f>
        <v>0</v>
      </c>
      <c r="AR481" s="17" t="s">
        <v>137</v>
      </c>
      <c r="AT481" s="17" t="s">
        <v>132</v>
      </c>
      <c r="AU481" s="17" t="s">
        <v>87</v>
      </c>
      <c r="AY481" s="17" t="s">
        <v>130</v>
      </c>
      <c r="BE481" s="176">
        <f>IF(N481="základní",J481,0)</f>
        <v>20941.32</v>
      </c>
      <c r="BF481" s="176">
        <f>IF(N481="snížená",J481,0)</f>
        <v>0</v>
      </c>
      <c r="BG481" s="176">
        <f>IF(N481="zákl. přenesená",J481,0)</f>
        <v>0</v>
      </c>
      <c r="BH481" s="176">
        <f>IF(N481="sníž. přenesená",J481,0)</f>
        <v>0</v>
      </c>
      <c r="BI481" s="176">
        <f>IF(N481="nulová",J481,0)</f>
        <v>0</v>
      </c>
      <c r="BJ481" s="17" t="s">
        <v>23</v>
      </c>
      <c r="BK481" s="176">
        <f>ROUND(I481*H481,2)</f>
        <v>20941.32</v>
      </c>
      <c r="BL481" s="17" t="s">
        <v>137</v>
      </c>
      <c r="BM481" s="17" t="s">
        <v>1343</v>
      </c>
    </row>
    <row r="482" spans="2:51" s="11" customFormat="1" ht="22.5" customHeight="1">
      <c r="B482" s="177"/>
      <c r="D482" s="178" t="s">
        <v>139</v>
      </c>
      <c r="E482" s="179" t="s">
        <v>44</v>
      </c>
      <c r="F482" s="180" t="s">
        <v>1342</v>
      </c>
      <c r="H482" s="181">
        <v>7.426</v>
      </c>
      <c r="I482" s="182"/>
      <c r="L482" s="177"/>
      <c r="M482" s="183"/>
      <c r="N482" s="184"/>
      <c r="O482" s="184"/>
      <c r="P482" s="184"/>
      <c r="Q482" s="184"/>
      <c r="R482" s="184"/>
      <c r="S482" s="184"/>
      <c r="T482" s="185"/>
      <c r="AT482" s="179" t="s">
        <v>139</v>
      </c>
      <c r="AU482" s="179" t="s">
        <v>87</v>
      </c>
      <c r="AV482" s="11" t="s">
        <v>87</v>
      </c>
      <c r="AW482" s="11" t="s">
        <v>42</v>
      </c>
      <c r="AX482" s="11" t="s">
        <v>79</v>
      </c>
      <c r="AY482" s="179" t="s">
        <v>130</v>
      </c>
    </row>
    <row r="483" spans="2:51" s="12" customFormat="1" ht="22.5" customHeight="1">
      <c r="B483" s="186"/>
      <c r="D483" s="178" t="s">
        <v>139</v>
      </c>
      <c r="E483" s="189" t="s">
        <v>44</v>
      </c>
      <c r="F483" s="188" t="s">
        <v>141</v>
      </c>
      <c r="H483" s="189" t="s">
        <v>44</v>
      </c>
      <c r="I483" s="190"/>
      <c r="L483" s="186"/>
      <c r="M483" s="191"/>
      <c r="N483" s="192"/>
      <c r="O483" s="192"/>
      <c r="P483" s="192"/>
      <c r="Q483" s="192"/>
      <c r="R483" s="192"/>
      <c r="S483" s="192"/>
      <c r="T483" s="193"/>
      <c r="AT483" s="189" t="s">
        <v>139</v>
      </c>
      <c r="AU483" s="189" t="s">
        <v>87</v>
      </c>
      <c r="AV483" s="12" t="s">
        <v>23</v>
      </c>
      <c r="AW483" s="12" t="s">
        <v>42</v>
      </c>
      <c r="AX483" s="12" t="s">
        <v>79</v>
      </c>
      <c r="AY483" s="189" t="s">
        <v>130</v>
      </c>
    </row>
    <row r="484" spans="2:51" s="13" customFormat="1" ht="22.5" customHeight="1">
      <c r="B484" s="194"/>
      <c r="D484" s="195" t="s">
        <v>139</v>
      </c>
      <c r="E484" s="196" t="s">
        <v>44</v>
      </c>
      <c r="F484" s="197" t="s">
        <v>142</v>
      </c>
      <c r="H484" s="198">
        <v>7.426</v>
      </c>
      <c r="I484" s="199"/>
      <c r="L484" s="194"/>
      <c r="M484" s="200"/>
      <c r="N484" s="201"/>
      <c r="O484" s="201"/>
      <c r="P484" s="201"/>
      <c r="Q484" s="201"/>
      <c r="R484" s="201"/>
      <c r="S484" s="201"/>
      <c r="T484" s="202"/>
      <c r="AT484" s="216" t="s">
        <v>139</v>
      </c>
      <c r="AU484" s="216" t="s">
        <v>87</v>
      </c>
      <c r="AV484" s="13" t="s">
        <v>137</v>
      </c>
      <c r="AW484" s="13" t="s">
        <v>42</v>
      </c>
      <c r="AX484" s="13" t="s">
        <v>23</v>
      </c>
      <c r="AY484" s="216" t="s">
        <v>130</v>
      </c>
    </row>
    <row r="485" spans="2:65" s="1" customFormat="1" ht="22.5" customHeight="1">
      <c r="B485" s="164"/>
      <c r="C485" s="165" t="s">
        <v>1341</v>
      </c>
      <c r="D485" s="165" t="s">
        <v>132</v>
      </c>
      <c r="E485" s="166" t="s">
        <v>1340</v>
      </c>
      <c r="F485" s="167" t="s">
        <v>1339</v>
      </c>
      <c r="G485" s="168" t="s">
        <v>135</v>
      </c>
      <c r="H485" s="169">
        <v>148.52</v>
      </c>
      <c r="I485" s="170">
        <v>331</v>
      </c>
      <c r="J485" s="171">
        <f>ROUND(I485*H485,2)</f>
        <v>49160.12</v>
      </c>
      <c r="K485" s="167" t="s">
        <v>136</v>
      </c>
      <c r="L485" s="34"/>
      <c r="M485" s="172" t="s">
        <v>44</v>
      </c>
      <c r="N485" s="173" t="s">
        <v>50</v>
      </c>
      <c r="O485" s="35"/>
      <c r="P485" s="174">
        <f>O485*H485</f>
        <v>0</v>
      </c>
      <c r="Q485" s="174">
        <v>0.0089</v>
      </c>
      <c r="R485" s="174">
        <f>Q485*H485</f>
        <v>1.321828</v>
      </c>
      <c r="S485" s="174">
        <v>0</v>
      </c>
      <c r="T485" s="175">
        <f>S485*H485</f>
        <v>0</v>
      </c>
      <c r="AR485" s="17" t="s">
        <v>137</v>
      </c>
      <c r="AT485" s="17" t="s">
        <v>132</v>
      </c>
      <c r="AU485" s="17" t="s">
        <v>87</v>
      </c>
      <c r="AY485" s="17" t="s">
        <v>130</v>
      </c>
      <c r="BE485" s="176">
        <f>IF(N485="základní",J485,0)</f>
        <v>49160.12</v>
      </c>
      <c r="BF485" s="176">
        <f>IF(N485="snížená",J485,0)</f>
        <v>0</v>
      </c>
      <c r="BG485" s="176">
        <f>IF(N485="zákl. přenesená",J485,0)</f>
        <v>0</v>
      </c>
      <c r="BH485" s="176">
        <f>IF(N485="sníž. přenesená",J485,0)</f>
        <v>0</v>
      </c>
      <c r="BI485" s="176">
        <f>IF(N485="nulová",J485,0)</f>
        <v>0</v>
      </c>
      <c r="BJ485" s="17" t="s">
        <v>23</v>
      </c>
      <c r="BK485" s="176">
        <f>ROUND(I485*H485,2)</f>
        <v>49160.12</v>
      </c>
      <c r="BL485" s="17" t="s">
        <v>137</v>
      </c>
      <c r="BM485" s="17" t="s">
        <v>1338</v>
      </c>
    </row>
    <row r="486" spans="2:51" s="11" customFormat="1" ht="22.5" customHeight="1">
      <c r="B486" s="177"/>
      <c r="D486" s="178" t="s">
        <v>139</v>
      </c>
      <c r="E486" s="179" t="s">
        <v>44</v>
      </c>
      <c r="F486" s="180" t="s">
        <v>1337</v>
      </c>
      <c r="H486" s="181">
        <v>148.52</v>
      </c>
      <c r="I486" s="182"/>
      <c r="L486" s="177"/>
      <c r="M486" s="183"/>
      <c r="N486" s="184"/>
      <c r="O486" s="184"/>
      <c r="P486" s="184"/>
      <c r="Q486" s="184"/>
      <c r="R486" s="184"/>
      <c r="S486" s="184"/>
      <c r="T486" s="185"/>
      <c r="AT486" s="179" t="s">
        <v>139</v>
      </c>
      <c r="AU486" s="179" t="s">
        <v>87</v>
      </c>
      <c r="AV486" s="11" t="s">
        <v>87</v>
      </c>
      <c r="AW486" s="11" t="s">
        <v>42</v>
      </c>
      <c r="AX486" s="11" t="s">
        <v>79</v>
      </c>
      <c r="AY486" s="179" t="s">
        <v>130</v>
      </c>
    </row>
    <row r="487" spans="2:51" s="12" customFormat="1" ht="22.5" customHeight="1">
      <c r="B487" s="186"/>
      <c r="D487" s="178" t="s">
        <v>139</v>
      </c>
      <c r="E487" s="189" t="s">
        <v>44</v>
      </c>
      <c r="F487" s="188" t="s">
        <v>141</v>
      </c>
      <c r="H487" s="189" t="s">
        <v>44</v>
      </c>
      <c r="I487" s="190"/>
      <c r="L487" s="186"/>
      <c r="M487" s="191"/>
      <c r="N487" s="192"/>
      <c r="O487" s="192"/>
      <c r="P487" s="192"/>
      <c r="Q487" s="192"/>
      <c r="R487" s="192"/>
      <c r="S487" s="192"/>
      <c r="T487" s="193"/>
      <c r="AT487" s="189" t="s">
        <v>139</v>
      </c>
      <c r="AU487" s="189" t="s">
        <v>87</v>
      </c>
      <c r="AV487" s="12" t="s">
        <v>23</v>
      </c>
      <c r="AW487" s="12" t="s">
        <v>42</v>
      </c>
      <c r="AX487" s="12" t="s">
        <v>79</v>
      </c>
      <c r="AY487" s="189" t="s">
        <v>130</v>
      </c>
    </row>
    <row r="488" spans="2:51" s="13" customFormat="1" ht="22.5" customHeight="1">
      <c r="B488" s="194"/>
      <c r="D488" s="195" t="s">
        <v>139</v>
      </c>
      <c r="E488" s="196" t="s">
        <v>44</v>
      </c>
      <c r="F488" s="197" t="s">
        <v>142</v>
      </c>
      <c r="H488" s="198">
        <v>148.52</v>
      </c>
      <c r="I488" s="199"/>
      <c r="L488" s="194"/>
      <c r="M488" s="200"/>
      <c r="N488" s="201"/>
      <c r="O488" s="201"/>
      <c r="P488" s="201"/>
      <c r="Q488" s="201"/>
      <c r="R488" s="201"/>
      <c r="S488" s="201"/>
      <c r="T488" s="202"/>
      <c r="AT488" s="216" t="s">
        <v>139</v>
      </c>
      <c r="AU488" s="216" t="s">
        <v>87</v>
      </c>
      <c r="AV488" s="13" t="s">
        <v>137</v>
      </c>
      <c r="AW488" s="13" t="s">
        <v>42</v>
      </c>
      <c r="AX488" s="13" t="s">
        <v>23</v>
      </c>
      <c r="AY488" s="216" t="s">
        <v>130</v>
      </c>
    </row>
    <row r="489" spans="2:65" s="1" customFormat="1" ht="22.5" customHeight="1">
      <c r="B489" s="164"/>
      <c r="C489" s="165" t="s">
        <v>1336</v>
      </c>
      <c r="D489" s="165" t="s">
        <v>132</v>
      </c>
      <c r="E489" s="166" t="s">
        <v>1335</v>
      </c>
      <c r="F489" s="167" t="s">
        <v>1334</v>
      </c>
      <c r="G489" s="168" t="s">
        <v>135</v>
      </c>
      <c r="H489" s="169">
        <v>52.48</v>
      </c>
      <c r="I489" s="170">
        <v>311</v>
      </c>
      <c r="J489" s="171">
        <f>ROUND(I489*H489,2)</f>
        <v>16321.28</v>
      </c>
      <c r="K489" s="167" t="s">
        <v>136</v>
      </c>
      <c r="L489" s="34"/>
      <c r="M489" s="172" t="s">
        <v>44</v>
      </c>
      <c r="N489" s="173" t="s">
        <v>50</v>
      </c>
      <c r="O489" s="35"/>
      <c r="P489" s="174">
        <f>O489*H489</f>
        <v>0</v>
      </c>
      <c r="Q489" s="174">
        <v>0.00099</v>
      </c>
      <c r="R489" s="174">
        <f>Q489*H489</f>
        <v>0.0519552</v>
      </c>
      <c r="S489" s="174">
        <v>0</v>
      </c>
      <c r="T489" s="175">
        <f>S489*H489</f>
        <v>0</v>
      </c>
      <c r="AR489" s="17" t="s">
        <v>137</v>
      </c>
      <c r="AT489" s="17" t="s">
        <v>132</v>
      </c>
      <c r="AU489" s="17" t="s">
        <v>87</v>
      </c>
      <c r="AY489" s="17" t="s">
        <v>130</v>
      </c>
      <c r="BE489" s="176">
        <f>IF(N489="základní",J489,0)</f>
        <v>16321.28</v>
      </c>
      <c r="BF489" s="176">
        <f>IF(N489="snížená",J489,0)</f>
        <v>0</v>
      </c>
      <c r="BG489" s="176">
        <f>IF(N489="zákl. přenesená",J489,0)</f>
        <v>0</v>
      </c>
      <c r="BH489" s="176">
        <f>IF(N489="sníž. přenesená",J489,0)</f>
        <v>0</v>
      </c>
      <c r="BI489" s="176">
        <f>IF(N489="nulová",J489,0)</f>
        <v>0</v>
      </c>
      <c r="BJ489" s="17" t="s">
        <v>23</v>
      </c>
      <c r="BK489" s="176">
        <f>ROUND(I489*H489,2)</f>
        <v>16321.28</v>
      </c>
      <c r="BL489" s="17" t="s">
        <v>137</v>
      </c>
      <c r="BM489" s="17" t="s">
        <v>1333</v>
      </c>
    </row>
    <row r="490" spans="2:51" s="11" customFormat="1" ht="22.5" customHeight="1">
      <c r="B490" s="177"/>
      <c r="D490" s="178" t="s">
        <v>139</v>
      </c>
      <c r="E490" s="179" t="s">
        <v>44</v>
      </c>
      <c r="F490" s="180" t="s">
        <v>1332</v>
      </c>
      <c r="H490" s="181">
        <v>52.48</v>
      </c>
      <c r="I490" s="182"/>
      <c r="L490" s="177"/>
      <c r="M490" s="183"/>
      <c r="N490" s="184"/>
      <c r="O490" s="184"/>
      <c r="P490" s="184"/>
      <c r="Q490" s="184"/>
      <c r="R490" s="184"/>
      <c r="S490" s="184"/>
      <c r="T490" s="185"/>
      <c r="AT490" s="179" t="s">
        <v>139</v>
      </c>
      <c r="AU490" s="179" t="s">
        <v>87</v>
      </c>
      <c r="AV490" s="11" t="s">
        <v>87</v>
      </c>
      <c r="AW490" s="11" t="s">
        <v>42</v>
      </c>
      <c r="AX490" s="11" t="s">
        <v>79</v>
      </c>
      <c r="AY490" s="179" t="s">
        <v>130</v>
      </c>
    </row>
    <row r="491" spans="2:51" s="12" customFormat="1" ht="22.5" customHeight="1">
      <c r="B491" s="186"/>
      <c r="D491" s="178" t="s">
        <v>139</v>
      </c>
      <c r="E491" s="189" t="s">
        <v>44</v>
      </c>
      <c r="F491" s="188" t="s">
        <v>141</v>
      </c>
      <c r="H491" s="189" t="s">
        <v>44</v>
      </c>
      <c r="I491" s="190"/>
      <c r="L491" s="186"/>
      <c r="M491" s="191"/>
      <c r="N491" s="192"/>
      <c r="O491" s="192"/>
      <c r="P491" s="192"/>
      <c r="Q491" s="192"/>
      <c r="R491" s="192"/>
      <c r="S491" s="192"/>
      <c r="T491" s="193"/>
      <c r="AT491" s="189" t="s">
        <v>139</v>
      </c>
      <c r="AU491" s="189" t="s">
        <v>87</v>
      </c>
      <c r="AV491" s="12" t="s">
        <v>23</v>
      </c>
      <c r="AW491" s="12" t="s">
        <v>42</v>
      </c>
      <c r="AX491" s="12" t="s">
        <v>79</v>
      </c>
      <c r="AY491" s="189" t="s">
        <v>130</v>
      </c>
    </row>
    <row r="492" spans="2:51" s="13" customFormat="1" ht="22.5" customHeight="1">
      <c r="B492" s="194"/>
      <c r="D492" s="195" t="s">
        <v>139</v>
      </c>
      <c r="E492" s="196" t="s">
        <v>44</v>
      </c>
      <c r="F492" s="197" t="s">
        <v>142</v>
      </c>
      <c r="H492" s="198">
        <v>52.48</v>
      </c>
      <c r="I492" s="199"/>
      <c r="L492" s="194"/>
      <c r="M492" s="200"/>
      <c r="N492" s="201"/>
      <c r="O492" s="201"/>
      <c r="P492" s="201"/>
      <c r="Q492" s="201"/>
      <c r="R492" s="201"/>
      <c r="S492" s="201"/>
      <c r="T492" s="202"/>
      <c r="AT492" s="216" t="s">
        <v>139</v>
      </c>
      <c r="AU492" s="216" t="s">
        <v>87</v>
      </c>
      <c r="AV492" s="13" t="s">
        <v>137</v>
      </c>
      <c r="AW492" s="13" t="s">
        <v>42</v>
      </c>
      <c r="AX492" s="13" t="s">
        <v>23</v>
      </c>
      <c r="AY492" s="216" t="s">
        <v>130</v>
      </c>
    </row>
    <row r="493" spans="2:65" s="1" customFormat="1" ht="22.5" customHeight="1">
      <c r="B493" s="164"/>
      <c r="C493" s="165" t="s">
        <v>1331</v>
      </c>
      <c r="D493" s="165" t="s">
        <v>132</v>
      </c>
      <c r="E493" s="166" t="s">
        <v>1330</v>
      </c>
      <c r="F493" s="167" t="s">
        <v>1329</v>
      </c>
      <c r="G493" s="168" t="s">
        <v>135</v>
      </c>
      <c r="H493" s="169">
        <v>208.52</v>
      </c>
      <c r="I493" s="170">
        <v>322</v>
      </c>
      <c r="J493" s="171">
        <f>ROUND(I493*H493,2)</f>
        <v>67143.44</v>
      </c>
      <c r="K493" s="167" t="s">
        <v>136</v>
      </c>
      <c r="L493" s="34"/>
      <c r="M493" s="172" t="s">
        <v>44</v>
      </c>
      <c r="N493" s="173" t="s">
        <v>50</v>
      </c>
      <c r="O493" s="35"/>
      <c r="P493" s="174">
        <f>O493*H493</f>
        <v>0</v>
      </c>
      <c r="Q493" s="174">
        <v>0.00116</v>
      </c>
      <c r="R493" s="174">
        <f>Q493*H493</f>
        <v>0.24188320000000002</v>
      </c>
      <c r="S493" s="174">
        <v>0</v>
      </c>
      <c r="T493" s="175">
        <f>S493*H493</f>
        <v>0</v>
      </c>
      <c r="AR493" s="17" t="s">
        <v>137</v>
      </c>
      <c r="AT493" s="17" t="s">
        <v>132</v>
      </c>
      <c r="AU493" s="17" t="s">
        <v>87</v>
      </c>
      <c r="AY493" s="17" t="s">
        <v>130</v>
      </c>
      <c r="BE493" s="176">
        <f>IF(N493="základní",J493,0)</f>
        <v>67143.44</v>
      </c>
      <c r="BF493" s="176">
        <f>IF(N493="snížená",J493,0)</f>
        <v>0</v>
      </c>
      <c r="BG493" s="176">
        <f>IF(N493="zákl. přenesená",J493,0)</f>
        <v>0</v>
      </c>
      <c r="BH493" s="176">
        <f>IF(N493="sníž. přenesená",J493,0)</f>
        <v>0</v>
      </c>
      <c r="BI493" s="176">
        <f>IF(N493="nulová",J493,0)</f>
        <v>0</v>
      </c>
      <c r="BJ493" s="17" t="s">
        <v>23</v>
      </c>
      <c r="BK493" s="176">
        <f>ROUND(I493*H493,2)</f>
        <v>67143.44</v>
      </c>
      <c r="BL493" s="17" t="s">
        <v>137</v>
      </c>
      <c r="BM493" s="17" t="s">
        <v>1328</v>
      </c>
    </row>
    <row r="494" spans="2:51" s="11" customFormat="1" ht="22.5" customHeight="1">
      <c r="B494" s="177"/>
      <c r="D494" s="178" t="s">
        <v>139</v>
      </c>
      <c r="E494" s="179" t="s">
        <v>44</v>
      </c>
      <c r="F494" s="180" t="s">
        <v>1327</v>
      </c>
      <c r="H494" s="181">
        <v>65.52</v>
      </c>
      <c r="I494" s="182"/>
      <c r="L494" s="177"/>
      <c r="M494" s="183"/>
      <c r="N494" s="184"/>
      <c r="O494" s="184"/>
      <c r="P494" s="184"/>
      <c r="Q494" s="184"/>
      <c r="R494" s="184"/>
      <c r="S494" s="184"/>
      <c r="T494" s="185"/>
      <c r="AT494" s="179" t="s">
        <v>139</v>
      </c>
      <c r="AU494" s="179" t="s">
        <v>87</v>
      </c>
      <c r="AV494" s="11" t="s">
        <v>87</v>
      </c>
      <c r="AW494" s="11" t="s">
        <v>42</v>
      </c>
      <c r="AX494" s="11" t="s">
        <v>79</v>
      </c>
      <c r="AY494" s="179" t="s">
        <v>130</v>
      </c>
    </row>
    <row r="495" spans="2:51" s="11" customFormat="1" ht="22.5" customHeight="1">
      <c r="B495" s="177"/>
      <c r="D495" s="178" t="s">
        <v>139</v>
      </c>
      <c r="E495" s="179" t="s">
        <v>44</v>
      </c>
      <c r="F495" s="180" t="s">
        <v>1326</v>
      </c>
      <c r="H495" s="181">
        <v>83</v>
      </c>
      <c r="I495" s="182"/>
      <c r="L495" s="177"/>
      <c r="M495" s="183"/>
      <c r="N495" s="184"/>
      <c r="O495" s="184"/>
      <c r="P495" s="184"/>
      <c r="Q495" s="184"/>
      <c r="R495" s="184"/>
      <c r="S495" s="184"/>
      <c r="T495" s="185"/>
      <c r="AT495" s="179" t="s">
        <v>139</v>
      </c>
      <c r="AU495" s="179" t="s">
        <v>87</v>
      </c>
      <c r="AV495" s="11" t="s">
        <v>87</v>
      </c>
      <c r="AW495" s="11" t="s">
        <v>42</v>
      </c>
      <c r="AX495" s="11" t="s">
        <v>79</v>
      </c>
      <c r="AY495" s="179" t="s">
        <v>130</v>
      </c>
    </row>
    <row r="496" spans="2:51" s="11" customFormat="1" ht="22.5" customHeight="1">
      <c r="B496" s="177"/>
      <c r="D496" s="178" t="s">
        <v>139</v>
      </c>
      <c r="E496" s="179" t="s">
        <v>44</v>
      </c>
      <c r="F496" s="180" t="s">
        <v>1325</v>
      </c>
      <c r="H496" s="181">
        <v>60</v>
      </c>
      <c r="I496" s="182"/>
      <c r="L496" s="177"/>
      <c r="M496" s="183"/>
      <c r="N496" s="184"/>
      <c r="O496" s="184"/>
      <c r="P496" s="184"/>
      <c r="Q496" s="184"/>
      <c r="R496" s="184"/>
      <c r="S496" s="184"/>
      <c r="T496" s="185"/>
      <c r="AT496" s="179" t="s">
        <v>139</v>
      </c>
      <c r="AU496" s="179" t="s">
        <v>87</v>
      </c>
      <c r="AV496" s="11" t="s">
        <v>87</v>
      </c>
      <c r="AW496" s="11" t="s">
        <v>42</v>
      </c>
      <c r="AX496" s="11" t="s">
        <v>79</v>
      </c>
      <c r="AY496" s="179" t="s">
        <v>130</v>
      </c>
    </row>
    <row r="497" spans="2:51" s="12" customFormat="1" ht="22.5" customHeight="1">
      <c r="B497" s="186"/>
      <c r="D497" s="178" t="s">
        <v>139</v>
      </c>
      <c r="E497" s="189" t="s">
        <v>44</v>
      </c>
      <c r="F497" s="188" t="s">
        <v>1324</v>
      </c>
      <c r="H497" s="189" t="s">
        <v>44</v>
      </c>
      <c r="I497" s="190"/>
      <c r="L497" s="186"/>
      <c r="M497" s="191"/>
      <c r="N497" s="192"/>
      <c r="O497" s="192"/>
      <c r="P497" s="192"/>
      <c r="Q497" s="192"/>
      <c r="R497" s="192"/>
      <c r="S497" s="192"/>
      <c r="T497" s="193"/>
      <c r="AT497" s="189" t="s">
        <v>139</v>
      </c>
      <c r="AU497" s="189" t="s">
        <v>87</v>
      </c>
      <c r="AV497" s="12" t="s">
        <v>23</v>
      </c>
      <c r="AW497" s="12" t="s">
        <v>42</v>
      </c>
      <c r="AX497" s="12" t="s">
        <v>79</v>
      </c>
      <c r="AY497" s="189" t="s">
        <v>130</v>
      </c>
    </row>
    <row r="498" spans="2:51" s="13" customFormat="1" ht="22.5" customHeight="1">
      <c r="B498" s="194"/>
      <c r="D498" s="178" t="s">
        <v>139</v>
      </c>
      <c r="E498" s="216" t="s">
        <v>44</v>
      </c>
      <c r="F498" s="217" t="s">
        <v>142</v>
      </c>
      <c r="H498" s="218">
        <v>208.52</v>
      </c>
      <c r="I498" s="199"/>
      <c r="L498" s="194"/>
      <c r="M498" s="200"/>
      <c r="N498" s="201"/>
      <c r="O498" s="201"/>
      <c r="P498" s="201"/>
      <c r="Q498" s="201"/>
      <c r="R498" s="201"/>
      <c r="S498" s="201"/>
      <c r="T498" s="202"/>
      <c r="AT498" s="216" t="s">
        <v>139</v>
      </c>
      <c r="AU498" s="216" t="s">
        <v>87</v>
      </c>
      <c r="AV498" s="13" t="s">
        <v>137</v>
      </c>
      <c r="AW498" s="13" t="s">
        <v>42</v>
      </c>
      <c r="AX498" s="13" t="s">
        <v>23</v>
      </c>
      <c r="AY498" s="216" t="s">
        <v>130</v>
      </c>
    </row>
    <row r="499" spans="2:63" s="10" customFormat="1" ht="29.25" customHeight="1">
      <c r="B499" s="150"/>
      <c r="D499" s="161" t="s">
        <v>78</v>
      </c>
      <c r="E499" s="162" t="s">
        <v>543</v>
      </c>
      <c r="F499" s="162" t="s">
        <v>544</v>
      </c>
      <c r="I499" s="153"/>
      <c r="J499" s="163">
        <f>BK499</f>
        <v>137126.68000000002</v>
      </c>
      <c r="L499" s="150"/>
      <c r="M499" s="155"/>
      <c r="N499" s="156"/>
      <c r="O499" s="156"/>
      <c r="P499" s="157">
        <f>SUM(P500:P542)</f>
        <v>0</v>
      </c>
      <c r="Q499" s="156"/>
      <c r="R499" s="157">
        <f>SUM(R500:R542)</f>
        <v>0</v>
      </c>
      <c r="S499" s="156"/>
      <c r="T499" s="158">
        <f>SUM(T500:T542)</f>
        <v>0</v>
      </c>
      <c r="AR499" s="151" t="s">
        <v>23</v>
      </c>
      <c r="AT499" s="159" t="s">
        <v>78</v>
      </c>
      <c r="AU499" s="159" t="s">
        <v>23</v>
      </c>
      <c r="AY499" s="151" t="s">
        <v>130</v>
      </c>
      <c r="BK499" s="160">
        <f>SUM(BK500:BK542)</f>
        <v>137126.68000000002</v>
      </c>
    </row>
    <row r="500" spans="2:65" s="1" customFormat="1" ht="22.5" customHeight="1">
      <c r="B500" s="164"/>
      <c r="C500" s="165" t="s">
        <v>1323</v>
      </c>
      <c r="D500" s="165" t="s">
        <v>132</v>
      </c>
      <c r="E500" s="166" t="s">
        <v>1322</v>
      </c>
      <c r="F500" s="167" t="s">
        <v>1321</v>
      </c>
      <c r="G500" s="168" t="s">
        <v>229</v>
      </c>
      <c r="H500" s="169">
        <v>3.105</v>
      </c>
      <c r="I500" s="170">
        <v>167</v>
      </c>
      <c r="J500" s="171">
        <f>ROUND(I500*H500,2)</f>
        <v>518.54</v>
      </c>
      <c r="K500" s="167" t="s">
        <v>136</v>
      </c>
      <c r="L500" s="34"/>
      <c r="M500" s="172" t="s">
        <v>44</v>
      </c>
      <c r="N500" s="173" t="s">
        <v>50</v>
      </c>
      <c r="O500" s="35"/>
      <c r="P500" s="174">
        <f>O500*H500</f>
        <v>0</v>
      </c>
      <c r="Q500" s="174">
        <v>0</v>
      </c>
      <c r="R500" s="174">
        <f>Q500*H500</f>
        <v>0</v>
      </c>
      <c r="S500" s="174">
        <v>0</v>
      </c>
      <c r="T500" s="175">
        <f>S500*H500</f>
        <v>0</v>
      </c>
      <c r="AR500" s="17" t="s">
        <v>137</v>
      </c>
      <c r="AT500" s="17" t="s">
        <v>132</v>
      </c>
      <c r="AU500" s="17" t="s">
        <v>87</v>
      </c>
      <c r="AY500" s="17" t="s">
        <v>130</v>
      </c>
      <c r="BE500" s="176">
        <f>IF(N500="základní",J500,0)</f>
        <v>518.54</v>
      </c>
      <c r="BF500" s="176">
        <f>IF(N500="snížená",J500,0)</f>
        <v>0</v>
      </c>
      <c r="BG500" s="176">
        <f>IF(N500="zákl. přenesená",J500,0)</f>
        <v>0</v>
      </c>
      <c r="BH500" s="176">
        <f>IF(N500="sníž. přenesená",J500,0)</f>
        <v>0</v>
      </c>
      <c r="BI500" s="176">
        <f>IF(N500="nulová",J500,0)</f>
        <v>0</v>
      </c>
      <c r="BJ500" s="17" t="s">
        <v>23</v>
      </c>
      <c r="BK500" s="176">
        <f>ROUND(I500*H500,2)</f>
        <v>518.54</v>
      </c>
      <c r="BL500" s="17" t="s">
        <v>137</v>
      </c>
      <c r="BM500" s="17" t="s">
        <v>1320</v>
      </c>
    </row>
    <row r="501" spans="2:51" s="11" customFormat="1" ht="22.5" customHeight="1">
      <c r="B501" s="177"/>
      <c r="D501" s="178" t="s">
        <v>139</v>
      </c>
      <c r="E501" s="179" t="s">
        <v>44</v>
      </c>
      <c r="F501" s="180" t="s">
        <v>1293</v>
      </c>
      <c r="H501" s="181">
        <v>3.105</v>
      </c>
      <c r="I501" s="182"/>
      <c r="L501" s="177"/>
      <c r="M501" s="183"/>
      <c r="N501" s="184"/>
      <c r="O501" s="184"/>
      <c r="P501" s="184"/>
      <c r="Q501" s="184"/>
      <c r="R501" s="184"/>
      <c r="S501" s="184"/>
      <c r="T501" s="185"/>
      <c r="AT501" s="179" t="s">
        <v>139</v>
      </c>
      <c r="AU501" s="179" t="s">
        <v>87</v>
      </c>
      <c r="AV501" s="11" t="s">
        <v>87</v>
      </c>
      <c r="AW501" s="11" t="s">
        <v>42</v>
      </c>
      <c r="AX501" s="11" t="s">
        <v>79</v>
      </c>
      <c r="AY501" s="179" t="s">
        <v>130</v>
      </c>
    </row>
    <row r="502" spans="2:51" s="13" customFormat="1" ht="22.5" customHeight="1">
      <c r="B502" s="194"/>
      <c r="D502" s="195" t="s">
        <v>139</v>
      </c>
      <c r="E502" s="196" t="s">
        <v>44</v>
      </c>
      <c r="F502" s="197" t="s">
        <v>142</v>
      </c>
      <c r="H502" s="198">
        <v>3.105</v>
      </c>
      <c r="I502" s="199"/>
      <c r="L502" s="194"/>
      <c r="M502" s="200"/>
      <c r="N502" s="201"/>
      <c r="O502" s="201"/>
      <c r="P502" s="201"/>
      <c r="Q502" s="201"/>
      <c r="R502" s="201"/>
      <c r="S502" s="201"/>
      <c r="T502" s="202"/>
      <c r="AT502" s="216" t="s">
        <v>139</v>
      </c>
      <c r="AU502" s="216" t="s">
        <v>87</v>
      </c>
      <c r="AV502" s="13" t="s">
        <v>137</v>
      </c>
      <c r="AW502" s="13" t="s">
        <v>42</v>
      </c>
      <c r="AX502" s="13" t="s">
        <v>23</v>
      </c>
      <c r="AY502" s="216" t="s">
        <v>130</v>
      </c>
    </row>
    <row r="503" spans="2:65" s="1" customFormat="1" ht="22.5" customHeight="1">
      <c r="B503" s="164"/>
      <c r="C503" s="165" t="s">
        <v>1319</v>
      </c>
      <c r="D503" s="165" t="s">
        <v>132</v>
      </c>
      <c r="E503" s="166" t="s">
        <v>1318</v>
      </c>
      <c r="F503" s="167" t="s">
        <v>1317</v>
      </c>
      <c r="G503" s="168" t="s">
        <v>229</v>
      </c>
      <c r="H503" s="169">
        <v>159.742</v>
      </c>
      <c r="I503" s="170">
        <v>50</v>
      </c>
      <c r="J503" s="171">
        <f>ROUND(I503*H503,2)</f>
        <v>7987.1</v>
      </c>
      <c r="K503" s="167" t="s">
        <v>136</v>
      </c>
      <c r="L503" s="34"/>
      <c r="M503" s="172" t="s">
        <v>44</v>
      </c>
      <c r="N503" s="173" t="s">
        <v>50</v>
      </c>
      <c r="O503" s="35"/>
      <c r="P503" s="174">
        <f>O503*H503</f>
        <v>0</v>
      </c>
      <c r="Q503" s="174">
        <v>0</v>
      </c>
      <c r="R503" s="174">
        <f>Q503*H503</f>
        <v>0</v>
      </c>
      <c r="S503" s="174">
        <v>0</v>
      </c>
      <c r="T503" s="175">
        <f>S503*H503</f>
        <v>0</v>
      </c>
      <c r="AR503" s="17" t="s">
        <v>137</v>
      </c>
      <c r="AT503" s="17" t="s">
        <v>132</v>
      </c>
      <c r="AU503" s="17" t="s">
        <v>87</v>
      </c>
      <c r="AY503" s="17" t="s">
        <v>130</v>
      </c>
      <c r="BE503" s="176">
        <f>IF(N503="základní",J503,0)</f>
        <v>7987.1</v>
      </c>
      <c r="BF503" s="176">
        <f>IF(N503="snížená",J503,0)</f>
        <v>0</v>
      </c>
      <c r="BG503" s="176">
        <f>IF(N503="zákl. přenesená",J503,0)</f>
        <v>0</v>
      </c>
      <c r="BH503" s="176">
        <f>IF(N503="sníž. přenesená",J503,0)</f>
        <v>0</v>
      </c>
      <c r="BI503" s="176">
        <f>IF(N503="nulová",J503,0)</f>
        <v>0</v>
      </c>
      <c r="BJ503" s="17" t="s">
        <v>23</v>
      </c>
      <c r="BK503" s="176">
        <f>ROUND(I503*H503,2)</f>
        <v>7987.1</v>
      </c>
      <c r="BL503" s="17" t="s">
        <v>137</v>
      </c>
      <c r="BM503" s="17" t="s">
        <v>1316</v>
      </c>
    </row>
    <row r="504" spans="2:51" s="11" customFormat="1" ht="22.5" customHeight="1">
      <c r="B504" s="177"/>
      <c r="D504" s="178" t="s">
        <v>139</v>
      </c>
      <c r="E504" s="179" t="s">
        <v>44</v>
      </c>
      <c r="F504" s="180" t="s">
        <v>1315</v>
      </c>
      <c r="H504" s="181">
        <v>159.742</v>
      </c>
      <c r="I504" s="182"/>
      <c r="L504" s="177"/>
      <c r="M504" s="183"/>
      <c r="N504" s="184"/>
      <c r="O504" s="184"/>
      <c r="P504" s="184"/>
      <c r="Q504" s="184"/>
      <c r="R504" s="184"/>
      <c r="S504" s="184"/>
      <c r="T504" s="185"/>
      <c r="AT504" s="179" t="s">
        <v>139</v>
      </c>
      <c r="AU504" s="179" t="s">
        <v>87</v>
      </c>
      <c r="AV504" s="11" t="s">
        <v>87</v>
      </c>
      <c r="AW504" s="11" t="s">
        <v>42</v>
      </c>
      <c r="AX504" s="11" t="s">
        <v>79</v>
      </c>
      <c r="AY504" s="179" t="s">
        <v>130</v>
      </c>
    </row>
    <row r="505" spans="2:51" s="13" customFormat="1" ht="22.5" customHeight="1">
      <c r="B505" s="194"/>
      <c r="D505" s="195" t="s">
        <v>139</v>
      </c>
      <c r="E505" s="196" t="s">
        <v>44</v>
      </c>
      <c r="F505" s="197" t="s">
        <v>142</v>
      </c>
      <c r="H505" s="198">
        <v>159.742</v>
      </c>
      <c r="I505" s="199"/>
      <c r="L505" s="194"/>
      <c r="M505" s="200"/>
      <c r="N505" s="201"/>
      <c r="O505" s="201"/>
      <c r="P505" s="201"/>
      <c r="Q505" s="201"/>
      <c r="R505" s="201"/>
      <c r="S505" s="201"/>
      <c r="T505" s="202"/>
      <c r="AT505" s="216" t="s">
        <v>139</v>
      </c>
      <c r="AU505" s="216" t="s">
        <v>87</v>
      </c>
      <c r="AV505" s="13" t="s">
        <v>137</v>
      </c>
      <c r="AW505" s="13" t="s">
        <v>42</v>
      </c>
      <c r="AX505" s="13" t="s">
        <v>23</v>
      </c>
      <c r="AY505" s="216" t="s">
        <v>130</v>
      </c>
    </row>
    <row r="506" spans="2:65" s="1" customFormat="1" ht="22.5" customHeight="1">
      <c r="B506" s="164"/>
      <c r="C506" s="165" t="s">
        <v>1314</v>
      </c>
      <c r="D506" s="165" t="s">
        <v>132</v>
      </c>
      <c r="E506" s="166" t="s">
        <v>1313</v>
      </c>
      <c r="F506" s="167" t="s">
        <v>1312</v>
      </c>
      <c r="G506" s="168" t="s">
        <v>229</v>
      </c>
      <c r="H506" s="169">
        <v>2236.388</v>
      </c>
      <c r="I506" s="170">
        <v>10</v>
      </c>
      <c r="J506" s="171">
        <f>ROUND(I506*H506,2)</f>
        <v>22363.88</v>
      </c>
      <c r="K506" s="167" t="s">
        <v>136</v>
      </c>
      <c r="L506" s="34"/>
      <c r="M506" s="172" t="s">
        <v>44</v>
      </c>
      <c r="N506" s="173" t="s">
        <v>50</v>
      </c>
      <c r="O506" s="35"/>
      <c r="P506" s="174">
        <f>O506*H506</f>
        <v>0</v>
      </c>
      <c r="Q506" s="174">
        <v>0</v>
      </c>
      <c r="R506" s="174">
        <f>Q506*H506</f>
        <v>0</v>
      </c>
      <c r="S506" s="174">
        <v>0</v>
      </c>
      <c r="T506" s="175">
        <f>S506*H506</f>
        <v>0</v>
      </c>
      <c r="AR506" s="17" t="s">
        <v>137</v>
      </c>
      <c r="AT506" s="17" t="s">
        <v>132</v>
      </c>
      <c r="AU506" s="17" t="s">
        <v>87</v>
      </c>
      <c r="AY506" s="17" t="s">
        <v>130</v>
      </c>
      <c r="BE506" s="176">
        <f>IF(N506="základní",J506,0)</f>
        <v>22363.88</v>
      </c>
      <c r="BF506" s="176">
        <f>IF(N506="snížená",J506,0)</f>
        <v>0</v>
      </c>
      <c r="BG506" s="176">
        <f>IF(N506="zákl. přenesená",J506,0)</f>
        <v>0</v>
      </c>
      <c r="BH506" s="176">
        <f>IF(N506="sníž. přenesená",J506,0)</f>
        <v>0</v>
      </c>
      <c r="BI506" s="176">
        <f>IF(N506="nulová",J506,0)</f>
        <v>0</v>
      </c>
      <c r="BJ506" s="17" t="s">
        <v>23</v>
      </c>
      <c r="BK506" s="176">
        <f>ROUND(I506*H506,2)</f>
        <v>22363.88</v>
      </c>
      <c r="BL506" s="17" t="s">
        <v>137</v>
      </c>
      <c r="BM506" s="17" t="s">
        <v>1311</v>
      </c>
    </row>
    <row r="507" spans="2:51" s="11" customFormat="1" ht="22.5" customHeight="1">
      <c r="B507" s="177"/>
      <c r="D507" s="178" t="s">
        <v>139</v>
      </c>
      <c r="E507" s="179" t="s">
        <v>44</v>
      </c>
      <c r="F507" s="180" t="s">
        <v>1310</v>
      </c>
      <c r="H507" s="181">
        <v>2236.388</v>
      </c>
      <c r="I507" s="182"/>
      <c r="L507" s="177"/>
      <c r="M507" s="183"/>
      <c r="N507" s="184"/>
      <c r="O507" s="184"/>
      <c r="P507" s="184"/>
      <c r="Q507" s="184"/>
      <c r="R507" s="184"/>
      <c r="S507" s="184"/>
      <c r="T507" s="185"/>
      <c r="AT507" s="179" t="s">
        <v>139</v>
      </c>
      <c r="AU507" s="179" t="s">
        <v>87</v>
      </c>
      <c r="AV507" s="11" t="s">
        <v>87</v>
      </c>
      <c r="AW507" s="11" t="s">
        <v>42</v>
      </c>
      <c r="AX507" s="11" t="s">
        <v>79</v>
      </c>
      <c r="AY507" s="179" t="s">
        <v>130</v>
      </c>
    </row>
    <row r="508" spans="2:51" s="13" customFormat="1" ht="22.5" customHeight="1">
      <c r="B508" s="194"/>
      <c r="D508" s="195" t="s">
        <v>139</v>
      </c>
      <c r="E508" s="196" t="s">
        <v>44</v>
      </c>
      <c r="F508" s="197" t="s">
        <v>142</v>
      </c>
      <c r="H508" s="198">
        <v>2236.388</v>
      </c>
      <c r="I508" s="199"/>
      <c r="L508" s="194"/>
      <c r="M508" s="200"/>
      <c r="N508" s="201"/>
      <c r="O508" s="201"/>
      <c r="P508" s="201"/>
      <c r="Q508" s="201"/>
      <c r="R508" s="201"/>
      <c r="S508" s="201"/>
      <c r="T508" s="202"/>
      <c r="AT508" s="216" t="s">
        <v>139</v>
      </c>
      <c r="AU508" s="216" t="s">
        <v>87</v>
      </c>
      <c r="AV508" s="13" t="s">
        <v>137</v>
      </c>
      <c r="AW508" s="13" t="s">
        <v>42</v>
      </c>
      <c r="AX508" s="13" t="s">
        <v>23</v>
      </c>
      <c r="AY508" s="216" t="s">
        <v>130</v>
      </c>
    </row>
    <row r="509" spans="2:65" s="1" customFormat="1" ht="22.5" customHeight="1">
      <c r="B509" s="164"/>
      <c r="C509" s="165" t="s">
        <v>846</v>
      </c>
      <c r="D509" s="165" t="s">
        <v>132</v>
      </c>
      <c r="E509" s="166" t="s">
        <v>1309</v>
      </c>
      <c r="F509" s="167" t="s">
        <v>556</v>
      </c>
      <c r="G509" s="168" t="s">
        <v>229</v>
      </c>
      <c r="H509" s="169">
        <v>159.742</v>
      </c>
      <c r="I509" s="170">
        <v>72.2</v>
      </c>
      <c r="J509" s="171">
        <f>ROUND(I509*H509,2)</f>
        <v>11533.37</v>
      </c>
      <c r="K509" s="167" t="s">
        <v>136</v>
      </c>
      <c r="L509" s="34"/>
      <c r="M509" s="172" t="s">
        <v>44</v>
      </c>
      <c r="N509" s="173" t="s">
        <v>50</v>
      </c>
      <c r="O509" s="35"/>
      <c r="P509" s="174">
        <f>O509*H509</f>
        <v>0</v>
      </c>
      <c r="Q509" s="174">
        <v>0</v>
      </c>
      <c r="R509" s="174">
        <f>Q509*H509</f>
        <v>0</v>
      </c>
      <c r="S509" s="174">
        <v>0</v>
      </c>
      <c r="T509" s="175">
        <f>S509*H509</f>
        <v>0</v>
      </c>
      <c r="AR509" s="17" t="s">
        <v>137</v>
      </c>
      <c r="AT509" s="17" t="s">
        <v>132</v>
      </c>
      <c r="AU509" s="17" t="s">
        <v>87</v>
      </c>
      <c r="AY509" s="17" t="s">
        <v>130</v>
      </c>
      <c r="BE509" s="176">
        <f>IF(N509="základní",J509,0)</f>
        <v>11533.37</v>
      </c>
      <c r="BF509" s="176">
        <f>IF(N509="snížená",J509,0)</f>
        <v>0</v>
      </c>
      <c r="BG509" s="176">
        <f>IF(N509="zákl. přenesená",J509,0)</f>
        <v>0</v>
      </c>
      <c r="BH509" s="176">
        <f>IF(N509="sníž. přenesená",J509,0)</f>
        <v>0</v>
      </c>
      <c r="BI509" s="176">
        <f>IF(N509="nulová",J509,0)</f>
        <v>0</v>
      </c>
      <c r="BJ509" s="17" t="s">
        <v>23</v>
      </c>
      <c r="BK509" s="176">
        <f>ROUND(I509*H509,2)</f>
        <v>11533.37</v>
      </c>
      <c r="BL509" s="17" t="s">
        <v>137</v>
      </c>
      <c r="BM509" s="17" t="s">
        <v>1308</v>
      </c>
    </row>
    <row r="510" spans="2:65" s="1" customFormat="1" ht="22.5" customHeight="1">
      <c r="B510" s="164"/>
      <c r="C510" s="165" t="s">
        <v>1307</v>
      </c>
      <c r="D510" s="165" t="s">
        <v>132</v>
      </c>
      <c r="E510" s="166" t="s">
        <v>546</v>
      </c>
      <c r="F510" s="167" t="s">
        <v>547</v>
      </c>
      <c r="G510" s="168" t="s">
        <v>229</v>
      </c>
      <c r="H510" s="169">
        <v>52.981</v>
      </c>
      <c r="I510" s="170">
        <v>50</v>
      </c>
      <c r="J510" s="171">
        <f>ROUND(I510*H510,2)</f>
        <v>2649.05</v>
      </c>
      <c r="K510" s="167" t="s">
        <v>136</v>
      </c>
      <c r="L510" s="34"/>
      <c r="M510" s="172" t="s">
        <v>44</v>
      </c>
      <c r="N510" s="173" t="s">
        <v>50</v>
      </c>
      <c r="O510" s="35"/>
      <c r="P510" s="174">
        <f>O510*H510</f>
        <v>0</v>
      </c>
      <c r="Q510" s="174">
        <v>0</v>
      </c>
      <c r="R510" s="174">
        <f>Q510*H510</f>
        <v>0</v>
      </c>
      <c r="S510" s="174">
        <v>0</v>
      </c>
      <c r="T510" s="175">
        <f>S510*H510</f>
        <v>0</v>
      </c>
      <c r="AR510" s="17" t="s">
        <v>137</v>
      </c>
      <c r="AT510" s="17" t="s">
        <v>132</v>
      </c>
      <c r="AU510" s="17" t="s">
        <v>87</v>
      </c>
      <c r="AY510" s="17" t="s">
        <v>130</v>
      </c>
      <c r="BE510" s="176">
        <f>IF(N510="základní",J510,0)</f>
        <v>2649.05</v>
      </c>
      <c r="BF510" s="176">
        <f>IF(N510="snížená",J510,0)</f>
        <v>0</v>
      </c>
      <c r="BG510" s="176">
        <f>IF(N510="zákl. přenesená",J510,0)</f>
        <v>0</v>
      </c>
      <c r="BH510" s="176">
        <f>IF(N510="sníž. přenesená",J510,0)</f>
        <v>0</v>
      </c>
      <c r="BI510" s="176">
        <f>IF(N510="nulová",J510,0)</f>
        <v>0</v>
      </c>
      <c r="BJ510" s="17" t="s">
        <v>23</v>
      </c>
      <c r="BK510" s="176">
        <f>ROUND(I510*H510,2)</f>
        <v>2649.05</v>
      </c>
      <c r="BL510" s="17" t="s">
        <v>137</v>
      </c>
      <c r="BM510" s="17" t="s">
        <v>1306</v>
      </c>
    </row>
    <row r="511" spans="2:51" s="11" customFormat="1" ht="22.5" customHeight="1">
      <c r="B511" s="177"/>
      <c r="D511" s="178" t="s">
        <v>139</v>
      </c>
      <c r="E511" s="179" t="s">
        <v>44</v>
      </c>
      <c r="F511" s="180" t="s">
        <v>1305</v>
      </c>
      <c r="H511" s="181">
        <v>40.488</v>
      </c>
      <c r="I511" s="182"/>
      <c r="L511" s="177"/>
      <c r="M511" s="183"/>
      <c r="N511" s="184"/>
      <c r="O511" s="184"/>
      <c r="P511" s="184"/>
      <c r="Q511" s="184"/>
      <c r="R511" s="184"/>
      <c r="S511" s="184"/>
      <c r="T511" s="185"/>
      <c r="AT511" s="179" t="s">
        <v>139</v>
      </c>
      <c r="AU511" s="179" t="s">
        <v>87</v>
      </c>
      <c r="AV511" s="11" t="s">
        <v>87</v>
      </c>
      <c r="AW511" s="11" t="s">
        <v>42</v>
      </c>
      <c r="AX511" s="11" t="s">
        <v>79</v>
      </c>
      <c r="AY511" s="179" t="s">
        <v>130</v>
      </c>
    </row>
    <row r="512" spans="2:51" s="12" customFormat="1" ht="22.5" customHeight="1">
      <c r="B512" s="186"/>
      <c r="D512" s="178" t="s">
        <v>139</v>
      </c>
      <c r="E512" s="189" t="s">
        <v>44</v>
      </c>
      <c r="F512" s="188" t="s">
        <v>1304</v>
      </c>
      <c r="H512" s="189" t="s">
        <v>44</v>
      </c>
      <c r="I512" s="190"/>
      <c r="L512" s="186"/>
      <c r="M512" s="191"/>
      <c r="N512" s="192"/>
      <c r="O512" s="192"/>
      <c r="P512" s="192"/>
      <c r="Q512" s="192"/>
      <c r="R512" s="192"/>
      <c r="S512" s="192"/>
      <c r="T512" s="193"/>
      <c r="AT512" s="189" t="s">
        <v>139</v>
      </c>
      <c r="AU512" s="189" t="s">
        <v>87</v>
      </c>
      <c r="AV512" s="12" t="s">
        <v>23</v>
      </c>
      <c r="AW512" s="12" t="s">
        <v>42</v>
      </c>
      <c r="AX512" s="12" t="s">
        <v>79</v>
      </c>
      <c r="AY512" s="189" t="s">
        <v>130</v>
      </c>
    </row>
    <row r="513" spans="2:51" s="11" customFormat="1" ht="22.5" customHeight="1">
      <c r="B513" s="177"/>
      <c r="D513" s="178" t="s">
        <v>139</v>
      </c>
      <c r="E513" s="179" t="s">
        <v>44</v>
      </c>
      <c r="F513" s="180" t="s">
        <v>1266</v>
      </c>
      <c r="H513" s="181">
        <v>12.493</v>
      </c>
      <c r="I513" s="182"/>
      <c r="L513" s="177"/>
      <c r="M513" s="183"/>
      <c r="N513" s="184"/>
      <c r="O513" s="184"/>
      <c r="P513" s="184"/>
      <c r="Q513" s="184"/>
      <c r="R513" s="184"/>
      <c r="S513" s="184"/>
      <c r="T513" s="185"/>
      <c r="AT513" s="179" t="s">
        <v>139</v>
      </c>
      <c r="AU513" s="179" t="s">
        <v>87</v>
      </c>
      <c r="AV513" s="11" t="s">
        <v>87</v>
      </c>
      <c r="AW513" s="11" t="s">
        <v>42</v>
      </c>
      <c r="AX513" s="11" t="s">
        <v>79</v>
      </c>
      <c r="AY513" s="179" t="s">
        <v>130</v>
      </c>
    </row>
    <row r="514" spans="2:51" s="12" customFormat="1" ht="22.5" customHeight="1">
      <c r="B514" s="186"/>
      <c r="D514" s="178" t="s">
        <v>139</v>
      </c>
      <c r="E514" s="189" t="s">
        <v>44</v>
      </c>
      <c r="F514" s="188" t="s">
        <v>1303</v>
      </c>
      <c r="H514" s="189" t="s">
        <v>44</v>
      </c>
      <c r="I514" s="190"/>
      <c r="L514" s="186"/>
      <c r="M514" s="191"/>
      <c r="N514" s="192"/>
      <c r="O514" s="192"/>
      <c r="P514" s="192"/>
      <c r="Q514" s="192"/>
      <c r="R514" s="192"/>
      <c r="S514" s="192"/>
      <c r="T514" s="193"/>
      <c r="AT514" s="189" t="s">
        <v>139</v>
      </c>
      <c r="AU514" s="189" t="s">
        <v>87</v>
      </c>
      <c r="AV514" s="12" t="s">
        <v>23</v>
      </c>
      <c r="AW514" s="12" t="s">
        <v>42</v>
      </c>
      <c r="AX514" s="12" t="s">
        <v>79</v>
      </c>
      <c r="AY514" s="189" t="s">
        <v>130</v>
      </c>
    </row>
    <row r="515" spans="2:51" s="13" customFormat="1" ht="22.5" customHeight="1">
      <c r="B515" s="194"/>
      <c r="D515" s="195" t="s">
        <v>139</v>
      </c>
      <c r="E515" s="196" t="s">
        <v>44</v>
      </c>
      <c r="F515" s="197" t="s">
        <v>142</v>
      </c>
      <c r="H515" s="198">
        <v>52.981</v>
      </c>
      <c r="I515" s="199"/>
      <c r="L515" s="194"/>
      <c r="M515" s="200"/>
      <c r="N515" s="201"/>
      <c r="O515" s="201"/>
      <c r="P515" s="201"/>
      <c r="Q515" s="201"/>
      <c r="R515" s="201"/>
      <c r="S515" s="201"/>
      <c r="T515" s="202"/>
      <c r="AT515" s="216" t="s">
        <v>139</v>
      </c>
      <c r="AU515" s="216" t="s">
        <v>87</v>
      </c>
      <c r="AV515" s="13" t="s">
        <v>137</v>
      </c>
      <c r="AW515" s="13" t="s">
        <v>42</v>
      </c>
      <c r="AX515" s="13" t="s">
        <v>23</v>
      </c>
      <c r="AY515" s="216" t="s">
        <v>130</v>
      </c>
    </row>
    <row r="516" spans="2:65" s="1" customFormat="1" ht="22.5" customHeight="1">
      <c r="B516" s="164"/>
      <c r="C516" s="165" t="s">
        <v>1302</v>
      </c>
      <c r="D516" s="165" t="s">
        <v>132</v>
      </c>
      <c r="E516" s="166" t="s">
        <v>550</v>
      </c>
      <c r="F516" s="167" t="s">
        <v>551</v>
      </c>
      <c r="G516" s="168" t="s">
        <v>229</v>
      </c>
      <c r="H516" s="169">
        <v>741.734</v>
      </c>
      <c r="I516" s="170">
        <v>10</v>
      </c>
      <c r="J516" s="171">
        <f>ROUND(I516*H516,2)</f>
        <v>7417.34</v>
      </c>
      <c r="K516" s="167" t="s">
        <v>136</v>
      </c>
      <c r="L516" s="34"/>
      <c r="M516" s="172" t="s">
        <v>44</v>
      </c>
      <c r="N516" s="173" t="s">
        <v>50</v>
      </c>
      <c r="O516" s="35"/>
      <c r="P516" s="174">
        <f>O516*H516</f>
        <v>0</v>
      </c>
      <c r="Q516" s="174">
        <v>0</v>
      </c>
      <c r="R516" s="174">
        <f>Q516*H516</f>
        <v>0</v>
      </c>
      <c r="S516" s="174">
        <v>0</v>
      </c>
      <c r="T516" s="175">
        <f>S516*H516</f>
        <v>0</v>
      </c>
      <c r="AR516" s="17" t="s">
        <v>137</v>
      </c>
      <c r="AT516" s="17" t="s">
        <v>132</v>
      </c>
      <c r="AU516" s="17" t="s">
        <v>87</v>
      </c>
      <c r="AY516" s="17" t="s">
        <v>130</v>
      </c>
      <c r="BE516" s="176">
        <f>IF(N516="základní",J516,0)</f>
        <v>7417.34</v>
      </c>
      <c r="BF516" s="176">
        <f>IF(N516="snížená",J516,0)</f>
        <v>0</v>
      </c>
      <c r="BG516" s="176">
        <f>IF(N516="zákl. přenesená",J516,0)</f>
        <v>0</v>
      </c>
      <c r="BH516" s="176">
        <f>IF(N516="sníž. přenesená",J516,0)</f>
        <v>0</v>
      </c>
      <c r="BI516" s="176">
        <f>IF(N516="nulová",J516,0)</f>
        <v>0</v>
      </c>
      <c r="BJ516" s="17" t="s">
        <v>23</v>
      </c>
      <c r="BK516" s="176">
        <f>ROUND(I516*H516,2)</f>
        <v>7417.34</v>
      </c>
      <c r="BL516" s="17" t="s">
        <v>137</v>
      </c>
      <c r="BM516" s="17" t="s">
        <v>1301</v>
      </c>
    </row>
    <row r="517" spans="2:51" s="11" customFormat="1" ht="22.5" customHeight="1">
      <c r="B517" s="177"/>
      <c r="D517" s="178" t="s">
        <v>139</v>
      </c>
      <c r="E517" s="179" t="s">
        <v>44</v>
      </c>
      <c r="F517" s="180" t="s">
        <v>1300</v>
      </c>
      <c r="H517" s="181">
        <v>741.734</v>
      </c>
      <c r="I517" s="182"/>
      <c r="L517" s="177"/>
      <c r="M517" s="183"/>
      <c r="N517" s="184"/>
      <c r="O517" s="184"/>
      <c r="P517" s="184"/>
      <c r="Q517" s="184"/>
      <c r="R517" s="184"/>
      <c r="S517" s="184"/>
      <c r="T517" s="185"/>
      <c r="AT517" s="179" t="s">
        <v>139</v>
      </c>
      <c r="AU517" s="179" t="s">
        <v>87</v>
      </c>
      <c r="AV517" s="11" t="s">
        <v>87</v>
      </c>
      <c r="AW517" s="11" t="s">
        <v>42</v>
      </c>
      <c r="AX517" s="11" t="s">
        <v>79</v>
      </c>
      <c r="AY517" s="179" t="s">
        <v>130</v>
      </c>
    </row>
    <row r="518" spans="2:51" s="13" customFormat="1" ht="22.5" customHeight="1">
      <c r="B518" s="194"/>
      <c r="D518" s="195" t="s">
        <v>139</v>
      </c>
      <c r="E518" s="196" t="s">
        <v>44</v>
      </c>
      <c r="F518" s="197" t="s">
        <v>142</v>
      </c>
      <c r="H518" s="198">
        <v>741.734</v>
      </c>
      <c r="I518" s="199"/>
      <c r="L518" s="194"/>
      <c r="M518" s="200"/>
      <c r="N518" s="201"/>
      <c r="O518" s="201"/>
      <c r="P518" s="201"/>
      <c r="Q518" s="201"/>
      <c r="R518" s="201"/>
      <c r="S518" s="201"/>
      <c r="T518" s="202"/>
      <c r="AT518" s="216" t="s">
        <v>139</v>
      </c>
      <c r="AU518" s="216" t="s">
        <v>87</v>
      </c>
      <c r="AV518" s="13" t="s">
        <v>137</v>
      </c>
      <c r="AW518" s="13" t="s">
        <v>42</v>
      </c>
      <c r="AX518" s="13" t="s">
        <v>23</v>
      </c>
      <c r="AY518" s="216" t="s">
        <v>130</v>
      </c>
    </row>
    <row r="519" spans="2:65" s="1" customFormat="1" ht="22.5" customHeight="1">
      <c r="B519" s="164"/>
      <c r="C519" s="165" t="s">
        <v>1299</v>
      </c>
      <c r="D519" s="165" t="s">
        <v>132</v>
      </c>
      <c r="E519" s="166" t="s">
        <v>1298</v>
      </c>
      <c r="F519" s="167" t="s">
        <v>1297</v>
      </c>
      <c r="G519" s="168" t="s">
        <v>229</v>
      </c>
      <c r="H519" s="169">
        <v>58.813</v>
      </c>
      <c r="I519" s="170">
        <v>53.3</v>
      </c>
      <c r="J519" s="171">
        <f>ROUND(I519*H519,2)</f>
        <v>3134.73</v>
      </c>
      <c r="K519" s="167" t="s">
        <v>136</v>
      </c>
      <c r="L519" s="34"/>
      <c r="M519" s="172" t="s">
        <v>44</v>
      </c>
      <c r="N519" s="173" t="s">
        <v>50</v>
      </c>
      <c r="O519" s="35"/>
      <c r="P519" s="174">
        <f>O519*H519</f>
        <v>0</v>
      </c>
      <c r="Q519" s="174">
        <v>0</v>
      </c>
      <c r="R519" s="174">
        <f>Q519*H519</f>
        <v>0</v>
      </c>
      <c r="S519" s="174">
        <v>0</v>
      </c>
      <c r="T519" s="175">
        <f>S519*H519</f>
        <v>0</v>
      </c>
      <c r="AR519" s="17" t="s">
        <v>137</v>
      </c>
      <c r="AT519" s="17" t="s">
        <v>132</v>
      </c>
      <c r="AU519" s="17" t="s">
        <v>87</v>
      </c>
      <c r="AY519" s="17" t="s">
        <v>130</v>
      </c>
      <c r="BE519" s="176">
        <f>IF(N519="základní",J519,0)</f>
        <v>3134.73</v>
      </c>
      <c r="BF519" s="176">
        <f>IF(N519="snížená",J519,0)</f>
        <v>0</v>
      </c>
      <c r="BG519" s="176">
        <f>IF(N519="zákl. přenesená",J519,0)</f>
        <v>0</v>
      </c>
      <c r="BH519" s="176">
        <f>IF(N519="sníž. přenesená",J519,0)</f>
        <v>0</v>
      </c>
      <c r="BI519" s="176">
        <f>IF(N519="nulová",J519,0)</f>
        <v>0</v>
      </c>
      <c r="BJ519" s="17" t="s">
        <v>23</v>
      </c>
      <c r="BK519" s="176">
        <f>ROUND(I519*H519,2)</f>
        <v>3134.73</v>
      </c>
      <c r="BL519" s="17" t="s">
        <v>137</v>
      </c>
      <c r="BM519" s="17" t="s">
        <v>1296</v>
      </c>
    </row>
    <row r="520" spans="2:51" s="11" customFormat="1" ht="22.5" customHeight="1">
      <c r="B520" s="177"/>
      <c r="D520" s="178" t="s">
        <v>139</v>
      </c>
      <c r="E520" s="179" t="s">
        <v>44</v>
      </c>
      <c r="F520" s="180" t="s">
        <v>1295</v>
      </c>
      <c r="H520" s="181">
        <v>55.708</v>
      </c>
      <c r="I520" s="182"/>
      <c r="L520" s="177"/>
      <c r="M520" s="183"/>
      <c r="N520" s="184"/>
      <c r="O520" s="184"/>
      <c r="P520" s="184"/>
      <c r="Q520" s="184"/>
      <c r="R520" s="184"/>
      <c r="S520" s="184"/>
      <c r="T520" s="185"/>
      <c r="AT520" s="179" t="s">
        <v>139</v>
      </c>
      <c r="AU520" s="179" t="s">
        <v>87</v>
      </c>
      <c r="AV520" s="11" t="s">
        <v>87</v>
      </c>
      <c r="AW520" s="11" t="s">
        <v>42</v>
      </c>
      <c r="AX520" s="11" t="s">
        <v>79</v>
      </c>
      <c r="AY520" s="179" t="s">
        <v>130</v>
      </c>
    </row>
    <row r="521" spans="2:51" s="12" customFormat="1" ht="22.5" customHeight="1">
      <c r="B521" s="186"/>
      <c r="D521" s="178" t="s">
        <v>139</v>
      </c>
      <c r="E521" s="189" t="s">
        <v>44</v>
      </c>
      <c r="F521" s="188" t="s">
        <v>1294</v>
      </c>
      <c r="H521" s="189" t="s">
        <v>44</v>
      </c>
      <c r="I521" s="190"/>
      <c r="L521" s="186"/>
      <c r="M521" s="191"/>
      <c r="N521" s="192"/>
      <c r="O521" s="192"/>
      <c r="P521" s="192"/>
      <c r="Q521" s="192"/>
      <c r="R521" s="192"/>
      <c r="S521" s="192"/>
      <c r="T521" s="193"/>
      <c r="AT521" s="189" t="s">
        <v>139</v>
      </c>
      <c r="AU521" s="189" t="s">
        <v>87</v>
      </c>
      <c r="AV521" s="12" t="s">
        <v>23</v>
      </c>
      <c r="AW521" s="12" t="s">
        <v>42</v>
      </c>
      <c r="AX521" s="12" t="s">
        <v>79</v>
      </c>
      <c r="AY521" s="189" t="s">
        <v>130</v>
      </c>
    </row>
    <row r="522" spans="2:51" s="11" customFormat="1" ht="22.5" customHeight="1">
      <c r="B522" s="177"/>
      <c r="D522" s="178" t="s">
        <v>139</v>
      </c>
      <c r="E522" s="179" t="s">
        <v>44</v>
      </c>
      <c r="F522" s="180" t="s">
        <v>1293</v>
      </c>
      <c r="H522" s="181">
        <v>3.105</v>
      </c>
      <c r="I522" s="182"/>
      <c r="L522" s="177"/>
      <c r="M522" s="183"/>
      <c r="N522" s="184"/>
      <c r="O522" s="184"/>
      <c r="P522" s="184"/>
      <c r="Q522" s="184"/>
      <c r="R522" s="184"/>
      <c r="S522" s="184"/>
      <c r="T522" s="185"/>
      <c r="AT522" s="179" t="s">
        <v>139</v>
      </c>
      <c r="AU522" s="179" t="s">
        <v>87</v>
      </c>
      <c r="AV522" s="11" t="s">
        <v>87</v>
      </c>
      <c r="AW522" s="11" t="s">
        <v>42</v>
      </c>
      <c r="AX522" s="11" t="s">
        <v>79</v>
      </c>
      <c r="AY522" s="179" t="s">
        <v>130</v>
      </c>
    </row>
    <row r="523" spans="2:51" s="12" customFormat="1" ht="22.5" customHeight="1">
      <c r="B523" s="186"/>
      <c r="D523" s="178" t="s">
        <v>139</v>
      </c>
      <c r="E523" s="189" t="s">
        <v>44</v>
      </c>
      <c r="F523" s="188" t="s">
        <v>1292</v>
      </c>
      <c r="H523" s="189" t="s">
        <v>44</v>
      </c>
      <c r="I523" s="190"/>
      <c r="L523" s="186"/>
      <c r="M523" s="191"/>
      <c r="N523" s="192"/>
      <c r="O523" s="192"/>
      <c r="P523" s="192"/>
      <c r="Q523" s="192"/>
      <c r="R523" s="192"/>
      <c r="S523" s="192"/>
      <c r="T523" s="193"/>
      <c r="AT523" s="189" t="s">
        <v>139</v>
      </c>
      <c r="AU523" s="189" t="s">
        <v>87</v>
      </c>
      <c r="AV523" s="12" t="s">
        <v>23</v>
      </c>
      <c r="AW523" s="12" t="s">
        <v>42</v>
      </c>
      <c r="AX523" s="12" t="s">
        <v>79</v>
      </c>
      <c r="AY523" s="189" t="s">
        <v>130</v>
      </c>
    </row>
    <row r="524" spans="2:51" s="13" customFormat="1" ht="22.5" customHeight="1">
      <c r="B524" s="194"/>
      <c r="D524" s="195" t="s">
        <v>139</v>
      </c>
      <c r="E524" s="196" t="s">
        <v>44</v>
      </c>
      <c r="F524" s="197" t="s">
        <v>142</v>
      </c>
      <c r="H524" s="198">
        <v>58.813</v>
      </c>
      <c r="I524" s="199"/>
      <c r="L524" s="194"/>
      <c r="M524" s="200"/>
      <c r="N524" s="201"/>
      <c r="O524" s="201"/>
      <c r="P524" s="201"/>
      <c r="Q524" s="201"/>
      <c r="R524" s="201"/>
      <c r="S524" s="201"/>
      <c r="T524" s="202"/>
      <c r="AT524" s="216" t="s">
        <v>139</v>
      </c>
      <c r="AU524" s="216" t="s">
        <v>87</v>
      </c>
      <c r="AV524" s="13" t="s">
        <v>137</v>
      </c>
      <c r="AW524" s="13" t="s">
        <v>42</v>
      </c>
      <c r="AX524" s="13" t="s">
        <v>23</v>
      </c>
      <c r="AY524" s="216" t="s">
        <v>130</v>
      </c>
    </row>
    <row r="525" spans="2:65" s="1" customFormat="1" ht="22.5" customHeight="1">
      <c r="B525" s="164"/>
      <c r="C525" s="165" t="s">
        <v>1291</v>
      </c>
      <c r="D525" s="165" t="s">
        <v>132</v>
      </c>
      <c r="E525" s="166" t="s">
        <v>1290</v>
      </c>
      <c r="F525" s="167" t="s">
        <v>1289</v>
      </c>
      <c r="G525" s="168" t="s">
        <v>229</v>
      </c>
      <c r="H525" s="169">
        <v>823.382</v>
      </c>
      <c r="I525" s="170">
        <v>10.5</v>
      </c>
      <c r="J525" s="171">
        <f>ROUND(I525*H525,2)</f>
        <v>8645.51</v>
      </c>
      <c r="K525" s="167" t="s">
        <v>136</v>
      </c>
      <c r="L525" s="34"/>
      <c r="M525" s="172" t="s">
        <v>44</v>
      </c>
      <c r="N525" s="173" t="s">
        <v>50</v>
      </c>
      <c r="O525" s="35"/>
      <c r="P525" s="174">
        <f>O525*H525</f>
        <v>0</v>
      </c>
      <c r="Q525" s="174">
        <v>0</v>
      </c>
      <c r="R525" s="174">
        <f>Q525*H525</f>
        <v>0</v>
      </c>
      <c r="S525" s="174">
        <v>0</v>
      </c>
      <c r="T525" s="175">
        <f>S525*H525</f>
        <v>0</v>
      </c>
      <c r="AR525" s="17" t="s">
        <v>137</v>
      </c>
      <c r="AT525" s="17" t="s">
        <v>132</v>
      </c>
      <c r="AU525" s="17" t="s">
        <v>87</v>
      </c>
      <c r="AY525" s="17" t="s">
        <v>130</v>
      </c>
      <c r="BE525" s="176">
        <f>IF(N525="základní",J525,0)</f>
        <v>8645.51</v>
      </c>
      <c r="BF525" s="176">
        <f>IF(N525="snížená",J525,0)</f>
        <v>0</v>
      </c>
      <c r="BG525" s="176">
        <f>IF(N525="zákl. přenesená",J525,0)</f>
        <v>0</v>
      </c>
      <c r="BH525" s="176">
        <f>IF(N525="sníž. přenesená",J525,0)</f>
        <v>0</v>
      </c>
      <c r="BI525" s="176">
        <f>IF(N525="nulová",J525,0)</f>
        <v>0</v>
      </c>
      <c r="BJ525" s="17" t="s">
        <v>23</v>
      </c>
      <c r="BK525" s="176">
        <f>ROUND(I525*H525,2)</f>
        <v>8645.51</v>
      </c>
      <c r="BL525" s="17" t="s">
        <v>137</v>
      </c>
      <c r="BM525" s="17" t="s">
        <v>1288</v>
      </c>
    </row>
    <row r="526" spans="2:51" s="11" customFormat="1" ht="22.5" customHeight="1">
      <c r="B526" s="177"/>
      <c r="D526" s="178" t="s">
        <v>139</v>
      </c>
      <c r="E526" s="179" t="s">
        <v>44</v>
      </c>
      <c r="F526" s="180" t="s">
        <v>1287</v>
      </c>
      <c r="H526" s="181">
        <v>823.382</v>
      </c>
      <c r="I526" s="182"/>
      <c r="L526" s="177"/>
      <c r="M526" s="183"/>
      <c r="N526" s="184"/>
      <c r="O526" s="184"/>
      <c r="P526" s="184"/>
      <c r="Q526" s="184"/>
      <c r="R526" s="184"/>
      <c r="S526" s="184"/>
      <c r="T526" s="185"/>
      <c r="AT526" s="179" t="s">
        <v>139</v>
      </c>
      <c r="AU526" s="179" t="s">
        <v>87</v>
      </c>
      <c r="AV526" s="11" t="s">
        <v>87</v>
      </c>
      <c r="AW526" s="11" t="s">
        <v>42</v>
      </c>
      <c r="AX526" s="11" t="s">
        <v>79</v>
      </c>
      <c r="AY526" s="179" t="s">
        <v>130</v>
      </c>
    </row>
    <row r="527" spans="2:51" s="13" customFormat="1" ht="22.5" customHeight="1">
      <c r="B527" s="194"/>
      <c r="D527" s="195" t="s">
        <v>139</v>
      </c>
      <c r="E527" s="196" t="s">
        <v>44</v>
      </c>
      <c r="F527" s="197" t="s">
        <v>142</v>
      </c>
      <c r="H527" s="198">
        <v>823.382</v>
      </c>
      <c r="I527" s="199"/>
      <c r="L527" s="194"/>
      <c r="M527" s="200"/>
      <c r="N527" s="201"/>
      <c r="O527" s="201"/>
      <c r="P527" s="201"/>
      <c r="Q527" s="201"/>
      <c r="R527" s="201"/>
      <c r="S527" s="201"/>
      <c r="T527" s="202"/>
      <c r="AT527" s="216" t="s">
        <v>139</v>
      </c>
      <c r="AU527" s="216" t="s">
        <v>87</v>
      </c>
      <c r="AV527" s="13" t="s">
        <v>137</v>
      </c>
      <c r="AW527" s="13" t="s">
        <v>42</v>
      </c>
      <c r="AX527" s="13" t="s">
        <v>23</v>
      </c>
      <c r="AY527" s="216" t="s">
        <v>130</v>
      </c>
    </row>
    <row r="528" spans="2:65" s="1" customFormat="1" ht="22.5" customHeight="1">
      <c r="B528" s="164"/>
      <c r="C528" s="165" t="s">
        <v>1286</v>
      </c>
      <c r="D528" s="165" t="s">
        <v>132</v>
      </c>
      <c r="E528" s="166" t="s">
        <v>555</v>
      </c>
      <c r="F528" s="167" t="s">
        <v>556</v>
      </c>
      <c r="G528" s="168" t="s">
        <v>229</v>
      </c>
      <c r="H528" s="169">
        <v>52.981</v>
      </c>
      <c r="I528" s="170">
        <v>72.2</v>
      </c>
      <c r="J528" s="171">
        <f>ROUND(I528*H528,2)</f>
        <v>3825.23</v>
      </c>
      <c r="K528" s="167" t="s">
        <v>136</v>
      </c>
      <c r="L528" s="34"/>
      <c r="M528" s="172" t="s">
        <v>44</v>
      </c>
      <c r="N528" s="173" t="s">
        <v>50</v>
      </c>
      <c r="O528" s="35"/>
      <c r="P528" s="174">
        <f>O528*H528</f>
        <v>0</v>
      </c>
      <c r="Q528" s="174">
        <v>0</v>
      </c>
      <c r="R528" s="174">
        <f>Q528*H528</f>
        <v>0</v>
      </c>
      <c r="S528" s="174">
        <v>0</v>
      </c>
      <c r="T528" s="175">
        <f>S528*H528</f>
        <v>0</v>
      </c>
      <c r="AR528" s="17" t="s">
        <v>137</v>
      </c>
      <c r="AT528" s="17" t="s">
        <v>132</v>
      </c>
      <c r="AU528" s="17" t="s">
        <v>87</v>
      </c>
      <c r="AY528" s="17" t="s">
        <v>130</v>
      </c>
      <c r="BE528" s="176">
        <f>IF(N528="základní",J528,0)</f>
        <v>3825.23</v>
      </c>
      <c r="BF528" s="176">
        <f>IF(N528="snížená",J528,0)</f>
        <v>0</v>
      </c>
      <c r="BG528" s="176">
        <f>IF(N528="zákl. přenesená",J528,0)</f>
        <v>0</v>
      </c>
      <c r="BH528" s="176">
        <f>IF(N528="sníž. přenesená",J528,0)</f>
        <v>0</v>
      </c>
      <c r="BI528" s="176">
        <f>IF(N528="nulová",J528,0)</f>
        <v>0</v>
      </c>
      <c r="BJ528" s="17" t="s">
        <v>23</v>
      </c>
      <c r="BK528" s="176">
        <f>ROUND(I528*H528,2)</f>
        <v>3825.23</v>
      </c>
      <c r="BL528" s="17" t="s">
        <v>137</v>
      </c>
      <c r="BM528" s="17" t="s">
        <v>1285</v>
      </c>
    </row>
    <row r="529" spans="2:65" s="1" customFormat="1" ht="22.5" customHeight="1">
      <c r="B529" s="164"/>
      <c r="C529" s="165" t="s">
        <v>1284</v>
      </c>
      <c r="D529" s="165" t="s">
        <v>132</v>
      </c>
      <c r="E529" s="166" t="s">
        <v>1283</v>
      </c>
      <c r="F529" s="167" t="s">
        <v>1282</v>
      </c>
      <c r="G529" s="168" t="s">
        <v>229</v>
      </c>
      <c r="H529" s="169">
        <v>58.813</v>
      </c>
      <c r="I529" s="170">
        <v>72.2</v>
      </c>
      <c r="J529" s="171">
        <f>ROUND(I529*H529,2)</f>
        <v>4246.3</v>
      </c>
      <c r="K529" s="167" t="s">
        <v>136</v>
      </c>
      <c r="L529" s="34"/>
      <c r="M529" s="172" t="s">
        <v>44</v>
      </c>
      <c r="N529" s="173" t="s">
        <v>50</v>
      </c>
      <c r="O529" s="35"/>
      <c r="P529" s="174">
        <f>O529*H529</f>
        <v>0</v>
      </c>
      <c r="Q529" s="174">
        <v>0</v>
      </c>
      <c r="R529" s="174">
        <f>Q529*H529</f>
        <v>0</v>
      </c>
      <c r="S529" s="174">
        <v>0</v>
      </c>
      <c r="T529" s="175">
        <f>S529*H529</f>
        <v>0</v>
      </c>
      <c r="AR529" s="17" t="s">
        <v>137</v>
      </c>
      <c r="AT529" s="17" t="s">
        <v>132</v>
      </c>
      <c r="AU529" s="17" t="s">
        <v>87</v>
      </c>
      <c r="AY529" s="17" t="s">
        <v>130</v>
      </c>
      <c r="BE529" s="176">
        <f>IF(N529="základní",J529,0)</f>
        <v>4246.3</v>
      </c>
      <c r="BF529" s="176">
        <f>IF(N529="snížená",J529,0)</f>
        <v>0</v>
      </c>
      <c r="BG529" s="176">
        <f>IF(N529="zákl. přenesená",J529,0)</f>
        <v>0</v>
      </c>
      <c r="BH529" s="176">
        <f>IF(N529="sníž. přenesená",J529,0)</f>
        <v>0</v>
      </c>
      <c r="BI529" s="176">
        <f>IF(N529="nulová",J529,0)</f>
        <v>0</v>
      </c>
      <c r="BJ529" s="17" t="s">
        <v>23</v>
      </c>
      <c r="BK529" s="176">
        <f>ROUND(I529*H529,2)</f>
        <v>4246.3</v>
      </c>
      <c r="BL529" s="17" t="s">
        <v>137</v>
      </c>
      <c r="BM529" s="17" t="s">
        <v>1281</v>
      </c>
    </row>
    <row r="530" spans="2:65" s="1" customFormat="1" ht="22.5" customHeight="1">
      <c r="B530" s="164"/>
      <c r="C530" s="165" t="s">
        <v>1280</v>
      </c>
      <c r="D530" s="165" t="s">
        <v>132</v>
      </c>
      <c r="E530" s="166" t="s">
        <v>913</v>
      </c>
      <c r="F530" s="167" t="s">
        <v>1279</v>
      </c>
      <c r="G530" s="168" t="s">
        <v>229</v>
      </c>
      <c r="H530" s="169">
        <v>55.708</v>
      </c>
      <c r="I530" s="170">
        <v>122</v>
      </c>
      <c r="J530" s="171">
        <f>ROUND(I530*H530,2)</f>
        <v>6796.38</v>
      </c>
      <c r="K530" s="167" t="s">
        <v>136</v>
      </c>
      <c r="L530" s="34"/>
      <c r="M530" s="172" t="s">
        <v>44</v>
      </c>
      <c r="N530" s="173" t="s">
        <v>50</v>
      </c>
      <c r="O530" s="35"/>
      <c r="P530" s="174">
        <f>O530*H530</f>
        <v>0</v>
      </c>
      <c r="Q530" s="174">
        <v>0</v>
      </c>
      <c r="R530" s="174">
        <f>Q530*H530</f>
        <v>0</v>
      </c>
      <c r="S530" s="174">
        <v>0</v>
      </c>
      <c r="T530" s="175">
        <f>S530*H530</f>
        <v>0</v>
      </c>
      <c r="AR530" s="17" t="s">
        <v>137</v>
      </c>
      <c r="AT530" s="17" t="s">
        <v>132</v>
      </c>
      <c r="AU530" s="17" t="s">
        <v>87</v>
      </c>
      <c r="AY530" s="17" t="s">
        <v>130</v>
      </c>
      <c r="BE530" s="176">
        <f>IF(N530="základní",J530,0)</f>
        <v>6796.38</v>
      </c>
      <c r="BF530" s="176">
        <f>IF(N530="snížená",J530,0)</f>
        <v>0</v>
      </c>
      <c r="BG530" s="176">
        <f>IF(N530="zákl. přenesená",J530,0)</f>
        <v>0</v>
      </c>
      <c r="BH530" s="176">
        <f>IF(N530="sníž. přenesená",J530,0)</f>
        <v>0</v>
      </c>
      <c r="BI530" s="176">
        <f>IF(N530="nulová",J530,0)</f>
        <v>0</v>
      </c>
      <c r="BJ530" s="17" t="s">
        <v>23</v>
      </c>
      <c r="BK530" s="176">
        <f>ROUND(I530*H530,2)</f>
        <v>6796.38</v>
      </c>
      <c r="BL530" s="17" t="s">
        <v>137</v>
      </c>
      <c r="BM530" s="17" t="s">
        <v>1278</v>
      </c>
    </row>
    <row r="531" spans="2:51" s="11" customFormat="1" ht="22.5" customHeight="1">
      <c r="B531" s="177"/>
      <c r="D531" s="178" t="s">
        <v>139</v>
      </c>
      <c r="E531" s="179" t="s">
        <v>44</v>
      </c>
      <c r="F531" s="180" t="s">
        <v>1277</v>
      </c>
      <c r="H531" s="181">
        <v>4.14</v>
      </c>
      <c r="I531" s="182"/>
      <c r="L531" s="177"/>
      <c r="M531" s="183"/>
      <c r="N531" s="184"/>
      <c r="O531" s="184"/>
      <c r="P531" s="184"/>
      <c r="Q531" s="184"/>
      <c r="R531" s="184"/>
      <c r="S531" s="184"/>
      <c r="T531" s="185"/>
      <c r="AT531" s="179" t="s">
        <v>139</v>
      </c>
      <c r="AU531" s="179" t="s">
        <v>87</v>
      </c>
      <c r="AV531" s="11" t="s">
        <v>87</v>
      </c>
      <c r="AW531" s="11" t="s">
        <v>42</v>
      </c>
      <c r="AX531" s="11" t="s">
        <v>79</v>
      </c>
      <c r="AY531" s="179" t="s">
        <v>130</v>
      </c>
    </row>
    <row r="532" spans="2:51" s="11" customFormat="1" ht="22.5" customHeight="1">
      <c r="B532" s="177"/>
      <c r="D532" s="178" t="s">
        <v>139</v>
      </c>
      <c r="E532" s="179" t="s">
        <v>44</v>
      </c>
      <c r="F532" s="180" t="s">
        <v>1276</v>
      </c>
      <c r="H532" s="181">
        <v>51.568</v>
      </c>
      <c r="I532" s="182"/>
      <c r="L532" s="177"/>
      <c r="M532" s="183"/>
      <c r="N532" s="184"/>
      <c r="O532" s="184"/>
      <c r="P532" s="184"/>
      <c r="Q532" s="184"/>
      <c r="R532" s="184"/>
      <c r="S532" s="184"/>
      <c r="T532" s="185"/>
      <c r="AT532" s="179" t="s">
        <v>139</v>
      </c>
      <c r="AU532" s="179" t="s">
        <v>87</v>
      </c>
      <c r="AV532" s="11" t="s">
        <v>87</v>
      </c>
      <c r="AW532" s="11" t="s">
        <v>42</v>
      </c>
      <c r="AX532" s="11" t="s">
        <v>79</v>
      </c>
      <c r="AY532" s="179" t="s">
        <v>130</v>
      </c>
    </row>
    <row r="533" spans="2:51" s="13" customFormat="1" ht="22.5" customHeight="1">
      <c r="B533" s="194"/>
      <c r="D533" s="195" t="s">
        <v>139</v>
      </c>
      <c r="E533" s="196" t="s">
        <v>44</v>
      </c>
      <c r="F533" s="197" t="s">
        <v>142</v>
      </c>
      <c r="H533" s="198">
        <v>55.708</v>
      </c>
      <c r="I533" s="199"/>
      <c r="L533" s="194"/>
      <c r="M533" s="200"/>
      <c r="N533" s="201"/>
      <c r="O533" s="201"/>
      <c r="P533" s="201"/>
      <c r="Q533" s="201"/>
      <c r="R533" s="201"/>
      <c r="S533" s="201"/>
      <c r="T533" s="202"/>
      <c r="AT533" s="216" t="s">
        <v>139</v>
      </c>
      <c r="AU533" s="216" t="s">
        <v>87</v>
      </c>
      <c r="AV533" s="13" t="s">
        <v>137</v>
      </c>
      <c r="AW533" s="13" t="s">
        <v>42</v>
      </c>
      <c r="AX533" s="13" t="s">
        <v>23</v>
      </c>
      <c r="AY533" s="216" t="s">
        <v>130</v>
      </c>
    </row>
    <row r="534" spans="2:65" s="1" customFormat="1" ht="22.5" customHeight="1">
      <c r="B534" s="164"/>
      <c r="C534" s="165" t="s">
        <v>1275</v>
      </c>
      <c r="D534" s="165" t="s">
        <v>132</v>
      </c>
      <c r="E534" s="166" t="s">
        <v>1274</v>
      </c>
      <c r="F534" s="167" t="s">
        <v>1273</v>
      </c>
      <c r="G534" s="168" t="s">
        <v>229</v>
      </c>
      <c r="H534" s="169">
        <v>159.742</v>
      </c>
      <c r="I534" s="170">
        <v>211</v>
      </c>
      <c r="J534" s="171">
        <f>ROUND(I534*H534,2)</f>
        <v>33705.56</v>
      </c>
      <c r="K534" s="167" t="s">
        <v>136</v>
      </c>
      <c r="L534" s="34"/>
      <c r="M534" s="172" t="s">
        <v>44</v>
      </c>
      <c r="N534" s="173" t="s">
        <v>50</v>
      </c>
      <c r="O534" s="35"/>
      <c r="P534" s="174">
        <f>O534*H534</f>
        <v>0</v>
      </c>
      <c r="Q534" s="174">
        <v>0</v>
      </c>
      <c r="R534" s="174">
        <f>Q534*H534</f>
        <v>0</v>
      </c>
      <c r="S534" s="174">
        <v>0</v>
      </c>
      <c r="T534" s="175">
        <f>S534*H534</f>
        <v>0</v>
      </c>
      <c r="AR534" s="17" t="s">
        <v>137</v>
      </c>
      <c r="AT534" s="17" t="s">
        <v>132</v>
      </c>
      <c r="AU534" s="17" t="s">
        <v>87</v>
      </c>
      <c r="AY534" s="17" t="s">
        <v>130</v>
      </c>
      <c r="BE534" s="176">
        <f>IF(N534="základní",J534,0)</f>
        <v>33705.56</v>
      </c>
      <c r="BF534" s="176">
        <f>IF(N534="snížená",J534,0)</f>
        <v>0</v>
      </c>
      <c r="BG534" s="176">
        <f>IF(N534="zákl. přenesená",J534,0)</f>
        <v>0</v>
      </c>
      <c r="BH534" s="176">
        <f>IF(N534="sníž. přenesená",J534,0)</f>
        <v>0</v>
      </c>
      <c r="BI534" s="176">
        <f>IF(N534="nulová",J534,0)</f>
        <v>0</v>
      </c>
      <c r="BJ534" s="17" t="s">
        <v>23</v>
      </c>
      <c r="BK534" s="176">
        <f>ROUND(I534*H534,2)</f>
        <v>33705.56</v>
      </c>
      <c r="BL534" s="17" t="s">
        <v>137</v>
      </c>
      <c r="BM534" s="17" t="s">
        <v>1272</v>
      </c>
    </row>
    <row r="535" spans="2:51" s="11" customFormat="1" ht="22.5" customHeight="1">
      <c r="B535" s="177"/>
      <c r="D535" s="178" t="s">
        <v>139</v>
      </c>
      <c r="E535" s="179" t="s">
        <v>44</v>
      </c>
      <c r="F535" s="180" t="s">
        <v>1271</v>
      </c>
      <c r="H535" s="181">
        <v>159.742</v>
      </c>
      <c r="I535" s="182"/>
      <c r="L535" s="177"/>
      <c r="M535" s="183"/>
      <c r="N535" s="184"/>
      <c r="O535" s="184"/>
      <c r="P535" s="184"/>
      <c r="Q535" s="184"/>
      <c r="R535" s="184"/>
      <c r="S535" s="184"/>
      <c r="T535" s="185"/>
      <c r="AT535" s="179" t="s">
        <v>139</v>
      </c>
      <c r="AU535" s="179" t="s">
        <v>87</v>
      </c>
      <c r="AV535" s="11" t="s">
        <v>87</v>
      </c>
      <c r="AW535" s="11" t="s">
        <v>42</v>
      </c>
      <c r="AX535" s="11" t="s">
        <v>79</v>
      </c>
      <c r="AY535" s="179" t="s">
        <v>130</v>
      </c>
    </row>
    <row r="536" spans="2:51" s="13" customFormat="1" ht="22.5" customHeight="1">
      <c r="B536" s="194"/>
      <c r="D536" s="195" t="s">
        <v>139</v>
      </c>
      <c r="E536" s="196" t="s">
        <v>44</v>
      </c>
      <c r="F536" s="197" t="s">
        <v>142</v>
      </c>
      <c r="H536" s="198">
        <v>159.742</v>
      </c>
      <c r="I536" s="199"/>
      <c r="L536" s="194"/>
      <c r="M536" s="200"/>
      <c r="N536" s="201"/>
      <c r="O536" s="201"/>
      <c r="P536" s="201"/>
      <c r="Q536" s="201"/>
      <c r="R536" s="201"/>
      <c r="S536" s="201"/>
      <c r="T536" s="202"/>
      <c r="AT536" s="216" t="s">
        <v>139</v>
      </c>
      <c r="AU536" s="216" t="s">
        <v>87</v>
      </c>
      <c r="AV536" s="13" t="s">
        <v>137</v>
      </c>
      <c r="AW536" s="13" t="s">
        <v>42</v>
      </c>
      <c r="AX536" s="13" t="s">
        <v>23</v>
      </c>
      <c r="AY536" s="216" t="s">
        <v>130</v>
      </c>
    </row>
    <row r="537" spans="2:65" s="1" customFormat="1" ht="22.5" customHeight="1">
      <c r="B537" s="164"/>
      <c r="C537" s="165" t="s">
        <v>1270</v>
      </c>
      <c r="D537" s="165" t="s">
        <v>132</v>
      </c>
      <c r="E537" s="166" t="s">
        <v>1269</v>
      </c>
      <c r="F537" s="167" t="s">
        <v>1268</v>
      </c>
      <c r="G537" s="168" t="s">
        <v>229</v>
      </c>
      <c r="H537" s="169">
        <v>12.493</v>
      </c>
      <c r="I537" s="170">
        <v>1550</v>
      </c>
      <c r="J537" s="171">
        <f>ROUND(I537*H537,2)</f>
        <v>19364.15</v>
      </c>
      <c r="K537" s="167" t="s">
        <v>136</v>
      </c>
      <c r="L537" s="34"/>
      <c r="M537" s="172" t="s">
        <v>44</v>
      </c>
      <c r="N537" s="173" t="s">
        <v>50</v>
      </c>
      <c r="O537" s="35"/>
      <c r="P537" s="174">
        <f>O537*H537</f>
        <v>0</v>
      </c>
      <c r="Q537" s="174">
        <v>0</v>
      </c>
      <c r="R537" s="174">
        <f>Q537*H537</f>
        <v>0</v>
      </c>
      <c r="S537" s="174">
        <v>0</v>
      </c>
      <c r="T537" s="175">
        <f>S537*H537</f>
        <v>0</v>
      </c>
      <c r="AR537" s="17" t="s">
        <v>137</v>
      </c>
      <c r="AT537" s="17" t="s">
        <v>132</v>
      </c>
      <c r="AU537" s="17" t="s">
        <v>87</v>
      </c>
      <c r="AY537" s="17" t="s">
        <v>130</v>
      </c>
      <c r="BE537" s="176">
        <f>IF(N537="základní",J537,0)</f>
        <v>19364.15</v>
      </c>
      <c r="BF537" s="176">
        <f>IF(N537="snížená",J537,0)</f>
        <v>0</v>
      </c>
      <c r="BG537" s="176">
        <f>IF(N537="zákl. přenesená",J537,0)</f>
        <v>0</v>
      </c>
      <c r="BH537" s="176">
        <f>IF(N537="sníž. přenesená",J537,0)</f>
        <v>0</v>
      </c>
      <c r="BI537" s="176">
        <f>IF(N537="nulová",J537,0)</f>
        <v>0</v>
      </c>
      <c r="BJ537" s="17" t="s">
        <v>23</v>
      </c>
      <c r="BK537" s="176">
        <f>ROUND(I537*H537,2)</f>
        <v>19364.15</v>
      </c>
      <c r="BL537" s="17" t="s">
        <v>137</v>
      </c>
      <c r="BM537" s="17" t="s">
        <v>1267</v>
      </c>
    </row>
    <row r="538" spans="2:51" s="11" customFormat="1" ht="22.5" customHeight="1">
      <c r="B538" s="177"/>
      <c r="D538" s="178" t="s">
        <v>139</v>
      </c>
      <c r="E538" s="179" t="s">
        <v>44</v>
      </c>
      <c r="F538" s="180" t="s">
        <v>1266</v>
      </c>
      <c r="H538" s="181">
        <v>12.493</v>
      </c>
      <c r="I538" s="182"/>
      <c r="L538" s="177"/>
      <c r="M538" s="183"/>
      <c r="N538" s="184"/>
      <c r="O538" s="184"/>
      <c r="P538" s="184"/>
      <c r="Q538" s="184"/>
      <c r="R538" s="184"/>
      <c r="S538" s="184"/>
      <c r="T538" s="185"/>
      <c r="AT538" s="179" t="s">
        <v>139</v>
      </c>
      <c r="AU538" s="179" t="s">
        <v>87</v>
      </c>
      <c r="AV538" s="11" t="s">
        <v>87</v>
      </c>
      <c r="AW538" s="11" t="s">
        <v>42</v>
      </c>
      <c r="AX538" s="11" t="s">
        <v>79</v>
      </c>
      <c r="AY538" s="179" t="s">
        <v>130</v>
      </c>
    </row>
    <row r="539" spans="2:51" s="13" customFormat="1" ht="22.5" customHeight="1">
      <c r="B539" s="194"/>
      <c r="D539" s="195" t="s">
        <v>139</v>
      </c>
      <c r="E539" s="196" t="s">
        <v>44</v>
      </c>
      <c r="F539" s="197" t="s">
        <v>142</v>
      </c>
      <c r="H539" s="198">
        <v>12.493</v>
      </c>
      <c r="I539" s="199"/>
      <c r="L539" s="194"/>
      <c r="M539" s="200"/>
      <c r="N539" s="201"/>
      <c r="O539" s="201"/>
      <c r="P539" s="201"/>
      <c r="Q539" s="201"/>
      <c r="R539" s="201"/>
      <c r="S539" s="201"/>
      <c r="T539" s="202"/>
      <c r="AT539" s="216" t="s">
        <v>139</v>
      </c>
      <c r="AU539" s="216" t="s">
        <v>87</v>
      </c>
      <c r="AV539" s="13" t="s">
        <v>137</v>
      </c>
      <c r="AW539" s="13" t="s">
        <v>42</v>
      </c>
      <c r="AX539" s="13" t="s">
        <v>23</v>
      </c>
      <c r="AY539" s="216" t="s">
        <v>130</v>
      </c>
    </row>
    <row r="540" spans="2:65" s="1" customFormat="1" ht="22.5" customHeight="1">
      <c r="B540" s="164"/>
      <c r="C540" s="165" t="s">
        <v>1265</v>
      </c>
      <c r="D540" s="165" t="s">
        <v>132</v>
      </c>
      <c r="E540" s="166" t="s">
        <v>559</v>
      </c>
      <c r="F540" s="167" t="s">
        <v>560</v>
      </c>
      <c r="G540" s="168" t="s">
        <v>229</v>
      </c>
      <c r="H540" s="169">
        <v>40.488</v>
      </c>
      <c r="I540" s="170">
        <v>122</v>
      </c>
      <c r="J540" s="171">
        <f>ROUND(I540*H540,2)</f>
        <v>4939.54</v>
      </c>
      <c r="K540" s="167" t="s">
        <v>136</v>
      </c>
      <c r="L540" s="34"/>
      <c r="M540" s="172" t="s">
        <v>44</v>
      </c>
      <c r="N540" s="173" t="s">
        <v>50</v>
      </c>
      <c r="O540" s="35"/>
      <c r="P540" s="174">
        <f>O540*H540</f>
        <v>0</v>
      </c>
      <c r="Q540" s="174">
        <v>0</v>
      </c>
      <c r="R540" s="174">
        <f>Q540*H540</f>
        <v>0</v>
      </c>
      <c r="S540" s="174">
        <v>0</v>
      </c>
      <c r="T540" s="175">
        <f>S540*H540</f>
        <v>0</v>
      </c>
      <c r="AR540" s="17" t="s">
        <v>137</v>
      </c>
      <c r="AT540" s="17" t="s">
        <v>132</v>
      </c>
      <c r="AU540" s="17" t="s">
        <v>87</v>
      </c>
      <c r="AY540" s="17" t="s">
        <v>130</v>
      </c>
      <c r="BE540" s="176">
        <f>IF(N540="základní",J540,0)</f>
        <v>4939.54</v>
      </c>
      <c r="BF540" s="176">
        <f>IF(N540="snížená",J540,0)</f>
        <v>0</v>
      </c>
      <c r="BG540" s="176">
        <f>IF(N540="zákl. přenesená",J540,0)</f>
        <v>0</v>
      </c>
      <c r="BH540" s="176">
        <f>IF(N540="sníž. přenesená",J540,0)</f>
        <v>0</v>
      </c>
      <c r="BI540" s="176">
        <f>IF(N540="nulová",J540,0)</f>
        <v>0</v>
      </c>
      <c r="BJ540" s="17" t="s">
        <v>23</v>
      </c>
      <c r="BK540" s="176">
        <f>ROUND(I540*H540,2)</f>
        <v>4939.54</v>
      </c>
      <c r="BL540" s="17" t="s">
        <v>137</v>
      </c>
      <c r="BM540" s="17" t="s">
        <v>1264</v>
      </c>
    </row>
    <row r="541" spans="2:51" s="11" customFormat="1" ht="22.5" customHeight="1">
      <c r="B541" s="177"/>
      <c r="D541" s="178" t="s">
        <v>139</v>
      </c>
      <c r="E541" s="179" t="s">
        <v>44</v>
      </c>
      <c r="F541" s="180" t="s">
        <v>1263</v>
      </c>
      <c r="H541" s="181">
        <v>40.488</v>
      </c>
      <c r="I541" s="182"/>
      <c r="L541" s="177"/>
      <c r="M541" s="183"/>
      <c r="N541" s="184"/>
      <c r="O541" s="184"/>
      <c r="P541" s="184"/>
      <c r="Q541" s="184"/>
      <c r="R541" s="184"/>
      <c r="S541" s="184"/>
      <c r="T541" s="185"/>
      <c r="AT541" s="179" t="s">
        <v>139</v>
      </c>
      <c r="AU541" s="179" t="s">
        <v>87</v>
      </c>
      <c r="AV541" s="11" t="s">
        <v>87</v>
      </c>
      <c r="AW541" s="11" t="s">
        <v>42</v>
      </c>
      <c r="AX541" s="11" t="s">
        <v>79</v>
      </c>
      <c r="AY541" s="179" t="s">
        <v>130</v>
      </c>
    </row>
    <row r="542" spans="2:51" s="13" customFormat="1" ht="22.5" customHeight="1">
      <c r="B542" s="194"/>
      <c r="D542" s="178" t="s">
        <v>139</v>
      </c>
      <c r="E542" s="216" t="s">
        <v>44</v>
      </c>
      <c r="F542" s="217" t="s">
        <v>142</v>
      </c>
      <c r="H542" s="218">
        <v>40.488</v>
      </c>
      <c r="I542" s="199"/>
      <c r="L542" s="194"/>
      <c r="M542" s="200"/>
      <c r="N542" s="201"/>
      <c r="O542" s="201"/>
      <c r="P542" s="201"/>
      <c r="Q542" s="201"/>
      <c r="R542" s="201"/>
      <c r="S542" s="201"/>
      <c r="T542" s="202"/>
      <c r="AT542" s="216" t="s">
        <v>139</v>
      </c>
      <c r="AU542" s="216" t="s">
        <v>87</v>
      </c>
      <c r="AV542" s="13" t="s">
        <v>137</v>
      </c>
      <c r="AW542" s="13" t="s">
        <v>42</v>
      </c>
      <c r="AX542" s="13" t="s">
        <v>23</v>
      </c>
      <c r="AY542" s="216" t="s">
        <v>130</v>
      </c>
    </row>
    <row r="543" spans="2:63" s="10" customFormat="1" ht="29.25" customHeight="1">
      <c r="B543" s="150"/>
      <c r="D543" s="161" t="s">
        <v>78</v>
      </c>
      <c r="E543" s="162" t="s">
        <v>564</v>
      </c>
      <c r="F543" s="162" t="s">
        <v>565</v>
      </c>
      <c r="I543" s="153"/>
      <c r="J543" s="163">
        <f>BK543</f>
        <v>10071.48</v>
      </c>
      <c r="L543" s="150"/>
      <c r="M543" s="155"/>
      <c r="N543" s="156"/>
      <c r="O543" s="156"/>
      <c r="P543" s="157">
        <f>P544</f>
        <v>0</v>
      </c>
      <c r="Q543" s="156"/>
      <c r="R543" s="157">
        <f>R544</f>
        <v>0</v>
      </c>
      <c r="S543" s="156"/>
      <c r="T543" s="158">
        <f>T544</f>
        <v>0</v>
      </c>
      <c r="AR543" s="151" t="s">
        <v>23</v>
      </c>
      <c r="AT543" s="159" t="s">
        <v>78</v>
      </c>
      <c r="AU543" s="159" t="s">
        <v>23</v>
      </c>
      <c r="AY543" s="151" t="s">
        <v>130</v>
      </c>
      <c r="BK543" s="160">
        <f>BK544</f>
        <v>10071.48</v>
      </c>
    </row>
    <row r="544" spans="2:65" s="1" customFormat="1" ht="22.5" customHeight="1">
      <c r="B544" s="164"/>
      <c r="C544" s="165" t="s">
        <v>1262</v>
      </c>
      <c r="D544" s="165" t="s">
        <v>132</v>
      </c>
      <c r="E544" s="166" t="s">
        <v>1261</v>
      </c>
      <c r="F544" s="167" t="s">
        <v>1260</v>
      </c>
      <c r="G544" s="168" t="s">
        <v>229</v>
      </c>
      <c r="H544" s="169">
        <v>164.836</v>
      </c>
      <c r="I544" s="170">
        <v>61.1</v>
      </c>
      <c r="J544" s="171">
        <f>ROUND(I544*H544,2)</f>
        <v>10071.48</v>
      </c>
      <c r="K544" s="167" t="s">
        <v>136</v>
      </c>
      <c r="L544" s="34"/>
      <c r="M544" s="172" t="s">
        <v>44</v>
      </c>
      <c r="N544" s="173" t="s">
        <v>50</v>
      </c>
      <c r="O544" s="35"/>
      <c r="P544" s="174">
        <f>O544*H544</f>
        <v>0</v>
      </c>
      <c r="Q544" s="174">
        <v>0</v>
      </c>
      <c r="R544" s="174">
        <f>Q544*H544</f>
        <v>0</v>
      </c>
      <c r="S544" s="174">
        <v>0</v>
      </c>
      <c r="T544" s="175">
        <f>S544*H544</f>
        <v>0</v>
      </c>
      <c r="AR544" s="17" t="s">
        <v>137</v>
      </c>
      <c r="AT544" s="17" t="s">
        <v>132</v>
      </c>
      <c r="AU544" s="17" t="s">
        <v>87</v>
      </c>
      <c r="AY544" s="17" t="s">
        <v>130</v>
      </c>
      <c r="BE544" s="176">
        <f>IF(N544="základní",J544,0)</f>
        <v>10071.48</v>
      </c>
      <c r="BF544" s="176">
        <f>IF(N544="snížená",J544,0)</f>
        <v>0</v>
      </c>
      <c r="BG544" s="176">
        <f>IF(N544="zákl. přenesená",J544,0)</f>
        <v>0</v>
      </c>
      <c r="BH544" s="176">
        <f>IF(N544="sníž. přenesená",J544,0)</f>
        <v>0</v>
      </c>
      <c r="BI544" s="176">
        <f>IF(N544="nulová",J544,0)</f>
        <v>0</v>
      </c>
      <c r="BJ544" s="17" t="s">
        <v>23</v>
      </c>
      <c r="BK544" s="176">
        <f>ROUND(I544*H544,2)</f>
        <v>10071.48</v>
      </c>
      <c r="BL544" s="17" t="s">
        <v>137</v>
      </c>
      <c r="BM544" s="17" t="s">
        <v>1259</v>
      </c>
    </row>
    <row r="545" spans="2:63" s="10" customFormat="1" ht="36.75" customHeight="1">
      <c r="B545" s="150"/>
      <c r="D545" s="151" t="s">
        <v>78</v>
      </c>
      <c r="E545" s="152" t="s">
        <v>928</v>
      </c>
      <c r="F545" s="152" t="s">
        <v>929</v>
      </c>
      <c r="I545" s="153"/>
      <c r="J545" s="154">
        <f>BK545</f>
        <v>178328.91999999995</v>
      </c>
      <c r="L545" s="150"/>
      <c r="M545" s="155"/>
      <c r="N545" s="156"/>
      <c r="O545" s="156"/>
      <c r="P545" s="157">
        <f>P546</f>
        <v>0</v>
      </c>
      <c r="Q545" s="156"/>
      <c r="R545" s="157">
        <f>R546</f>
        <v>1.5114340000000002</v>
      </c>
      <c r="S545" s="156"/>
      <c r="T545" s="158">
        <f>T546</f>
        <v>0.565968</v>
      </c>
      <c r="AR545" s="151" t="s">
        <v>87</v>
      </c>
      <c r="AT545" s="159" t="s">
        <v>78</v>
      </c>
      <c r="AU545" s="159" t="s">
        <v>79</v>
      </c>
      <c r="AY545" s="151" t="s">
        <v>130</v>
      </c>
      <c r="BK545" s="160">
        <f>BK546</f>
        <v>178328.91999999995</v>
      </c>
    </row>
    <row r="546" spans="2:63" s="10" customFormat="1" ht="19.5" customHeight="1">
      <c r="B546" s="150"/>
      <c r="D546" s="161" t="s">
        <v>78</v>
      </c>
      <c r="E546" s="162" t="s">
        <v>892</v>
      </c>
      <c r="F546" s="162" t="s">
        <v>930</v>
      </c>
      <c r="I546" s="153"/>
      <c r="J546" s="163">
        <f>BK546</f>
        <v>178328.91999999995</v>
      </c>
      <c r="L546" s="150"/>
      <c r="M546" s="155"/>
      <c r="N546" s="156"/>
      <c r="O546" s="156"/>
      <c r="P546" s="157">
        <f>SUM(P547:P580)</f>
        <v>0</v>
      </c>
      <c r="Q546" s="156"/>
      <c r="R546" s="157">
        <f>SUM(R547:R580)</f>
        <v>1.5114340000000002</v>
      </c>
      <c r="S546" s="156"/>
      <c r="T546" s="158">
        <f>SUM(T547:T580)</f>
        <v>0.565968</v>
      </c>
      <c r="AR546" s="151" t="s">
        <v>87</v>
      </c>
      <c r="AT546" s="159" t="s">
        <v>78</v>
      </c>
      <c r="AU546" s="159" t="s">
        <v>23</v>
      </c>
      <c r="AY546" s="151" t="s">
        <v>130</v>
      </c>
      <c r="BK546" s="160">
        <f>SUM(BK547:BK580)</f>
        <v>178328.91999999995</v>
      </c>
    </row>
    <row r="547" spans="2:65" s="1" customFormat="1" ht="22.5" customHeight="1">
      <c r="B547" s="164"/>
      <c r="C547" s="165" t="s">
        <v>1258</v>
      </c>
      <c r="D547" s="165" t="s">
        <v>132</v>
      </c>
      <c r="E547" s="166" t="s">
        <v>1257</v>
      </c>
      <c r="F547" s="167" t="s">
        <v>1256</v>
      </c>
      <c r="G547" s="168" t="s">
        <v>135</v>
      </c>
      <c r="H547" s="169">
        <v>141.492</v>
      </c>
      <c r="I547" s="170">
        <v>88.8</v>
      </c>
      <c r="J547" s="171">
        <f>ROUND(I547*H547,2)</f>
        <v>12564.49</v>
      </c>
      <c r="K547" s="167" t="s">
        <v>44</v>
      </c>
      <c r="L547" s="34"/>
      <c r="M547" s="172" t="s">
        <v>44</v>
      </c>
      <c r="N547" s="173" t="s">
        <v>50</v>
      </c>
      <c r="O547" s="35"/>
      <c r="P547" s="174">
        <f>O547*H547</f>
        <v>0</v>
      </c>
      <c r="Q547" s="174">
        <v>0</v>
      </c>
      <c r="R547" s="174">
        <f>Q547*H547</f>
        <v>0</v>
      </c>
      <c r="S547" s="174">
        <v>0.004</v>
      </c>
      <c r="T547" s="175">
        <f>S547*H547</f>
        <v>0.565968</v>
      </c>
      <c r="AR547" s="17" t="s">
        <v>212</v>
      </c>
      <c r="AT547" s="17" t="s">
        <v>132</v>
      </c>
      <c r="AU547" s="17" t="s">
        <v>87</v>
      </c>
      <c r="AY547" s="17" t="s">
        <v>130</v>
      </c>
      <c r="BE547" s="176">
        <f>IF(N547="základní",J547,0)</f>
        <v>12564.49</v>
      </c>
      <c r="BF547" s="176">
        <f>IF(N547="snížená",J547,0)</f>
        <v>0</v>
      </c>
      <c r="BG547" s="176">
        <f>IF(N547="zákl. přenesená",J547,0)</f>
        <v>0</v>
      </c>
      <c r="BH547" s="176">
        <f>IF(N547="sníž. přenesená",J547,0)</f>
        <v>0</v>
      </c>
      <c r="BI547" s="176">
        <f>IF(N547="nulová",J547,0)</f>
        <v>0</v>
      </c>
      <c r="BJ547" s="17" t="s">
        <v>23</v>
      </c>
      <c r="BK547" s="176">
        <f>ROUND(I547*H547,2)</f>
        <v>12564.49</v>
      </c>
      <c r="BL547" s="17" t="s">
        <v>212</v>
      </c>
      <c r="BM547" s="17" t="s">
        <v>1255</v>
      </c>
    </row>
    <row r="548" spans="2:51" s="11" customFormat="1" ht="22.5" customHeight="1">
      <c r="B548" s="177"/>
      <c r="D548" s="178" t="s">
        <v>139</v>
      </c>
      <c r="E548" s="179" t="s">
        <v>44</v>
      </c>
      <c r="F548" s="180" t="s">
        <v>1254</v>
      </c>
      <c r="H548" s="181">
        <v>141.492</v>
      </c>
      <c r="I548" s="182"/>
      <c r="L548" s="177"/>
      <c r="M548" s="183"/>
      <c r="N548" s="184"/>
      <c r="O548" s="184"/>
      <c r="P548" s="184"/>
      <c r="Q548" s="184"/>
      <c r="R548" s="184"/>
      <c r="S548" s="184"/>
      <c r="T548" s="185"/>
      <c r="AT548" s="179" t="s">
        <v>139</v>
      </c>
      <c r="AU548" s="179" t="s">
        <v>87</v>
      </c>
      <c r="AV548" s="11" t="s">
        <v>87</v>
      </c>
      <c r="AW548" s="11" t="s">
        <v>42</v>
      </c>
      <c r="AX548" s="11" t="s">
        <v>79</v>
      </c>
      <c r="AY548" s="179" t="s">
        <v>130</v>
      </c>
    </row>
    <row r="549" spans="2:51" s="12" customFormat="1" ht="22.5" customHeight="1">
      <c r="B549" s="186"/>
      <c r="D549" s="178" t="s">
        <v>139</v>
      </c>
      <c r="E549" s="189" t="s">
        <v>44</v>
      </c>
      <c r="F549" s="188" t="s">
        <v>141</v>
      </c>
      <c r="H549" s="189" t="s">
        <v>44</v>
      </c>
      <c r="I549" s="190"/>
      <c r="L549" s="186"/>
      <c r="M549" s="191"/>
      <c r="N549" s="192"/>
      <c r="O549" s="192"/>
      <c r="P549" s="192"/>
      <c r="Q549" s="192"/>
      <c r="R549" s="192"/>
      <c r="S549" s="192"/>
      <c r="T549" s="193"/>
      <c r="AT549" s="189" t="s">
        <v>139</v>
      </c>
      <c r="AU549" s="189" t="s">
        <v>87</v>
      </c>
      <c r="AV549" s="12" t="s">
        <v>23</v>
      </c>
      <c r="AW549" s="12" t="s">
        <v>42</v>
      </c>
      <c r="AX549" s="12" t="s">
        <v>79</v>
      </c>
      <c r="AY549" s="189" t="s">
        <v>130</v>
      </c>
    </row>
    <row r="550" spans="2:51" s="13" customFormat="1" ht="22.5" customHeight="1">
      <c r="B550" s="194"/>
      <c r="D550" s="195" t="s">
        <v>139</v>
      </c>
      <c r="E550" s="196" t="s">
        <v>44</v>
      </c>
      <c r="F550" s="197" t="s">
        <v>142</v>
      </c>
      <c r="H550" s="198">
        <v>141.492</v>
      </c>
      <c r="I550" s="199"/>
      <c r="L550" s="194"/>
      <c r="M550" s="200"/>
      <c r="N550" s="201"/>
      <c r="O550" s="201"/>
      <c r="P550" s="201"/>
      <c r="Q550" s="201"/>
      <c r="R550" s="201"/>
      <c r="S550" s="201"/>
      <c r="T550" s="202"/>
      <c r="AT550" s="216" t="s">
        <v>139</v>
      </c>
      <c r="AU550" s="216" t="s">
        <v>87</v>
      </c>
      <c r="AV550" s="13" t="s">
        <v>137</v>
      </c>
      <c r="AW550" s="13" t="s">
        <v>42</v>
      </c>
      <c r="AX550" s="13" t="s">
        <v>23</v>
      </c>
      <c r="AY550" s="216" t="s">
        <v>130</v>
      </c>
    </row>
    <row r="551" spans="2:65" s="1" customFormat="1" ht="31.5" customHeight="1">
      <c r="B551" s="164"/>
      <c r="C551" s="165" t="s">
        <v>1253</v>
      </c>
      <c r="D551" s="165" t="s">
        <v>132</v>
      </c>
      <c r="E551" s="166" t="s">
        <v>1252</v>
      </c>
      <c r="F551" s="167" t="s">
        <v>1251</v>
      </c>
      <c r="G551" s="168" t="s">
        <v>135</v>
      </c>
      <c r="H551" s="169">
        <v>150.4</v>
      </c>
      <c r="I551" s="170">
        <v>235</v>
      </c>
      <c r="J551" s="171">
        <f>ROUND(I551*H551,2)</f>
        <v>35344</v>
      </c>
      <c r="K551" s="167" t="s">
        <v>44</v>
      </c>
      <c r="L551" s="34"/>
      <c r="M551" s="172" t="s">
        <v>44</v>
      </c>
      <c r="N551" s="173" t="s">
        <v>50</v>
      </c>
      <c r="O551" s="35"/>
      <c r="P551" s="174">
        <f>O551*H551</f>
        <v>0</v>
      </c>
      <c r="Q551" s="174">
        <v>3E-05</v>
      </c>
      <c r="R551" s="174">
        <f>Q551*H551</f>
        <v>0.004512</v>
      </c>
      <c r="S551" s="174">
        <v>0</v>
      </c>
      <c r="T551" s="175">
        <f>S551*H551</f>
        <v>0</v>
      </c>
      <c r="AR551" s="17" t="s">
        <v>212</v>
      </c>
      <c r="AT551" s="17" t="s">
        <v>132</v>
      </c>
      <c r="AU551" s="17" t="s">
        <v>87</v>
      </c>
      <c r="AY551" s="17" t="s">
        <v>130</v>
      </c>
      <c r="BE551" s="176">
        <f>IF(N551="základní",J551,0)</f>
        <v>35344</v>
      </c>
      <c r="BF551" s="176">
        <f>IF(N551="snížená",J551,0)</f>
        <v>0</v>
      </c>
      <c r="BG551" s="176">
        <f>IF(N551="zákl. přenesená",J551,0)</f>
        <v>0</v>
      </c>
      <c r="BH551" s="176">
        <f>IF(N551="sníž. přenesená",J551,0)</f>
        <v>0</v>
      </c>
      <c r="BI551" s="176">
        <f>IF(N551="nulová",J551,0)</f>
        <v>0</v>
      </c>
      <c r="BJ551" s="17" t="s">
        <v>23</v>
      </c>
      <c r="BK551" s="176">
        <f>ROUND(I551*H551,2)</f>
        <v>35344</v>
      </c>
      <c r="BL551" s="17" t="s">
        <v>212</v>
      </c>
      <c r="BM551" s="17" t="s">
        <v>1250</v>
      </c>
    </row>
    <row r="552" spans="2:51" s="11" customFormat="1" ht="22.5" customHeight="1">
      <c r="B552" s="177"/>
      <c r="D552" s="178" t="s">
        <v>139</v>
      </c>
      <c r="E552" s="179" t="s">
        <v>44</v>
      </c>
      <c r="F552" s="180" t="s">
        <v>1249</v>
      </c>
      <c r="H552" s="181">
        <v>150.4</v>
      </c>
      <c r="I552" s="182"/>
      <c r="L552" s="177"/>
      <c r="M552" s="183"/>
      <c r="N552" s="184"/>
      <c r="O552" s="184"/>
      <c r="P552" s="184"/>
      <c r="Q552" s="184"/>
      <c r="R552" s="184"/>
      <c r="S552" s="184"/>
      <c r="T552" s="185"/>
      <c r="AT552" s="179" t="s">
        <v>139</v>
      </c>
      <c r="AU552" s="179" t="s">
        <v>87</v>
      </c>
      <c r="AV552" s="11" t="s">
        <v>87</v>
      </c>
      <c r="AW552" s="11" t="s">
        <v>42</v>
      </c>
      <c r="AX552" s="11" t="s">
        <v>79</v>
      </c>
      <c r="AY552" s="179" t="s">
        <v>130</v>
      </c>
    </row>
    <row r="553" spans="2:51" s="12" customFormat="1" ht="22.5" customHeight="1">
      <c r="B553" s="186"/>
      <c r="D553" s="178" t="s">
        <v>139</v>
      </c>
      <c r="E553" s="189" t="s">
        <v>44</v>
      </c>
      <c r="F553" s="188" t="s">
        <v>141</v>
      </c>
      <c r="H553" s="189" t="s">
        <v>44</v>
      </c>
      <c r="I553" s="190"/>
      <c r="L553" s="186"/>
      <c r="M553" s="191"/>
      <c r="N553" s="192"/>
      <c r="O553" s="192"/>
      <c r="P553" s="192"/>
      <c r="Q553" s="192"/>
      <c r="R553" s="192"/>
      <c r="S553" s="192"/>
      <c r="T553" s="193"/>
      <c r="AT553" s="189" t="s">
        <v>139</v>
      </c>
      <c r="AU553" s="189" t="s">
        <v>87</v>
      </c>
      <c r="AV553" s="12" t="s">
        <v>23</v>
      </c>
      <c r="AW553" s="12" t="s">
        <v>42</v>
      </c>
      <c r="AX553" s="12" t="s">
        <v>79</v>
      </c>
      <c r="AY553" s="189" t="s">
        <v>130</v>
      </c>
    </row>
    <row r="554" spans="2:51" s="13" customFormat="1" ht="22.5" customHeight="1">
      <c r="B554" s="194"/>
      <c r="D554" s="195" t="s">
        <v>139</v>
      </c>
      <c r="E554" s="196" t="s">
        <v>44</v>
      </c>
      <c r="F554" s="197" t="s">
        <v>142</v>
      </c>
      <c r="H554" s="198">
        <v>150.4</v>
      </c>
      <c r="I554" s="199"/>
      <c r="L554" s="194"/>
      <c r="M554" s="200"/>
      <c r="N554" s="201"/>
      <c r="O554" s="201"/>
      <c r="P554" s="201"/>
      <c r="Q554" s="201"/>
      <c r="R554" s="201"/>
      <c r="S554" s="201"/>
      <c r="T554" s="202"/>
      <c r="AT554" s="216" t="s">
        <v>139</v>
      </c>
      <c r="AU554" s="216" t="s">
        <v>87</v>
      </c>
      <c r="AV554" s="13" t="s">
        <v>137</v>
      </c>
      <c r="AW554" s="13" t="s">
        <v>42</v>
      </c>
      <c r="AX554" s="13" t="s">
        <v>23</v>
      </c>
      <c r="AY554" s="216" t="s">
        <v>130</v>
      </c>
    </row>
    <row r="555" spans="2:65" s="1" customFormat="1" ht="22.5" customHeight="1">
      <c r="B555" s="164"/>
      <c r="C555" s="165" t="s">
        <v>1248</v>
      </c>
      <c r="D555" s="165" t="s">
        <v>132</v>
      </c>
      <c r="E555" s="166" t="s">
        <v>1238</v>
      </c>
      <c r="F555" s="167" t="s">
        <v>1237</v>
      </c>
      <c r="G555" s="168" t="s">
        <v>135</v>
      </c>
      <c r="H555" s="169">
        <v>50.4</v>
      </c>
      <c r="I555" s="170">
        <v>167</v>
      </c>
      <c r="J555" s="171">
        <f>ROUND(I555*H555,2)</f>
        <v>8416.8</v>
      </c>
      <c r="K555" s="167" t="s">
        <v>136</v>
      </c>
      <c r="L555" s="34"/>
      <c r="M555" s="172" t="s">
        <v>44</v>
      </c>
      <c r="N555" s="173" t="s">
        <v>50</v>
      </c>
      <c r="O555" s="35"/>
      <c r="P555" s="174">
        <f>O555*H555</f>
        <v>0</v>
      </c>
      <c r="Q555" s="174">
        <v>0.00038</v>
      </c>
      <c r="R555" s="174">
        <f>Q555*H555</f>
        <v>0.019152</v>
      </c>
      <c r="S555" s="174">
        <v>0</v>
      </c>
      <c r="T555" s="175">
        <f>S555*H555</f>
        <v>0</v>
      </c>
      <c r="AR555" s="17" t="s">
        <v>212</v>
      </c>
      <c r="AT555" s="17" t="s">
        <v>132</v>
      </c>
      <c r="AU555" s="17" t="s">
        <v>87</v>
      </c>
      <c r="AY555" s="17" t="s">
        <v>130</v>
      </c>
      <c r="BE555" s="176">
        <f>IF(N555="základní",J555,0)</f>
        <v>8416.8</v>
      </c>
      <c r="BF555" s="176">
        <f>IF(N555="snížená",J555,0)</f>
        <v>0</v>
      </c>
      <c r="BG555" s="176">
        <f>IF(N555="zákl. přenesená",J555,0)</f>
        <v>0</v>
      </c>
      <c r="BH555" s="176">
        <f>IF(N555="sníž. přenesená",J555,0)</f>
        <v>0</v>
      </c>
      <c r="BI555" s="176">
        <f>IF(N555="nulová",J555,0)</f>
        <v>0</v>
      </c>
      <c r="BJ555" s="17" t="s">
        <v>23</v>
      </c>
      <c r="BK555" s="176">
        <f>ROUND(I555*H555,2)</f>
        <v>8416.8</v>
      </c>
      <c r="BL555" s="17" t="s">
        <v>212</v>
      </c>
      <c r="BM555" s="17" t="s">
        <v>1247</v>
      </c>
    </row>
    <row r="556" spans="2:51" s="11" customFormat="1" ht="22.5" customHeight="1">
      <c r="B556" s="177"/>
      <c r="D556" s="178" t="s">
        <v>139</v>
      </c>
      <c r="E556" s="179" t="s">
        <v>44</v>
      </c>
      <c r="F556" s="180" t="s">
        <v>1246</v>
      </c>
      <c r="H556" s="181">
        <v>50.4</v>
      </c>
      <c r="I556" s="182"/>
      <c r="L556" s="177"/>
      <c r="M556" s="183"/>
      <c r="N556" s="184"/>
      <c r="O556" s="184"/>
      <c r="P556" s="184"/>
      <c r="Q556" s="184"/>
      <c r="R556" s="184"/>
      <c r="S556" s="184"/>
      <c r="T556" s="185"/>
      <c r="AT556" s="179" t="s">
        <v>139</v>
      </c>
      <c r="AU556" s="179" t="s">
        <v>87</v>
      </c>
      <c r="AV556" s="11" t="s">
        <v>87</v>
      </c>
      <c r="AW556" s="11" t="s">
        <v>42</v>
      </c>
      <c r="AX556" s="11" t="s">
        <v>79</v>
      </c>
      <c r="AY556" s="179" t="s">
        <v>130</v>
      </c>
    </row>
    <row r="557" spans="2:51" s="12" customFormat="1" ht="22.5" customHeight="1">
      <c r="B557" s="186"/>
      <c r="D557" s="178" t="s">
        <v>139</v>
      </c>
      <c r="E557" s="189" t="s">
        <v>44</v>
      </c>
      <c r="F557" s="188" t="s">
        <v>1245</v>
      </c>
      <c r="H557" s="189" t="s">
        <v>44</v>
      </c>
      <c r="I557" s="190"/>
      <c r="L557" s="186"/>
      <c r="M557" s="191"/>
      <c r="N557" s="192"/>
      <c r="O557" s="192"/>
      <c r="P557" s="192"/>
      <c r="Q557" s="192"/>
      <c r="R557" s="192"/>
      <c r="S557" s="192"/>
      <c r="T557" s="193"/>
      <c r="AT557" s="189" t="s">
        <v>139</v>
      </c>
      <c r="AU557" s="189" t="s">
        <v>87</v>
      </c>
      <c r="AV557" s="12" t="s">
        <v>23</v>
      </c>
      <c r="AW557" s="12" t="s">
        <v>42</v>
      </c>
      <c r="AX557" s="12" t="s">
        <v>79</v>
      </c>
      <c r="AY557" s="189" t="s">
        <v>130</v>
      </c>
    </row>
    <row r="558" spans="2:51" s="13" customFormat="1" ht="22.5" customHeight="1">
      <c r="B558" s="194"/>
      <c r="D558" s="195" t="s">
        <v>139</v>
      </c>
      <c r="E558" s="196" t="s">
        <v>44</v>
      </c>
      <c r="F558" s="197" t="s">
        <v>142</v>
      </c>
      <c r="H558" s="198">
        <v>50.4</v>
      </c>
      <c r="I558" s="199"/>
      <c r="L558" s="194"/>
      <c r="M558" s="200"/>
      <c r="N558" s="201"/>
      <c r="O558" s="201"/>
      <c r="P558" s="201"/>
      <c r="Q558" s="201"/>
      <c r="R558" s="201"/>
      <c r="S558" s="201"/>
      <c r="T558" s="202"/>
      <c r="AT558" s="216" t="s">
        <v>139</v>
      </c>
      <c r="AU558" s="216" t="s">
        <v>87</v>
      </c>
      <c r="AV558" s="13" t="s">
        <v>137</v>
      </c>
      <c r="AW558" s="13" t="s">
        <v>42</v>
      </c>
      <c r="AX558" s="13" t="s">
        <v>23</v>
      </c>
      <c r="AY558" s="216" t="s">
        <v>130</v>
      </c>
    </row>
    <row r="559" spans="2:65" s="1" customFormat="1" ht="22.5" customHeight="1">
      <c r="B559" s="164"/>
      <c r="C559" s="204" t="s">
        <v>1244</v>
      </c>
      <c r="D559" s="204" t="s">
        <v>237</v>
      </c>
      <c r="E559" s="205" t="s">
        <v>1243</v>
      </c>
      <c r="F559" s="206" t="s">
        <v>1242</v>
      </c>
      <c r="G559" s="207" t="s">
        <v>135</v>
      </c>
      <c r="H559" s="208">
        <v>57.96</v>
      </c>
      <c r="I559" s="209">
        <v>172.1</v>
      </c>
      <c r="J559" s="210">
        <f>ROUND(I559*H559,2)</f>
        <v>9974.92</v>
      </c>
      <c r="K559" s="206" t="s">
        <v>44</v>
      </c>
      <c r="L559" s="211"/>
      <c r="M559" s="212" t="s">
        <v>44</v>
      </c>
      <c r="N559" s="213" t="s">
        <v>50</v>
      </c>
      <c r="O559" s="35"/>
      <c r="P559" s="174">
        <f>O559*H559</f>
        <v>0</v>
      </c>
      <c r="Q559" s="174">
        <v>0.0041</v>
      </c>
      <c r="R559" s="174">
        <f>Q559*H559</f>
        <v>0.23763600000000001</v>
      </c>
      <c r="S559" s="174">
        <v>0</v>
      </c>
      <c r="T559" s="175">
        <f>S559*H559</f>
        <v>0</v>
      </c>
      <c r="AR559" s="17" t="s">
        <v>292</v>
      </c>
      <c r="AT559" s="17" t="s">
        <v>237</v>
      </c>
      <c r="AU559" s="17" t="s">
        <v>87</v>
      </c>
      <c r="AY559" s="17" t="s">
        <v>130</v>
      </c>
      <c r="BE559" s="176">
        <f>IF(N559="základní",J559,0)</f>
        <v>9974.92</v>
      </c>
      <c r="BF559" s="176">
        <f>IF(N559="snížená",J559,0)</f>
        <v>0</v>
      </c>
      <c r="BG559" s="176">
        <f>IF(N559="zákl. přenesená",J559,0)</f>
        <v>0</v>
      </c>
      <c r="BH559" s="176">
        <f>IF(N559="sníž. přenesená",J559,0)</f>
        <v>0</v>
      </c>
      <c r="BI559" s="176">
        <f>IF(N559="nulová",J559,0)</f>
        <v>0</v>
      </c>
      <c r="BJ559" s="17" t="s">
        <v>23</v>
      </c>
      <c r="BK559" s="176">
        <f>ROUND(I559*H559,2)</f>
        <v>9974.92</v>
      </c>
      <c r="BL559" s="17" t="s">
        <v>212</v>
      </c>
      <c r="BM559" s="17" t="s">
        <v>1241</v>
      </c>
    </row>
    <row r="560" spans="2:51" s="11" customFormat="1" ht="22.5" customHeight="1">
      <c r="B560" s="177"/>
      <c r="D560" s="195" t="s">
        <v>139</v>
      </c>
      <c r="F560" s="214" t="s">
        <v>1240</v>
      </c>
      <c r="H560" s="215">
        <v>57.96</v>
      </c>
      <c r="I560" s="182"/>
      <c r="L560" s="177"/>
      <c r="M560" s="183"/>
      <c r="N560" s="184"/>
      <c r="O560" s="184"/>
      <c r="P560" s="184"/>
      <c r="Q560" s="184"/>
      <c r="R560" s="184"/>
      <c r="S560" s="184"/>
      <c r="T560" s="185"/>
      <c r="AT560" s="179" t="s">
        <v>139</v>
      </c>
      <c r="AU560" s="179" t="s">
        <v>87</v>
      </c>
      <c r="AV560" s="11" t="s">
        <v>87</v>
      </c>
      <c r="AW560" s="11" t="s">
        <v>4</v>
      </c>
      <c r="AX560" s="11" t="s">
        <v>23</v>
      </c>
      <c r="AY560" s="179" t="s">
        <v>130</v>
      </c>
    </row>
    <row r="561" spans="2:65" s="1" customFormat="1" ht="22.5" customHeight="1">
      <c r="B561" s="164"/>
      <c r="C561" s="165" t="s">
        <v>1239</v>
      </c>
      <c r="D561" s="165" t="s">
        <v>132</v>
      </c>
      <c r="E561" s="166" t="s">
        <v>1238</v>
      </c>
      <c r="F561" s="167" t="s">
        <v>1237</v>
      </c>
      <c r="G561" s="168" t="s">
        <v>135</v>
      </c>
      <c r="H561" s="169">
        <v>150.4</v>
      </c>
      <c r="I561" s="170">
        <v>278</v>
      </c>
      <c r="J561" s="171">
        <f>ROUND(I561*H561,2)</f>
        <v>41811.2</v>
      </c>
      <c r="K561" s="167" t="s">
        <v>136</v>
      </c>
      <c r="L561" s="34"/>
      <c r="M561" s="172" t="s">
        <v>44</v>
      </c>
      <c r="N561" s="173" t="s">
        <v>50</v>
      </c>
      <c r="O561" s="35"/>
      <c r="P561" s="174">
        <f>O561*H561</f>
        <v>0</v>
      </c>
      <c r="Q561" s="174">
        <v>0.00038</v>
      </c>
      <c r="R561" s="174">
        <f>Q561*H561</f>
        <v>0.05715200000000001</v>
      </c>
      <c r="S561" s="174">
        <v>0</v>
      </c>
      <c r="T561" s="175">
        <f>S561*H561</f>
        <v>0</v>
      </c>
      <c r="AR561" s="17" t="s">
        <v>212</v>
      </c>
      <c r="AT561" s="17" t="s">
        <v>132</v>
      </c>
      <c r="AU561" s="17" t="s">
        <v>87</v>
      </c>
      <c r="AY561" s="17" t="s">
        <v>130</v>
      </c>
      <c r="BE561" s="176">
        <f>IF(N561="základní",J561,0)</f>
        <v>41811.2</v>
      </c>
      <c r="BF561" s="176">
        <f>IF(N561="snížená",J561,0)</f>
        <v>0</v>
      </c>
      <c r="BG561" s="176">
        <f>IF(N561="zákl. přenesená",J561,0)</f>
        <v>0</v>
      </c>
      <c r="BH561" s="176">
        <f>IF(N561="sníž. přenesená",J561,0)</f>
        <v>0</v>
      </c>
      <c r="BI561" s="176">
        <f>IF(N561="nulová",J561,0)</f>
        <v>0</v>
      </c>
      <c r="BJ561" s="17" t="s">
        <v>23</v>
      </c>
      <c r="BK561" s="176">
        <f>ROUND(I561*H561,2)</f>
        <v>41811.2</v>
      </c>
      <c r="BL561" s="17" t="s">
        <v>212</v>
      </c>
      <c r="BM561" s="17" t="s">
        <v>1236</v>
      </c>
    </row>
    <row r="562" spans="2:51" s="11" customFormat="1" ht="22.5" customHeight="1">
      <c r="B562" s="177"/>
      <c r="D562" s="178" t="s">
        <v>139</v>
      </c>
      <c r="E562" s="179" t="s">
        <v>44</v>
      </c>
      <c r="F562" s="180" t="s">
        <v>1235</v>
      </c>
      <c r="H562" s="181">
        <v>150.4</v>
      </c>
      <c r="I562" s="182"/>
      <c r="L562" s="177"/>
      <c r="M562" s="183"/>
      <c r="N562" s="184"/>
      <c r="O562" s="184"/>
      <c r="P562" s="184"/>
      <c r="Q562" s="184"/>
      <c r="R562" s="184"/>
      <c r="S562" s="184"/>
      <c r="T562" s="185"/>
      <c r="AT562" s="179" t="s">
        <v>139</v>
      </c>
      <c r="AU562" s="179" t="s">
        <v>87</v>
      </c>
      <c r="AV562" s="11" t="s">
        <v>87</v>
      </c>
      <c r="AW562" s="11" t="s">
        <v>42</v>
      </c>
      <c r="AX562" s="11" t="s">
        <v>79</v>
      </c>
      <c r="AY562" s="179" t="s">
        <v>130</v>
      </c>
    </row>
    <row r="563" spans="2:51" s="12" customFormat="1" ht="22.5" customHeight="1">
      <c r="B563" s="186"/>
      <c r="D563" s="178" t="s">
        <v>139</v>
      </c>
      <c r="E563" s="189" t="s">
        <v>44</v>
      </c>
      <c r="F563" s="188" t="s">
        <v>141</v>
      </c>
      <c r="H563" s="189" t="s">
        <v>44</v>
      </c>
      <c r="I563" s="190"/>
      <c r="L563" s="186"/>
      <c r="M563" s="191"/>
      <c r="N563" s="192"/>
      <c r="O563" s="192"/>
      <c r="P563" s="192"/>
      <c r="Q563" s="192"/>
      <c r="R563" s="192"/>
      <c r="S563" s="192"/>
      <c r="T563" s="193"/>
      <c r="AT563" s="189" t="s">
        <v>139</v>
      </c>
      <c r="AU563" s="189" t="s">
        <v>87</v>
      </c>
      <c r="AV563" s="12" t="s">
        <v>23</v>
      </c>
      <c r="AW563" s="12" t="s">
        <v>42</v>
      </c>
      <c r="AX563" s="12" t="s">
        <v>79</v>
      </c>
      <c r="AY563" s="189" t="s">
        <v>130</v>
      </c>
    </row>
    <row r="564" spans="2:51" s="13" customFormat="1" ht="22.5" customHeight="1">
      <c r="B564" s="194"/>
      <c r="D564" s="195" t="s">
        <v>139</v>
      </c>
      <c r="E564" s="196" t="s">
        <v>44</v>
      </c>
      <c r="F564" s="197" t="s">
        <v>142</v>
      </c>
      <c r="H564" s="198">
        <v>150.4</v>
      </c>
      <c r="I564" s="199"/>
      <c r="L564" s="194"/>
      <c r="M564" s="200"/>
      <c r="N564" s="201"/>
      <c r="O564" s="201"/>
      <c r="P564" s="201"/>
      <c r="Q564" s="201"/>
      <c r="R564" s="201"/>
      <c r="S564" s="201"/>
      <c r="T564" s="202"/>
      <c r="AT564" s="216" t="s">
        <v>139</v>
      </c>
      <c r="AU564" s="216" t="s">
        <v>87</v>
      </c>
      <c r="AV564" s="13" t="s">
        <v>137</v>
      </c>
      <c r="AW564" s="13" t="s">
        <v>42</v>
      </c>
      <c r="AX564" s="13" t="s">
        <v>23</v>
      </c>
      <c r="AY564" s="216" t="s">
        <v>130</v>
      </c>
    </row>
    <row r="565" spans="2:65" s="1" customFormat="1" ht="22.5" customHeight="1">
      <c r="B565" s="164"/>
      <c r="C565" s="204" t="s">
        <v>1234</v>
      </c>
      <c r="D565" s="204" t="s">
        <v>237</v>
      </c>
      <c r="E565" s="205" t="s">
        <v>1233</v>
      </c>
      <c r="F565" s="206" t="s">
        <v>1232</v>
      </c>
      <c r="G565" s="207" t="s">
        <v>135</v>
      </c>
      <c r="H565" s="208">
        <v>172.96</v>
      </c>
      <c r="I565" s="209">
        <v>205.4</v>
      </c>
      <c r="J565" s="210">
        <f>ROUND(I565*H565,2)</f>
        <v>35525.98</v>
      </c>
      <c r="K565" s="206" t="s">
        <v>44</v>
      </c>
      <c r="L565" s="211"/>
      <c r="M565" s="212" t="s">
        <v>44</v>
      </c>
      <c r="N565" s="213" t="s">
        <v>50</v>
      </c>
      <c r="O565" s="35"/>
      <c r="P565" s="174">
        <f>O565*H565</f>
        <v>0</v>
      </c>
      <c r="Q565" s="174">
        <v>0.0045</v>
      </c>
      <c r="R565" s="174">
        <f>Q565*H565</f>
        <v>0.77832</v>
      </c>
      <c r="S565" s="174">
        <v>0</v>
      </c>
      <c r="T565" s="175">
        <f>S565*H565</f>
        <v>0</v>
      </c>
      <c r="AR565" s="17" t="s">
        <v>292</v>
      </c>
      <c r="AT565" s="17" t="s">
        <v>237</v>
      </c>
      <c r="AU565" s="17" t="s">
        <v>87</v>
      </c>
      <c r="AY565" s="17" t="s">
        <v>130</v>
      </c>
      <c r="BE565" s="176">
        <f>IF(N565="základní",J565,0)</f>
        <v>35525.98</v>
      </c>
      <c r="BF565" s="176">
        <f>IF(N565="snížená",J565,0)</f>
        <v>0</v>
      </c>
      <c r="BG565" s="176">
        <f>IF(N565="zákl. přenesená",J565,0)</f>
        <v>0</v>
      </c>
      <c r="BH565" s="176">
        <f>IF(N565="sníž. přenesená",J565,0)</f>
        <v>0</v>
      </c>
      <c r="BI565" s="176">
        <f>IF(N565="nulová",J565,0)</f>
        <v>0</v>
      </c>
      <c r="BJ565" s="17" t="s">
        <v>23</v>
      </c>
      <c r="BK565" s="176">
        <f>ROUND(I565*H565,2)</f>
        <v>35525.98</v>
      </c>
      <c r="BL565" s="17" t="s">
        <v>212</v>
      </c>
      <c r="BM565" s="17" t="s">
        <v>1231</v>
      </c>
    </row>
    <row r="566" spans="2:51" s="11" customFormat="1" ht="22.5" customHeight="1">
      <c r="B566" s="177"/>
      <c r="D566" s="195" t="s">
        <v>139</v>
      </c>
      <c r="F566" s="214" t="s">
        <v>1230</v>
      </c>
      <c r="H566" s="215">
        <v>172.96</v>
      </c>
      <c r="I566" s="182"/>
      <c r="L566" s="177"/>
      <c r="M566" s="183"/>
      <c r="N566" s="184"/>
      <c r="O566" s="184"/>
      <c r="P566" s="184"/>
      <c r="Q566" s="184"/>
      <c r="R566" s="184"/>
      <c r="S566" s="184"/>
      <c r="T566" s="185"/>
      <c r="AT566" s="179" t="s">
        <v>139</v>
      </c>
      <c r="AU566" s="179" t="s">
        <v>87</v>
      </c>
      <c r="AV566" s="11" t="s">
        <v>87</v>
      </c>
      <c r="AW566" s="11" t="s">
        <v>4</v>
      </c>
      <c r="AX566" s="11" t="s">
        <v>23</v>
      </c>
      <c r="AY566" s="179" t="s">
        <v>130</v>
      </c>
    </row>
    <row r="567" spans="2:65" s="1" customFormat="1" ht="22.5" customHeight="1">
      <c r="B567" s="164"/>
      <c r="C567" s="165" t="s">
        <v>1229</v>
      </c>
      <c r="D567" s="165" t="s">
        <v>132</v>
      </c>
      <c r="E567" s="166" t="s">
        <v>1228</v>
      </c>
      <c r="F567" s="167" t="s">
        <v>1227</v>
      </c>
      <c r="G567" s="168" t="s">
        <v>135</v>
      </c>
      <c r="H567" s="169">
        <v>45.35</v>
      </c>
      <c r="I567" s="170">
        <v>161</v>
      </c>
      <c r="J567" s="171">
        <f>ROUND(I567*H567,2)</f>
        <v>7301.35</v>
      </c>
      <c r="K567" s="167" t="s">
        <v>136</v>
      </c>
      <c r="L567" s="34"/>
      <c r="M567" s="172" t="s">
        <v>44</v>
      </c>
      <c r="N567" s="173" t="s">
        <v>50</v>
      </c>
      <c r="O567" s="35"/>
      <c r="P567" s="174">
        <f>O567*H567</f>
        <v>0</v>
      </c>
      <c r="Q567" s="174">
        <v>0.0004</v>
      </c>
      <c r="R567" s="174">
        <f>Q567*H567</f>
        <v>0.01814</v>
      </c>
      <c r="S567" s="174">
        <v>0</v>
      </c>
      <c r="T567" s="175">
        <f>S567*H567</f>
        <v>0</v>
      </c>
      <c r="AR567" s="17" t="s">
        <v>212</v>
      </c>
      <c r="AT567" s="17" t="s">
        <v>132</v>
      </c>
      <c r="AU567" s="17" t="s">
        <v>87</v>
      </c>
      <c r="AY567" s="17" t="s">
        <v>130</v>
      </c>
      <c r="BE567" s="176">
        <f>IF(N567="základní",J567,0)</f>
        <v>7301.35</v>
      </c>
      <c r="BF567" s="176">
        <f>IF(N567="snížená",J567,0)</f>
        <v>0</v>
      </c>
      <c r="BG567" s="176">
        <f>IF(N567="zákl. přenesená",J567,0)</f>
        <v>0</v>
      </c>
      <c r="BH567" s="176">
        <f>IF(N567="sníž. přenesená",J567,0)</f>
        <v>0</v>
      </c>
      <c r="BI567" s="176">
        <f>IF(N567="nulová",J567,0)</f>
        <v>0</v>
      </c>
      <c r="BJ567" s="17" t="s">
        <v>23</v>
      </c>
      <c r="BK567" s="176">
        <f>ROUND(I567*H567,2)</f>
        <v>7301.35</v>
      </c>
      <c r="BL567" s="17" t="s">
        <v>212</v>
      </c>
      <c r="BM567" s="17" t="s">
        <v>1226</v>
      </c>
    </row>
    <row r="568" spans="2:51" s="11" customFormat="1" ht="22.5" customHeight="1">
      <c r="B568" s="177"/>
      <c r="D568" s="178" t="s">
        <v>139</v>
      </c>
      <c r="E568" s="179" t="s">
        <v>44</v>
      </c>
      <c r="F568" s="180" t="s">
        <v>1225</v>
      </c>
      <c r="H568" s="181">
        <v>45.35</v>
      </c>
      <c r="I568" s="182"/>
      <c r="L568" s="177"/>
      <c r="M568" s="183"/>
      <c r="N568" s="184"/>
      <c r="O568" s="184"/>
      <c r="P568" s="184"/>
      <c r="Q568" s="184"/>
      <c r="R568" s="184"/>
      <c r="S568" s="184"/>
      <c r="T568" s="185"/>
      <c r="AT568" s="179" t="s">
        <v>139</v>
      </c>
      <c r="AU568" s="179" t="s">
        <v>87</v>
      </c>
      <c r="AV568" s="11" t="s">
        <v>87</v>
      </c>
      <c r="AW568" s="11" t="s">
        <v>42</v>
      </c>
      <c r="AX568" s="11" t="s">
        <v>79</v>
      </c>
      <c r="AY568" s="179" t="s">
        <v>130</v>
      </c>
    </row>
    <row r="569" spans="2:51" s="12" customFormat="1" ht="22.5" customHeight="1">
      <c r="B569" s="186"/>
      <c r="D569" s="178" t="s">
        <v>139</v>
      </c>
      <c r="E569" s="189" t="s">
        <v>44</v>
      </c>
      <c r="F569" s="188" t="s">
        <v>141</v>
      </c>
      <c r="H569" s="189" t="s">
        <v>44</v>
      </c>
      <c r="I569" s="190"/>
      <c r="L569" s="186"/>
      <c r="M569" s="191"/>
      <c r="N569" s="192"/>
      <c r="O569" s="192"/>
      <c r="P569" s="192"/>
      <c r="Q569" s="192"/>
      <c r="R569" s="192"/>
      <c r="S569" s="192"/>
      <c r="T569" s="193"/>
      <c r="AT569" s="189" t="s">
        <v>139</v>
      </c>
      <c r="AU569" s="189" t="s">
        <v>87</v>
      </c>
      <c r="AV569" s="12" t="s">
        <v>23</v>
      </c>
      <c r="AW569" s="12" t="s">
        <v>42</v>
      </c>
      <c r="AX569" s="12" t="s">
        <v>79</v>
      </c>
      <c r="AY569" s="189" t="s">
        <v>130</v>
      </c>
    </row>
    <row r="570" spans="2:51" s="13" customFormat="1" ht="22.5" customHeight="1">
      <c r="B570" s="194"/>
      <c r="D570" s="195" t="s">
        <v>139</v>
      </c>
      <c r="E570" s="196" t="s">
        <v>44</v>
      </c>
      <c r="F570" s="197" t="s">
        <v>142</v>
      </c>
      <c r="H570" s="198">
        <v>45.35</v>
      </c>
      <c r="I570" s="199"/>
      <c r="L570" s="194"/>
      <c r="M570" s="200"/>
      <c r="N570" s="201"/>
      <c r="O570" s="201"/>
      <c r="P570" s="201"/>
      <c r="Q570" s="201"/>
      <c r="R570" s="201"/>
      <c r="S570" s="201"/>
      <c r="T570" s="202"/>
      <c r="AT570" s="216" t="s">
        <v>139</v>
      </c>
      <c r="AU570" s="216" t="s">
        <v>87</v>
      </c>
      <c r="AV570" s="13" t="s">
        <v>137</v>
      </c>
      <c r="AW570" s="13" t="s">
        <v>42</v>
      </c>
      <c r="AX570" s="13" t="s">
        <v>23</v>
      </c>
      <c r="AY570" s="216" t="s">
        <v>130</v>
      </c>
    </row>
    <row r="571" spans="2:65" s="1" customFormat="1" ht="22.5" customHeight="1">
      <c r="B571" s="164"/>
      <c r="C571" s="204" t="s">
        <v>717</v>
      </c>
      <c r="D571" s="204" t="s">
        <v>237</v>
      </c>
      <c r="E571" s="205" t="s">
        <v>1224</v>
      </c>
      <c r="F571" s="206" t="s">
        <v>1223</v>
      </c>
      <c r="G571" s="207" t="s">
        <v>135</v>
      </c>
      <c r="H571" s="208">
        <v>54.42</v>
      </c>
      <c r="I571" s="209">
        <v>205.4</v>
      </c>
      <c r="J571" s="210">
        <f>ROUND(I571*H571,2)</f>
        <v>11177.87</v>
      </c>
      <c r="K571" s="206" t="s">
        <v>44</v>
      </c>
      <c r="L571" s="211"/>
      <c r="M571" s="212" t="s">
        <v>44</v>
      </c>
      <c r="N571" s="213" t="s">
        <v>50</v>
      </c>
      <c r="O571" s="35"/>
      <c r="P571" s="174">
        <f>O571*H571</f>
        <v>0</v>
      </c>
      <c r="Q571" s="174">
        <v>0.0045</v>
      </c>
      <c r="R571" s="174">
        <f>Q571*H571</f>
        <v>0.24489</v>
      </c>
      <c r="S571" s="174">
        <v>0</v>
      </c>
      <c r="T571" s="175">
        <f>S571*H571</f>
        <v>0</v>
      </c>
      <c r="AR571" s="17" t="s">
        <v>292</v>
      </c>
      <c r="AT571" s="17" t="s">
        <v>237</v>
      </c>
      <c r="AU571" s="17" t="s">
        <v>87</v>
      </c>
      <c r="AY571" s="17" t="s">
        <v>130</v>
      </c>
      <c r="BE571" s="176">
        <f>IF(N571="základní",J571,0)</f>
        <v>11177.87</v>
      </c>
      <c r="BF571" s="176">
        <f>IF(N571="snížená",J571,0)</f>
        <v>0</v>
      </c>
      <c r="BG571" s="176">
        <f>IF(N571="zákl. přenesená",J571,0)</f>
        <v>0</v>
      </c>
      <c r="BH571" s="176">
        <f>IF(N571="sníž. přenesená",J571,0)</f>
        <v>0</v>
      </c>
      <c r="BI571" s="176">
        <f>IF(N571="nulová",J571,0)</f>
        <v>0</v>
      </c>
      <c r="BJ571" s="17" t="s">
        <v>23</v>
      </c>
      <c r="BK571" s="176">
        <f>ROUND(I571*H571,2)</f>
        <v>11177.87</v>
      </c>
      <c r="BL571" s="17" t="s">
        <v>212</v>
      </c>
      <c r="BM571" s="17" t="s">
        <v>1222</v>
      </c>
    </row>
    <row r="572" spans="2:51" s="11" customFormat="1" ht="22.5" customHeight="1">
      <c r="B572" s="177"/>
      <c r="D572" s="195" t="s">
        <v>139</v>
      </c>
      <c r="F572" s="214" t="s">
        <v>1221</v>
      </c>
      <c r="H572" s="215">
        <v>54.42</v>
      </c>
      <c r="I572" s="182"/>
      <c r="L572" s="177"/>
      <c r="M572" s="183"/>
      <c r="N572" s="184"/>
      <c r="O572" s="184"/>
      <c r="P572" s="184"/>
      <c r="Q572" s="184"/>
      <c r="R572" s="184"/>
      <c r="S572" s="184"/>
      <c r="T572" s="185"/>
      <c r="AT572" s="179" t="s">
        <v>139</v>
      </c>
      <c r="AU572" s="179" t="s">
        <v>87</v>
      </c>
      <c r="AV572" s="11" t="s">
        <v>87</v>
      </c>
      <c r="AW572" s="11" t="s">
        <v>4</v>
      </c>
      <c r="AX572" s="11" t="s">
        <v>23</v>
      </c>
      <c r="AY572" s="179" t="s">
        <v>130</v>
      </c>
    </row>
    <row r="573" spans="2:65" s="1" customFormat="1" ht="22.5" customHeight="1">
      <c r="B573" s="164"/>
      <c r="C573" s="165" t="s">
        <v>1220</v>
      </c>
      <c r="D573" s="165" t="s">
        <v>132</v>
      </c>
      <c r="E573" s="166" t="s">
        <v>1219</v>
      </c>
      <c r="F573" s="167" t="s">
        <v>1218</v>
      </c>
      <c r="G573" s="168" t="s">
        <v>135</v>
      </c>
      <c r="H573" s="169">
        <v>62.4</v>
      </c>
      <c r="I573" s="170">
        <v>56.7</v>
      </c>
      <c r="J573" s="171">
        <f>ROUND(I573*H573,2)</f>
        <v>3538.08</v>
      </c>
      <c r="K573" s="167" t="s">
        <v>136</v>
      </c>
      <c r="L573" s="34"/>
      <c r="M573" s="172" t="s">
        <v>44</v>
      </c>
      <c r="N573" s="173" t="s">
        <v>50</v>
      </c>
      <c r="O573" s="35"/>
      <c r="P573" s="174">
        <f>O573*H573</f>
        <v>0</v>
      </c>
      <c r="Q573" s="174">
        <v>0.00018</v>
      </c>
      <c r="R573" s="174">
        <f>Q573*H573</f>
        <v>0.011232</v>
      </c>
      <c r="S573" s="174">
        <v>0</v>
      </c>
      <c r="T573" s="175">
        <f>S573*H573</f>
        <v>0</v>
      </c>
      <c r="AR573" s="17" t="s">
        <v>212</v>
      </c>
      <c r="AT573" s="17" t="s">
        <v>132</v>
      </c>
      <c r="AU573" s="17" t="s">
        <v>87</v>
      </c>
      <c r="AY573" s="17" t="s">
        <v>130</v>
      </c>
      <c r="BE573" s="176">
        <f>IF(N573="základní",J573,0)</f>
        <v>3538.08</v>
      </c>
      <c r="BF573" s="176">
        <f>IF(N573="snížená",J573,0)</f>
        <v>0</v>
      </c>
      <c r="BG573" s="176">
        <f>IF(N573="zákl. přenesená",J573,0)</f>
        <v>0</v>
      </c>
      <c r="BH573" s="176">
        <f>IF(N573="sníž. přenesená",J573,0)</f>
        <v>0</v>
      </c>
      <c r="BI573" s="176">
        <f>IF(N573="nulová",J573,0)</f>
        <v>0</v>
      </c>
      <c r="BJ573" s="17" t="s">
        <v>23</v>
      </c>
      <c r="BK573" s="176">
        <f>ROUND(I573*H573,2)</f>
        <v>3538.08</v>
      </c>
      <c r="BL573" s="17" t="s">
        <v>212</v>
      </c>
      <c r="BM573" s="17" t="s">
        <v>1217</v>
      </c>
    </row>
    <row r="574" spans="2:51" s="11" customFormat="1" ht="22.5" customHeight="1">
      <c r="B574" s="177"/>
      <c r="D574" s="178" t="s">
        <v>139</v>
      </c>
      <c r="E574" s="179" t="s">
        <v>44</v>
      </c>
      <c r="F574" s="180" t="s">
        <v>1216</v>
      </c>
      <c r="H574" s="181">
        <v>62.4</v>
      </c>
      <c r="I574" s="182"/>
      <c r="L574" s="177"/>
      <c r="M574" s="183"/>
      <c r="N574" s="184"/>
      <c r="O574" s="184"/>
      <c r="P574" s="184"/>
      <c r="Q574" s="184"/>
      <c r="R574" s="184"/>
      <c r="S574" s="184"/>
      <c r="T574" s="185"/>
      <c r="AT574" s="179" t="s">
        <v>139</v>
      </c>
      <c r="AU574" s="179" t="s">
        <v>87</v>
      </c>
      <c r="AV574" s="11" t="s">
        <v>87</v>
      </c>
      <c r="AW574" s="11" t="s">
        <v>42</v>
      </c>
      <c r="AX574" s="11" t="s">
        <v>79</v>
      </c>
      <c r="AY574" s="179" t="s">
        <v>130</v>
      </c>
    </row>
    <row r="575" spans="2:51" s="12" customFormat="1" ht="22.5" customHeight="1">
      <c r="B575" s="186"/>
      <c r="D575" s="178" t="s">
        <v>139</v>
      </c>
      <c r="E575" s="189" t="s">
        <v>44</v>
      </c>
      <c r="F575" s="188" t="s">
        <v>1215</v>
      </c>
      <c r="H575" s="189" t="s">
        <v>44</v>
      </c>
      <c r="I575" s="190"/>
      <c r="L575" s="186"/>
      <c r="M575" s="191"/>
      <c r="N575" s="192"/>
      <c r="O575" s="192"/>
      <c r="P575" s="192"/>
      <c r="Q575" s="192"/>
      <c r="R575" s="192"/>
      <c r="S575" s="192"/>
      <c r="T575" s="193"/>
      <c r="AT575" s="189" t="s">
        <v>139</v>
      </c>
      <c r="AU575" s="189" t="s">
        <v>87</v>
      </c>
      <c r="AV575" s="12" t="s">
        <v>23</v>
      </c>
      <c r="AW575" s="12" t="s">
        <v>42</v>
      </c>
      <c r="AX575" s="12" t="s">
        <v>79</v>
      </c>
      <c r="AY575" s="189" t="s">
        <v>130</v>
      </c>
    </row>
    <row r="576" spans="2:51" s="13" customFormat="1" ht="22.5" customHeight="1">
      <c r="B576" s="194"/>
      <c r="D576" s="195" t="s">
        <v>139</v>
      </c>
      <c r="E576" s="196" t="s">
        <v>44</v>
      </c>
      <c r="F576" s="197" t="s">
        <v>142</v>
      </c>
      <c r="H576" s="198">
        <v>62.4</v>
      </c>
      <c r="I576" s="199"/>
      <c r="L576" s="194"/>
      <c r="M576" s="200"/>
      <c r="N576" s="201"/>
      <c r="O576" s="201"/>
      <c r="P576" s="201"/>
      <c r="Q576" s="201"/>
      <c r="R576" s="201"/>
      <c r="S576" s="201"/>
      <c r="T576" s="202"/>
      <c r="AT576" s="216" t="s">
        <v>139</v>
      </c>
      <c r="AU576" s="216" t="s">
        <v>87</v>
      </c>
      <c r="AV576" s="13" t="s">
        <v>137</v>
      </c>
      <c r="AW576" s="13" t="s">
        <v>42</v>
      </c>
      <c r="AX576" s="13" t="s">
        <v>23</v>
      </c>
      <c r="AY576" s="216" t="s">
        <v>130</v>
      </c>
    </row>
    <row r="577" spans="2:65" s="1" customFormat="1" ht="22.5" customHeight="1">
      <c r="B577" s="164"/>
      <c r="C577" s="204" t="s">
        <v>614</v>
      </c>
      <c r="D577" s="204" t="s">
        <v>237</v>
      </c>
      <c r="E577" s="205" t="s">
        <v>1214</v>
      </c>
      <c r="F577" s="206" t="s">
        <v>1213</v>
      </c>
      <c r="G577" s="207" t="s">
        <v>135</v>
      </c>
      <c r="H577" s="208">
        <v>78</v>
      </c>
      <c r="I577" s="209">
        <v>144.3</v>
      </c>
      <c r="J577" s="210">
        <f>ROUND(I577*H577,2)</f>
        <v>11255.4</v>
      </c>
      <c r="K577" s="206" t="s">
        <v>136</v>
      </c>
      <c r="L577" s="211"/>
      <c r="M577" s="212" t="s">
        <v>44</v>
      </c>
      <c r="N577" s="213" t="s">
        <v>50</v>
      </c>
      <c r="O577" s="35"/>
      <c r="P577" s="174">
        <f>O577*H577</f>
        <v>0</v>
      </c>
      <c r="Q577" s="174">
        <v>0.0018</v>
      </c>
      <c r="R577" s="174">
        <f>Q577*H577</f>
        <v>0.1404</v>
      </c>
      <c r="S577" s="174">
        <v>0</v>
      </c>
      <c r="T577" s="175">
        <f>S577*H577</f>
        <v>0</v>
      </c>
      <c r="AR577" s="17" t="s">
        <v>292</v>
      </c>
      <c r="AT577" s="17" t="s">
        <v>237</v>
      </c>
      <c r="AU577" s="17" t="s">
        <v>87</v>
      </c>
      <c r="AY577" s="17" t="s">
        <v>130</v>
      </c>
      <c r="BE577" s="176">
        <f>IF(N577="základní",J577,0)</f>
        <v>11255.4</v>
      </c>
      <c r="BF577" s="176">
        <f>IF(N577="snížená",J577,0)</f>
        <v>0</v>
      </c>
      <c r="BG577" s="176">
        <f>IF(N577="zákl. přenesená",J577,0)</f>
        <v>0</v>
      </c>
      <c r="BH577" s="176">
        <f>IF(N577="sníž. přenesená",J577,0)</f>
        <v>0</v>
      </c>
      <c r="BI577" s="176">
        <f>IF(N577="nulová",J577,0)</f>
        <v>0</v>
      </c>
      <c r="BJ577" s="17" t="s">
        <v>23</v>
      </c>
      <c r="BK577" s="176">
        <f>ROUND(I577*H577,2)</f>
        <v>11255.4</v>
      </c>
      <c r="BL577" s="17" t="s">
        <v>212</v>
      </c>
      <c r="BM577" s="17" t="s">
        <v>1212</v>
      </c>
    </row>
    <row r="578" spans="2:47" s="1" customFormat="1" ht="30" customHeight="1">
      <c r="B578" s="34"/>
      <c r="D578" s="178" t="s">
        <v>501</v>
      </c>
      <c r="F578" s="219" t="s">
        <v>1211</v>
      </c>
      <c r="I578" s="138"/>
      <c r="L578" s="34"/>
      <c r="M578" s="233"/>
      <c r="N578" s="35"/>
      <c r="O578" s="35"/>
      <c r="P578" s="35"/>
      <c r="Q578" s="35"/>
      <c r="R578" s="35"/>
      <c r="S578" s="35"/>
      <c r="T578" s="64"/>
      <c r="AT578" s="17" t="s">
        <v>501</v>
      </c>
      <c r="AU578" s="17" t="s">
        <v>87</v>
      </c>
    </row>
    <row r="579" spans="2:51" s="11" customFormat="1" ht="22.5" customHeight="1">
      <c r="B579" s="177"/>
      <c r="D579" s="195" t="s">
        <v>139</v>
      </c>
      <c r="F579" s="214" t="s">
        <v>1210</v>
      </c>
      <c r="H579" s="215">
        <v>78</v>
      </c>
      <c r="I579" s="182"/>
      <c r="L579" s="177"/>
      <c r="M579" s="183"/>
      <c r="N579" s="184"/>
      <c r="O579" s="184"/>
      <c r="P579" s="184"/>
      <c r="Q579" s="184"/>
      <c r="R579" s="184"/>
      <c r="S579" s="184"/>
      <c r="T579" s="185"/>
      <c r="AT579" s="179" t="s">
        <v>139</v>
      </c>
      <c r="AU579" s="179" t="s">
        <v>87</v>
      </c>
      <c r="AV579" s="11" t="s">
        <v>87</v>
      </c>
      <c r="AW579" s="11" t="s">
        <v>4</v>
      </c>
      <c r="AX579" s="11" t="s">
        <v>23</v>
      </c>
      <c r="AY579" s="179" t="s">
        <v>130</v>
      </c>
    </row>
    <row r="580" spans="2:65" s="1" customFormat="1" ht="22.5" customHeight="1">
      <c r="B580" s="164"/>
      <c r="C580" s="165" t="s">
        <v>1209</v>
      </c>
      <c r="D580" s="165" t="s">
        <v>132</v>
      </c>
      <c r="E580" s="166" t="s">
        <v>942</v>
      </c>
      <c r="F580" s="167" t="s">
        <v>943</v>
      </c>
      <c r="G580" s="168" t="s">
        <v>229</v>
      </c>
      <c r="H580" s="169">
        <v>1.511</v>
      </c>
      <c r="I580" s="170">
        <v>939</v>
      </c>
      <c r="J580" s="171">
        <f>ROUND(I580*H580,2)</f>
        <v>1418.83</v>
      </c>
      <c r="K580" s="167" t="s">
        <v>136</v>
      </c>
      <c r="L580" s="34"/>
      <c r="M580" s="172" t="s">
        <v>44</v>
      </c>
      <c r="N580" s="220" t="s">
        <v>50</v>
      </c>
      <c r="O580" s="221"/>
      <c r="P580" s="222">
        <f>O580*H580</f>
        <v>0</v>
      </c>
      <c r="Q580" s="222">
        <v>0</v>
      </c>
      <c r="R580" s="222">
        <f>Q580*H580</f>
        <v>0</v>
      </c>
      <c r="S580" s="222">
        <v>0</v>
      </c>
      <c r="T580" s="223">
        <f>S580*H580</f>
        <v>0</v>
      </c>
      <c r="AR580" s="17" t="s">
        <v>212</v>
      </c>
      <c r="AT580" s="17" t="s">
        <v>132</v>
      </c>
      <c r="AU580" s="17" t="s">
        <v>87</v>
      </c>
      <c r="AY580" s="17" t="s">
        <v>130</v>
      </c>
      <c r="BE580" s="176">
        <f>IF(N580="základní",J580,0)</f>
        <v>1418.83</v>
      </c>
      <c r="BF580" s="176">
        <f>IF(N580="snížená",J580,0)</f>
        <v>0</v>
      </c>
      <c r="BG580" s="176">
        <f>IF(N580="zákl. přenesená",J580,0)</f>
        <v>0</v>
      </c>
      <c r="BH580" s="176">
        <f>IF(N580="sníž. přenesená",J580,0)</f>
        <v>0</v>
      </c>
      <c r="BI580" s="176">
        <f>IF(N580="nulová",J580,0)</f>
        <v>0</v>
      </c>
      <c r="BJ580" s="17" t="s">
        <v>23</v>
      </c>
      <c r="BK580" s="176">
        <f>ROUND(I580*H580,2)</f>
        <v>1418.83</v>
      </c>
      <c r="BL580" s="17" t="s">
        <v>212</v>
      </c>
      <c r="BM580" s="17" t="s">
        <v>1208</v>
      </c>
    </row>
    <row r="581" spans="2:12" s="1" customFormat="1" ht="6.75" customHeight="1">
      <c r="B581" s="49"/>
      <c r="C581" s="50"/>
      <c r="D581" s="50"/>
      <c r="E581" s="50"/>
      <c r="F581" s="50"/>
      <c r="G581" s="50"/>
      <c r="H581" s="50"/>
      <c r="I581" s="116"/>
      <c r="J581" s="50"/>
      <c r="K581" s="50"/>
      <c r="L581" s="34"/>
    </row>
    <row r="582" ht="13.5">
      <c r="AT582" s="224"/>
    </row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78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82"/>
  <sheetViews>
    <sheetView showGridLines="0" zoomScalePageLayoutView="0" workbookViewId="0" topLeftCell="A1">
      <pane ySplit="1" topLeftCell="A80" activePane="bottomLeft" state="frozen"/>
      <selection pane="topLeft" activeCell="A1" sqref="A1"/>
      <selection pane="bottomLeft" activeCell="I81" sqref="I8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9"/>
      <c r="C1" s="239"/>
      <c r="D1" s="238" t="s">
        <v>1</v>
      </c>
      <c r="E1" s="239"/>
      <c r="F1" s="245" t="s">
        <v>998</v>
      </c>
      <c r="G1" s="414" t="s">
        <v>999</v>
      </c>
      <c r="H1" s="414"/>
      <c r="I1" s="246"/>
      <c r="J1" s="245" t="s">
        <v>1000</v>
      </c>
      <c r="K1" s="238" t="s">
        <v>94</v>
      </c>
      <c r="L1" s="245" t="s">
        <v>1001</v>
      </c>
      <c r="M1" s="245"/>
      <c r="N1" s="245"/>
      <c r="O1" s="245"/>
      <c r="P1" s="245"/>
      <c r="Q1" s="245"/>
      <c r="R1" s="245"/>
      <c r="S1" s="245"/>
      <c r="T1" s="245"/>
      <c r="U1" s="236"/>
      <c r="V1" s="23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7" t="s">
        <v>1196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87</v>
      </c>
    </row>
    <row r="4" spans="2:46" ht="36.75" customHeight="1">
      <c r="B4" s="21"/>
      <c r="C4" s="22"/>
      <c r="D4" s="23" t="s">
        <v>95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415" t="str">
        <f>'RE most'!K6</f>
        <v>Most ev.č.11725 - 1  v Mirošově</v>
      </c>
      <c r="F7" s="383"/>
      <c r="G7" s="383"/>
      <c r="H7" s="383"/>
      <c r="I7" s="94"/>
      <c r="J7" s="22"/>
      <c r="K7" s="24"/>
    </row>
    <row r="8" spans="2:11" s="1" customFormat="1" ht="15">
      <c r="B8" s="34"/>
      <c r="C8" s="35"/>
      <c r="D8" s="30" t="s">
        <v>96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416" t="s">
        <v>1793</v>
      </c>
      <c r="F9" s="390"/>
      <c r="G9" s="390"/>
      <c r="H9" s="390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1194</v>
      </c>
      <c r="G11" s="35"/>
      <c r="H11" s="35"/>
      <c r="I11" s="96" t="s">
        <v>21</v>
      </c>
      <c r="J11" s="28" t="s">
        <v>44</v>
      </c>
      <c r="K11" s="38"/>
    </row>
    <row r="12" spans="2:11" s="1" customFormat="1" ht="14.25" customHeight="1">
      <c r="B12" s="34"/>
      <c r="C12" s="35"/>
      <c r="D12" s="30" t="s">
        <v>24</v>
      </c>
      <c r="E12" s="35"/>
      <c r="F12" s="28" t="s">
        <v>98</v>
      </c>
      <c r="G12" s="35"/>
      <c r="H12" s="35"/>
      <c r="I12" s="96" t="s">
        <v>26</v>
      </c>
      <c r="J12" s="97" t="str">
        <f>'RE most'!AN8</f>
        <v>11.8.2017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30</v>
      </c>
      <c r="E14" s="35"/>
      <c r="F14" s="35"/>
      <c r="G14" s="35"/>
      <c r="H14" s="35"/>
      <c r="I14" s="96" t="s">
        <v>31</v>
      </c>
      <c r="J14" s="28" t="s">
        <v>1203</v>
      </c>
      <c r="K14" s="38"/>
    </row>
    <row r="15" spans="2:11" s="1" customFormat="1" ht="18" customHeight="1">
      <c r="B15" s="34"/>
      <c r="C15" s="35"/>
      <c r="D15" s="35"/>
      <c r="E15" s="28" t="s">
        <v>1202</v>
      </c>
      <c r="F15" s="35"/>
      <c r="G15" s="35"/>
      <c r="H15" s="35"/>
      <c r="I15" s="96" t="s">
        <v>34</v>
      </c>
      <c r="J15" s="28" t="s">
        <v>1201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36</v>
      </c>
      <c r="E17" s="35"/>
      <c r="F17" s="35"/>
      <c r="G17" s="35"/>
      <c r="H17" s="35"/>
      <c r="I17" s="96" t="s">
        <v>31</v>
      </c>
      <c r="J17" s="28">
        <f>IF('RE most'!AN13="Vyplň údaj","",IF('RE most'!AN13="","",'RE most'!AN13))</f>
      </c>
      <c r="K17" s="38"/>
    </row>
    <row r="18" spans="2:11" s="1" customFormat="1" ht="18" customHeight="1">
      <c r="B18" s="34"/>
      <c r="C18" s="35"/>
      <c r="D18" s="35"/>
      <c r="E18" s="28">
        <f>IF('RE most'!E14="Vyplň údaj","",IF('RE most'!E14="","",'RE most'!E14))</f>
      </c>
      <c r="F18" s="35"/>
      <c r="G18" s="35"/>
      <c r="H18" s="35"/>
      <c r="I18" s="96" t="s">
        <v>34</v>
      </c>
      <c r="J18" s="28">
        <f>IF('RE most'!AN14="Vyplň údaj","",IF('RE most'!AN14="","",'RE most'!AN14))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38</v>
      </c>
      <c r="E20" s="35"/>
      <c r="F20" s="35"/>
      <c r="G20" s="35"/>
      <c r="H20" s="35"/>
      <c r="I20" s="96" t="s">
        <v>31</v>
      </c>
      <c r="J20" s="28" t="s">
        <v>39</v>
      </c>
      <c r="K20" s="38"/>
    </row>
    <row r="21" spans="2:11" s="1" customFormat="1" ht="18" customHeight="1">
      <c r="B21" s="34"/>
      <c r="C21" s="35"/>
      <c r="D21" s="35"/>
      <c r="E21" s="28" t="s">
        <v>40</v>
      </c>
      <c r="F21" s="35"/>
      <c r="G21" s="35"/>
      <c r="H21" s="35"/>
      <c r="I21" s="96" t="s">
        <v>34</v>
      </c>
      <c r="J21" s="28" t="s">
        <v>41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43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86" t="s">
        <v>44</v>
      </c>
      <c r="F24" s="417"/>
      <c r="G24" s="417"/>
      <c r="H24" s="417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232"/>
      <c r="E26" s="232"/>
      <c r="F26" s="232"/>
      <c r="G26" s="232"/>
      <c r="H26" s="232"/>
      <c r="I26" s="102"/>
      <c r="J26" s="232"/>
      <c r="K26" s="103"/>
    </row>
    <row r="27" spans="2:11" s="1" customFormat="1" ht="24.75" customHeight="1">
      <c r="B27" s="34"/>
      <c r="C27" s="35"/>
      <c r="D27" s="104" t="s">
        <v>45</v>
      </c>
      <c r="E27" s="35"/>
      <c r="F27" s="35"/>
      <c r="G27" s="35"/>
      <c r="H27" s="35"/>
      <c r="I27" s="95"/>
      <c r="J27" s="105">
        <f>ROUND(J82,2)</f>
        <v>400650</v>
      </c>
      <c r="K27" s="38"/>
    </row>
    <row r="28" spans="2:11" s="1" customFormat="1" ht="6.75" customHeight="1">
      <c r="B28" s="34"/>
      <c r="C28" s="35"/>
      <c r="D28" s="232"/>
      <c r="E28" s="232"/>
      <c r="F28" s="232"/>
      <c r="G28" s="232"/>
      <c r="H28" s="232"/>
      <c r="I28" s="102"/>
      <c r="J28" s="232"/>
      <c r="K28" s="103"/>
    </row>
    <row r="29" spans="2:11" s="1" customFormat="1" ht="14.25" customHeight="1">
      <c r="B29" s="34"/>
      <c r="C29" s="35"/>
      <c r="D29" s="35"/>
      <c r="E29" s="35"/>
      <c r="F29" s="229" t="s">
        <v>47</v>
      </c>
      <c r="G29" s="35"/>
      <c r="H29" s="35"/>
      <c r="I29" s="106" t="s">
        <v>46</v>
      </c>
      <c r="J29" s="229" t="s">
        <v>48</v>
      </c>
      <c r="K29" s="38"/>
    </row>
    <row r="30" spans="2:11" s="1" customFormat="1" ht="14.25" customHeight="1">
      <c r="B30" s="34"/>
      <c r="C30" s="35"/>
      <c r="D30" s="42" t="s">
        <v>49</v>
      </c>
      <c r="E30" s="42" t="s">
        <v>50</v>
      </c>
      <c r="F30" s="107">
        <f>ROUND(SUM(BE82:BE105),2)</f>
        <v>400650</v>
      </c>
      <c r="G30" s="35"/>
      <c r="H30" s="35"/>
      <c r="I30" s="108">
        <v>0.21</v>
      </c>
      <c r="J30" s="107">
        <f>ROUND(ROUND((SUM(BE82:BE105)),2)*I30,2)</f>
        <v>84136.5</v>
      </c>
      <c r="K30" s="38"/>
    </row>
    <row r="31" spans="2:11" s="1" customFormat="1" ht="14.25" customHeight="1">
      <c r="B31" s="34"/>
      <c r="C31" s="35"/>
      <c r="D31" s="35"/>
      <c r="E31" s="42" t="s">
        <v>51</v>
      </c>
      <c r="F31" s="107">
        <f>ROUND(SUM(BF82:BF105),2)</f>
        <v>0</v>
      </c>
      <c r="G31" s="35"/>
      <c r="H31" s="35"/>
      <c r="I31" s="108">
        <v>0.15</v>
      </c>
      <c r="J31" s="107">
        <f>ROUND(ROUND((SUM(BF82:BF105)),2)*I31,2)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52</v>
      </c>
      <c r="F32" s="107">
        <f>ROUND(SUM(BG82:BG105),2)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53</v>
      </c>
      <c r="F33" s="107">
        <f>ROUND(SUM(BH82:BH105),2)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54</v>
      </c>
      <c r="F34" s="107">
        <f>ROUND(SUM(BI82:BI105),2)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55</v>
      </c>
      <c r="E36" s="234"/>
      <c r="F36" s="234"/>
      <c r="G36" s="111" t="s">
        <v>56</v>
      </c>
      <c r="H36" s="112" t="s">
        <v>57</v>
      </c>
      <c r="I36" s="113"/>
      <c r="J36" s="114">
        <f>SUM(J27:J34)</f>
        <v>484786.5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99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415" t="str">
        <f>E7</f>
        <v>Most ev.č.11725 - 1  v Mirošově</v>
      </c>
      <c r="F45" s="390"/>
      <c r="G45" s="390"/>
      <c r="H45" s="390"/>
      <c r="I45" s="95"/>
      <c r="J45" s="35"/>
      <c r="K45" s="38"/>
    </row>
    <row r="46" spans="2:11" s="1" customFormat="1" ht="14.25" customHeight="1">
      <c r="B46" s="34"/>
      <c r="C46" s="30" t="s">
        <v>96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416" t="str">
        <f>E9</f>
        <v>SKU9802 - VON</v>
      </c>
      <c r="F47" s="390"/>
      <c r="G47" s="390"/>
      <c r="H47" s="390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24</v>
      </c>
      <c r="D49" s="35"/>
      <c r="E49" s="35"/>
      <c r="F49" s="28" t="str">
        <f>F12</f>
        <v> </v>
      </c>
      <c r="G49" s="35"/>
      <c r="H49" s="35"/>
      <c r="I49" s="96" t="s">
        <v>26</v>
      </c>
      <c r="J49" s="97" t="str">
        <f>IF(J12="","",J12)</f>
        <v>11.8.2017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30</v>
      </c>
      <c r="D51" s="35"/>
      <c r="E51" s="35"/>
      <c r="F51" s="28" t="str">
        <f>E15</f>
        <v>SÚS Plzeňského kraje</v>
      </c>
      <c r="G51" s="35"/>
      <c r="H51" s="35"/>
      <c r="I51" s="96" t="s">
        <v>38</v>
      </c>
      <c r="J51" s="28" t="str">
        <f>E21</f>
        <v>Projekční kancelář Ing.Škubalová</v>
      </c>
      <c r="K51" s="38"/>
    </row>
    <row r="52" spans="2:11" s="1" customFormat="1" ht="14.25" customHeight="1">
      <c r="B52" s="34"/>
      <c r="C52" s="30" t="s">
        <v>36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100</v>
      </c>
      <c r="D54" s="109"/>
      <c r="E54" s="109"/>
      <c r="F54" s="109"/>
      <c r="G54" s="109"/>
      <c r="H54" s="109"/>
      <c r="I54" s="120"/>
      <c r="J54" s="121" t="s">
        <v>101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102</v>
      </c>
      <c r="D56" s="35"/>
      <c r="E56" s="35"/>
      <c r="F56" s="35"/>
      <c r="G56" s="35"/>
      <c r="H56" s="35"/>
      <c r="I56" s="95"/>
      <c r="J56" s="105">
        <f>J82</f>
        <v>400650</v>
      </c>
      <c r="K56" s="38"/>
      <c r="AU56" s="17" t="s">
        <v>103</v>
      </c>
    </row>
    <row r="57" spans="2:11" s="7" customFormat="1" ht="24.75" customHeight="1">
      <c r="B57" s="124"/>
      <c r="C57" s="125"/>
      <c r="D57" s="126" t="s">
        <v>104</v>
      </c>
      <c r="E57" s="127"/>
      <c r="F57" s="127"/>
      <c r="G57" s="127"/>
      <c r="H57" s="127"/>
      <c r="I57" s="128"/>
      <c r="J57" s="129">
        <f>J83</f>
        <v>40880</v>
      </c>
      <c r="K57" s="130"/>
    </row>
    <row r="58" spans="2:11" s="8" customFormat="1" ht="19.5" customHeight="1">
      <c r="B58" s="131"/>
      <c r="C58" s="132"/>
      <c r="D58" s="133" t="s">
        <v>111</v>
      </c>
      <c r="E58" s="134"/>
      <c r="F58" s="134"/>
      <c r="G58" s="134"/>
      <c r="H58" s="134"/>
      <c r="I58" s="135"/>
      <c r="J58" s="136">
        <f>J84</f>
        <v>40880</v>
      </c>
      <c r="K58" s="137"/>
    </row>
    <row r="59" spans="2:11" s="7" customFormat="1" ht="24.75" customHeight="1">
      <c r="B59" s="124"/>
      <c r="C59" s="125"/>
      <c r="D59" s="126" t="s">
        <v>946</v>
      </c>
      <c r="E59" s="127"/>
      <c r="F59" s="127"/>
      <c r="G59" s="127"/>
      <c r="H59" s="127"/>
      <c r="I59" s="128"/>
      <c r="J59" s="129">
        <f>J90</f>
        <v>359770</v>
      </c>
      <c r="K59" s="130"/>
    </row>
    <row r="60" spans="2:11" s="8" customFormat="1" ht="19.5" customHeight="1">
      <c r="B60" s="131"/>
      <c r="C60" s="132"/>
      <c r="D60" s="133" t="s">
        <v>947</v>
      </c>
      <c r="E60" s="134"/>
      <c r="F60" s="134"/>
      <c r="G60" s="134"/>
      <c r="H60" s="134"/>
      <c r="I60" s="135"/>
      <c r="J60" s="136">
        <f>J91</f>
        <v>155510</v>
      </c>
      <c r="K60" s="137"/>
    </row>
    <row r="61" spans="2:11" s="8" customFormat="1" ht="19.5" customHeight="1">
      <c r="B61" s="131"/>
      <c r="C61" s="132"/>
      <c r="D61" s="133" t="s">
        <v>948</v>
      </c>
      <c r="E61" s="134"/>
      <c r="F61" s="134"/>
      <c r="G61" s="134"/>
      <c r="H61" s="134"/>
      <c r="I61" s="135"/>
      <c r="J61" s="136">
        <f>J98</f>
        <v>168190</v>
      </c>
      <c r="K61" s="137"/>
    </row>
    <row r="62" spans="2:11" s="8" customFormat="1" ht="19.5" customHeight="1">
      <c r="B62" s="131"/>
      <c r="C62" s="132"/>
      <c r="D62" s="133" t="s">
        <v>949</v>
      </c>
      <c r="E62" s="134"/>
      <c r="F62" s="134"/>
      <c r="G62" s="134"/>
      <c r="H62" s="134"/>
      <c r="I62" s="135"/>
      <c r="J62" s="136">
        <f>J102</f>
        <v>36070</v>
      </c>
      <c r="K62" s="137"/>
    </row>
    <row r="63" spans="2:11" s="1" customFormat="1" ht="21.75" customHeight="1">
      <c r="B63" s="34"/>
      <c r="C63" s="35"/>
      <c r="D63" s="35"/>
      <c r="E63" s="35"/>
      <c r="F63" s="35"/>
      <c r="G63" s="35"/>
      <c r="H63" s="35"/>
      <c r="I63" s="95"/>
      <c r="J63" s="35"/>
      <c r="K63" s="38"/>
    </row>
    <row r="64" spans="2:11" s="1" customFormat="1" ht="6.75" customHeight="1">
      <c r="B64" s="49"/>
      <c r="C64" s="50"/>
      <c r="D64" s="50"/>
      <c r="E64" s="50"/>
      <c r="F64" s="50"/>
      <c r="G64" s="50"/>
      <c r="H64" s="50"/>
      <c r="I64" s="116"/>
      <c r="J64" s="50"/>
      <c r="K64" s="51"/>
    </row>
    <row r="68" spans="2:12" s="1" customFormat="1" ht="6.75" customHeight="1">
      <c r="B68" s="52"/>
      <c r="C68" s="53"/>
      <c r="D68" s="53"/>
      <c r="E68" s="53"/>
      <c r="F68" s="53"/>
      <c r="G68" s="53"/>
      <c r="H68" s="53"/>
      <c r="I68" s="117"/>
      <c r="J68" s="53"/>
      <c r="K68" s="53"/>
      <c r="L68" s="34"/>
    </row>
    <row r="69" spans="2:12" s="1" customFormat="1" ht="36.75" customHeight="1">
      <c r="B69" s="34"/>
      <c r="C69" s="54" t="s">
        <v>114</v>
      </c>
      <c r="I69" s="138"/>
      <c r="L69" s="34"/>
    </row>
    <row r="70" spans="2:12" s="1" customFormat="1" ht="6.75" customHeight="1">
      <c r="B70" s="34"/>
      <c r="I70" s="138"/>
      <c r="L70" s="34"/>
    </row>
    <row r="71" spans="2:12" s="1" customFormat="1" ht="14.25" customHeight="1">
      <c r="B71" s="34"/>
      <c r="C71" s="56" t="s">
        <v>16</v>
      </c>
      <c r="I71" s="138"/>
      <c r="L71" s="34"/>
    </row>
    <row r="72" spans="2:12" s="1" customFormat="1" ht="22.5" customHeight="1">
      <c r="B72" s="34"/>
      <c r="E72" s="418" t="str">
        <f>E7</f>
        <v>Most ev.č.11725 - 1  v Mirošově</v>
      </c>
      <c r="F72" s="380"/>
      <c r="G72" s="380"/>
      <c r="H72" s="380"/>
      <c r="I72" s="138"/>
      <c r="L72" s="34"/>
    </row>
    <row r="73" spans="2:12" s="1" customFormat="1" ht="14.25" customHeight="1">
      <c r="B73" s="34"/>
      <c r="C73" s="56" t="s">
        <v>96</v>
      </c>
      <c r="I73" s="138"/>
      <c r="L73" s="34"/>
    </row>
    <row r="74" spans="2:12" s="1" customFormat="1" ht="23.25" customHeight="1">
      <c r="B74" s="34"/>
      <c r="E74" s="398" t="str">
        <f>E9</f>
        <v>SKU9802 - VON</v>
      </c>
      <c r="F74" s="380"/>
      <c r="G74" s="380"/>
      <c r="H74" s="380"/>
      <c r="I74" s="138"/>
      <c r="L74" s="34"/>
    </row>
    <row r="75" spans="2:12" s="1" customFormat="1" ht="6.75" customHeight="1">
      <c r="B75" s="34"/>
      <c r="I75" s="138"/>
      <c r="L75" s="34"/>
    </row>
    <row r="76" spans="2:12" s="1" customFormat="1" ht="18" customHeight="1">
      <c r="B76" s="34"/>
      <c r="C76" s="56" t="s">
        <v>24</v>
      </c>
      <c r="F76" s="139" t="str">
        <f>F12</f>
        <v> </v>
      </c>
      <c r="I76" s="140" t="s">
        <v>26</v>
      </c>
      <c r="J76" s="60" t="str">
        <f>IF(J12="","",J12)</f>
        <v>11.8.2017</v>
      </c>
      <c r="L76" s="34"/>
    </row>
    <row r="77" spans="2:12" s="1" customFormat="1" ht="6.75" customHeight="1">
      <c r="B77" s="34"/>
      <c r="I77" s="138"/>
      <c r="L77" s="34"/>
    </row>
    <row r="78" spans="2:12" s="1" customFormat="1" ht="15">
      <c r="B78" s="34"/>
      <c r="C78" s="56" t="s">
        <v>30</v>
      </c>
      <c r="F78" s="139" t="str">
        <f>E15</f>
        <v>SÚS Plzeňského kraje</v>
      </c>
      <c r="I78" s="140" t="s">
        <v>38</v>
      </c>
      <c r="J78" s="139" t="str">
        <f>E21</f>
        <v>Projekční kancelář Ing.Škubalová</v>
      </c>
      <c r="L78" s="34"/>
    </row>
    <row r="79" spans="2:12" s="1" customFormat="1" ht="14.25" customHeight="1">
      <c r="B79" s="34"/>
      <c r="C79" s="56" t="s">
        <v>36</v>
      </c>
      <c r="F79" s="139">
        <f>IF(E18="","",E18)</f>
      </c>
      <c r="I79" s="138"/>
      <c r="L79" s="34"/>
    </row>
    <row r="80" spans="2:12" s="1" customFormat="1" ht="9.75" customHeight="1">
      <c r="B80" s="34"/>
      <c r="I80" s="138"/>
      <c r="L80" s="34"/>
    </row>
    <row r="81" spans="2:20" s="9" customFormat="1" ht="29.25" customHeight="1">
      <c r="B81" s="141"/>
      <c r="C81" s="142" t="s">
        <v>115</v>
      </c>
      <c r="D81" s="143" t="s">
        <v>64</v>
      </c>
      <c r="E81" s="143" t="s">
        <v>60</v>
      </c>
      <c r="F81" s="143" t="s">
        <v>116</v>
      </c>
      <c r="G81" s="143" t="s">
        <v>117</v>
      </c>
      <c r="H81" s="143" t="s">
        <v>118</v>
      </c>
      <c r="I81" s="144" t="s">
        <v>119</v>
      </c>
      <c r="J81" s="143" t="s">
        <v>101</v>
      </c>
      <c r="K81" s="145" t="s">
        <v>120</v>
      </c>
      <c r="L81" s="141"/>
      <c r="M81" s="67" t="s">
        <v>121</v>
      </c>
      <c r="N81" s="68" t="s">
        <v>49</v>
      </c>
      <c r="O81" s="68" t="s">
        <v>122</v>
      </c>
      <c r="P81" s="68" t="s">
        <v>123</v>
      </c>
      <c r="Q81" s="68" t="s">
        <v>124</v>
      </c>
      <c r="R81" s="68" t="s">
        <v>125</v>
      </c>
      <c r="S81" s="68" t="s">
        <v>126</v>
      </c>
      <c r="T81" s="69" t="s">
        <v>127</v>
      </c>
    </row>
    <row r="82" spans="2:63" s="1" customFormat="1" ht="29.25" customHeight="1">
      <c r="B82" s="34"/>
      <c r="C82" s="71" t="s">
        <v>102</v>
      </c>
      <c r="I82" s="138"/>
      <c r="J82" s="146">
        <f>BK82</f>
        <v>400650</v>
      </c>
      <c r="L82" s="34"/>
      <c r="M82" s="70"/>
      <c r="N82" s="232"/>
      <c r="O82" s="232"/>
      <c r="P82" s="147">
        <f>P83+P90</f>
        <v>0</v>
      </c>
      <c r="Q82" s="232"/>
      <c r="R82" s="147">
        <f>R83+R90</f>
        <v>8.96512</v>
      </c>
      <c r="S82" s="232"/>
      <c r="T82" s="148">
        <f>T83+T90</f>
        <v>8.896</v>
      </c>
      <c r="AT82" s="17" t="s">
        <v>78</v>
      </c>
      <c r="AU82" s="17" t="s">
        <v>103</v>
      </c>
      <c r="BK82" s="149">
        <f>BK83+BK90</f>
        <v>400650</v>
      </c>
    </row>
    <row r="83" spans="2:63" s="10" customFormat="1" ht="36.75" customHeight="1">
      <c r="B83" s="150"/>
      <c r="D83" s="151" t="s">
        <v>78</v>
      </c>
      <c r="E83" s="152" t="s">
        <v>128</v>
      </c>
      <c r="F83" s="152" t="s">
        <v>129</v>
      </c>
      <c r="I83" s="153"/>
      <c r="J83" s="154">
        <f>BK83</f>
        <v>40880</v>
      </c>
      <c r="L83" s="150"/>
      <c r="M83" s="155"/>
      <c r="N83" s="156"/>
      <c r="O83" s="156"/>
      <c r="P83" s="157">
        <f>P84</f>
        <v>0</v>
      </c>
      <c r="Q83" s="156"/>
      <c r="R83" s="157">
        <f>R84</f>
        <v>8.96512</v>
      </c>
      <c r="S83" s="156"/>
      <c r="T83" s="158">
        <f>T84</f>
        <v>8.896</v>
      </c>
      <c r="AR83" s="151" t="s">
        <v>23</v>
      </c>
      <c r="AT83" s="159" t="s">
        <v>78</v>
      </c>
      <c r="AU83" s="159" t="s">
        <v>79</v>
      </c>
      <c r="AY83" s="151" t="s">
        <v>130</v>
      </c>
      <c r="BK83" s="160">
        <f>BK84</f>
        <v>40880</v>
      </c>
    </row>
    <row r="84" spans="2:63" s="10" customFormat="1" ht="19.5" customHeight="1">
      <c r="B84" s="150"/>
      <c r="D84" s="161" t="s">
        <v>78</v>
      </c>
      <c r="E84" s="162" t="s">
        <v>180</v>
      </c>
      <c r="F84" s="162" t="s">
        <v>422</v>
      </c>
      <c r="I84" s="153"/>
      <c r="J84" s="163">
        <f>BK84</f>
        <v>40880</v>
      </c>
      <c r="L84" s="150"/>
      <c r="M84" s="155"/>
      <c r="N84" s="156"/>
      <c r="O84" s="156"/>
      <c r="P84" s="157">
        <f>SUM(P85:P89)</f>
        <v>0</v>
      </c>
      <c r="Q84" s="156"/>
      <c r="R84" s="157">
        <f>SUM(R85:R89)</f>
        <v>8.96512</v>
      </c>
      <c r="S84" s="156"/>
      <c r="T84" s="158">
        <f>SUM(T85:T89)</f>
        <v>8.896</v>
      </c>
      <c r="AR84" s="151" t="s">
        <v>23</v>
      </c>
      <c r="AT84" s="159" t="s">
        <v>78</v>
      </c>
      <c r="AU84" s="159" t="s">
        <v>23</v>
      </c>
      <c r="AY84" s="151" t="s">
        <v>130</v>
      </c>
      <c r="BK84" s="160">
        <f>SUM(BK85:BK89)</f>
        <v>40880</v>
      </c>
    </row>
    <row r="85" spans="2:65" s="1" customFormat="1" ht="22.5" customHeight="1">
      <c r="B85" s="164"/>
      <c r="C85" s="165" t="s">
        <v>23</v>
      </c>
      <c r="D85" s="165" t="s">
        <v>132</v>
      </c>
      <c r="E85" s="166" t="s">
        <v>1792</v>
      </c>
      <c r="F85" s="167" t="s">
        <v>1791</v>
      </c>
      <c r="G85" s="168" t="s">
        <v>263</v>
      </c>
      <c r="H85" s="169">
        <v>16</v>
      </c>
      <c r="I85" s="170">
        <v>2050</v>
      </c>
      <c r="J85" s="171">
        <f>ROUND(I85*H85,2)</f>
        <v>32800</v>
      </c>
      <c r="K85" s="167" t="s">
        <v>136</v>
      </c>
      <c r="L85" s="34"/>
      <c r="M85" s="172" t="s">
        <v>44</v>
      </c>
      <c r="N85" s="173" t="s">
        <v>50</v>
      </c>
      <c r="O85" s="35"/>
      <c r="P85" s="174">
        <f>O85*H85</f>
        <v>0</v>
      </c>
      <c r="Q85" s="174">
        <v>0.56032</v>
      </c>
      <c r="R85" s="174">
        <f>Q85*H85</f>
        <v>8.96512</v>
      </c>
      <c r="S85" s="174">
        <v>0</v>
      </c>
      <c r="T85" s="175">
        <f>S85*H85</f>
        <v>0</v>
      </c>
      <c r="AR85" s="17" t="s">
        <v>137</v>
      </c>
      <c r="AT85" s="17" t="s">
        <v>132</v>
      </c>
      <c r="AU85" s="17" t="s">
        <v>87</v>
      </c>
      <c r="AY85" s="17" t="s">
        <v>130</v>
      </c>
      <c r="BE85" s="176">
        <f>IF(N85="základní",J85,0)</f>
        <v>32800</v>
      </c>
      <c r="BF85" s="176">
        <f>IF(N85="snížená",J85,0)</f>
        <v>0</v>
      </c>
      <c r="BG85" s="176">
        <f>IF(N85="zákl. přenesená",J85,0)</f>
        <v>0</v>
      </c>
      <c r="BH85" s="176">
        <f>IF(N85="sníž. přenesená",J85,0)</f>
        <v>0</v>
      </c>
      <c r="BI85" s="176">
        <f>IF(N85="nulová",J85,0)</f>
        <v>0</v>
      </c>
      <c r="BJ85" s="17" t="s">
        <v>23</v>
      </c>
      <c r="BK85" s="176">
        <f>ROUND(I85*H85,2)</f>
        <v>32800</v>
      </c>
      <c r="BL85" s="17" t="s">
        <v>137</v>
      </c>
      <c r="BM85" s="17" t="s">
        <v>1790</v>
      </c>
    </row>
    <row r="86" spans="2:51" s="11" customFormat="1" ht="22.5" customHeight="1">
      <c r="B86" s="177"/>
      <c r="D86" s="178" t="s">
        <v>139</v>
      </c>
      <c r="E86" s="179" t="s">
        <v>44</v>
      </c>
      <c r="F86" s="180" t="s">
        <v>212</v>
      </c>
      <c r="H86" s="181">
        <v>16</v>
      </c>
      <c r="I86" s="182"/>
      <c r="L86" s="177"/>
      <c r="M86" s="183"/>
      <c r="N86" s="184"/>
      <c r="O86" s="184"/>
      <c r="P86" s="184"/>
      <c r="Q86" s="184"/>
      <c r="R86" s="184"/>
      <c r="S86" s="184"/>
      <c r="T86" s="185"/>
      <c r="AT86" s="179" t="s">
        <v>139</v>
      </c>
      <c r="AU86" s="179" t="s">
        <v>87</v>
      </c>
      <c r="AV86" s="11" t="s">
        <v>87</v>
      </c>
      <c r="AW86" s="11" t="s">
        <v>42</v>
      </c>
      <c r="AX86" s="11" t="s">
        <v>79</v>
      </c>
      <c r="AY86" s="179" t="s">
        <v>130</v>
      </c>
    </row>
    <row r="87" spans="2:51" s="12" customFormat="1" ht="22.5" customHeight="1">
      <c r="B87" s="186"/>
      <c r="D87" s="178" t="s">
        <v>139</v>
      </c>
      <c r="E87" s="189" t="s">
        <v>44</v>
      </c>
      <c r="F87" s="188" t="s">
        <v>141</v>
      </c>
      <c r="H87" s="189" t="s">
        <v>44</v>
      </c>
      <c r="I87" s="190"/>
      <c r="L87" s="186"/>
      <c r="M87" s="191"/>
      <c r="N87" s="192"/>
      <c r="O87" s="192"/>
      <c r="P87" s="192"/>
      <c r="Q87" s="192"/>
      <c r="R87" s="192"/>
      <c r="S87" s="192"/>
      <c r="T87" s="193"/>
      <c r="AT87" s="189" t="s">
        <v>139</v>
      </c>
      <c r="AU87" s="189" t="s">
        <v>87</v>
      </c>
      <c r="AV87" s="12" t="s">
        <v>23</v>
      </c>
      <c r="AW87" s="12" t="s">
        <v>42</v>
      </c>
      <c r="AX87" s="12" t="s">
        <v>79</v>
      </c>
      <c r="AY87" s="189" t="s">
        <v>130</v>
      </c>
    </row>
    <row r="88" spans="2:51" s="13" customFormat="1" ht="22.5" customHeight="1">
      <c r="B88" s="194"/>
      <c r="D88" s="195" t="s">
        <v>139</v>
      </c>
      <c r="E88" s="196" t="s">
        <v>44</v>
      </c>
      <c r="F88" s="197" t="s">
        <v>142</v>
      </c>
      <c r="H88" s="198">
        <v>16</v>
      </c>
      <c r="I88" s="199"/>
      <c r="L88" s="194"/>
      <c r="M88" s="200"/>
      <c r="N88" s="201"/>
      <c r="O88" s="201"/>
      <c r="P88" s="201"/>
      <c r="Q88" s="201"/>
      <c r="R88" s="201"/>
      <c r="S88" s="201"/>
      <c r="T88" s="202"/>
      <c r="AT88" s="216" t="s">
        <v>139</v>
      </c>
      <c r="AU88" s="216" t="s">
        <v>87</v>
      </c>
      <c r="AV88" s="13" t="s">
        <v>137</v>
      </c>
      <c r="AW88" s="13" t="s">
        <v>42</v>
      </c>
      <c r="AX88" s="13" t="s">
        <v>23</v>
      </c>
      <c r="AY88" s="216" t="s">
        <v>130</v>
      </c>
    </row>
    <row r="89" spans="2:65" s="1" customFormat="1" ht="22.5" customHeight="1">
      <c r="B89" s="164"/>
      <c r="C89" s="165" t="s">
        <v>87</v>
      </c>
      <c r="D89" s="165" t="s">
        <v>132</v>
      </c>
      <c r="E89" s="166" t="s">
        <v>1789</v>
      </c>
      <c r="F89" s="167" t="s">
        <v>1788</v>
      </c>
      <c r="G89" s="168" t="s">
        <v>263</v>
      </c>
      <c r="H89" s="169">
        <v>16</v>
      </c>
      <c r="I89" s="170">
        <v>505</v>
      </c>
      <c r="J89" s="171">
        <f>ROUND(I89*H89,2)</f>
        <v>8080</v>
      </c>
      <c r="K89" s="167" t="s">
        <v>136</v>
      </c>
      <c r="L89" s="34"/>
      <c r="M89" s="172" t="s">
        <v>44</v>
      </c>
      <c r="N89" s="173" t="s">
        <v>50</v>
      </c>
      <c r="O89" s="35"/>
      <c r="P89" s="174">
        <f>O89*H89</f>
        <v>0</v>
      </c>
      <c r="Q89" s="174">
        <v>0</v>
      </c>
      <c r="R89" s="174">
        <f>Q89*H89</f>
        <v>0</v>
      </c>
      <c r="S89" s="174">
        <v>0.556</v>
      </c>
      <c r="T89" s="175">
        <f>S89*H89</f>
        <v>8.896</v>
      </c>
      <c r="AR89" s="17" t="s">
        <v>137</v>
      </c>
      <c r="AT89" s="17" t="s">
        <v>132</v>
      </c>
      <c r="AU89" s="17" t="s">
        <v>87</v>
      </c>
      <c r="AY89" s="17" t="s">
        <v>130</v>
      </c>
      <c r="BE89" s="176">
        <f>IF(N89="základní",J89,0)</f>
        <v>8080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23</v>
      </c>
      <c r="BK89" s="176">
        <f>ROUND(I89*H89,2)</f>
        <v>8080</v>
      </c>
      <c r="BL89" s="17" t="s">
        <v>137</v>
      </c>
      <c r="BM89" s="17" t="s">
        <v>1787</v>
      </c>
    </row>
    <row r="90" spans="2:63" s="10" customFormat="1" ht="36.75" customHeight="1">
      <c r="B90" s="150"/>
      <c r="D90" s="151" t="s">
        <v>78</v>
      </c>
      <c r="E90" s="152" t="s">
        <v>952</v>
      </c>
      <c r="F90" s="152" t="s">
        <v>953</v>
      </c>
      <c r="I90" s="153"/>
      <c r="J90" s="154">
        <f>BK90</f>
        <v>359770</v>
      </c>
      <c r="L90" s="150"/>
      <c r="M90" s="155"/>
      <c r="N90" s="156"/>
      <c r="O90" s="156"/>
      <c r="P90" s="157">
        <f>P91+P98+P102</f>
        <v>0</v>
      </c>
      <c r="Q90" s="156"/>
      <c r="R90" s="157">
        <f>R91+R98+R102</f>
        <v>0</v>
      </c>
      <c r="S90" s="156"/>
      <c r="T90" s="158">
        <f>T91+T98+T102</f>
        <v>0</v>
      </c>
      <c r="AR90" s="151" t="s">
        <v>157</v>
      </c>
      <c r="AT90" s="159" t="s">
        <v>78</v>
      </c>
      <c r="AU90" s="159" t="s">
        <v>79</v>
      </c>
      <c r="AY90" s="151" t="s">
        <v>130</v>
      </c>
      <c r="BK90" s="160">
        <f>BK91+BK98+BK102</f>
        <v>359770</v>
      </c>
    </row>
    <row r="91" spans="2:63" s="10" customFormat="1" ht="19.5" customHeight="1">
      <c r="B91" s="150"/>
      <c r="D91" s="161" t="s">
        <v>78</v>
      </c>
      <c r="E91" s="162" t="s">
        <v>954</v>
      </c>
      <c r="F91" s="162" t="s">
        <v>955</v>
      </c>
      <c r="I91" s="153"/>
      <c r="J91" s="163">
        <f>BK91</f>
        <v>155510</v>
      </c>
      <c r="L91" s="150"/>
      <c r="M91" s="155"/>
      <c r="N91" s="156"/>
      <c r="O91" s="156"/>
      <c r="P91" s="157">
        <f>SUM(P92:P97)</f>
        <v>0</v>
      </c>
      <c r="Q91" s="156"/>
      <c r="R91" s="157">
        <f>SUM(R92:R97)</f>
        <v>0</v>
      </c>
      <c r="S91" s="156"/>
      <c r="T91" s="158">
        <f>SUM(T92:T97)</f>
        <v>0</v>
      </c>
      <c r="AR91" s="151" t="s">
        <v>157</v>
      </c>
      <c r="AT91" s="159" t="s">
        <v>78</v>
      </c>
      <c r="AU91" s="159" t="s">
        <v>23</v>
      </c>
      <c r="AY91" s="151" t="s">
        <v>130</v>
      </c>
      <c r="BK91" s="160">
        <f>SUM(BK92:BK97)</f>
        <v>155510</v>
      </c>
    </row>
    <row r="92" spans="2:65" s="1" customFormat="1" ht="22.5" customHeight="1">
      <c r="B92" s="164"/>
      <c r="C92" s="165" t="s">
        <v>147</v>
      </c>
      <c r="D92" s="165" t="s">
        <v>132</v>
      </c>
      <c r="E92" s="166" t="s">
        <v>1786</v>
      </c>
      <c r="F92" s="167" t="s">
        <v>1785</v>
      </c>
      <c r="G92" s="168" t="s">
        <v>283</v>
      </c>
      <c r="H92" s="169">
        <v>1</v>
      </c>
      <c r="I92" s="170">
        <v>11100</v>
      </c>
      <c r="J92" s="171">
        <f aca="true" t="shared" si="0" ref="J92:J97">ROUND(I92*H92,2)</f>
        <v>11100</v>
      </c>
      <c r="K92" s="167" t="s">
        <v>136</v>
      </c>
      <c r="L92" s="34"/>
      <c r="M92" s="172" t="s">
        <v>44</v>
      </c>
      <c r="N92" s="173" t="s">
        <v>50</v>
      </c>
      <c r="O92" s="35"/>
      <c r="P92" s="174">
        <f aca="true" t="shared" si="1" ref="P92:P97">O92*H92</f>
        <v>0</v>
      </c>
      <c r="Q92" s="174">
        <v>0</v>
      </c>
      <c r="R92" s="174">
        <f aca="true" t="shared" si="2" ref="R92:R97">Q92*H92</f>
        <v>0</v>
      </c>
      <c r="S92" s="174">
        <v>0</v>
      </c>
      <c r="T92" s="175">
        <f aca="true" t="shared" si="3" ref="T92:T97">S92*H92</f>
        <v>0</v>
      </c>
      <c r="AR92" s="17" t="s">
        <v>958</v>
      </c>
      <c r="AT92" s="17" t="s">
        <v>132</v>
      </c>
      <c r="AU92" s="17" t="s">
        <v>87</v>
      </c>
      <c r="AY92" s="17" t="s">
        <v>130</v>
      </c>
      <c r="BE92" s="176">
        <f aca="true" t="shared" si="4" ref="BE92:BE97">IF(N92="základní",J92,0)</f>
        <v>11100</v>
      </c>
      <c r="BF92" s="176">
        <f aca="true" t="shared" si="5" ref="BF92:BF97">IF(N92="snížená",J92,0)</f>
        <v>0</v>
      </c>
      <c r="BG92" s="176">
        <f aca="true" t="shared" si="6" ref="BG92:BG97">IF(N92="zákl. přenesená",J92,0)</f>
        <v>0</v>
      </c>
      <c r="BH92" s="176">
        <f aca="true" t="shared" si="7" ref="BH92:BH97">IF(N92="sníž. přenesená",J92,0)</f>
        <v>0</v>
      </c>
      <c r="BI92" s="176">
        <f aca="true" t="shared" si="8" ref="BI92:BI97">IF(N92="nulová",J92,0)</f>
        <v>0</v>
      </c>
      <c r="BJ92" s="17" t="s">
        <v>23</v>
      </c>
      <c r="BK92" s="176">
        <f aca="true" t="shared" si="9" ref="BK92:BK97">ROUND(I92*H92,2)</f>
        <v>11100</v>
      </c>
      <c r="BL92" s="17" t="s">
        <v>958</v>
      </c>
      <c r="BM92" s="17" t="s">
        <v>1784</v>
      </c>
    </row>
    <row r="93" spans="2:65" s="1" customFormat="1" ht="22.5" customHeight="1">
      <c r="B93" s="164"/>
      <c r="C93" s="165" t="s">
        <v>137</v>
      </c>
      <c r="D93" s="165" t="s">
        <v>132</v>
      </c>
      <c r="E93" s="166" t="s">
        <v>956</v>
      </c>
      <c r="F93" s="167" t="s">
        <v>1783</v>
      </c>
      <c r="G93" s="168" t="s">
        <v>283</v>
      </c>
      <c r="H93" s="169">
        <v>1</v>
      </c>
      <c r="I93" s="170">
        <v>3890</v>
      </c>
      <c r="J93" s="171">
        <f t="shared" si="0"/>
        <v>3890</v>
      </c>
      <c r="K93" s="167" t="s">
        <v>136</v>
      </c>
      <c r="L93" s="34"/>
      <c r="M93" s="172" t="s">
        <v>44</v>
      </c>
      <c r="N93" s="173" t="s">
        <v>50</v>
      </c>
      <c r="O93" s="35"/>
      <c r="P93" s="174">
        <f t="shared" si="1"/>
        <v>0</v>
      </c>
      <c r="Q93" s="174">
        <v>0</v>
      </c>
      <c r="R93" s="174">
        <f t="shared" si="2"/>
        <v>0</v>
      </c>
      <c r="S93" s="174">
        <v>0</v>
      </c>
      <c r="T93" s="175">
        <f t="shared" si="3"/>
        <v>0</v>
      </c>
      <c r="AR93" s="17" t="s">
        <v>958</v>
      </c>
      <c r="AT93" s="17" t="s">
        <v>132</v>
      </c>
      <c r="AU93" s="17" t="s">
        <v>87</v>
      </c>
      <c r="AY93" s="17" t="s">
        <v>130</v>
      </c>
      <c r="BE93" s="176">
        <f t="shared" si="4"/>
        <v>3890</v>
      </c>
      <c r="BF93" s="176">
        <f t="shared" si="5"/>
        <v>0</v>
      </c>
      <c r="BG93" s="176">
        <f t="shared" si="6"/>
        <v>0</v>
      </c>
      <c r="BH93" s="176">
        <f t="shared" si="7"/>
        <v>0</v>
      </c>
      <c r="BI93" s="176">
        <f t="shared" si="8"/>
        <v>0</v>
      </c>
      <c r="BJ93" s="17" t="s">
        <v>23</v>
      </c>
      <c r="BK93" s="176">
        <f t="shared" si="9"/>
        <v>3890</v>
      </c>
      <c r="BL93" s="17" t="s">
        <v>958</v>
      </c>
      <c r="BM93" s="17" t="s">
        <v>1782</v>
      </c>
    </row>
    <row r="94" spans="2:65" s="1" customFormat="1" ht="22.5" customHeight="1">
      <c r="B94" s="164"/>
      <c r="C94" s="165" t="s">
        <v>157</v>
      </c>
      <c r="D94" s="165" t="s">
        <v>132</v>
      </c>
      <c r="E94" s="166" t="s">
        <v>1781</v>
      </c>
      <c r="F94" s="167" t="s">
        <v>1780</v>
      </c>
      <c r="G94" s="168" t="s">
        <v>283</v>
      </c>
      <c r="H94" s="169">
        <v>1</v>
      </c>
      <c r="I94" s="170">
        <v>5000</v>
      </c>
      <c r="J94" s="171">
        <f t="shared" si="0"/>
        <v>5000</v>
      </c>
      <c r="K94" s="167" t="s">
        <v>44</v>
      </c>
      <c r="L94" s="34"/>
      <c r="M94" s="172" t="s">
        <v>44</v>
      </c>
      <c r="N94" s="173" t="s">
        <v>50</v>
      </c>
      <c r="O94" s="35"/>
      <c r="P94" s="174">
        <f t="shared" si="1"/>
        <v>0</v>
      </c>
      <c r="Q94" s="174">
        <v>0</v>
      </c>
      <c r="R94" s="174">
        <f t="shared" si="2"/>
        <v>0</v>
      </c>
      <c r="S94" s="174">
        <v>0</v>
      </c>
      <c r="T94" s="175">
        <f t="shared" si="3"/>
        <v>0</v>
      </c>
      <c r="AR94" s="17" t="s">
        <v>958</v>
      </c>
      <c r="AT94" s="17" t="s">
        <v>132</v>
      </c>
      <c r="AU94" s="17" t="s">
        <v>87</v>
      </c>
      <c r="AY94" s="17" t="s">
        <v>130</v>
      </c>
      <c r="BE94" s="176">
        <f t="shared" si="4"/>
        <v>5000</v>
      </c>
      <c r="BF94" s="176">
        <f t="shared" si="5"/>
        <v>0</v>
      </c>
      <c r="BG94" s="176">
        <f t="shared" si="6"/>
        <v>0</v>
      </c>
      <c r="BH94" s="176">
        <f t="shared" si="7"/>
        <v>0</v>
      </c>
      <c r="BI94" s="176">
        <f t="shared" si="8"/>
        <v>0</v>
      </c>
      <c r="BJ94" s="17" t="s">
        <v>23</v>
      </c>
      <c r="BK94" s="176">
        <f t="shared" si="9"/>
        <v>5000</v>
      </c>
      <c r="BL94" s="17" t="s">
        <v>958</v>
      </c>
      <c r="BM94" s="17" t="s">
        <v>1779</v>
      </c>
    </row>
    <row r="95" spans="2:65" s="1" customFormat="1" ht="22.5" customHeight="1">
      <c r="B95" s="164"/>
      <c r="C95" s="165" t="s">
        <v>163</v>
      </c>
      <c r="D95" s="165" t="s">
        <v>132</v>
      </c>
      <c r="E95" s="166" t="s">
        <v>966</v>
      </c>
      <c r="F95" s="167" t="s">
        <v>1778</v>
      </c>
      <c r="G95" s="168" t="s">
        <v>283</v>
      </c>
      <c r="H95" s="169">
        <v>1</v>
      </c>
      <c r="I95" s="170">
        <v>16700</v>
      </c>
      <c r="J95" s="171">
        <f t="shared" si="0"/>
        <v>16700</v>
      </c>
      <c r="K95" s="167" t="s">
        <v>136</v>
      </c>
      <c r="L95" s="34"/>
      <c r="M95" s="172" t="s">
        <v>44</v>
      </c>
      <c r="N95" s="173" t="s">
        <v>50</v>
      </c>
      <c r="O95" s="35"/>
      <c r="P95" s="174">
        <f t="shared" si="1"/>
        <v>0</v>
      </c>
      <c r="Q95" s="174">
        <v>0</v>
      </c>
      <c r="R95" s="174">
        <f t="shared" si="2"/>
        <v>0</v>
      </c>
      <c r="S95" s="174">
        <v>0</v>
      </c>
      <c r="T95" s="175">
        <f t="shared" si="3"/>
        <v>0</v>
      </c>
      <c r="AR95" s="17" t="s">
        <v>958</v>
      </c>
      <c r="AT95" s="17" t="s">
        <v>132</v>
      </c>
      <c r="AU95" s="17" t="s">
        <v>87</v>
      </c>
      <c r="AY95" s="17" t="s">
        <v>130</v>
      </c>
      <c r="BE95" s="176">
        <f t="shared" si="4"/>
        <v>16700</v>
      </c>
      <c r="BF95" s="176">
        <f t="shared" si="5"/>
        <v>0</v>
      </c>
      <c r="BG95" s="176">
        <f t="shared" si="6"/>
        <v>0</v>
      </c>
      <c r="BH95" s="176">
        <f t="shared" si="7"/>
        <v>0</v>
      </c>
      <c r="BI95" s="176">
        <f t="shared" si="8"/>
        <v>0</v>
      </c>
      <c r="BJ95" s="17" t="s">
        <v>23</v>
      </c>
      <c r="BK95" s="176">
        <f t="shared" si="9"/>
        <v>16700</v>
      </c>
      <c r="BL95" s="17" t="s">
        <v>958</v>
      </c>
      <c r="BM95" s="17" t="s">
        <v>1777</v>
      </c>
    </row>
    <row r="96" spans="2:65" s="1" customFormat="1" ht="22.5" customHeight="1">
      <c r="B96" s="164"/>
      <c r="C96" s="165" t="s">
        <v>168</v>
      </c>
      <c r="D96" s="165" t="s">
        <v>132</v>
      </c>
      <c r="E96" s="166" t="s">
        <v>1776</v>
      </c>
      <c r="F96" s="167" t="s">
        <v>1775</v>
      </c>
      <c r="G96" s="168" t="s">
        <v>283</v>
      </c>
      <c r="H96" s="169">
        <v>1</v>
      </c>
      <c r="I96" s="170">
        <v>2220</v>
      </c>
      <c r="J96" s="171">
        <f t="shared" si="0"/>
        <v>2220</v>
      </c>
      <c r="K96" s="167" t="s">
        <v>44</v>
      </c>
      <c r="L96" s="34"/>
      <c r="M96" s="172" t="s">
        <v>44</v>
      </c>
      <c r="N96" s="173" t="s">
        <v>50</v>
      </c>
      <c r="O96" s="35"/>
      <c r="P96" s="174">
        <f t="shared" si="1"/>
        <v>0</v>
      </c>
      <c r="Q96" s="174">
        <v>0</v>
      </c>
      <c r="R96" s="174">
        <f t="shared" si="2"/>
        <v>0</v>
      </c>
      <c r="S96" s="174">
        <v>0</v>
      </c>
      <c r="T96" s="175">
        <f t="shared" si="3"/>
        <v>0</v>
      </c>
      <c r="AR96" s="17" t="s">
        <v>958</v>
      </c>
      <c r="AT96" s="17" t="s">
        <v>132</v>
      </c>
      <c r="AU96" s="17" t="s">
        <v>87</v>
      </c>
      <c r="AY96" s="17" t="s">
        <v>130</v>
      </c>
      <c r="BE96" s="176">
        <f t="shared" si="4"/>
        <v>2220</v>
      </c>
      <c r="BF96" s="176">
        <f t="shared" si="5"/>
        <v>0</v>
      </c>
      <c r="BG96" s="176">
        <f t="shared" si="6"/>
        <v>0</v>
      </c>
      <c r="BH96" s="176">
        <f t="shared" si="7"/>
        <v>0</v>
      </c>
      <c r="BI96" s="176">
        <f t="shared" si="8"/>
        <v>0</v>
      </c>
      <c r="BJ96" s="17" t="s">
        <v>23</v>
      </c>
      <c r="BK96" s="176">
        <f t="shared" si="9"/>
        <v>2220</v>
      </c>
      <c r="BL96" s="17" t="s">
        <v>958</v>
      </c>
      <c r="BM96" s="17" t="s">
        <v>1774</v>
      </c>
    </row>
    <row r="97" spans="2:65" s="1" customFormat="1" ht="22.5" customHeight="1">
      <c r="B97" s="164"/>
      <c r="C97" s="165" t="s">
        <v>174</v>
      </c>
      <c r="D97" s="165" t="s">
        <v>132</v>
      </c>
      <c r="E97" s="166" t="s">
        <v>972</v>
      </c>
      <c r="F97" s="167" t="s">
        <v>973</v>
      </c>
      <c r="G97" s="168" t="s">
        <v>283</v>
      </c>
      <c r="H97" s="169">
        <v>1</v>
      </c>
      <c r="I97" s="170">
        <v>116600</v>
      </c>
      <c r="J97" s="171">
        <f t="shared" si="0"/>
        <v>116600</v>
      </c>
      <c r="K97" s="167" t="s">
        <v>136</v>
      </c>
      <c r="L97" s="34"/>
      <c r="M97" s="172" t="s">
        <v>44</v>
      </c>
      <c r="N97" s="173" t="s">
        <v>50</v>
      </c>
      <c r="O97" s="35"/>
      <c r="P97" s="174">
        <f t="shared" si="1"/>
        <v>0</v>
      </c>
      <c r="Q97" s="174">
        <v>0</v>
      </c>
      <c r="R97" s="174">
        <f t="shared" si="2"/>
        <v>0</v>
      </c>
      <c r="S97" s="174">
        <v>0</v>
      </c>
      <c r="T97" s="175">
        <f t="shared" si="3"/>
        <v>0</v>
      </c>
      <c r="AR97" s="17" t="s">
        <v>958</v>
      </c>
      <c r="AT97" s="17" t="s">
        <v>132</v>
      </c>
      <c r="AU97" s="17" t="s">
        <v>87</v>
      </c>
      <c r="AY97" s="17" t="s">
        <v>130</v>
      </c>
      <c r="BE97" s="176">
        <f t="shared" si="4"/>
        <v>116600</v>
      </c>
      <c r="BF97" s="176">
        <f t="shared" si="5"/>
        <v>0</v>
      </c>
      <c r="BG97" s="176">
        <f t="shared" si="6"/>
        <v>0</v>
      </c>
      <c r="BH97" s="176">
        <f t="shared" si="7"/>
        <v>0</v>
      </c>
      <c r="BI97" s="176">
        <f t="shared" si="8"/>
        <v>0</v>
      </c>
      <c r="BJ97" s="17" t="s">
        <v>23</v>
      </c>
      <c r="BK97" s="176">
        <f t="shared" si="9"/>
        <v>116600</v>
      </c>
      <c r="BL97" s="17" t="s">
        <v>958</v>
      </c>
      <c r="BM97" s="17" t="s">
        <v>1773</v>
      </c>
    </row>
    <row r="98" spans="2:63" s="10" customFormat="1" ht="29.25" customHeight="1">
      <c r="B98" s="150"/>
      <c r="D98" s="161" t="s">
        <v>78</v>
      </c>
      <c r="E98" s="162" t="s">
        <v>975</v>
      </c>
      <c r="F98" s="162" t="s">
        <v>976</v>
      </c>
      <c r="I98" s="153"/>
      <c r="J98" s="163">
        <f>BK98</f>
        <v>168190</v>
      </c>
      <c r="L98" s="150"/>
      <c r="M98" s="155"/>
      <c r="N98" s="156"/>
      <c r="O98" s="156"/>
      <c r="P98" s="157">
        <f>SUM(P99:P101)</f>
        <v>0</v>
      </c>
      <c r="Q98" s="156"/>
      <c r="R98" s="157">
        <f>SUM(R99:R101)</f>
        <v>0</v>
      </c>
      <c r="S98" s="156"/>
      <c r="T98" s="158">
        <f>SUM(T99:T101)</f>
        <v>0</v>
      </c>
      <c r="AR98" s="151" t="s">
        <v>157</v>
      </c>
      <c r="AT98" s="159" t="s">
        <v>78</v>
      </c>
      <c r="AU98" s="159" t="s">
        <v>23</v>
      </c>
      <c r="AY98" s="151" t="s">
        <v>130</v>
      </c>
      <c r="BK98" s="160">
        <f>SUM(BK99:BK101)</f>
        <v>168190</v>
      </c>
    </row>
    <row r="99" spans="2:65" s="1" customFormat="1" ht="31.5" customHeight="1">
      <c r="B99" s="164"/>
      <c r="C99" s="165" t="s">
        <v>180</v>
      </c>
      <c r="D99" s="165" t="s">
        <v>132</v>
      </c>
      <c r="E99" s="166" t="s">
        <v>977</v>
      </c>
      <c r="F99" s="167" t="s">
        <v>1772</v>
      </c>
      <c r="G99" s="168" t="s">
        <v>283</v>
      </c>
      <c r="H99" s="169">
        <v>1</v>
      </c>
      <c r="I99" s="170">
        <v>44400</v>
      </c>
      <c r="J99" s="171">
        <f>ROUND(I99*H99,2)</f>
        <v>44400</v>
      </c>
      <c r="K99" s="167" t="s">
        <v>136</v>
      </c>
      <c r="L99" s="34"/>
      <c r="M99" s="172" t="s">
        <v>44</v>
      </c>
      <c r="N99" s="173" t="s">
        <v>50</v>
      </c>
      <c r="O99" s="35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AR99" s="17" t="s">
        <v>958</v>
      </c>
      <c r="AT99" s="17" t="s">
        <v>132</v>
      </c>
      <c r="AU99" s="17" t="s">
        <v>87</v>
      </c>
      <c r="AY99" s="17" t="s">
        <v>130</v>
      </c>
      <c r="BE99" s="176">
        <f>IF(N99="základní",J99,0)</f>
        <v>44400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17" t="s">
        <v>23</v>
      </c>
      <c r="BK99" s="176">
        <f>ROUND(I99*H99,2)</f>
        <v>44400</v>
      </c>
      <c r="BL99" s="17" t="s">
        <v>958</v>
      </c>
      <c r="BM99" s="17" t="s">
        <v>1771</v>
      </c>
    </row>
    <row r="100" spans="2:65" s="1" customFormat="1" ht="22.5" customHeight="1">
      <c r="B100" s="164"/>
      <c r="C100" s="165" t="s">
        <v>28</v>
      </c>
      <c r="D100" s="165" t="s">
        <v>132</v>
      </c>
      <c r="E100" s="166" t="s">
        <v>1770</v>
      </c>
      <c r="F100" s="167" t="s">
        <v>1769</v>
      </c>
      <c r="G100" s="168" t="s">
        <v>283</v>
      </c>
      <c r="H100" s="169">
        <v>1</v>
      </c>
      <c r="I100" s="170">
        <v>119900</v>
      </c>
      <c r="J100" s="171">
        <f>ROUND(I100*H100,2)</f>
        <v>119900</v>
      </c>
      <c r="K100" s="167" t="s">
        <v>44</v>
      </c>
      <c r="L100" s="34"/>
      <c r="M100" s="172" t="s">
        <v>44</v>
      </c>
      <c r="N100" s="173" t="s">
        <v>50</v>
      </c>
      <c r="O100" s="35"/>
      <c r="P100" s="174">
        <f>O100*H100</f>
        <v>0</v>
      </c>
      <c r="Q100" s="174">
        <v>0</v>
      </c>
      <c r="R100" s="174">
        <f>Q100*H100</f>
        <v>0</v>
      </c>
      <c r="S100" s="174">
        <v>0</v>
      </c>
      <c r="T100" s="175">
        <f>S100*H100</f>
        <v>0</v>
      </c>
      <c r="AR100" s="17" t="s">
        <v>958</v>
      </c>
      <c r="AT100" s="17" t="s">
        <v>132</v>
      </c>
      <c r="AU100" s="17" t="s">
        <v>87</v>
      </c>
      <c r="AY100" s="17" t="s">
        <v>130</v>
      </c>
      <c r="BE100" s="176">
        <f>IF(N100="základní",J100,0)</f>
        <v>119900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7" t="s">
        <v>23</v>
      </c>
      <c r="BK100" s="176">
        <f>ROUND(I100*H100,2)</f>
        <v>119900</v>
      </c>
      <c r="BL100" s="17" t="s">
        <v>958</v>
      </c>
      <c r="BM100" s="17" t="s">
        <v>1768</v>
      </c>
    </row>
    <row r="101" spans="2:65" s="1" customFormat="1" ht="22.5" customHeight="1">
      <c r="B101" s="164"/>
      <c r="C101" s="165" t="s">
        <v>189</v>
      </c>
      <c r="D101" s="165" t="s">
        <v>132</v>
      </c>
      <c r="E101" s="166" t="s">
        <v>1767</v>
      </c>
      <c r="F101" s="167" t="s">
        <v>1766</v>
      </c>
      <c r="G101" s="168" t="s">
        <v>283</v>
      </c>
      <c r="H101" s="169">
        <v>1</v>
      </c>
      <c r="I101" s="170">
        <v>3890</v>
      </c>
      <c r="J101" s="171">
        <f>ROUND(I101*H101,2)</f>
        <v>3890</v>
      </c>
      <c r="K101" s="167" t="s">
        <v>136</v>
      </c>
      <c r="L101" s="34"/>
      <c r="M101" s="172" t="s">
        <v>44</v>
      </c>
      <c r="N101" s="173" t="s">
        <v>50</v>
      </c>
      <c r="O101" s="35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AR101" s="17" t="s">
        <v>958</v>
      </c>
      <c r="AT101" s="17" t="s">
        <v>132</v>
      </c>
      <c r="AU101" s="17" t="s">
        <v>87</v>
      </c>
      <c r="AY101" s="17" t="s">
        <v>130</v>
      </c>
      <c r="BE101" s="176">
        <f>IF(N101="základní",J101,0)</f>
        <v>3890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7" t="s">
        <v>23</v>
      </c>
      <c r="BK101" s="176">
        <f>ROUND(I101*H101,2)</f>
        <v>3890</v>
      </c>
      <c r="BL101" s="17" t="s">
        <v>958</v>
      </c>
      <c r="BM101" s="17" t="s">
        <v>1765</v>
      </c>
    </row>
    <row r="102" spans="2:63" s="10" customFormat="1" ht="29.25" customHeight="1">
      <c r="B102" s="150"/>
      <c r="D102" s="161" t="s">
        <v>78</v>
      </c>
      <c r="E102" s="162" t="s">
        <v>980</v>
      </c>
      <c r="F102" s="162" t="s">
        <v>981</v>
      </c>
      <c r="I102" s="153"/>
      <c r="J102" s="163">
        <f>BK102</f>
        <v>36070</v>
      </c>
      <c r="L102" s="150"/>
      <c r="M102" s="155"/>
      <c r="N102" s="156"/>
      <c r="O102" s="156"/>
      <c r="P102" s="157">
        <f>SUM(P103:P105)</f>
        <v>0</v>
      </c>
      <c r="Q102" s="156"/>
      <c r="R102" s="157">
        <f>SUM(R103:R105)</f>
        <v>0</v>
      </c>
      <c r="S102" s="156"/>
      <c r="T102" s="158">
        <f>SUM(T103:T105)</f>
        <v>0</v>
      </c>
      <c r="AR102" s="151" t="s">
        <v>157</v>
      </c>
      <c r="AT102" s="159" t="s">
        <v>78</v>
      </c>
      <c r="AU102" s="159" t="s">
        <v>23</v>
      </c>
      <c r="AY102" s="151" t="s">
        <v>130</v>
      </c>
      <c r="BK102" s="160">
        <f>SUM(BK103:BK105)</f>
        <v>36070</v>
      </c>
    </row>
    <row r="103" spans="2:65" s="1" customFormat="1" ht="22.5" customHeight="1">
      <c r="B103" s="164"/>
      <c r="C103" s="165" t="s">
        <v>194</v>
      </c>
      <c r="D103" s="165" t="s">
        <v>132</v>
      </c>
      <c r="E103" s="166" t="s">
        <v>1764</v>
      </c>
      <c r="F103" s="167" t="s">
        <v>1763</v>
      </c>
      <c r="G103" s="168" t="s">
        <v>283</v>
      </c>
      <c r="H103" s="169">
        <v>1</v>
      </c>
      <c r="I103" s="170">
        <v>23300</v>
      </c>
      <c r="J103" s="171">
        <f>ROUND(I103*H103,2)</f>
        <v>23300</v>
      </c>
      <c r="K103" s="167" t="s">
        <v>44</v>
      </c>
      <c r="L103" s="34"/>
      <c r="M103" s="172" t="s">
        <v>44</v>
      </c>
      <c r="N103" s="173" t="s">
        <v>50</v>
      </c>
      <c r="O103" s="35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AR103" s="17" t="s">
        <v>958</v>
      </c>
      <c r="AT103" s="17" t="s">
        <v>132</v>
      </c>
      <c r="AU103" s="17" t="s">
        <v>87</v>
      </c>
      <c r="AY103" s="17" t="s">
        <v>130</v>
      </c>
      <c r="BE103" s="176">
        <f>IF(N103="základní",J103,0)</f>
        <v>23300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7" t="s">
        <v>23</v>
      </c>
      <c r="BK103" s="176">
        <f>ROUND(I103*H103,2)</f>
        <v>23300</v>
      </c>
      <c r="BL103" s="17" t="s">
        <v>958</v>
      </c>
      <c r="BM103" s="17" t="s">
        <v>1762</v>
      </c>
    </row>
    <row r="104" spans="2:65" s="1" customFormat="1" ht="22.5" customHeight="1">
      <c r="B104" s="164"/>
      <c r="C104" s="165" t="s">
        <v>199</v>
      </c>
      <c r="D104" s="165" t="s">
        <v>132</v>
      </c>
      <c r="E104" s="166" t="s">
        <v>1761</v>
      </c>
      <c r="F104" s="167" t="s">
        <v>1760</v>
      </c>
      <c r="G104" s="168" t="s">
        <v>283</v>
      </c>
      <c r="H104" s="169">
        <v>1</v>
      </c>
      <c r="I104" s="170">
        <v>9440</v>
      </c>
      <c r="J104" s="171">
        <f>ROUND(I104*H104,2)</f>
        <v>9440</v>
      </c>
      <c r="K104" s="167" t="s">
        <v>136</v>
      </c>
      <c r="L104" s="34"/>
      <c r="M104" s="172" t="s">
        <v>44</v>
      </c>
      <c r="N104" s="173" t="s">
        <v>50</v>
      </c>
      <c r="O104" s="35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AR104" s="17" t="s">
        <v>958</v>
      </c>
      <c r="AT104" s="17" t="s">
        <v>132</v>
      </c>
      <c r="AU104" s="17" t="s">
        <v>87</v>
      </c>
      <c r="AY104" s="17" t="s">
        <v>130</v>
      </c>
      <c r="BE104" s="176">
        <f>IF(N104="základní",J104,0)</f>
        <v>9440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7" t="s">
        <v>23</v>
      </c>
      <c r="BK104" s="176">
        <f>ROUND(I104*H104,2)</f>
        <v>9440</v>
      </c>
      <c r="BL104" s="17" t="s">
        <v>958</v>
      </c>
      <c r="BM104" s="17" t="s">
        <v>1759</v>
      </c>
    </row>
    <row r="105" spans="2:65" s="1" customFormat="1" ht="22.5" customHeight="1">
      <c r="B105" s="164"/>
      <c r="C105" s="165" t="s">
        <v>203</v>
      </c>
      <c r="D105" s="165" t="s">
        <v>132</v>
      </c>
      <c r="E105" s="166" t="s">
        <v>1758</v>
      </c>
      <c r="F105" s="167" t="s">
        <v>1757</v>
      </c>
      <c r="G105" s="168" t="s">
        <v>283</v>
      </c>
      <c r="H105" s="169">
        <v>1</v>
      </c>
      <c r="I105" s="170">
        <v>3330</v>
      </c>
      <c r="J105" s="171">
        <f>ROUND(I105*H105,2)</f>
        <v>3330</v>
      </c>
      <c r="K105" s="167" t="s">
        <v>44</v>
      </c>
      <c r="L105" s="34"/>
      <c r="M105" s="172" t="s">
        <v>44</v>
      </c>
      <c r="N105" s="220" t="s">
        <v>50</v>
      </c>
      <c r="O105" s="221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AR105" s="17" t="s">
        <v>958</v>
      </c>
      <c r="AT105" s="17" t="s">
        <v>132</v>
      </c>
      <c r="AU105" s="17" t="s">
        <v>87</v>
      </c>
      <c r="AY105" s="17" t="s">
        <v>130</v>
      </c>
      <c r="BE105" s="176">
        <f>IF(N105="základní",J105,0)</f>
        <v>3330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7" t="s">
        <v>23</v>
      </c>
      <c r="BK105" s="176">
        <f>ROUND(I105*H105,2)</f>
        <v>3330</v>
      </c>
      <c r="BL105" s="17" t="s">
        <v>958</v>
      </c>
      <c r="BM105" s="17" t="s">
        <v>1756</v>
      </c>
    </row>
    <row r="106" spans="2:12" s="1" customFormat="1" ht="6.75" customHeight="1">
      <c r="B106" s="49"/>
      <c r="C106" s="50"/>
      <c r="D106" s="50"/>
      <c r="E106" s="50"/>
      <c r="F106" s="50"/>
      <c r="G106" s="50"/>
      <c r="H106" s="50"/>
      <c r="I106" s="116"/>
      <c r="J106" s="50"/>
      <c r="K106" s="50"/>
      <c r="L106" s="34"/>
    </row>
    <row r="582" ht="13.5">
      <c r="AT582" s="224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47" customWidth="1"/>
    <col min="2" max="2" width="1.421875" style="247" customWidth="1"/>
    <col min="3" max="4" width="4.28125" style="247" customWidth="1"/>
    <col min="5" max="5" width="10.00390625" style="247" customWidth="1"/>
    <col min="6" max="6" width="7.8515625" style="247" customWidth="1"/>
    <col min="7" max="7" width="4.28125" style="247" customWidth="1"/>
    <col min="8" max="8" width="66.7109375" style="247" customWidth="1"/>
    <col min="9" max="10" width="17.140625" style="247" customWidth="1"/>
    <col min="11" max="11" width="1.421875" style="247" customWidth="1"/>
    <col min="12" max="16384" width="9.140625" style="247" customWidth="1"/>
  </cols>
  <sheetData>
    <row r="1" ht="37.5" customHeight="1"/>
    <row r="2" spans="2:1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253" customFormat="1" ht="45" customHeight="1">
      <c r="B3" s="251"/>
      <c r="C3" s="419" t="s">
        <v>1002</v>
      </c>
      <c r="D3" s="419"/>
      <c r="E3" s="419"/>
      <c r="F3" s="419"/>
      <c r="G3" s="419"/>
      <c r="H3" s="419"/>
      <c r="I3" s="419"/>
      <c r="J3" s="419"/>
      <c r="K3" s="252"/>
    </row>
    <row r="4" spans="2:11" ht="25.5" customHeight="1">
      <c r="B4" s="254"/>
      <c r="C4" s="420" t="s">
        <v>1003</v>
      </c>
      <c r="D4" s="420"/>
      <c r="E4" s="420"/>
      <c r="F4" s="420"/>
      <c r="G4" s="420"/>
      <c r="H4" s="420"/>
      <c r="I4" s="420"/>
      <c r="J4" s="420"/>
      <c r="K4" s="255"/>
    </row>
    <row r="5" spans="2:11" ht="5.25" customHeight="1">
      <c r="B5" s="254"/>
      <c r="C5" s="256"/>
      <c r="D5" s="256"/>
      <c r="E5" s="256"/>
      <c r="F5" s="256"/>
      <c r="G5" s="256"/>
      <c r="H5" s="256"/>
      <c r="I5" s="256"/>
      <c r="J5" s="256"/>
      <c r="K5" s="255"/>
    </row>
    <row r="6" spans="2:11" ht="15" customHeight="1">
      <c r="B6" s="254"/>
      <c r="C6" s="421" t="s">
        <v>1004</v>
      </c>
      <c r="D6" s="421"/>
      <c r="E6" s="421"/>
      <c r="F6" s="421"/>
      <c r="G6" s="421"/>
      <c r="H6" s="421"/>
      <c r="I6" s="421"/>
      <c r="J6" s="421"/>
      <c r="K6" s="255"/>
    </row>
    <row r="7" spans="2:11" ht="15" customHeight="1">
      <c r="B7" s="258"/>
      <c r="C7" s="421" t="s">
        <v>1005</v>
      </c>
      <c r="D7" s="421"/>
      <c r="E7" s="421"/>
      <c r="F7" s="421"/>
      <c r="G7" s="421"/>
      <c r="H7" s="421"/>
      <c r="I7" s="421"/>
      <c r="J7" s="421"/>
      <c r="K7" s="255"/>
    </row>
    <row r="8" spans="2:1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ht="15" customHeight="1">
      <c r="B9" s="258"/>
      <c r="C9" s="421" t="s">
        <v>1006</v>
      </c>
      <c r="D9" s="421"/>
      <c r="E9" s="421"/>
      <c r="F9" s="421"/>
      <c r="G9" s="421"/>
      <c r="H9" s="421"/>
      <c r="I9" s="421"/>
      <c r="J9" s="421"/>
      <c r="K9" s="255"/>
    </row>
    <row r="10" spans="2:11" ht="15" customHeight="1">
      <c r="B10" s="258"/>
      <c r="C10" s="257"/>
      <c r="D10" s="421" t="s">
        <v>1007</v>
      </c>
      <c r="E10" s="421"/>
      <c r="F10" s="421"/>
      <c r="G10" s="421"/>
      <c r="H10" s="421"/>
      <c r="I10" s="421"/>
      <c r="J10" s="421"/>
      <c r="K10" s="255"/>
    </row>
    <row r="11" spans="2:11" ht="15" customHeight="1">
      <c r="B11" s="258"/>
      <c r="C11" s="259"/>
      <c r="D11" s="421" t="s">
        <v>1008</v>
      </c>
      <c r="E11" s="421"/>
      <c r="F11" s="421"/>
      <c r="G11" s="421"/>
      <c r="H11" s="421"/>
      <c r="I11" s="421"/>
      <c r="J11" s="421"/>
      <c r="K11" s="255"/>
    </row>
    <row r="12" spans="2:11" ht="12.75" customHeight="1">
      <c r="B12" s="258"/>
      <c r="C12" s="259"/>
      <c r="D12" s="259"/>
      <c r="E12" s="259"/>
      <c r="F12" s="259"/>
      <c r="G12" s="259"/>
      <c r="H12" s="259"/>
      <c r="I12" s="259"/>
      <c r="J12" s="259"/>
      <c r="K12" s="255"/>
    </row>
    <row r="13" spans="2:11" ht="15" customHeight="1">
      <c r="B13" s="258"/>
      <c r="C13" s="259"/>
      <c r="D13" s="421" t="s">
        <v>1009</v>
      </c>
      <c r="E13" s="421"/>
      <c r="F13" s="421"/>
      <c r="G13" s="421"/>
      <c r="H13" s="421"/>
      <c r="I13" s="421"/>
      <c r="J13" s="421"/>
      <c r="K13" s="255"/>
    </row>
    <row r="14" spans="2:11" ht="15" customHeight="1">
      <c r="B14" s="258"/>
      <c r="C14" s="259"/>
      <c r="D14" s="421" t="s">
        <v>1010</v>
      </c>
      <c r="E14" s="421"/>
      <c r="F14" s="421"/>
      <c r="G14" s="421"/>
      <c r="H14" s="421"/>
      <c r="I14" s="421"/>
      <c r="J14" s="421"/>
      <c r="K14" s="255"/>
    </row>
    <row r="15" spans="2:11" ht="15" customHeight="1">
      <c r="B15" s="258"/>
      <c r="C15" s="259"/>
      <c r="D15" s="421" t="s">
        <v>1011</v>
      </c>
      <c r="E15" s="421"/>
      <c r="F15" s="421"/>
      <c r="G15" s="421"/>
      <c r="H15" s="421"/>
      <c r="I15" s="421"/>
      <c r="J15" s="421"/>
      <c r="K15" s="255"/>
    </row>
    <row r="16" spans="2:11" ht="15" customHeight="1">
      <c r="B16" s="258"/>
      <c r="C16" s="259"/>
      <c r="D16" s="259"/>
      <c r="E16" s="260" t="s">
        <v>85</v>
      </c>
      <c r="F16" s="421" t="s">
        <v>1012</v>
      </c>
      <c r="G16" s="421"/>
      <c r="H16" s="421"/>
      <c r="I16" s="421"/>
      <c r="J16" s="421"/>
      <c r="K16" s="255"/>
    </row>
    <row r="17" spans="2:11" ht="15" customHeight="1">
      <c r="B17" s="258"/>
      <c r="C17" s="259"/>
      <c r="D17" s="259"/>
      <c r="E17" s="260" t="s">
        <v>1013</v>
      </c>
      <c r="F17" s="421" t="s">
        <v>1014</v>
      </c>
      <c r="G17" s="421"/>
      <c r="H17" s="421"/>
      <c r="I17" s="421"/>
      <c r="J17" s="421"/>
      <c r="K17" s="255"/>
    </row>
    <row r="18" spans="2:11" ht="15" customHeight="1">
      <c r="B18" s="258"/>
      <c r="C18" s="259"/>
      <c r="D18" s="259"/>
      <c r="E18" s="260" t="s">
        <v>1015</v>
      </c>
      <c r="F18" s="421" t="s">
        <v>1016</v>
      </c>
      <c r="G18" s="421"/>
      <c r="H18" s="421"/>
      <c r="I18" s="421"/>
      <c r="J18" s="421"/>
      <c r="K18" s="255"/>
    </row>
    <row r="19" spans="2:11" ht="15" customHeight="1">
      <c r="B19" s="258"/>
      <c r="C19" s="259"/>
      <c r="D19" s="259"/>
      <c r="E19" s="260" t="s">
        <v>92</v>
      </c>
      <c r="F19" s="421" t="s">
        <v>1017</v>
      </c>
      <c r="G19" s="421"/>
      <c r="H19" s="421"/>
      <c r="I19" s="421"/>
      <c r="J19" s="421"/>
      <c r="K19" s="255"/>
    </row>
    <row r="20" spans="2:11" ht="15" customHeight="1">
      <c r="B20" s="258"/>
      <c r="C20" s="259"/>
      <c r="D20" s="259"/>
      <c r="E20" s="260" t="s">
        <v>1018</v>
      </c>
      <c r="F20" s="421" t="s">
        <v>1019</v>
      </c>
      <c r="G20" s="421"/>
      <c r="H20" s="421"/>
      <c r="I20" s="421"/>
      <c r="J20" s="421"/>
      <c r="K20" s="255"/>
    </row>
    <row r="21" spans="2:11" ht="15" customHeight="1">
      <c r="B21" s="258"/>
      <c r="C21" s="259"/>
      <c r="D21" s="259"/>
      <c r="E21" s="260" t="s">
        <v>1020</v>
      </c>
      <c r="F21" s="421" t="s">
        <v>1021</v>
      </c>
      <c r="G21" s="421"/>
      <c r="H21" s="421"/>
      <c r="I21" s="421"/>
      <c r="J21" s="421"/>
      <c r="K21" s="255"/>
    </row>
    <row r="22" spans="2:11" ht="12.75" customHeight="1">
      <c r="B22" s="258"/>
      <c r="C22" s="259"/>
      <c r="D22" s="259"/>
      <c r="E22" s="259"/>
      <c r="F22" s="259"/>
      <c r="G22" s="259"/>
      <c r="H22" s="259"/>
      <c r="I22" s="259"/>
      <c r="J22" s="259"/>
      <c r="K22" s="255"/>
    </row>
    <row r="23" spans="2:11" ht="15" customHeight="1">
      <c r="B23" s="258"/>
      <c r="C23" s="421" t="s">
        <v>1022</v>
      </c>
      <c r="D23" s="421"/>
      <c r="E23" s="421"/>
      <c r="F23" s="421"/>
      <c r="G23" s="421"/>
      <c r="H23" s="421"/>
      <c r="I23" s="421"/>
      <c r="J23" s="421"/>
      <c r="K23" s="255"/>
    </row>
    <row r="24" spans="2:11" ht="15" customHeight="1">
      <c r="B24" s="258"/>
      <c r="C24" s="421" t="s">
        <v>1023</v>
      </c>
      <c r="D24" s="421"/>
      <c r="E24" s="421"/>
      <c r="F24" s="421"/>
      <c r="G24" s="421"/>
      <c r="H24" s="421"/>
      <c r="I24" s="421"/>
      <c r="J24" s="421"/>
      <c r="K24" s="255"/>
    </row>
    <row r="25" spans="2:11" ht="15" customHeight="1">
      <c r="B25" s="258"/>
      <c r="C25" s="257"/>
      <c r="D25" s="421" t="s">
        <v>1024</v>
      </c>
      <c r="E25" s="421"/>
      <c r="F25" s="421"/>
      <c r="G25" s="421"/>
      <c r="H25" s="421"/>
      <c r="I25" s="421"/>
      <c r="J25" s="421"/>
      <c r="K25" s="255"/>
    </row>
    <row r="26" spans="2:11" ht="15" customHeight="1">
      <c r="B26" s="258"/>
      <c r="C26" s="259"/>
      <c r="D26" s="421" t="s">
        <v>1025</v>
      </c>
      <c r="E26" s="421"/>
      <c r="F26" s="421"/>
      <c r="G26" s="421"/>
      <c r="H26" s="421"/>
      <c r="I26" s="421"/>
      <c r="J26" s="421"/>
      <c r="K26" s="255"/>
    </row>
    <row r="27" spans="2:11" ht="12.75" customHeight="1">
      <c r="B27" s="258"/>
      <c r="C27" s="259"/>
      <c r="D27" s="259"/>
      <c r="E27" s="259"/>
      <c r="F27" s="259"/>
      <c r="G27" s="259"/>
      <c r="H27" s="259"/>
      <c r="I27" s="259"/>
      <c r="J27" s="259"/>
      <c r="K27" s="255"/>
    </row>
    <row r="28" spans="2:11" ht="15" customHeight="1">
      <c r="B28" s="258"/>
      <c r="C28" s="259"/>
      <c r="D28" s="421" t="s">
        <v>1026</v>
      </c>
      <c r="E28" s="421"/>
      <c r="F28" s="421"/>
      <c r="G28" s="421"/>
      <c r="H28" s="421"/>
      <c r="I28" s="421"/>
      <c r="J28" s="421"/>
      <c r="K28" s="255"/>
    </row>
    <row r="29" spans="2:11" ht="15" customHeight="1">
      <c r="B29" s="258"/>
      <c r="C29" s="259"/>
      <c r="D29" s="421" t="s">
        <v>1027</v>
      </c>
      <c r="E29" s="421"/>
      <c r="F29" s="421"/>
      <c r="G29" s="421"/>
      <c r="H29" s="421"/>
      <c r="I29" s="421"/>
      <c r="J29" s="421"/>
      <c r="K29" s="255"/>
    </row>
    <row r="30" spans="2:11" ht="12.75" customHeight="1">
      <c r="B30" s="258"/>
      <c r="C30" s="259"/>
      <c r="D30" s="259"/>
      <c r="E30" s="259"/>
      <c r="F30" s="259"/>
      <c r="G30" s="259"/>
      <c r="H30" s="259"/>
      <c r="I30" s="259"/>
      <c r="J30" s="259"/>
      <c r="K30" s="255"/>
    </row>
    <row r="31" spans="2:11" ht="15" customHeight="1">
      <c r="B31" s="258"/>
      <c r="C31" s="259"/>
      <c r="D31" s="421" t="s">
        <v>1028</v>
      </c>
      <c r="E31" s="421"/>
      <c r="F31" s="421"/>
      <c r="G31" s="421"/>
      <c r="H31" s="421"/>
      <c r="I31" s="421"/>
      <c r="J31" s="421"/>
      <c r="K31" s="255"/>
    </row>
    <row r="32" spans="2:11" ht="15" customHeight="1">
      <c r="B32" s="258"/>
      <c r="C32" s="259"/>
      <c r="D32" s="421" t="s">
        <v>1029</v>
      </c>
      <c r="E32" s="421"/>
      <c r="F32" s="421"/>
      <c r="G32" s="421"/>
      <c r="H32" s="421"/>
      <c r="I32" s="421"/>
      <c r="J32" s="421"/>
      <c r="K32" s="255"/>
    </row>
    <row r="33" spans="2:11" ht="15" customHeight="1">
      <c r="B33" s="258"/>
      <c r="C33" s="259"/>
      <c r="D33" s="421" t="s">
        <v>1030</v>
      </c>
      <c r="E33" s="421"/>
      <c r="F33" s="421"/>
      <c r="G33" s="421"/>
      <c r="H33" s="421"/>
      <c r="I33" s="421"/>
      <c r="J33" s="421"/>
      <c r="K33" s="255"/>
    </row>
    <row r="34" spans="2:11" ht="15" customHeight="1">
      <c r="B34" s="258"/>
      <c r="C34" s="259"/>
      <c r="D34" s="257"/>
      <c r="E34" s="261" t="s">
        <v>115</v>
      </c>
      <c r="F34" s="257"/>
      <c r="G34" s="421" t="s">
        <v>1031</v>
      </c>
      <c r="H34" s="421"/>
      <c r="I34" s="421"/>
      <c r="J34" s="421"/>
      <c r="K34" s="255"/>
    </row>
    <row r="35" spans="2:11" ht="30.75" customHeight="1">
      <c r="B35" s="258"/>
      <c r="C35" s="259"/>
      <c r="D35" s="257"/>
      <c r="E35" s="261" t="s">
        <v>1032</v>
      </c>
      <c r="F35" s="257"/>
      <c r="G35" s="421" t="s">
        <v>1033</v>
      </c>
      <c r="H35" s="421"/>
      <c r="I35" s="421"/>
      <c r="J35" s="421"/>
      <c r="K35" s="255"/>
    </row>
    <row r="36" spans="2:11" ht="15" customHeight="1">
      <c r="B36" s="258"/>
      <c r="C36" s="259"/>
      <c r="D36" s="257"/>
      <c r="E36" s="261" t="s">
        <v>60</v>
      </c>
      <c r="F36" s="257"/>
      <c r="G36" s="421" t="s">
        <v>1034</v>
      </c>
      <c r="H36" s="421"/>
      <c r="I36" s="421"/>
      <c r="J36" s="421"/>
      <c r="K36" s="255"/>
    </row>
    <row r="37" spans="2:11" ht="15" customHeight="1">
      <c r="B37" s="258"/>
      <c r="C37" s="259"/>
      <c r="D37" s="257"/>
      <c r="E37" s="261" t="s">
        <v>116</v>
      </c>
      <c r="F37" s="257"/>
      <c r="G37" s="421" t="s">
        <v>1035</v>
      </c>
      <c r="H37" s="421"/>
      <c r="I37" s="421"/>
      <c r="J37" s="421"/>
      <c r="K37" s="255"/>
    </row>
    <row r="38" spans="2:11" ht="15" customHeight="1">
      <c r="B38" s="258"/>
      <c r="C38" s="259"/>
      <c r="D38" s="257"/>
      <c r="E38" s="261" t="s">
        <v>117</v>
      </c>
      <c r="F38" s="257"/>
      <c r="G38" s="421" t="s">
        <v>1036</v>
      </c>
      <c r="H38" s="421"/>
      <c r="I38" s="421"/>
      <c r="J38" s="421"/>
      <c r="K38" s="255"/>
    </row>
    <row r="39" spans="2:11" ht="15" customHeight="1">
      <c r="B39" s="258"/>
      <c r="C39" s="259"/>
      <c r="D39" s="257"/>
      <c r="E39" s="261" t="s">
        <v>118</v>
      </c>
      <c r="F39" s="257"/>
      <c r="G39" s="421" t="s">
        <v>1037</v>
      </c>
      <c r="H39" s="421"/>
      <c r="I39" s="421"/>
      <c r="J39" s="421"/>
      <c r="K39" s="255"/>
    </row>
    <row r="40" spans="2:11" ht="15" customHeight="1">
      <c r="B40" s="258"/>
      <c r="C40" s="259"/>
      <c r="D40" s="257"/>
      <c r="E40" s="261" t="s">
        <v>1038</v>
      </c>
      <c r="F40" s="257"/>
      <c r="G40" s="421" t="s">
        <v>1039</v>
      </c>
      <c r="H40" s="421"/>
      <c r="I40" s="421"/>
      <c r="J40" s="421"/>
      <c r="K40" s="255"/>
    </row>
    <row r="41" spans="2:11" ht="15" customHeight="1">
      <c r="B41" s="258"/>
      <c r="C41" s="259"/>
      <c r="D41" s="257"/>
      <c r="E41" s="261"/>
      <c r="F41" s="257"/>
      <c r="G41" s="421" t="s">
        <v>1040</v>
      </c>
      <c r="H41" s="421"/>
      <c r="I41" s="421"/>
      <c r="J41" s="421"/>
      <c r="K41" s="255"/>
    </row>
    <row r="42" spans="2:11" ht="15" customHeight="1">
      <c r="B42" s="258"/>
      <c r="C42" s="259"/>
      <c r="D42" s="257"/>
      <c r="E42" s="261" t="s">
        <v>1041</v>
      </c>
      <c r="F42" s="257"/>
      <c r="G42" s="421" t="s">
        <v>1042</v>
      </c>
      <c r="H42" s="421"/>
      <c r="I42" s="421"/>
      <c r="J42" s="421"/>
      <c r="K42" s="255"/>
    </row>
    <row r="43" spans="2:11" ht="15" customHeight="1">
      <c r="B43" s="258"/>
      <c r="C43" s="259"/>
      <c r="D43" s="257"/>
      <c r="E43" s="261" t="s">
        <v>120</v>
      </c>
      <c r="F43" s="257"/>
      <c r="G43" s="421" t="s">
        <v>1043</v>
      </c>
      <c r="H43" s="421"/>
      <c r="I43" s="421"/>
      <c r="J43" s="421"/>
      <c r="K43" s="255"/>
    </row>
    <row r="44" spans="2:11" ht="12.75" customHeight="1">
      <c r="B44" s="258"/>
      <c r="C44" s="259"/>
      <c r="D44" s="257"/>
      <c r="E44" s="257"/>
      <c r="F44" s="257"/>
      <c r="G44" s="257"/>
      <c r="H44" s="257"/>
      <c r="I44" s="257"/>
      <c r="J44" s="257"/>
      <c r="K44" s="255"/>
    </row>
    <row r="45" spans="2:11" ht="15" customHeight="1">
      <c r="B45" s="258"/>
      <c r="C45" s="259"/>
      <c r="D45" s="421" t="s">
        <v>1044</v>
      </c>
      <c r="E45" s="421"/>
      <c r="F45" s="421"/>
      <c r="G45" s="421"/>
      <c r="H45" s="421"/>
      <c r="I45" s="421"/>
      <c r="J45" s="421"/>
      <c r="K45" s="255"/>
    </row>
    <row r="46" spans="2:11" ht="15" customHeight="1">
      <c r="B46" s="258"/>
      <c r="C46" s="259"/>
      <c r="D46" s="259"/>
      <c r="E46" s="421" t="s">
        <v>1045</v>
      </c>
      <c r="F46" s="421"/>
      <c r="G46" s="421"/>
      <c r="H46" s="421"/>
      <c r="I46" s="421"/>
      <c r="J46" s="421"/>
      <c r="K46" s="255"/>
    </row>
    <row r="47" spans="2:11" ht="15" customHeight="1">
      <c r="B47" s="258"/>
      <c r="C47" s="259"/>
      <c r="D47" s="259"/>
      <c r="E47" s="421" t="s">
        <v>1046</v>
      </c>
      <c r="F47" s="421"/>
      <c r="G47" s="421"/>
      <c r="H47" s="421"/>
      <c r="I47" s="421"/>
      <c r="J47" s="421"/>
      <c r="K47" s="255"/>
    </row>
    <row r="48" spans="2:11" ht="15" customHeight="1">
      <c r="B48" s="258"/>
      <c r="C48" s="259"/>
      <c r="D48" s="259"/>
      <c r="E48" s="421" t="s">
        <v>1047</v>
      </c>
      <c r="F48" s="421"/>
      <c r="G48" s="421"/>
      <c r="H48" s="421"/>
      <c r="I48" s="421"/>
      <c r="J48" s="421"/>
      <c r="K48" s="255"/>
    </row>
    <row r="49" spans="2:11" ht="15" customHeight="1">
      <c r="B49" s="258"/>
      <c r="C49" s="259"/>
      <c r="D49" s="421" t="s">
        <v>1048</v>
      </c>
      <c r="E49" s="421"/>
      <c r="F49" s="421"/>
      <c r="G49" s="421"/>
      <c r="H49" s="421"/>
      <c r="I49" s="421"/>
      <c r="J49" s="421"/>
      <c r="K49" s="255"/>
    </row>
    <row r="50" spans="2:11" ht="25.5" customHeight="1">
      <c r="B50" s="254"/>
      <c r="C50" s="420" t="s">
        <v>1049</v>
      </c>
      <c r="D50" s="420"/>
      <c r="E50" s="420"/>
      <c r="F50" s="420"/>
      <c r="G50" s="420"/>
      <c r="H50" s="420"/>
      <c r="I50" s="420"/>
      <c r="J50" s="420"/>
      <c r="K50" s="255"/>
    </row>
    <row r="51" spans="2:11" ht="5.25" customHeight="1">
      <c r="B51" s="254"/>
      <c r="C51" s="256"/>
      <c r="D51" s="256"/>
      <c r="E51" s="256"/>
      <c r="F51" s="256"/>
      <c r="G51" s="256"/>
      <c r="H51" s="256"/>
      <c r="I51" s="256"/>
      <c r="J51" s="256"/>
      <c r="K51" s="255"/>
    </row>
    <row r="52" spans="2:11" ht="15" customHeight="1">
      <c r="B52" s="254"/>
      <c r="C52" s="421" t="s">
        <v>1050</v>
      </c>
      <c r="D52" s="421"/>
      <c r="E52" s="421"/>
      <c r="F52" s="421"/>
      <c r="G52" s="421"/>
      <c r="H52" s="421"/>
      <c r="I52" s="421"/>
      <c r="J52" s="421"/>
      <c r="K52" s="255"/>
    </row>
    <row r="53" spans="2:11" ht="15" customHeight="1">
      <c r="B53" s="254"/>
      <c r="C53" s="421" t="s">
        <v>1051</v>
      </c>
      <c r="D53" s="421"/>
      <c r="E53" s="421"/>
      <c r="F53" s="421"/>
      <c r="G53" s="421"/>
      <c r="H53" s="421"/>
      <c r="I53" s="421"/>
      <c r="J53" s="421"/>
      <c r="K53" s="255"/>
    </row>
    <row r="54" spans="2:11" ht="12.75" customHeight="1">
      <c r="B54" s="254"/>
      <c r="C54" s="257"/>
      <c r="D54" s="257"/>
      <c r="E54" s="257"/>
      <c r="F54" s="257"/>
      <c r="G54" s="257"/>
      <c r="H54" s="257"/>
      <c r="I54" s="257"/>
      <c r="J54" s="257"/>
      <c r="K54" s="255"/>
    </row>
    <row r="55" spans="2:11" ht="15" customHeight="1">
      <c r="B55" s="254"/>
      <c r="C55" s="421" t="s">
        <v>1052</v>
      </c>
      <c r="D55" s="421"/>
      <c r="E55" s="421"/>
      <c r="F55" s="421"/>
      <c r="G55" s="421"/>
      <c r="H55" s="421"/>
      <c r="I55" s="421"/>
      <c r="J55" s="421"/>
      <c r="K55" s="255"/>
    </row>
    <row r="56" spans="2:11" ht="15" customHeight="1">
      <c r="B56" s="254"/>
      <c r="C56" s="259"/>
      <c r="D56" s="421" t="s">
        <v>1053</v>
      </c>
      <c r="E56" s="421"/>
      <c r="F56" s="421"/>
      <c r="G56" s="421"/>
      <c r="H56" s="421"/>
      <c r="I56" s="421"/>
      <c r="J56" s="421"/>
      <c r="K56" s="255"/>
    </row>
    <row r="57" spans="2:11" ht="15" customHeight="1">
      <c r="B57" s="254"/>
      <c r="C57" s="259"/>
      <c r="D57" s="421" t="s">
        <v>1054</v>
      </c>
      <c r="E57" s="421"/>
      <c r="F57" s="421"/>
      <c r="G57" s="421"/>
      <c r="H57" s="421"/>
      <c r="I57" s="421"/>
      <c r="J57" s="421"/>
      <c r="K57" s="255"/>
    </row>
    <row r="58" spans="2:11" ht="15" customHeight="1">
      <c r="B58" s="254"/>
      <c r="C58" s="259"/>
      <c r="D58" s="421" t="s">
        <v>1055</v>
      </c>
      <c r="E58" s="421"/>
      <c r="F58" s="421"/>
      <c r="G58" s="421"/>
      <c r="H58" s="421"/>
      <c r="I58" s="421"/>
      <c r="J58" s="421"/>
      <c r="K58" s="255"/>
    </row>
    <row r="59" spans="2:11" ht="15" customHeight="1">
      <c r="B59" s="254"/>
      <c r="C59" s="259"/>
      <c r="D59" s="421" t="s">
        <v>1056</v>
      </c>
      <c r="E59" s="421"/>
      <c r="F59" s="421"/>
      <c r="G59" s="421"/>
      <c r="H59" s="421"/>
      <c r="I59" s="421"/>
      <c r="J59" s="421"/>
      <c r="K59" s="255"/>
    </row>
    <row r="60" spans="2:11" ht="15" customHeight="1">
      <c r="B60" s="254"/>
      <c r="C60" s="259"/>
      <c r="D60" s="422" t="s">
        <v>1057</v>
      </c>
      <c r="E60" s="422"/>
      <c r="F60" s="422"/>
      <c r="G60" s="422"/>
      <c r="H60" s="422"/>
      <c r="I60" s="422"/>
      <c r="J60" s="422"/>
      <c r="K60" s="255"/>
    </row>
    <row r="61" spans="2:11" ht="15" customHeight="1">
      <c r="B61" s="254"/>
      <c r="C61" s="259"/>
      <c r="D61" s="421" t="s">
        <v>1058</v>
      </c>
      <c r="E61" s="421"/>
      <c r="F61" s="421"/>
      <c r="G61" s="421"/>
      <c r="H61" s="421"/>
      <c r="I61" s="421"/>
      <c r="J61" s="421"/>
      <c r="K61" s="255"/>
    </row>
    <row r="62" spans="2:11" ht="12.75" customHeight="1">
      <c r="B62" s="254"/>
      <c r="C62" s="259"/>
      <c r="D62" s="259"/>
      <c r="E62" s="262"/>
      <c r="F62" s="259"/>
      <c r="G62" s="259"/>
      <c r="H62" s="259"/>
      <c r="I62" s="259"/>
      <c r="J62" s="259"/>
      <c r="K62" s="255"/>
    </row>
    <row r="63" spans="2:11" ht="15" customHeight="1">
      <c r="B63" s="254"/>
      <c r="C63" s="259"/>
      <c r="D63" s="421" t="s">
        <v>1059</v>
      </c>
      <c r="E63" s="421"/>
      <c r="F63" s="421"/>
      <c r="G63" s="421"/>
      <c r="H63" s="421"/>
      <c r="I63" s="421"/>
      <c r="J63" s="421"/>
      <c r="K63" s="255"/>
    </row>
    <row r="64" spans="2:11" ht="15" customHeight="1">
      <c r="B64" s="254"/>
      <c r="C64" s="259"/>
      <c r="D64" s="422" t="s">
        <v>1060</v>
      </c>
      <c r="E64" s="422"/>
      <c r="F64" s="422"/>
      <c r="G64" s="422"/>
      <c r="H64" s="422"/>
      <c r="I64" s="422"/>
      <c r="J64" s="422"/>
      <c r="K64" s="255"/>
    </row>
    <row r="65" spans="2:11" ht="15" customHeight="1">
      <c r="B65" s="254"/>
      <c r="C65" s="259"/>
      <c r="D65" s="421" t="s">
        <v>1061</v>
      </c>
      <c r="E65" s="421"/>
      <c r="F65" s="421"/>
      <c r="G65" s="421"/>
      <c r="H65" s="421"/>
      <c r="I65" s="421"/>
      <c r="J65" s="421"/>
      <c r="K65" s="255"/>
    </row>
    <row r="66" spans="2:11" ht="15" customHeight="1">
      <c r="B66" s="254"/>
      <c r="C66" s="259"/>
      <c r="D66" s="421" t="s">
        <v>1062</v>
      </c>
      <c r="E66" s="421"/>
      <c r="F66" s="421"/>
      <c r="G66" s="421"/>
      <c r="H66" s="421"/>
      <c r="I66" s="421"/>
      <c r="J66" s="421"/>
      <c r="K66" s="255"/>
    </row>
    <row r="67" spans="2:11" ht="15" customHeight="1">
      <c r="B67" s="254"/>
      <c r="C67" s="259"/>
      <c r="D67" s="421" t="s">
        <v>1063</v>
      </c>
      <c r="E67" s="421"/>
      <c r="F67" s="421"/>
      <c r="G67" s="421"/>
      <c r="H67" s="421"/>
      <c r="I67" s="421"/>
      <c r="J67" s="421"/>
      <c r="K67" s="255"/>
    </row>
    <row r="68" spans="2:11" ht="15" customHeight="1">
      <c r="B68" s="254"/>
      <c r="C68" s="259"/>
      <c r="D68" s="421" t="s">
        <v>1064</v>
      </c>
      <c r="E68" s="421"/>
      <c r="F68" s="421"/>
      <c r="G68" s="421"/>
      <c r="H68" s="421"/>
      <c r="I68" s="421"/>
      <c r="J68" s="421"/>
      <c r="K68" s="255"/>
    </row>
    <row r="69" spans="2:11" ht="12.75" customHeight="1">
      <c r="B69" s="263"/>
      <c r="C69" s="264"/>
      <c r="D69" s="264"/>
      <c r="E69" s="264"/>
      <c r="F69" s="264"/>
      <c r="G69" s="264"/>
      <c r="H69" s="264"/>
      <c r="I69" s="264"/>
      <c r="J69" s="264"/>
      <c r="K69" s="265"/>
    </row>
    <row r="70" spans="2:11" ht="18.75" customHeight="1">
      <c r="B70" s="266"/>
      <c r="C70" s="266"/>
      <c r="D70" s="266"/>
      <c r="E70" s="266"/>
      <c r="F70" s="266"/>
      <c r="G70" s="266"/>
      <c r="H70" s="266"/>
      <c r="I70" s="266"/>
      <c r="J70" s="266"/>
      <c r="K70" s="267"/>
    </row>
    <row r="71" spans="2:11" ht="18.75" customHeight="1">
      <c r="B71" s="267"/>
      <c r="C71" s="267"/>
      <c r="D71" s="267"/>
      <c r="E71" s="267"/>
      <c r="F71" s="267"/>
      <c r="G71" s="267"/>
      <c r="H71" s="267"/>
      <c r="I71" s="267"/>
      <c r="J71" s="267"/>
      <c r="K71" s="267"/>
    </row>
    <row r="72" spans="2:11" ht="7.5" customHeight="1">
      <c r="B72" s="268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ht="45" customHeight="1">
      <c r="B73" s="271"/>
      <c r="C73" s="423" t="s">
        <v>1001</v>
      </c>
      <c r="D73" s="423"/>
      <c r="E73" s="423"/>
      <c r="F73" s="423"/>
      <c r="G73" s="423"/>
      <c r="H73" s="423"/>
      <c r="I73" s="423"/>
      <c r="J73" s="423"/>
      <c r="K73" s="272"/>
    </row>
    <row r="74" spans="2:11" ht="17.25" customHeight="1">
      <c r="B74" s="271"/>
      <c r="C74" s="273" t="s">
        <v>1065</v>
      </c>
      <c r="D74" s="273"/>
      <c r="E74" s="273"/>
      <c r="F74" s="273" t="s">
        <v>1066</v>
      </c>
      <c r="G74" s="274"/>
      <c r="H74" s="273" t="s">
        <v>116</v>
      </c>
      <c r="I74" s="273" t="s">
        <v>64</v>
      </c>
      <c r="J74" s="273" t="s">
        <v>1067</v>
      </c>
      <c r="K74" s="272"/>
    </row>
    <row r="75" spans="2:11" ht="17.25" customHeight="1">
      <c r="B75" s="271"/>
      <c r="C75" s="275" t="s">
        <v>1068</v>
      </c>
      <c r="D75" s="275"/>
      <c r="E75" s="275"/>
      <c r="F75" s="276" t="s">
        <v>1069</v>
      </c>
      <c r="G75" s="277"/>
      <c r="H75" s="275"/>
      <c r="I75" s="275"/>
      <c r="J75" s="275" t="s">
        <v>1070</v>
      </c>
      <c r="K75" s="272"/>
    </row>
    <row r="76" spans="2:11" ht="5.25" customHeight="1">
      <c r="B76" s="271"/>
      <c r="C76" s="278"/>
      <c r="D76" s="278"/>
      <c r="E76" s="278"/>
      <c r="F76" s="278"/>
      <c r="G76" s="279"/>
      <c r="H76" s="278"/>
      <c r="I76" s="278"/>
      <c r="J76" s="278"/>
      <c r="K76" s="272"/>
    </row>
    <row r="77" spans="2:11" ht="15" customHeight="1">
      <c r="B77" s="271"/>
      <c r="C77" s="261" t="s">
        <v>60</v>
      </c>
      <c r="D77" s="278"/>
      <c r="E77" s="278"/>
      <c r="F77" s="280" t="s">
        <v>1071</v>
      </c>
      <c r="G77" s="279"/>
      <c r="H77" s="261" t="s">
        <v>1072</v>
      </c>
      <c r="I77" s="261" t="s">
        <v>1073</v>
      </c>
      <c r="J77" s="261">
        <v>20</v>
      </c>
      <c r="K77" s="272"/>
    </row>
    <row r="78" spans="2:11" ht="15" customHeight="1">
      <c r="B78" s="271"/>
      <c r="C78" s="261" t="s">
        <v>1074</v>
      </c>
      <c r="D78" s="261"/>
      <c r="E78" s="261"/>
      <c r="F78" s="280" t="s">
        <v>1071</v>
      </c>
      <c r="G78" s="279"/>
      <c r="H78" s="261" t="s">
        <v>1075</v>
      </c>
      <c r="I78" s="261" t="s">
        <v>1073</v>
      </c>
      <c r="J78" s="261">
        <v>120</v>
      </c>
      <c r="K78" s="272"/>
    </row>
    <row r="79" spans="2:11" ht="15" customHeight="1">
      <c r="B79" s="281"/>
      <c r="C79" s="261" t="s">
        <v>1076</v>
      </c>
      <c r="D79" s="261"/>
      <c r="E79" s="261"/>
      <c r="F79" s="280" t="s">
        <v>1077</v>
      </c>
      <c r="G79" s="279"/>
      <c r="H79" s="261" t="s">
        <v>1078</v>
      </c>
      <c r="I79" s="261" t="s">
        <v>1073</v>
      </c>
      <c r="J79" s="261">
        <v>50</v>
      </c>
      <c r="K79" s="272"/>
    </row>
    <row r="80" spans="2:11" ht="15" customHeight="1">
      <c r="B80" s="281"/>
      <c r="C80" s="261" t="s">
        <v>1079</v>
      </c>
      <c r="D80" s="261"/>
      <c r="E80" s="261"/>
      <c r="F80" s="280" t="s">
        <v>1071</v>
      </c>
      <c r="G80" s="279"/>
      <c r="H80" s="261" t="s">
        <v>1080</v>
      </c>
      <c r="I80" s="261" t="s">
        <v>1081</v>
      </c>
      <c r="J80" s="261"/>
      <c r="K80" s="272"/>
    </row>
    <row r="81" spans="2:11" ht="15" customHeight="1">
      <c r="B81" s="281"/>
      <c r="C81" s="282" t="s">
        <v>1082</v>
      </c>
      <c r="D81" s="282"/>
      <c r="E81" s="282"/>
      <c r="F81" s="283" t="s">
        <v>1077</v>
      </c>
      <c r="G81" s="282"/>
      <c r="H81" s="282" t="s">
        <v>1083</v>
      </c>
      <c r="I81" s="282" t="s">
        <v>1073</v>
      </c>
      <c r="J81" s="282">
        <v>15</v>
      </c>
      <c r="K81" s="272"/>
    </row>
    <row r="82" spans="2:11" ht="15" customHeight="1">
      <c r="B82" s="281"/>
      <c r="C82" s="282" t="s">
        <v>1084</v>
      </c>
      <c r="D82" s="282"/>
      <c r="E82" s="282"/>
      <c r="F82" s="283" t="s">
        <v>1077</v>
      </c>
      <c r="G82" s="282"/>
      <c r="H82" s="282" t="s">
        <v>1085</v>
      </c>
      <c r="I82" s="282" t="s">
        <v>1073</v>
      </c>
      <c r="J82" s="282">
        <v>15</v>
      </c>
      <c r="K82" s="272"/>
    </row>
    <row r="83" spans="2:11" ht="15" customHeight="1">
      <c r="B83" s="281"/>
      <c r="C83" s="282" t="s">
        <v>1086</v>
      </c>
      <c r="D83" s="282"/>
      <c r="E83" s="282"/>
      <c r="F83" s="283" t="s">
        <v>1077</v>
      </c>
      <c r="G83" s="282"/>
      <c r="H83" s="282" t="s">
        <v>1087</v>
      </c>
      <c r="I83" s="282" t="s">
        <v>1073</v>
      </c>
      <c r="J83" s="282">
        <v>20</v>
      </c>
      <c r="K83" s="272"/>
    </row>
    <row r="84" spans="2:11" ht="15" customHeight="1">
      <c r="B84" s="281"/>
      <c r="C84" s="282" t="s">
        <v>1088</v>
      </c>
      <c r="D84" s="282"/>
      <c r="E84" s="282"/>
      <c r="F84" s="283" t="s">
        <v>1077</v>
      </c>
      <c r="G84" s="282"/>
      <c r="H84" s="282" t="s">
        <v>1089</v>
      </c>
      <c r="I84" s="282" t="s">
        <v>1073</v>
      </c>
      <c r="J84" s="282">
        <v>20</v>
      </c>
      <c r="K84" s="272"/>
    </row>
    <row r="85" spans="2:11" ht="15" customHeight="1">
      <c r="B85" s="281"/>
      <c r="C85" s="261" t="s">
        <v>1090</v>
      </c>
      <c r="D85" s="261"/>
      <c r="E85" s="261"/>
      <c r="F85" s="280" t="s">
        <v>1077</v>
      </c>
      <c r="G85" s="279"/>
      <c r="H85" s="261" t="s">
        <v>1091</v>
      </c>
      <c r="I85" s="261" t="s">
        <v>1073</v>
      </c>
      <c r="J85" s="261">
        <v>50</v>
      </c>
      <c r="K85" s="272"/>
    </row>
    <row r="86" spans="2:11" ht="15" customHeight="1">
      <c r="B86" s="281"/>
      <c r="C86" s="261" t="s">
        <v>1092</v>
      </c>
      <c r="D86" s="261"/>
      <c r="E86" s="261"/>
      <c r="F86" s="280" t="s">
        <v>1077</v>
      </c>
      <c r="G86" s="279"/>
      <c r="H86" s="261" t="s">
        <v>1093</v>
      </c>
      <c r="I86" s="261" t="s">
        <v>1073</v>
      </c>
      <c r="J86" s="261">
        <v>20</v>
      </c>
      <c r="K86" s="272"/>
    </row>
    <row r="87" spans="2:11" ht="15" customHeight="1">
      <c r="B87" s="281"/>
      <c r="C87" s="261" t="s">
        <v>1094</v>
      </c>
      <c r="D87" s="261"/>
      <c r="E87" s="261"/>
      <c r="F87" s="280" t="s">
        <v>1077</v>
      </c>
      <c r="G87" s="279"/>
      <c r="H87" s="261" t="s">
        <v>1095</v>
      </c>
      <c r="I87" s="261" t="s">
        <v>1073</v>
      </c>
      <c r="J87" s="261">
        <v>20</v>
      </c>
      <c r="K87" s="272"/>
    </row>
    <row r="88" spans="2:11" ht="15" customHeight="1">
      <c r="B88" s="281"/>
      <c r="C88" s="261" t="s">
        <v>1096</v>
      </c>
      <c r="D88" s="261"/>
      <c r="E88" s="261"/>
      <c r="F88" s="280" t="s">
        <v>1077</v>
      </c>
      <c r="G88" s="279"/>
      <c r="H88" s="261" t="s">
        <v>1097</v>
      </c>
      <c r="I88" s="261" t="s">
        <v>1073</v>
      </c>
      <c r="J88" s="261">
        <v>50</v>
      </c>
      <c r="K88" s="272"/>
    </row>
    <row r="89" spans="2:11" ht="15" customHeight="1">
      <c r="B89" s="281"/>
      <c r="C89" s="261" t="s">
        <v>1098</v>
      </c>
      <c r="D89" s="261"/>
      <c r="E89" s="261"/>
      <c r="F89" s="280" t="s">
        <v>1077</v>
      </c>
      <c r="G89" s="279"/>
      <c r="H89" s="261" t="s">
        <v>1098</v>
      </c>
      <c r="I89" s="261" t="s">
        <v>1073</v>
      </c>
      <c r="J89" s="261">
        <v>50</v>
      </c>
      <c r="K89" s="272"/>
    </row>
    <row r="90" spans="2:11" ht="15" customHeight="1">
      <c r="B90" s="281"/>
      <c r="C90" s="261" t="s">
        <v>121</v>
      </c>
      <c r="D90" s="261"/>
      <c r="E90" s="261"/>
      <c r="F90" s="280" t="s">
        <v>1077</v>
      </c>
      <c r="G90" s="279"/>
      <c r="H90" s="261" t="s">
        <v>1099</v>
      </c>
      <c r="I90" s="261" t="s">
        <v>1073</v>
      </c>
      <c r="J90" s="261">
        <v>255</v>
      </c>
      <c r="K90" s="272"/>
    </row>
    <row r="91" spans="2:11" ht="15" customHeight="1">
      <c r="B91" s="281"/>
      <c r="C91" s="261" t="s">
        <v>1100</v>
      </c>
      <c r="D91" s="261"/>
      <c r="E91" s="261"/>
      <c r="F91" s="280" t="s">
        <v>1071</v>
      </c>
      <c r="G91" s="279"/>
      <c r="H91" s="261" t="s">
        <v>1101</v>
      </c>
      <c r="I91" s="261" t="s">
        <v>1102</v>
      </c>
      <c r="J91" s="261"/>
      <c r="K91" s="272"/>
    </row>
    <row r="92" spans="2:11" ht="15" customHeight="1">
      <c r="B92" s="281"/>
      <c r="C92" s="261" t="s">
        <v>1103</v>
      </c>
      <c r="D92" s="261"/>
      <c r="E92" s="261"/>
      <c r="F92" s="280" t="s">
        <v>1071</v>
      </c>
      <c r="G92" s="279"/>
      <c r="H92" s="261" t="s">
        <v>1104</v>
      </c>
      <c r="I92" s="261" t="s">
        <v>1105</v>
      </c>
      <c r="J92" s="261"/>
      <c r="K92" s="272"/>
    </row>
    <row r="93" spans="2:11" ht="15" customHeight="1">
      <c r="B93" s="281"/>
      <c r="C93" s="261" t="s">
        <v>1106</v>
      </c>
      <c r="D93" s="261"/>
      <c r="E93" s="261"/>
      <c r="F93" s="280" t="s">
        <v>1071</v>
      </c>
      <c r="G93" s="279"/>
      <c r="H93" s="261" t="s">
        <v>1106</v>
      </c>
      <c r="I93" s="261" t="s">
        <v>1105</v>
      </c>
      <c r="J93" s="261"/>
      <c r="K93" s="272"/>
    </row>
    <row r="94" spans="2:11" ht="15" customHeight="1">
      <c r="B94" s="281"/>
      <c r="C94" s="261" t="s">
        <v>45</v>
      </c>
      <c r="D94" s="261"/>
      <c r="E94" s="261"/>
      <c r="F94" s="280" t="s">
        <v>1071</v>
      </c>
      <c r="G94" s="279"/>
      <c r="H94" s="261" t="s">
        <v>1107</v>
      </c>
      <c r="I94" s="261" t="s">
        <v>1105</v>
      </c>
      <c r="J94" s="261"/>
      <c r="K94" s="272"/>
    </row>
    <row r="95" spans="2:11" ht="15" customHeight="1">
      <c r="B95" s="281"/>
      <c r="C95" s="261" t="s">
        <v>55</v>
      </c>
      <c r="D95" s="261"/>
      <c r="E95" s="261"/>
      <c r="F95" s="280" t="s">
        <v>1071</v>
      </c>
      <c r="G95" s="279"/>
      <c r="H95" s="261" t="s">
        <v>1108</v>
      </c>
      <c r="I95" s="261" t="s">
        <v>1105</v>
      </c>
      <c r="J95" s="261"/>
      <c r="K95" s="272"/>
    </row>
    <row r="96" spans="2:11" ht="15" customHeight="1">
      <c r="B96" s="284"/>
      <c r="C96" s="285"/>
      <c r="D96" s="285"/>
      <c r="E96" s="285"/>
      <c r="F96" s="285"/>
      <c r="G96" s="285"/>
      <c r="H96" s="285"/>
      <c r="I96" s="285"/>
      <c r="J96" s="285"/>
      <c r="K96" s="286"/>
    </row>
    <row r="97" spans="2:11" ht="18.75" customHeight="1">
      <c r="B97" s="287"/>
      <c r="C97" s="288"/>
      <c r="D97" s="288"/>
      <c r="E97" s="288"/>
      <c r="F97" s="288"/>
      <c r="G97" s="288"/>
      <c r="H97" s="288"/>
      <c r="I97" s="288"/>
      <c r="J97" s="288"/>
      <c r="K97" s="287"/>
    </row>
    <row r="98" spans="2:11" ht="18.75" customHeight="1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spans="2:11" ht="7.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70"/>
    </row>
    <row r="100" spans="2:11" ht="45" customHeight="1">
      <c r="B100" s="271"/>
      <c r="C100" s="423" t="s">
        <v>1109</v>
      </c>
      <c r="D100" s="423"/>
      <c r="E100" s="423"/>
      <c r="F100" s="423"/>
      <c r="G100" s="423"/>
      <c r="H100" s="423"/>
      <c r="I100" s="423"/>
      <c r="J100" s="423"/>
      <c r="K100" s="272"/>
    </row>
    <row r="101" spans="2:11" ht="17.25" customHeight="1">
      <c r="B101" s="271"/>
      <c r="C101" s="273" t="s">
        <v>1065</v>
      </c>
      <c r="D101" s="273"/>
      <c r="E101" s="273"/>
      <c r="F101" s="273" t="s">
        <v>1066</v>
      </c>
      <c r="G101" s="274"/>
      <c r="H101" s="273" t="s">
        <v>116</v>
      </c>
      <c r="I101" s="273" t="s">
        <v>64</v>
      </c>
      <c r="J101" s="273" t="s">
        <v>1067</v>
      </c>
      <c r="K101" s="272"/>
    </row>
    <row r="102" spans="2:11" ht="17.25" customHeight="1">
      <c r="B102" s="271"/>
      <c r="C102" s="275" t="s">
        <v>1068</v>
      </c>
      <c r="D102" s="275"/>
      <c r="E102" s="275"/>
      <c r="F102" s="276" t="s">
        <v>1069</v>
      </c>
      <c r="G102" s="277"/>
      <c r="H102" s="275"/>
      <c r="I102" s="275"/>
      <c r="J102" s="275" t="s">
        <v>1070</v>
      </c>
      <c r="K102" s="272"/>
    </row>
    <row r="103" spans="2:11" ht="5.25" customHeight="1">
      <c r="B103" s="271"/>
      <c r="C103" s="273"/>
      <c r="D103" s="273"/>
      <c r="E103" s="273"/>
      <c r="F103" s="273"/>
      <c r="G103" s="289"/>
      <c r="H103" s="273"/>
      <c r="I103" s="273"/>
      <c r="J103" s="273"/>
      <c r="K103" s="272"/>
    </row>
    <row r="104" spans="2:11" ht="15" customHeight="1">
      <c r="B104" s="271"/>
      <c r="C104" s="261" t="s">
        <v>60</v>
      </c>
      <c r="D104" s="278"/>
      <c r="E104" s="278"/>
      <c r="F104" s="280" t="s">
        <v>1071</v>
      </c>
      <c r="G104" s="289"/>
      <c r="H104" s="261" t="s">
        <v>1110</v>
      </c>
      <c r="I104" s="261" t="s">
        <v>1073</v>
      </c>
      <c r="J104" s="261">
        <v>20</v>
      </c>
      <c r="K104" s="272"/>
    </row>
    <row r="105" spans="2:11" ht="15" customHeight="1">
      <c r="B105" s="271"/>
      <c r="C105" s="261" t="s">
        <v>1074</v>
      </c>
      <c r="D105" s="261"/>
      <c r="E105" s="261"/>
      <c r="F105" s="280" t="s">
        <v>1071</v>
      </c>
      <c r="G105" s="261"/>
      <c r="H105" s="261" t="s">
        <v>1110</v>
      </c>
      <c r="I105" s="261" t="s">
        <v>1073</v>
      </c>
      <c r="J105" s="261">
        <v>120</v>
      </c>
      <c r="K105" s="272"/>
    </row>
    <row r="106" spans="2:11" ht="15" customHeight="1">
      <c r="B106" s="281"/>
      <c r="C106" s="261" t="s">
        <v>1076</v>
      </c>
      <c r="D106" s="261"/>
      <c r="E106" s="261"/>
      <c r="F106" s="280" t="s">
        <v>1077</v>
      </c>
      <c r="G106" s="261"/>
      <c r="H106" s="261" t="s">
        <v>1110</v>
      </c>
      <c r="I106" s="261" t="s">
        <v>1073</v>
      </c>
      <c r="J106" s="261">
        <v>50</v>
      </c>
      <c r="K106" s="272"/>
    </row>
    <row r="107" spans="2:11" ht="15" customHeight="1">
      <c r="B107" s="281"/>
      <c r="C107" s="261" t="s">
        <v>1079</v>
      </c>
      <c r="D107" s="261"/>
      <c r="E107" s="261"/>
      <c r="F107" s="280" t="s">
        <v>1071</v>
      </c>
      <c r="G107" s="261"/>
      <c r="H107" s="261" t="s">
        <v>1110</v>
      </c>
      <c r="I107" s="261" t="s">
        <v>1081</v>
      </c>
      <c r="J107" s="261"/>
      <c r="K107" s="272"/>
    </row>
    <row r="108" spans="2:11" ht="15" customHeight="1">
      <c r="B108" s="281"/>
      <c r="C108" s="261" t="s">
        <v>1090</v>
      </c>
      <c r="D108" s="261"/>
      <c r="E108" s="261"/>
      <c r="F108" s="280" t="s">
        <v>1077</v>
      </c>
      <c r="G108" s="261"/>
      <c r="H108" s="261" t="s">
        <v>1110</v>
      </c>
      <c r="I108" s="261" t="s">
        <v>1073</v>
      </c>
      <c r="J108" s="261">
        <v>50</v>
      </c>
      <c r="K108" s="272"/>
    </row>
    <row r="109" spans="2:11" ht="15" customHeight="1">
      <c r="B109" s="281"/>
      <c r="C109" s="261" t="s">
        <v>1098</v>
      </c>
      <c r="D109" s="261"/>
      <c r="E109" s="261"/>
      <c r="F109" s="280" t="s">
        <v>1077</v>
      </c>
      <c r="G109" s="261"/>
      <c r="H109" s="261" t="s">
        <v>1110</v>
      </c>
      <c r="I109" s="261" t="s">
        <v>1073</v>
      </c>
      <c r="J109" s="261">
        <v>50</v>
      </c>
      <c r="K109" s="272"/>
    </row>
    <row r="110" spans="2:11" ht="15" customHeight="1">
      <c r="B110" s="281"/>
      <c r="C110" s="261" t="s">
        <v>1096</v>
      </c>
      <c r="D110" s="261"/>
      <c r="E110" s="261"/>
      <c r="F110" s="280" t="s">
        <v>1077</v>
      </c>
      <c r="G110" s="261"/>
      <c r="H110" s="261" t="s">
        <v>1110</v>
      </c>
      <c r="I110" s="261" t="s">
        <v>1073</v>
      </c>
      <c r="J110" s="261">
        <v>50</v>
      </c>
      <c r="K110" s="272"/>
    </row>
    <row r="111" spans="2:11" ht="15" customHeight="1">
      <c r="B111" s="281"/>
      <c r="C111" s="261" t="s">
        <v>60</v>
      </c>
      <c r="D111" s="261"/>
      <c r="E111" s="261"/>
      <c r="F111" s="280" t="s">
        <v>1071</v>
      </c>
      <c r="G111" s="261"/>
      <c r="H111" s="261" t="s">
        <v>1111</v>
      </c>
      <c r="I111" s="261" t="s">
        <v>1073</v>
      </c>
      <c r="J111" s="261">
        <v>20</v>
      </c>
      <c r="K111" s="272"/>
    </row>
    <row r="112" spans="2:11" ht="15" customHeight="1">
      <c r="B112" s="281"/>
      <c r="C112" s="261" t="s">
        <v>1112</v>
      </c>
      <c r="D112" s="261"/>
      <c r="E112" s="261"/>
      <c r="F112" s="280" t="s">
        <v>1071</v>
      </c>
      <c r="G112" s="261"/>
      <c r="H112" s="261" t="s">
        <v>1113</v>
      </c>
      <c r="I112" s="261" t="s">
        <v>1073</v>
      </c>
      <c r="J112" s="261">
        <v>120</v>
      </c>
      <c r="K112" s="272"/>
    </row>
    <row r="113" spans="2:11" ht="15" customHeight="1">
      <c r="B113" s="281"/>
      <c r="C113" s="261" t="s">
        <v>45</v>
      </c>
      <c r="D113" s="261"/>
      <c r="E113" s="261"/>
      <c r="F113" s="280" t="s">
        <v>1071</v>
      </c>
      <c r="G113" s="261"/>
      <c r="H113" s="261" t="s">
        <v>1114</v>
      </c>
      <c r="I113" s="261" t="s">
        <v>1105</v>
      </c>
      <c r="J113" s="261"/>
      <c r="K113" s="272"/>
    </row>
    <row r="114" spans="2:11" ht="15" customHeight="1">
      <c r="B114" s="281"/>
      <c r="C114" s="261" t="s">
        <v>55</v>
      </c>
      <c r="D114" s="261"/>
      <c r="E114" s="261"/>
      <c r="F114" s="280" t="s">
        <v>1071</v>
      </c>
      <c r="G114" s="261"/>
      <c r="H114" s="261" t="s">
        <v>1115</v>
      </c>
      <c r="I114" s="261" t="s">
        <v>1105</v>
      </c>
      <c r="J114" s="261"/>
      <c r="K114" s="272"/>
    </row>
    <row r="115" spans="2:11" ht="15" customHeight="1">
      <c r="B115" s="281"/>
      <c r="C115" s="261" t="s">
        <v>64</v>
      </c>
      <c r="D115" s="261"/>
      <c r="E115" s="261"/>
      <c r="F115" s="280" t="s">
        <v>1071</v>
      </c>
      <c r="G115" s="261"/>
      <c r="H115" s="261" t="s">
        <v>1116</v>
      </c>
      <c r="I115" s="261" t="s">
        <v>1117</v>
      </c>
      <c r="J115" s="261"/>
      <c r="K115" s="272"/>
    </row>
    <row r="116" spans="2:11" ht="15" customHeight="1">
      <c r="B116" s="284"/>
      <c r="C116" s="290"/>
      <c r="D116" s="290"/>
      <c r="E116" s="290"/>
      <c r="F116" s="290"/>
      <c r="G116" s="290"/>
      <c r="H116" s="290"/>
      <c r="I116" s="290"/>
      <c r="J116" s="290"/>
      <c r="K116" s="286"/>
    </row>
    <row r="117" spans="2:11" ht="18.75" customHeight="1">
      <c r="B117" s="291"/>
      <c r="C117" s="257"/>
      <c r="D117" s="257"/>
      <c r="E117" s="257"/>
      <c r="F117" s="292"/>
      <c r="G117" s="257"/>
      <c r="H117" s="257"/>
      <c r="I117" s="257"/>
      <c r="J117" s="257"/>
      <c r="K117" s="291"/>
    </row>
    <row r="118" spans="2:11" ht="18.75" customHeight="1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spans="2:11" ht="7.5" customHeight="1">
      <c r="B119" s="293"/>
      <c r="C119" s="294"/>
      <c r="D119" s="294"/>
      <c r="E119" s="294"/>
      <c r="F119" s="294"/>
      <c r="G119" s="294"/>
      <c r="H119" s="294"/>
      <c r="I119" s="294"/>
      <c r="J119" s="294"/>
      <c r="K119" s="295"/>
    </row>
    <row r="120" spans="2:11" ht="45" customHeight="1">
      <c r="B120" s="296"/>
      <c r="C120" s="419" t="s">
        <v>1118</v>
      </c>
      <c r="D120" s="419"/>
      <c r="E120" s="419"/>
      <c r="F120" s="419"/>
      <c r="G120" s="419"/>
      <c r="H120" s="419"/>
      <c r="I120" s="419"/>
      <c r="J120" s="419"/>
      <c r="K120" s="297"/>
    </row>
    <row r="121" spans="2:11" ht="17.25" customHeight="1">
      <c r="B121" s="298"/>
      <c r="C121" s="273" t="s">
        <v>1065</v>
      </c>
      <c r="D121" s="273"/>
      <c r="E121" s="273"/>
      <c r="F121" s="273" t="s">
        <v>1066</v>
      </c>
      <c r="G121" s="274"/>
      <c r="H121" s="273" t="s">
        <v>116</v>
      </c>
      <c r="I121" s="273" t="s">
        <v>64</v>
      </c>
      <c r="J121" s="273" t="s">
        <v>1067</v>
      </c>
      <c r="K121" s="299"/>
    </row>
    <row r="122" spans="2:11" ht="17.25" customHeight="1">
      <c r="B122" s="298"/>
      <c r="C122" s="275" t="s">
        <v>1068</v>
      </c>
      <c r="D122" s="275"/>
      <c r="E122" s="275"/>
      <c r="F122" s="276" t="s">
        <v>1069</v>
      </c>
      <c r="G122" s="277"/>
      <c r="H122" s="275"/>
      <c r="I122" s="275"/>
      <c r="J122" s="275" t="s">
        <v>1070</v>
      </c>
      <c r="K122" s="299"/>
    </row>
    <row r="123" spans="2:11" ht="5.25" customHeight="1">
      <c r="B123" s="300"/>
      <c r="C123" s="278"/>
      <c r="D123" s="278"/>
      <c r="E123" s="278"/>
      <c r="F123" s="278"/>
      <c r="G123" s="261"/>
      <c r="H123" s="278"/>
      <c r="I123" s="278"/>
      <c r="J123" s="278"/>
      <c r="K123" s="301"/>
    </row>
    <row r="124" spans="2:11" ht="15" customHeight="1">
      <c r="B124" s="300"/>
      <c r="C124" s="261" t="s">
        <v>1074</v>
      </c>
      <c r="D124" s="278"/>
      <c r="E124" s="278"/>
      <c r="F124" s="280" t="s">
        <v>1071</v>
      </c>
      <c r="G124" s="261"/>
      <c r="H124" s="261" t="s">
        <v>1110</v>
      </c>
      <c r="I124" s="261" t="s">
        <v>1073</v>
      </c>
      <c r="J124" s="261">
        <v>120</v>
      </c>
      <c r="K124" s="302"/>
    </row>
    <row r="125" spans="2:11" ht="15" customHeight="1">
      <c r="B125" s="300"/>
      <c r="C125" s="261" t="s">
        <v>1119</v>
      </c>
      <c r="D125" s="261"/>
      <c r="E125" s="261"/>
      <c r="F125" s="280" t="s">
        <v>1071</v>
      </c>
      <c r="G125" s="261"/>
      <c r="H125" s="261" t="s">
        <v>1120</v>
      </c>
      <c r="I125" s="261" t="s">
        <v>1073</v>
      </c>
      <c r="J125" s="261" t="s">
        <v>1121</v>
      </c>
      <c r="K125" s="302"/>
    </row>
    <row r="126" spans="2:11" ht="15" customHeight="1">
      <c r="B126" s="300"/>
      <c r="C126" s="261" t="s">
        <v>1020</v>
      </c>
      <c r="D126" s="261"/>
      <c r="E126" s="261"/>
      <c r="F126" s="280" t="s">
        <v>1071</v>
      </c>
      <c r="G126" s="261"/>
      <c r="H126" s="261" t="s">
        <v>1122</v>
      </c>
      <c r="I126" s="261" t="s">
        <v>1073</v>
      </c>
      <c r="J126" s="261" t="s">
        <v>1121</v>
      </c>
      <c r="K126" s="302"/>
    </row>
    <row r="127" spans="2:11" ht="15" customHeight="1">
      <c r="B127" s="300"/>
      <c r="C127" s="261" t="s">
        <v>1082</v>
      </c>
      <c r="D127" s="261"/>
      <c r="E127" s="261"/>
      <c r="F127" s="280" t="s">
        <v>1077</v>
      </c>
      <c r="G127" s="261"/>
      <c r="H127" s="261" t="s">
        <v>1083</v>
      </c>
      <c r="I127" s="261" t="s">
        <v>1073</v>
      </c>
      <c r="J127" s="261">
        <v>15</v>
      </c>
      <c r="K127" s="302"/>
    </row>
    <row r="128" spans="2:11" ht="15" customHeight="1">
      <c r="B128" s="300"/>
      <c r="C128" s="282" t="s">
        <v>1084</v>
      </c>
      <c r="D128" s="282"/>
      <c r="E128" s="282"/>
      <c r="F128" s="283" t="s">
        <v>1077</v>
      </c>
      <c r="G128" s="282"/>
      <c r="H128" s="282" t="s">
        <v>1085</v>
      </c>
      <c r="I128" s="282" t="s">
        <v>1073</v>
      </c>
      <c r="J128" s="282">
        <v>15</v>
      </c>
      <c r="K128" s="302"/>
    </row>
    <row r="129" spans="2:11" ht="15" customHeight="1">
      <c r="B129" s="300"/>
      <c r="C129" s="282" t="s">
        <v>1086</v>
      </c>
      <c r="D129" s="282"/>
      <c r="E129" s="282"/>
      <c r="F129" s="283" t="s">
        <v>1077</v>
      </c>
      <c r="G129" s="282"/>
      <c r="H129" s="282" t="s">
        <v>1087</v>
      </c>
      <c r="I129" s="282" t="s">
        <v>1073</v>
      </c>
      <c r="J129" s="282">
        <v>20</v>
      </c>
      <c r="K129" s="302"/>
    </row>
    <row r="130" spans="2:11" ht="15" customHeight="1">
      <c r="B130" s="300"/>
      <c r="C130" s="282" t="s">
        <v>1088</v>
      </c>
      <c r="D130" s="282"/>
      <c r="E130" s="282"/>
      <c r="F130" s="283" t="s">
        <v>1077</v>
      </c>
      <c r="G130" s="282"/>
      <c r="H130" s="282" t="s">
        <v>1089</v>
      </c>
      <c r="I130" s="282" t="s">
        <v>1073</v>
      </c>
      <c r="J130" s="282">
        <v>20</v>
      </c>
      <c r="K130" s="302"/>
    </row>
    <row r="131" spans="2:11" ht="15" customHeight="1">
      <c r="B131" s="300"/>
      <c r="C131" s="261" t="s">
        <v>1076</v>
      </c>
      <c r="D131" s="261"/>
      <c r="E131" s="261"/>
      <c r="F131" s="280" t="s">
        <v>1077</v>
      </c>
      <c r="G131" s="261"/>
      <c r="H131" s="261" t="s">
        <v>1110</v>
      </c>
      <c r="I131" s="261" t="s">
        <v>1073</v>
      </c>
      <c r="J131" s="261">
        <v>50</v>
      </c>
      <c r="K131" s="302"/>
    </row>
    <row r="132" spans="2:11" ht="15" customHeight="1">
      <c r="B132" s="300"/>
      <c r="C132" s="261" t="s">
        <v>1090</v>
      </c>
      <c r="D132" s="261"/>
      <c r="E132" s="261"/>
      <c r="F132" s="280" t="s">
        <v>1077</v>
      </c>
      <c r="G132" s="261"/>
      <c r="H132" s="261" t="s">
        <v>1110</v>
      </c>
      <c r="I132" s="261" t="s">
        <v>1073</v>
      </c>
      <c r="J132" s="261">
        <v>50</v>
      </c>
      <c r="K132" s="302"/>
    </row>
    <row r="133" spans="2:11" ht="15" customHeight="1">
      <c r="B133" s="300"/>
      <c r="C133" s="261" t="s">
        <v>1096</v>
      </c>
      <c r="D133" s="261"/>
      <c r="E133" s="261"/>
      <c r="F133" s="280" t="s">
        <v>1077</v>
      </c>
      <c r="G133" s="261"/>
      <c r="H133" s="261" t="s">
        <v>1110</v>
      </c>
      <c r="I133" s="261" t="s">
        <v>1073</v>
      </c>
      <c r="J133" s="261">
        <v>50</v>
      </c>
      <c r="K133" s="302"/>
    </row>
    <row r="134" spans="2:11" ht="15" customHeight="1">
      <c r="B134" s="300"/>
      <c r="C134" s="261" t="s">
        <v>1098</v>
      </c>
      <c r="D134" s="261"/>
      <c r="E134" s="261"/>
      <c r="F134" s="280" t="s">
        <v>1077</v>
      </c>
      <c r="G134" s="261"/>
      <c r="H134" s="261" t="s">
        <v>1110</v>
      </c>
      <c r="I134" s="261" t="s">
        <v>1073</v>
      </c>
      <c r="J134" s="261">
        <v>50</v>
      </c>
      <c r="K134" s="302"/>
    </row>
    <row r="135" spans="2:11" ht="15" customHeight="1">
      <c r="B135" s="300"/>
      <c r="C135" s="261" t="s">
        <v>121</v>
      </c>
      <c r="D135" s="261"/>
      <c r="E135" s="261"/>
      <c r="F135" s="280" t="s">
        <v>1077</v>
      </c>
      <c r="G135" s="261"/>
      <c r="H135" s="261" t="s">
        <v>1123</v>
      </c>
      <c r="I135" s="261" t="s">
        <v>1073</v>
      </c>
      <c r="J135" s="261">
        <v>255</v>
      </c>
      <c r="K135" s="302"/>
    </row>
    <row r="136" spans="2:11" ht="15" customHeight="1">
      <c r="B136" s="300"/>
      <c r="C136" s="261" t="s">
        <v>1100</v>
      </c>
      <c r="D136" s="261"/>
      <c r="E136" s="261"/>
      <c r="F136" s="280" t="s">
        <v>1071</v>
      </c>
      <c r="G136" s="261"/>
      <c r="H136" s="261" t="s">
        <v>1124</v>
      </c>
      <c r="I136" s="261" t="s">
        <v>1102</v>
      </c>
      <c r="J136" s="261"/>
      <c r="K136" s="302"/>
    </row>
    <row r="137" spans="2:11" ht="15" customHeight="1">
      <c r="B137" s="300"/>
      <c r="C137" s="261" t="s">
        <v>1103</v>
      </c>
      <c r="D137" s="261"/>
      <c r="E137" s="261"/>
      <c r="F137" s="280" t="s">
        <v>1071</v>
      </c>
      <c r="G137" s="261"/>
      <c r="H137" s="261" t="s">
        <v>1125</v>
      </c>
      <c r="I137" s="261" t="s">
        <v>1105</v>
      </c>
      <c r="J137" s="261"/>
      <c r="K137" s="302"/>
    </row>
    <row r="138" spans="2:11" ht="15" customHeight="1">
      <c r="B138" s="300"/>
      <c r="C138" s="261" t="s">
        <v>1106</v>
      </c>
      <c r="D138" s="261"/>
      <c r="E138" s="261"/>
      <c r="F138" s="280" t="s">
        <v>1071</v>
      </c>
      <c r="G138" s="261"/>
      <c r="H138" s="261" t="s">
        <v>1106</v>
      </c>
      <c r="I138" s="261" t="s">
        <v>1105</v>
      </c>
      <c r="J138" s="261"/>
      <c r="K138" s="302"/>
    </row>
    <row r="139" spans="2:11" ht="15" customHeight="1">
      <c r="B139" s="300"/>
      <c r="C139" s="261" t="s">
        <v>45</v>
      </c>
      <c r="D139" s="261"/>
      <c r="E139" s="261"/>
      <c r="F139" s="280" t="s">
        <v>1071</v>
      </c>
      <c r="G139" s="261"/>
      <c r="H139" s="261" t="s">
        <v>1126</v>
      </c>
      <c r="I139" s="261" t="s">
        <v>1105</v>
      </c>
      <c r="J139" s="261"/>
      <c r="K139" s="302"/>
    </row>
    <row r="140" spans="2:11" ht="15" customHeight="1">
      <c r="B140" s="300"/>
      <c r="C140" s="261" t="s">
        <v>1127</v>
      </c>
      <c r="D140" s="261"/>
      <c r="E140" s="261"/>
      <c r="F140" s="280" t="s">
        <v>1071</v>
      </c>
      <c r="G140" s="261"/>
      <c r="H140" s="261" t="s">
        <v>1128</v>
      </c>
      <c r="I140" s="261" t="s">
        <v>1105</v>
      </c>
      <c r="J140" s="261"/>
      <c r="K140" s="302"/>
    </row>
    <row r="141" spans="2:11" ht="15" customHeight="1">
      <c r="B141" s="303"/>
      <c r="C141" s="304"/>
      <c r="D141" s="304"/>
      <c r="E141" s="304"/>
      <c r="F141" s="304"/>
      <c r="G141" s="304"/>
      <c r="H141" s="304"/>
      <c r="I141" s="304"/>
      <c r="J141" s="304"/>
      <c r="K141" s="305"/>
    </row>
    <row r="142" spans="2:11" ht="18.75" customHeight="1">
      <c r="B142" s="257"/>
      <c r="C142" s="257"/>
      <c r="D142" s="257"/>
      <c r="E142" s="257"/>
      <c r="F142" s="292"/>
      <c r="G142" s="257"/>
      <c r="H142" s="257"/>
      <c r="I142" s="257"/>
      <c r="J142" s="257"/>
      <c r="K142" s="257"/>
    </row>
    <row r="143" spans="2:11" ht="18.75" customHeight="1"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</row>
    <row r="144" spans="2:11" ht="7.5" customHeight="1">
      <c r="B144" s="268"/>
      <c r="C144" s="269"/>
      <c r="D144" s="269"/>
      <c r="E144" s="269"/>
      <c r="F144" s="269"/>
      <c r="G144" s="269"/>
      <c r="H144" s="269"/>
      <c r="I144" s="269"/>
      <c r="J144" s="269"/>
      <c r="K144" s="270"/>
    </row>
    <row r="145" spans="2:11" ht="45" customHeight="1">
      <c r="B145" s="271"/>
      <c r="C145" s="423" t="s">
        <v>1129</v>
      </c>
      <c r="D145" s="423"/>
      <c r="E145" s="423"/>
      <c r="F145" s="423"/>
      <c r="G145" s="423"/>
      <c r="H145" s="423"/>
      <c r="I145" s="423"/>
      <c r="J145" s="423"/>
      <c r="K145" s="272"/>
    </row>
    <row r="146" spans="2:11" ht="17.25" customHeight="1">
      <c r="B146" s="271"/>
      <c r="C146" s="273" t="s">
        <v>1065</v>
      </c>
      <c r="D146" s="273"/>
      <c r="E146" s="273"/>
      <c r="F146" s="273" t="s">
        <v>1066</v>
      </c>
      <c r="G146" s="274"/>
      <c r="H146" s="273" t="s">
        <v>116</v>
      </c>
      <c r="I146" s="273" t="s">
        <v>64</v>
      </c>
      <c r="J146" s="273" t="s">
        <v>1067</v>
      </c>
      <c r="K146" s="272"/>
    </row>
    <row r="147" spans="2:11" ht="17.25" customHeight="1">
      <c r="B147" s="271"/>
      <c r="C147" s="275" t="s">
        <v>1068</v>
      </c>
      <c r="D147" s="275"/>
      <c r="E147" s="275"/>
      <c r="F147" s="276" t="s">
        <v>1069</v>
      </c>
      <c r="G147" s="277"/>
      <c r="H147" s="275"/>
      <c r="I147" s="275"/>
      <c r="J147" s="275" t="s">
        <v>1070</v>
      </c>
      <c r="K147" s="272"/>
    </row>
    <row r="148" spans="2:11" ht="5.25" customHeight="1">
      <c r="B148" s="281"/>
      <c r="C148" s="278"/>
      <c r="D148" s="278"/>
      <c r="E148" s="278"/>
      <c r="F148" s="278"/>
      <c r="G148" s="279"/>
      <c r="H148" s="278"/>
      <c r="I148" s="278"/>
      <c r="J148" s="278"/>
      <c r="K148" s="302"/>
    </row>
    <row r="149" spans="2:11" ht="15" customHeight="1">
      <c r="B149" s="281"/>
      <c r="C149" s="306" t="s">
        <v>1074</v>
      </c>
      <c r="D149" s="261"/>
      <c r="E149" s="261"/>
      <c r="F149" s="307" t="s">
        <v>1071</v>
      </c>
      <c r="G149" s="261"/>
      <c r="H149" s="306" t="s">
        <v>1110</v>
      </c>
      <c r="I149" s="306" t="s">
        <v>1073</v>
      </c>
      <c r="J149" s="306">
        <v>120</v>
      </c>
      <c r="K149" s="302"/>
    </row>
    <row r="150" spans="2:11" ht="15" customHeight="1">
      <c r="B150" s="281"/>
      <c r="C150" s="306" t="s">
        <v>1119</v>
      </c>
      <c r="D150" s="261"/>
      <c r="E150" s="261"/>
      <c r="F150" s="307" t="s">
        <v>1071</v>
      </c>
      <c r="G150" s="261"/>
      <c r="H150" s="306" t="s">
        <v>1130</v>
      </c>
      <c r="I150" s="306" t="s">
        <v>1073</v>
      </c>
      <c r="J150" s="306" t="s">
        <v>1121</v>
      </c>
      <c r="K150" s="302"/>
    </row>
    <row r="151" spans="2:11" ht="15" customHeight="1">
      <c r="B151" s="281"/>
      <c r="C151" s="306" t="s">
        <v>1020</v>
      </c>
      <c r="D151" s="261"/>
      <c r="E151" s="261"/>
      <c r="F151" s="307" t="s">
        <v>1071</v>
      </c>
      <c r="G151" s="261"/>
      <c r="H151" s="306" t="s">
        <v>1131</v>
      </c>
      <c r="I151" s="306" t="s">
        <v>1073</v>
      </c>
      <c r="J151" s="306" t="s">
        <v>1121</v>
      </c>
      <c r="K151" s="302"/>
    </row>
    <row r="152" spans="2:11" ht="15" customHeight="1">
      <c r="B152" s="281"/>
      <c r="C152" s="306" t="s">
        <v>1076</v>
      </c>
      <c r="D152" s="261"/>
      <c r="E152" s="261"/>
      <c r="F152" s="307" t="s">
        <v>1077</v>
      </c>
      <c r="G152" s="261"/>
      <c r="H152" s="306" t="s">
        <v>1110</v>
      </c>
      <c r="I152" s="306" t="s">
        <v>1073</v>
      </c>
      <c r="J152" s="306">
        <v>50</v>
      </c>
      <c r="K152" s="302"/>
    </row>
    <row r="153" spans="2:11" ht="15" customHeight="1">
      <c r="B153" s="281"/>
      <c r="C153" s="306" t="s">
        <v>1079</v>
      </c>
      <c r="D153" s="261"/>
      <c r="E153" s="261"/>
      <c r="F153" s="307" t="s">
        <v>1071</v>
      </c>
      <c r="G153" s="261"/>
      <c r="H153" s="306" t="s">
        <v>1110</v>
      </c>
      <c r="I153" s="306" t="s">
        <v>1081</v>
      </c>
      <c r="J153" s="306"/>
      <c r="K153" s="302"/>
    </row>
    <row r="154" spans="2:11" ht="15" customHeight="1">
      <c r="B154" s="281"/>
      <c r="C154" s="306" t="s">
        <v>1090</v>
      </c>
      <c r="D154" s="261"/>
      <c r="E154" s="261"/>
      <c r="F154" s="307" t="s">
        <v>1077</v>
      </c>
      <c r="G154" s="261"/>
      <c r="H154" s="306" t="s">
        <v>1110</v>
      </c>
      <c r="I154" s="306" t="s">
        <v>1073</v>
      </c>
      <c r="J154" s="306">
        <v>50</v>
      </c>
      <c r="K154" s="302"/>
    </row>
    <row r="155" spans="2:11" ht="15" customHeight="1">
      <c r="B155" s="281"/>
      <c r="C155" s="306" t="s">
        <v>1098</v>
      </c>
      <c r="D155" s="261"/>
      <c r="E155" s="261"/>
      <c r="F155" s="307" t="s">
        <v>1077</v>
      </c>
      <c r="G155" s="261"/>
      <c r="H155" s="306" t="s">
        <v>1110</v>
      </c>
      <c r="I155" s="306" t="s">
        <v>1073</v>
      </c>
      <c r="J155" s="306">
        <v>50</v>
      </c>
      <c r="K155" s="302"/>
    </row>
    <row r="156" spans="2:11" ht="15" customHeight="1">
      <c r="B156" s="281"/>
      <c r="C156" s="306" t="s">
        <v>1096</v>
      </c>
      <c r="D156" s="261"/>
      <c r="E156" s="261"/>
      <c r="F156" s="307" t="s">
        <v>1077</v>
      </c>
      <c r="G156" s="261"/>
      <c r="H156" s="306" t="s">
        <v>1110</v>
      </c>
      <c r="I156" s="306" t="s">
        <v>1073</v>
      </c>
      <c r="J156" s="306">
        <v>50</v>
      </c>
      <c r="K156" s="302"/>
    </row>
    <row r="157" spans="2:11" ht="15" customHeight="1">
      <c r="B157" s="281"/>
      <c r="C157" s="306" t="s">
        <v>100</v>
      </c>
      <c r="D157" s="261"/>
      <c r="E157" s="261"/>
      <c r="F157" s="307" t="s">
        <v>1071</v>
      </c>
      <c r="G157" s="261"/>
      <c r="H157" s="306" t="s">
        <v>1132</v>
      </c>
      <c r="I157" s="306" t="s">
        <v>1073</v>
      </c>
      <c r="J157" s="306" t="s">
        <v>1133</v>
      </c>
      <c r="K157" s="302"/>
    </row>
    <row r="158" spans="2:11" ht="15" customHeight="1">
      <c r="B158" s="281"/>
      <c r="C158" s="306" t="s">
        <v>1134</v>
      </c>
      <c r="D158" s="261"/>
      <c r="E158" s="261"/>
      <c r="F158" s="307" t="s">
        <v>1071</v>
      </c>
      <c r="G158" s="261"/>
      <c r="H158" s="306" t="s">
        <v>1135</v>
      </c>
      <c r="I158" s="306" t="s">
        <v>1105</v>
      </c>
      <c r="J158" s="306"/>
      <c r="K158" s="302"/>
    </row>
    <row r="159" spans="2:11" ht="15" customHeight="1">
      <c r="B159" s="308"/>
      <c r="C159" s="290"/>
      <c r="D159" s="290"/>
      <c r="E159" s="290"/>
      <c r="F159" s="290"/>
      <c r="G159" s="290"/>
      <c r="H159" s="290"/>
      <c r="I159" s="290"/>
      <c r="J159" s="290"/>
      <c r="K159" s="309"/>
    </row>
    <row r="160" spans="2:11" ht="18.75" customHeight="1">
      <c r="B160" s="257"/>
      <c r="C160" s="261"/>
      <c r="D160" s="261"/>
      <c r="E160" s="261"/>
      <c r="F160" s="280"/>
      <c r="G160" s="261"/>
      <c r="H160" s="261"/>
      <c r="I160" s="261"/>
      <c r="J160" s="261"/>
      <c r="K160" s="257"/>
    </row>
    <row r="161" spans="2:11" ht="18.75" customHeight="1"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</row>
    <row r="162" spans="2:11" ht="7.5" customHeight="1">
      <c r="B162" s="248"/>
      <c r="C162" s="249"/>
      <c r="D162" s="249"/>
      <c r="E162" s="249"/>
      <c r="F162" s="249"/>
      <c r="G162" s="249"/>
      <c r="H162" s="249"/>
      <c r="I162" s="249"/>
      <c r="J162" s="249"/>
      <c r="K162" s="250"/>
    </row>
    <row r="163" spans="2:11" ht="45" customHeight="1">
      <c r="B163" s="251"/>
      <c r="C163" s="419" t="s">
        <v>1136</v>
      </c>
      <c r="D163" s="419"/>
      <c r="E163" s="419"/>
      <c r="F163" s="419"/>
      <c r="G163" s="419"/>
      <c r="H163" s="419"/>
      <c r="I163" s="419"/>
      <c r="J163" s="419"/>
      <c r="K163" s="252"/>
    </row>
    <row r="164" spans="2:11" ht="17.25" customHeight="1">
      <c r="B164" s="251"/>
      <c r="C164" s="273" t="s">
        <v>1065</v>
      </c>
      <c r="D164" s="273"/>
      <c r="E164" s="273"/>
      <c r="F164" s="273" t="s">
        <v>1066</v>
      </c>
      <c r="G164" s="310"/>
      <c r="H164" s="311" t="s">
        <v>116</v>
      </c>
      <c r="I164" s="311" t="s">
        <v>64</v>
      </c>
      <c r="J164" s="273" t="s">
        <v>1067</v>
      </c>
      <c r="K164" s="252"/>
    </row>
    <row r="165" spans="2:11" ht="17.25" customHeight="1">
      <c r="B165" s="254"/>
      <c r="C165" s="275" t="s">
        <v>1068</v>
      </c>
      <c r="D165" s="275"/>
      <c r="E165" s="275"/>
      <c r="F165" s="276" t="s">
        <v>1069</v>
      </c>
      <c r="G165" s="312"/>
      <c r="H165" s="313"/>
      <c r="I165" s="313"/>
      <c r="J165" s="275" t="s">
        <v>1070</v>
      </c>
      <c r="K165" s="255"/>
    </row>
    <row r="166" spans="2:11" ht="5.25" customHeight="1">
      <c r="B166" s="281"/>
      <c r="C166" s="278"/>
      <c r="D166" s="278"/>
      <c r="E166" s="278"/>
      <c r="F166" s="278"/>
      <c r="G166" s="279"/>
      <c r="H166" s="278"/>
      <c r="I166" s="278"/>
      <c r="J166" s="278"/>
      <c r="K166" s="302"/>
    </row>
    <row r="167" spans="2:11" ht="15" customHeight="1">
      <c r="B167" s="281"/>
      <c r="C167" s="261" t="s">
        <v>1074</v>
      </c>
      <c r="D167" s="261"/>
      <c r="E167" s="261"/>
      <c r="F167" s="280" t="s">
        <v>1071</v>
      </c>
      <c r="G167" s="261"/>
      <c r="H167" s="261" t="s">
        <v>1110</v>
      </c>
      <c r="I167" s="261" t="s">
        <v>1073</v>
      </c>
      <c r="J167" s="261">
        <v>120</v>
      </c>
      <c r="K167" s="302"/>
    </row>
    <row r="168" spans="2:11" ht="15" customHeight="1">
      <c r="B168" s="281"/>
      <c r="C168" s="261" t="s">
        <v>1119</v>
      </c>
      <c r="D168" s="261"/>
      <c r="E168" s="261"/>
      <c r="F168" s="280" t="s">
        <v>1071</v>
      </c>
      <c r="G168" s="261"/>
      <c r="H168" s="261" t="s">
        <v>1120</v>
      </c>
      <c r="I168" s="261" t="s">
        <v>1073</v>
      </c>
      <c r="J168" s="261" t="s">
        <v>1121</v>
      </c>
      <c r="K168" s="302"/>
    </row>
    <row r="169" spans="2:11" ht="15" customHeight="1">
      <c r="B169" s="281"/>
      <c r="C169" s="261" t="s">
        <v>1020</v>
      </c>
      <c r="D169" s="261"/>
      <c r="E169" s="261"/>
      <c r="F169" s="280" t="s">
        <v>1071</v>
      </c>
      <c r="G169" s="261"/>
      <c r="H169" s="261" t="s">
        <v>1137</v>
      </c>
      <c r="I169" s="261" t="s">
        <v>1073</v>
      </c>
      <c r="J169" s="261" t="s">
        <v>1121</v>
      </c>
      <c r="K169" s="302"/>
    </row>
    <row r="170" spans="2:11" ht="15" customHeight="1">
      <c r="B170" s="281"/>
      <c r="C170" s="261" t="s">
        <v>1076</v>
      </c>
      <c r="D170" s="261"/>
      <c r="E170" s="261"/>
      <c r="F170" s="280" t="s">
        <v>1077</v>
      </c>
      <c r="G170" s="261"/>
      <c r="H170" s="261" t="s">
        <v>1137</v>
      </c>
      <c r="I170" s="261" t="s">
        <v>1073</v>
      </c>
      <c r="J170" s="261">
        <v>50</v>
      </c>
      <c r="K170" s="302"/>
    </row>
    <row r="171" spans="2:11" ht="15" customHeight="1">
      <c r="B171" s="281"/>
      <c r="C171" s="261" t="s">
        <v>1079</v>
      </c>
      <c r="D171" s="261"/>
      <c r="E171" s="261"/>
      <c r="F171" s="280" t="s">
        <v>1071</v>
      </c>
      <c r="G171" s="261"/>
      <c r="H171" s="261" t="s">
        <v>1137</v>
      </c>
      <c r="I171" s="261" t="s">
        <v>1081</v>
      </c>
      <c r="J171" s="261"/>
      <c r="K171" s="302"/>
    </row>
    <row r="172" spans="2:11" ht="15" customHeight="1">
      <c r="B172" s="281"/>
      <c r="C172" s="261" t="s">
        <v>1090</v>
      </c>
      <c r="D172" s="261"/>
      <c r="E172" s="261"/>
      <c r="F172" s="280" t="s">
        <v>1077</v>
      </c>
      <c r="G172" s="261"/>
      <c r="H172" s="261" t="s">
        <v>1137</v>
      </c>
      <c r="I172" s="261" t="s">
        <v>1073</v>
      </c>
      <c r="J172" s="261">
        <v>50</v>
      </c>
      <c r="K172" s="302"/>
    </row>
    <row r="173" spans="2:11" ht="15" customHeight="1">
      <c r="B173" s="281"/>
      <c r="C173" s="261" t="s">
        <v>1098</v>
      </c>
      <c r="D173" s="261"/>
      <c r="E173" s="261"/>
      <c r="F173" s="280" t="s">
        <v>1077</v>
      </c>
      <c r="G173" s="261"/>
      <c r="H173" s="261" t="s">
        <v>1137</v>
      </c>
      <c r="I173" s="261" t="s">
        <v>1073</v>
      </c>
      <c r="J173" s="261">
        <v>50</v>
      </c>
      <c r="K173" s="302"/>
    </row>
    <row r="174" spans="2:11" ht="15" customHeight="1">
      <c r="B174" s="281"/>
      <c r="C174" s="261" t="s">
        <v>1096</v>
      </c>
      <c r="D174" s="261"/>
      <c r="E174" s="261"/>
      <c r="F174" s="280" t="s">
        <v>1077</v>
      </c>
      <c r="G174" s="261"/>
      <c r="H174" s="261" t="s">
        <v>1137</v>
      </c>
      <c r="I174" s="261" t="s">
        <v>1073</v>
      </c>
      <c r="J174" s="261">
        <v>50</v>
      </c>
      <c r="K174" s="302"/>
    </row>
    <row r="175" spans="2:11" ht="15" customHeight="1">
      <c r="B175" s="281"/>
      <c r="C175" s="261" t="s">
        <v>115</v>
      </c>
      <c r="D175" s="261"/>
      <c r="E175" s="261"/>
      <c r="F175" s="280" t="s">
        <v>1071</v>
      </c>
      <c r="G175" s="261"/>
      <c r="H175" s="261" t="s">
        <v>1138</v>
      </c>
      <c r="I175" s="261" t="s">
        <v>1139</v>
      </c>
      <c r="J175" s="261"/>
      <c r="K175" s="302"/>
    </row>
    <row r="176" spans="2:11" ht="15" customHeight="1">
      <c r="B176" s="281"/>
      <c r="C176" s="261" t="s">
        <v>64</v>
      </c>
      <c r="D176" s="261"/>
      <c r="E176" s="261"/>
      <c r="F176" s="280" t="s">
        <v>1071</v>
      </c>
      <c r="G176" s="261"/>
      <c r="H176" s="261" t="s">
        <v>1140</v>
      </c>
      <c r="I176" s="261" t="s">
        <v>1141</v>
      </c>
      <c r="J176" s="261">
        <v>1</v>
      </c>
      <c r="K176" s="302"/>
    </row>
    <row r="177" spans="2:11" ht="15" customHeight="1">
      <c r="B177" s="281"/>
      <c r="C177" s="261" t="s">
        <v>60</v>
      </c>
      <c r="D177" s="261"/>
      <c r="E177" s="261"/>
      <c r="F177" s="280" t="s">
        <v>1071</v>
      </c>
      <c r="G177" s="261"/>
      <c r="H177" s="261" t="s">
        <v>1142</v>
      </c>
      <c r="I177" s="261" t="s">
        <v>1073</v>
      </c>
      <c r="J177" s="261">
        <v>20</v>
      </c>
      <c r="K177" s="302"/>
    </row>
    <row r="178" spans="2:11" ht="15" customHeight="1">
      <c r="B178" s="281"/>
      <c r="C178" s="261" t="s">
        <v>116</v>
      </c>
      <c r="D178" s="261"/>
      <c r="E178" s="261"/>
      <c r="F178" s="280" t="s">
        <v>1071</v>
      </c>
      <c r="G178" s="261"/>
      <c r="H178" s="261" t="s">
        <v>1143</v>
      </c>
      <c r="I178" s="261" t="s">
        <v>1073</v>
      </c>
      <c r="J178" s="261">
        <v>255</v>
      </c>
      <c r="K178" s="302"/>
    </row>
    <row r="179" spans="2:11" ht="15" customHeight="1">
      <c r="B179" s="281"/>
      <c r="C179" s="261" t="s">
        <v>117</v>
      </c>
      <c r="D179" s="261"/>
      <c r="E179" s="261"/>
      <c r="F179" s="280" t="s">
        <v>1071</v>
      </c>
      <c r="G179" s="261"/>
      <c r="H179" s="261" t="s">
        <v>1036</v>
      </c>
      <c r="I179" s="261" t="s">
        <v>1073</v>
      </c>
      <c r="J179" s="261">
        <v>10</v>
      </c>
      <c r="K179" s="302"/>
    </row>
    <row r="180" spans="2:11" ht="15" customHeight="1">
      <c r="B180" s="281"/>
      <c r="C180" s="261" t="s">
        <v>118</v>
      </c>
      <c r="D180" s="261"/>
      <c r="E180" s="261"/>
      <c r="F180" s="280" t="s">
        <v>1071</v>
      </c>
      <c r="G180" s="261"/>
      <c r="H180" s="261" t="s">
        <v>1144</v>
      </c>
      <c r="I180" s="261" t="s">
        <v>1105</v>
      </c>
      <c r="J180" s="261"/>
      <c r="K180" s="302"/>
    </row>
    <row r="181" spans="2:11" ht="15" customHeight="1">
      <c r="B181" s="281"/>
      <c r="C181" s="261" t="s">
        <v>1145</v>
      </c>
      <c r="D181" s="261"/>
      <c r="E181" s="261"/>
      <c r="F181" s="280" t="s">
        <v>1071</v>
      </c>
      <c r="G181" s="261"/>
      <c r="H181" s="261" t="s">
        <v>1146</v>
      </c>
      <c r="I181" s="261" t="s">
        <v>1105</v>
      </c>
      <c r="J181" s="261"/>
      <c r="K181" s="302"/>
    </row>
    <row r="182" spans="2:11" ht="15" customHeight="1">
      <c r="B182" s="281"/>
      <c r="C182" s="261" t="s">
        <v>1134</v>
      </c>
      <c r="D182" s="261"/>
      <c r="E182" s="261"/>
      <c r="F182" s="280" t="s">
        <v>1071</v>
      </c>
      <c r="G182" s="261"/>
      <c r="H182" s="261" t="s">
        <v>1147</v>
      </c>
      <c r="I182" s="261" t="s">
        <v>1105</v>
      </c>
      <c r="J182" s="261"/>
      <c r="K182" s="302"/>
    </row>
    <row r="183" spans="2:11" ht="15" customHeight="1">
      <c r="B183" s="281"/>
      <c r="C183" s="261" t="s">
        <v>120</v>
      </c>
      <c r="D183" s="261"/>
      <c r="E183" s="261"/>
      <c r="F183" s="280" t="s">
        <v>1077</v>
      </c>
      <c r="G183" s="261"/>
      <c r="H183" s="261" t="s">
        <v>1148</v>
      </c>
      <c r="I183" s="261" t="s">
        <v>1073</v>
      </c>
      <c r="J183" s="261">
        <v>50</v>
      </c>
      <c r="K183" s="302"/>
    </row>
    <row r="184" spans="2:11" ht="15" customHeight="1">
      <c r="B184" s="281"/>
      <c r="C184" s="261" t="s">
        <v>1149</v>
      </c>
      <c r="D184" s="261"/>
      <c r="E184" s="261"/>
      <c r="F184" s="280" t="s">
        <v>1077</v>
      </c>
      <c r="G184" s="261"/>
      <c r="H184" s="261" t="s">
        <v>1150</v>
      </c>
      <c r="I184" s="261" t="s">
        <v>1151</v>
      </c>
      <c r="J184" s="261"/>
      <c r="K184" s="302"/>
    </row>
    <row r="185" spans="2:11" ht="15" customHeight="1">
      <c r="B185" s="281"/>
      <c r="C185" s="261" t="s">
        <v>1152</v>
      </c>
      <c r="D185" s="261"/>
      <c r="E185" s="261"/>
      <c r="F185" s="280" t="s">
        <v>1077</v>
      </c>
      <c r="G185" s="261"/>
      <c r="H185" s="261" t="s">
        <v>1153</v>
      </c>
      <c r="I185" s="261" t="s">
        <v>1151</v>
      </c>
      <c r="J185" s="261"/>
      <c r="K185" s="302"/>
    </row>
    <row r="186" spans="2:11" ht="15" customHeight="1">
      <c r="B186" s="281"/>
      <c r="C186" s="261" t="s">
        <v>1154</v>
      </c>
      <c r="D186" s="261"/>
      <c r="E186" s="261"/>
      <c r="F186" s="280" t="s">
        <v>1077</v>
      </c>
      <c r="G186" s="261"/>
      <c r="H186" s="261" t="s">
        <v>1155</v>
      </c>
      <c r="I186" s="261" t="s">
        <v>1151</v>
      </c>
      <c r="J186" s="261"/>
      <c r="K186" s="302"/>
    </row>
    <row r="187" spans="2:11" ht="15" customHeight="1">
      <c r="B187" s="281"/>
      <c r="C187" s="314" t="s">
        <v>1156</v>
      </c>
      <c r="D187" s="261"/>
      <c r="E187" s="261"/>
      <c r="F187" s="280" t="s">
        <v>1077</v>
      </c>
      <c r="G187" s="261"/>
      <c r="H187" s="261" t="s">
        <v>1157</v>
      </c>
      <c r="I187" s="261" t="s">
        <v>1158</v>
      </c>
      <c r="J187" s="315" t="s">
        <v>1159</v>
      </c>
      <c r="K187" s="302"/>
    </row>
    <row r="188" spans="2:11" ht="15" customHeight="1">
      <c r="B188" s="308"/>
      <c r="C188" s="316"/>
      <c r="D188" s="290"/>
      <c r="E188" s="290"/>
      <c r="F188" s="290"/>
      <c r="G188" s="290"/>
      <c r="H188" s="290"/>
      <c r="I188" s="290"/>
      <c r="J188" s="290"/>
      <c r="K188" s="309"/>
    </row>
    <row r="189" spans="2:11" ht="18.75" customHeight="1">
      <c r="B189" s="317"/>
      <c r="C189" s="318"/>
      <c r="D189" s="318"/>
      <c r="E189" s="318"/>
      <c r="F189" s="319"/>
      <c r="G189" s="261"/>
      <c r="H189" s="261"/>
      <c r="I189" s="261"/>
      <c r="J189" s="261"/>
      <c r="K189" s="257"/>
    </row>
    <row r="190" spans="2:11" ht="18.75" customHeight="1">
      <c r="B190" s="257"/>
      <c r="C190" s="261"/>
      <c r="D190" s="261"/>
      <c r="E190" s="261"/>
      <c r="F190" s="280"/>
      <c r="G190" s="261"/>
      <c r="H190" s="261"/>
      <c r="I190" s="261"/>
      <c r="J190" s="261"/>
      <c r="K190" s="257"/>
    </row>
    <row r="191" spans="2:11" ht="18.75" customHeight="1">
      <c r="B191" s="267"/>
      <c r="C191" s="267"/>
      <c r="D191" s="267"/>
      <c r="E191" s="267"/>
      <c r="F191" s="267"/>
      <c r="G191" s="267"/>
      <c r="H191" s="267"/>
      <c r="I191" s="267"/>
      <c r="J191" s="267"/>
      <c r="K191" s="267"/>
    </row>
    <row r="192" spans="2:11" ht="13.5">
      <c r="B192" s="248"/>
      <c r="C192" s="249"/>
      <c r="D192" s="249"/>
      <c r="E192" s="249"/>
      <c r="F192" s="249"/>
      <c r="G192" s="249"/>
      <c r="H192" s="249"/>
      <c r="I192" s="249"/>
      <c r="J192" s="249"/>
      <c r="K192" s="250"/>
    </row>
    <row r="193" spans="2:11" ht="21">
      <c r="B193" s="251"/>
      <c r="C193" s="419" t="s">
        <v>1160</v>
      </c>
      <c r="D193" s="419"/>
      <c r="E193" s="419"/>
      <c r="F193" s="419"/>
      <c r="G193" s="419"/>
      <c r="H193" s="419"/>
      <c r="I193" s="419"/>
      <c r="J193" s="419"/>
      <c r="K193" s="252"/>
    </row>
    <row r="194" spans="2:11" ht="25.5" customHeight="1">
      <c r="B194" s="251"/>
      <c r="C194" s="320" t="s">
        <v>1161</v>
      </c>
      <c r="D194" s="320"/>
      <c r="E194" s="320"/>
      <c r="F194" s="320" t="s">
        <v>1162</v>
      </c>
      <c r="G194" s="321"/>
      <c r="H194" s="425" t="s">
        <v>1163</v>
      </c>
      <c r="I194" s="425"/>
      <c r="J194" s="425"/>
      <c r="K194" s="252"/>
    </row>
    <row r="195" spans="2:11" ht="5.25" customHeight="1">
      <c r="B195" s="281"/>
      <c r="C195" s="278"/>
      <c r="D195" s="278"/>
      <c r="E195" s="278"/>
      <c r="F195" s="278"/>
      <c r="G195" s="261"/>
      <c r="H195" s="278"/>
      <c r="I195" s="278"/>
      <c r="J195" s="278"/>
      <c r="K195" s="302"/>
    </row>
    <row r="196" spans="2:11" ht="15" customHeight="1">
      <c r="B196" s="281"/>
      <c r="C196" s="261" t="s">
        <v>1164</v>
      </c>
      <c r="D196" s="261"/>
      <c r="E196" s="261"/>
      <c r="F196" s="280" t="s">
        <v>50</v>
      </c>
      <c r="G196" s="261"/>
      <c r="H196" s="426" t="s">
        <v>1165</v>
      </c>
      <c r="I196" s="426"/>
      <c r="J196" s="426"/>
      <c r="K196" s="302"/>
    </row>
    <row r="197" spans="2:11" ht="15" customHeight="1">
      <c r="B197" s="281"/>
      <c r="C197" s="287"/>
      <c r="D197" s="261"/>
      <c r="E197" s="261"/>
      <c r="F197" s="280" t="s">
        <v>51</v>
      </c>
      <c r="G197" s="261"/>
      <c r="H197" s="426" t="s">
        <v>1166</v>
      </c>
      <c r="I197" s="426"/>
      <c r="J197" s="426"/>
      <c r="K197" s="302"/>
    </row>
    <row r="198" spans="2:11" ht="15" customHeight="1">
      <c r="B198" s="281"/>
      <c r="C198" s="287"/>
      <c r="D198" s="261"/>
      <c r="E198" s="261"/>
      <c r="F198" s="280" t="s">
        <v>54</v>
      </c>
      <c r="G198" s="261"/>
      <c r="H198" s="426" t="s">
        <v>1167</v>
      </c>
      <c r="I198" s="426"/>
      <c r="J198" s="426"/>
      <c r="K198" s="302"/>
    </row>
    <row r="199" spans="2:11" ht="15" customHeight="1">
      <c r="B199" s="281"/>
      <c r="C199" s="261"/>
      <c r="D199" s="261"/>
      <c r="E199" s="261"/>
      <c r="F199" s="280" t="s">
        <v>52</v>
      </c>
      <c r="G199" s="261"/>
      <c r="H199" s="426" t="s">
        <v>1168</v>
      </c>
      <c r="I199" s="426"/>
      <c r="J199" s="426"/>
      <c r="K199" s="302"/>
    </row>
    <row r="200" spans="2:11" ht="15" customHeight="1">
      <c r="B200" s="281"/>
      <c r="C200" s="261"/>
      <c r="D200" s="261"/>
      <c r="E200" s="261"/>
      <c r="F200" s="280" t="s">
        <v>53</v>
      </c>
      <c r="G200" s="261"/>
      <c r="H200" s="426" t="s">
        <v>1169</v>
      </c>
      <c r="I200" s="426"/>
      <c r="J200" s="426"/>
      <c r="K200" s="302"/>
    </row>
    <row r="201" spans="2:11" ht="15" customHeight="1">
      <c r="B201" s="281"/>
      <c r="C201" s="261"/>
      <c r="D201" s="261"/>
      <c r="E201" s="261"/>
      <c r="F201" s="280"/>
      <c r="G201" s="261"/>
      <c r="H201" s="261"/>
      <c r="I201" s="261"/>
      <c r="J201" s="261"/>
      <c r="K201" s="302"/>
    </row>
    <row r="202" spans="2:11" ht="15" customHeight="1">
      <c r="B202" s="281"/>
      <c r="C202" s="261" t="s">
        <v>1117</v>
      </c>
      <c r="D202" s="261"/>
      <c r="E202" s="261"/>
      <c r="F202" s="280" t="s">
        <v>85</v>
      </c>
      <c r="G202" s="261"/>
      <c r="H202" s="426" t="s">
        <v>1170</v>
      </c>
      <c r="I202" s="426"/>
      <c r="J202" s="426"/>
      <c r="K202" s="302"/>
    </row>
    <row r="203" spans="2:11" ht="15" customHeight="1">
      <c r="B203" s="281"/>
      <c r="C203" s="287"/>
      <c r="D203" s="261"/>
      <c r="E203" s="261"/>
      <c r="F203" s="280" t="s">
        <v>1015</v>
      </c>
      <c r="G203" s="261"/>
      <c r="H203" s="426" t="s">
        <v>1016</v>
      </c>
      <c r="I203" s="426"/>
      <c r="J203" s="426"/>
      <c r="K203" s="302"/>
    </row>
    <row r="204" spans="2:11" ht="15" customHeight="1">
      <c r="B204" s="281"/>
      <c r="C204" s="261"/>
      <c r="D204" s="261"/>
      <c r="E204" s="261"/>
      <c r="F204" s="280" t="s">
        <v>1013</v>
      </c>
      <c r="G204" s="261"/>
      <c r="H204" s="426" t="s">
        <v>1171</v>
      </c>
      <c r="I204" s="426"/>
      <c r="J204" s="426"/>
      <c r="K204" s="302"/>
    </row>
    <row r="205" spans="2:11" ht="15" customHeight="1">
      <c r="B205" s="322"/>
      <c r="C205" s="287"/>
      <c r="D205" s="287"/>
      <c r="E205" s="287"/>
      <c r="F205" s="280" t="s">
        <v>92</v>
      </c>
      <c r="G205" s="266"/>
      <c r="H205" s="424" t="s">
        <v>1017</v>
      </c>
      <c r="I205" s="424"/>
      <c r="J205" s="424"/>
      <c r="K205" s="323"/>
    </row>
    <row r="206" spans="2:11" ht="15" customHeight="1">
      <c r="B206" s="322"/>
      <c r="C206" s="287"/>
      <c r="D206" s="287"/>
      <c r="E206" s="287"/>
      <c r="F206" s="280" t="s">
        <v>1018</v>
      </c>
      <c r="G206" s="266"/>
      <c r="H206" s="424" t="s">
        <v>991</v>
      </c>
      <c r="I206" s="424"/>
      <c r="J206" s="424"/>
      <c r="K206" s="323"/>
    </row>
    <row r="207" spans="2:11" ht="15" customHeight="1">
      <c r="B207" s="322"/>
      <c r="C207" s="287"/>
      <c r="D207" s="287"/>
      <c r="E207" s="287"/>
      <c r="F207" s="324"/>
      <c r="G207" s="266"/>
      <c r="H207" s="325"/>
      <c r="I207" s="325"/>
      <c r="J207" s="325"/>
      <c r="K207" s="323"/>
    </row>
    <row r="208" spans="2:11" ht="15" customHeight="1">
      <c r="B208" s="322"/>
      <c r="C208" s="261" t="s">
        <v>1141</v>
      </c>
      <c r="D208" s="287"/>
      <c r="E208" s="287"/>
      <c r="F208" s="280">
        <v>1</v>
      </c>
      <c r="G208" s="266"/>
      <c r="H208" s="424" t="s">
        <v>1172</v>
      </c>
      <c r="I208" s="424"/>
      <c r="J208" s="424"/>
      <c r="K208" s="323"/>
    </row>
    <row r="209" spans="2:11" ht="15" customHeight="1">
      <c r="B209" s="322"/>
      <c r="C209" s="287"/>
      <c r="D209" s="287"/>
      <c r="E209" s="287"/>
      <c r="F209" s="280">
        <v>2</v>
      </c>
      <c r="G209" s="266"/>
      <c r="H209" s="424" t="s">
        <v>1173</v>
      </c>
      <c r="I209" s="424"/>
      <c r="J209" s="424"/>
      <c r="K209" s="323"/>
    </row>
    <row r="210" spans="2:11" ht="15" customHeight="1">
      <c r="B210" s="322"/>
      <c r="C210" s="287"/>
      <c r="D210" s="287"/>
      <c r="E210" s="287"/>
      <c r="F210" s="280">
        <v>3</v>
      </c>
      <c r="G210" s="266"/>
      <c r="H210" s="424" t="s">
        <v>1174</v>
      </c>
      <c r="I210" s="424"/>
      <c r="J210" s="424"/>
      <c r="K210" s="323"/>
    </row>
    <row r="211" spans="2:11" ht="15" customHeight="1">
      <c r="B211" s="322"/>
      <c r="C211" s="287"/>
      <c r="D211" s="287"/>
      <c r="E211" s="287"/>
      <c r="F211" s="280">
        <v>4</v>
      </c>
      <c r="G211" s="266"/>
      <c r="H211" s="424" t="s">
        <v>1175</v>
      </c>
      <c r="I211" s="424"/>
      <c r="J211" s="424"/>
      <c r="K211" s="323"/>
    </row>
    <row r="212" spans="2:11" ht="12.75" customHeight="1">
      <c r="B212" s="326"/>
      <c r="C212" s="327"/>
      <c r="D212" s="327"/>
      <c r="E212" s="327"/>
      <c r="F212" s="327"/>
      <c r="G212" s="327"/>
      <c r="H212" s="327"/>
      <c r="I212" s="327"/>
      <c r="J212" s="327"/>
      <c r="K212" s="328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magpieHP\vlada</dc:creator>
  <cp:keywords/>
  <dc:description/>
  <cp:lastModifiedBy>Radek</cp:lastModifiedBy>
  <cp:lastPrinted>2018-01-23T22:08:27Z</cp:lastPrinted>
  <dcterms:created xsi:type="dcterms:W3CDTF">2017-05-17T05:37:23Z</dcterms:created>
  <dcterms:modified xsi:type="dcterms:W3CDTF">2018-01-23T22:08:51Z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