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/>
  <bookViews>
    <workbookView xWindow="0" yWindow="0" windowWidth="11670" windowHeight="9600" activeTab="1"/>
  </bookViews>
  <sheets>
    <sheet name="Všeobecné podmínky" sheetId="5" r:id="rId1"/>
    <sheet name="Rekapitulace stavby" sheetId="1" r:id="rId2"/>
    <sheet name="SO 000.00 - Projekční a i..." sheetId="2" r:id="rId3"/>
    <sheet name="SO 300.00 - Úprava vodovodu" sheetId="3" r:id="rId4"/>
    <sheet name="Pokyny pro vyplnění" sheetId="4" r:id="rId5"/>
  </sheets>
  <definedNames>
    <definedName name="_xlnm._FilterDatabase" localSheetId="2" hidden="1">'SO 000.00 - Projekční a i...'!$C$79:$K$79</definedName>
    <definedName name="_xlnm._FilterDatabase" localSheetId="3" hidden="1">'SO 300.00 - Úprava vodovodu'!$C$85:$K$85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1">'Rekapitulace stavby'!$D$4:$AO$33,'Rekapitulace stavby'!$C$39:$AQ$54</definedName>
    <definedName name="_xlnm.Print_Area" localSheetId="2">'SO 000.00 - Projekční a i...'!$C$4:$J$36,'SO 000.00 - Projekční a i...'!$C$42:$J$61,'SO 000.00 - Projekční a i...'!$C$67:$K$92</definedName>
    <definedName name="_xlnm.Print_Area" localSheetId="3">'SO 300.00 - Úprava vodovodu'!$C$4:$J$36,'SO 300.00 - Úprava vodovodu'!$C$42:$J$67,'SO 300.00 - Úprava vodovodu'!$C$73:$K$364</definedName>
    <definedName name="_xlnm.Print_Area" localSheetId="0">'Všeobecné podmínky'!$B$3:$E$34</definedName>
    <definedName name="_xlnm.Print_Titles" localSheetId="1">'Rekapitulace stavby'!$49:$49</definedName>
    <definedName name="_xlnm.Print_Titles" localSheetId="2">'SO 000.00 - Projekční a i...'!$79:$79</definedName>
    <definedName name="_xlnm.Print_Titles" localSheetId="3">'SO 300.00 - Úprava vodovodu'!$85:$85</definedName>
  </definedNames>
  <calcPr calcId="162913"/>
</workbook>
</file>

<file path=xl/sharedStrings.xml><?xml version="1.0" encoding="utf-8"?>
<sst xmlns="http://schemas.openxmlformats.org/spreadsheetml/2006/main" count="4043" uniqueCount="868">
  <si>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</si>
  <si>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</si>
  <si>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</si>
  <si>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</si>
  <si>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</si>
  <si>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</si>
  <si>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</si>
  <si>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{e564b60f-fed3-48ab-a527-557795e0c61d}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</si>
  <si>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</si>
  <si>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</si>
  <si>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</si>
  <si>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</si>
  <si>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</si>
  <si>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</si>
  <si>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</si>
  <si>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</si>
  <si>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2018-04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</si>
  <si>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</si>
  <si>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</si>
  <si>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Nezvěstice - úprava vodovodu v silnici III/11731</t>
  </si>
  <si>
    <t>KSO:</t>
  </si>
  <si>
    <t/>
  </si>
  <si>
    <t>CC-CZ:</t>
  </si>
  <si>
    <t>Místo:</t>
  </si>
  <si>
    <t>Obec Nezvěstice, k.ú. Nezvěstice [704474]</t>
  </si>
  <si>
    <t>Datum:</t>
  </si>
  <si>
    <t>Zadavatel:</t>
  </si>
  <si>
    <t>IČ:</t>
  </si>
  <si>
    <t>00257028</t>
  </si>
  <si>
    <t>Obec Nezvěstice, Nezvěstice 277, 332 04</t>
  </si>
  <si>
    <t>DIČ:</t>
  </si>
  <si>
    <t>Uchazeč:</t>
  </si>
  <si>
    <t>Projektant:</t>
  </si>
  <si>
    <t>01443780</t>
  </si>
  <si>
    <t>DOPAS s.r.o., Kubelíkova 1224/42, 130 00 Praha 3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</si>
  <si>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</si>
  <si>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</si>
  <si>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</si>
  <si>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</si>
  <si>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</si>
  <si>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</si>
  <si>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</si>
  <si>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</si>
  <si>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</si>
  <si>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</si>
  <si>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</si>
  <si>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</si>
  <si>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</si>
  <si>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</si>
  <si>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</si>
  <si>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</si>
  <si>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</si>
  <si>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</si>
  <si>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</si>
  <si>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</si>
  <si>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</si>
  <si>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</si>
  <si>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</si>
  <si>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</si>
  <si>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</si>
  <si>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</si>
  <si>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</si>
  <si>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</si>
  <si>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</si>
  <si>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</si>
  <si>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</si>
  <si>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</si>
  <si>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</si>
  <si>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</si>
  <si>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</si>
  <si>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</si>
  <si>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</si>
  <si>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</si>
  <si>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</si>
  <si>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</si>
  <si>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</si>
  <si>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000.00</t>
  </si>
  <si>
    <t>Projekční a inženýrské práce</t>
  </si>
  <si>
    <t>STA</t>
  </si>
  <si>
    <t>1</t>
  </si>
  <si>
    <t>{9805b445-ee1f-47d6-a71e-bbc6ae11bfae}</t>
  </si>
  <si>
    <t>2</t>
  </si>
  <si>
    <t>SO 300.00</t>
  </si>
  <si>
    <t>Úprava vodovodu</t>
  </si>
  <si>
    <t>{3b17e041-272b-421f-aae8-4f83911a0b51}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</si>
  <si>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</si>
  <si>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</si>
  <si>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</si>
  <si>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</si>
  <si>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</si>
  <si>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</si>
  <si>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</si>
  <si>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000.00 - Projekční a inženýrské práce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</si>
  <si>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</si>
  <si>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</si>
  <si>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</si>
  <si>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</si>
  <si>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</si>
  <si>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</si>
  <si>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VRN1 - Geodetické a projektové práce</t>
  </si>
  <si>
    <t xml:space="preserve">    VRN3 - Zařízení staveniště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</si>
  <si>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</si>
  <si>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</si>
  <si>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</si>
  <si>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</si>
  <si>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</si>
  <si>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</si>
  <si>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</si>
  <si>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</si>
  <si>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</si>
  <si>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</si>
  <si>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</si>
  <si>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</si>
  <si>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</si>
  <si>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</si>
  <si>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</si>
  <si>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VRN</t>
  </si>
  <si>
    <t>Vedlejší rozpočtové náklady</t>
  </si>
  <si>
    <t>5</t>
  </si>
  <si>
    <t>ROZPOCET</t>
  </si>
  <si>
    <t>VRN1</t>
  </si>
  <si>
    <t>Geodetické a projektové práce</t>
  </si>
  <si>
    <t>K</t>
  </si>
  <si>
    <t>012002000</t>
  </si>
  <si>
    <t>Hlavní tituly průvodních činností a nákladů průzkumné, geodetické a projektové práce geodetické práce</t>
  </si>
  <si>
    <t>soubor</t>
  </si>
  <si>
    <t>CS ÚRS 2017 01</t>
  </si>
  <si>
    <t>1024</t>
  </si>
  <si>
    <t>-309258825</t>
  </si>
  <si>
    <t>013203000</t>
  </si>
  <si>
    <t>Průzkumné, geodetické a projektové práce projektové práce dokumentace stavby (výkresová a textová) bez rozlišení</t>
  </si>
  <si>
    <t>-1835350078</t>
  </si>
  <si>
    <t>3</t>
  </si>
  <si>
    <t>013254000</t>
  </si>
  <si>
    <t>Průzkumné, geodetické a projektové práce projektové práce dokumentace stavby (výkresová a textová) skutečného provedení stavby</t>
  </si>
  <si>
    <t>955362951</t>
  </si>
  <si>
    <t>VRN3</t>
  </si>
  <si>
    <t>Zařízení staveniště</t>
  </si>
  <si>
    <t>4</t>
  </si>
  <si>
    <t>031203000</t>
  </si>
  <si>
    <t>Zařízení staveniště související (přípravné) práce terénní úpravy pro zařízení staveniště</t>
  </si>
  <si>
    <t>835600880</t>
  </si>
  <si>
    <t>034103000</t>
  </si>
  <si>
    <t>Zařízení staveniště zabezpečení staveniště energie pro zařízení staveniště</t>
  </si>
  <si>
    <t>-1258685140</t>
  </si>
  <si>
    <t>6</t>
  </si>
  <si>
    <t>039103000</t>
  </si>
  <si>
    <t>Zařízení staveniště zrušení zařízení staveniště rozebrání, bourání a odvoz</t>
  </si>
  <si>
    <t>-1172799002</t>
  </si>
  <si>
    <t>VRN9</t>
  </si>
  <si>
    <t>Ostatní náklady</t>
  </si>
  <si>
    <t>7</t>
  </si>
  <si>
    <t>034403000</t>
  </si>
  <si>
    <t>Zařízení staveniště zabezpečení staveniště dopravní značení na staveništi</t>
  </si>
  <si>
    <t>473595875</t>
  </si>
  <si>
    <t>P</t>
  </si>
  <si>
    <t>Poznámka k položce:
- doplnění dočasného dopravní značení souvisejícího s propustkem</t>
  </si>
  <si>
    <t>SO 300.00 - Úprava vodovodu</t>
  </si>
  <si>
    <t>HSV - Práce a dodávky HSV</t>
  </si>
  <si>
    <t xml:space="preserve">    1 - Zemní práce</t>
  </si>
  <si>
    <t xml:space="preserve">    18 - Zemní práce - povrchové úpravy terénu</t>
  </si>
  <si>
    <t xml:space="preserve">    4 - Vodorovné konstrukce</t>
  </si>
  <si>
    <t xml:space="preserve">    5 - Komunikace pozemní</t>
  </si>
  <si>
    <t xml:space="preserve">    8 - Trubní vedení</t>
  </si>
  <si>
    <t xml:space="preserve">    96 - Bourání konstrukcí</t>
  </si>
  <si>
    <t xml:space="preserve">    99 - Přesuny hmot a suti</t>
  </si>
  <si>
    <t>PSV - Práce a dodávky PSV</t>
  </si>
  <si>
    <t xml:space="preserve">    711 - Izolace proti vodě, vlhkosti a plynům</t>
  </si>
  <si>
    <t>HSV</t>
  </si>
  <si>
    <t>Práce a dodávky HSV</t>
  </si>
  <si>
    <t>Zemní práce</t>
  </si>
  <si>
    <t>121101101</t>
  </si>
  <si>
    <t>Sejmutí ornice nebo lesní půdy s vodorovným přemístěním na hromady v místě upotřebení nebo na dočasné či trvalé skládky se složením, na vzdálenost do 50 m</t>
  </si>
  <si>
    <t>m3</t>
  </si>
  <si>
    <t>-383631394</t>
  </si>
  <si>
    <t>VV</t>
  </si>
  <si>
    <t>Předpokládaná vrstva ornice 15 cm</t>
  </si>
  <si>
    <t>(13,2+1+10,2)*1,5*0,15</t>
  </si>
  <si>
    <t>132201101</t>
  </si>
  <si>
    <t>Hloubení zapažených i nezapažených rýh šířky do 600 mm s urovnáním dna do předepsaného profilu a spádu v hornině tř. 3 do 100 m3</t>
  </si>
  <si>
    <t>-1397030714</t>
  </si>
  <si>
    <t>Předpoklad 70% tř.3</t>
  </si>
  <si>
    <t>1)</t>
  </si>
  <si>
    <t>10,97*((1,95+1,7)/2)*0,6*0,7</t>
  </si>
  <si>
    <t>2)</t>
  </si>
  <si>
    <t>(27,98-10,97)*((2,11+1,95)/2)*0,6*0,7</t>
  </si>
  <si>
    <t>3)</t>
  </si>
  <si>
    <t>(42,78-27,98)*((2,31+2,11)/2)*0,6*0,7</t>
  </si>
  <si>
    <t>4)</t>
  </si>
  <si>
    <t>(50,03-42,78)*((3,05+2,31)/2)*0,6*0,7</t>
  </si>
  <si>
    <t>5)</t>
  </si>
  <si>
    <t>(54,78-50,03)*((3,33+3,05)/2)*0,6*0,7</t>
  </si>
  <si>
    <t>6)</t>
  </si>
  <si>
    <t>(59,92-54,78)*1,4*0,6*2*0,7</t>
  </si>
  <si>
    <t>7)</t>
  </si>
  <si>
    <t>(65,07-59,92)*3,42*0,6*0,7</t>
  </si>
  <si>
    <t>8)</t>
  </si>
  <si>
    <t>(87,66-65,07)*((2,72+1,7)/2)*0,6*0,7</t>
  </si>
  <si>
    <t>odpočet komunikace</t>
  </si>
  <si>
    <t>-(5,9+11,3)*0,3*0,6</t>
  </si>
  <si>
    <t>132301101</t>
  </si>
  <si>
    <t>Hloubení zapažených i nezapažených rýh šířky do 600 mm s urovnáním dna do předepsaného profilu a spádu v hornině tř. 4 do 100 m3</t>
  </si>
  <si>
    <t>-834335270</t>
  </si>
  <si>
    <t>Předpoklad 30% tř.4</t>
  </si>
  <si>
    <t>10,97*((1,95+1,7)/2)*0,6*0,3</t>
  </si>
  <si>
    <t>(27,98-10,97)*((2,11+1,95)/2)*0,6*0,3</t>
  </si>
  <si>
    <t>(42,78-27,98)*((2,31+2,11)/2)*0,6*0,3</t>
  </si>
  <si>
    <t>(50,03-42,78)*((3,05+2,31)/2)*0,6*0,3</t>
  </si>
  <si>
    <t>(54,78-50,03)*((3,33+3,05)/2)*0,6*0,3</t>
  </si>
  <si>
    <t>(59,92-54,78)*1,4*0,6*2*0,3</t>
  </si>
  <si>
    <t>(65,07-59,92)*3,42*0,6*0,3</t>
  </si>
  <si>
    <t>(87,66-65,07)*((2,72+1,7)/2)*0,6*0,3</t>
  </si>
  <si>
    <t>133201101</t>
  </si>
  <si>
    <t>Hloubení zapažených i nezapažených šachet s případným nutným přemístěním výkopku ve výkopišti v hornině tř. 3 do 100 m3</t>
  </si>
  <si>
    <t>-175036890</t>
  </si>
  <si>
    <t>Armaturní šachta 1</t>
  </si>
  <si>
    <t>3*3*(361,53-(357,86+0,2+0,2))*0,7</t>
  </si>
  <si>
    <t>Armaturní šachta 2</t>
  </si>
  <si>
    <t>3*3*(361,72-(357,94+0,2+0,2))*0,7</t>
  </si>
  <si>
    <t>Součet</t>
  </si>
  <si>
    <t>133301101</t>
  </si>
  <si>
    <t>Hloubení zapažených i nezapažených šachet s případným nutným přemístěním výkopku ve výkopišti v hornině tř. 4 do 100 m3</t>
  </si>
  <si>
    <t>128471786</t>
  </si>
  <si>
    <t>3*3*(361,53-(357,86+0,2+0,2))*0,3</t>
  </si>
  <si>
    <t>3*3*(361,72-(357,94+0,2+0,2))*0,3</t>
  </si>
  <si>
    <t>151101102</t>
  </si>
  <si>
    <t>Zřízení pažení a rozepření stěn rýh pro podzemní vedení pro všechny šířky rýhy příložné pro jakoukoliv mezerovitost, hloubky do 4 m</t>
  </si>
  <si>
    <t>m2</t>
  </si>
  <si>
    <t>-843530596</t>
  </si>
  <si>
    <t>Výkop pro potrubí</t>
  </si>
  <si>
    <t>10,97*((1,95+1,7)/2)*2</t>
  </si>
  <si>
    <t>(27,98-10,97)*((2,11+1,95)/2)*2</t>
  </si>
  <si>
    <t>(42,78-27,98)*((2,31+2,11)/2)*2</t>
  </si>
  <si>
    <t>(50,03-42,78)*((3,05+2,31)/2)*2</t>
  </si>
  <si>
    <t>(54,78-50,03)*((3,33+3,05)/2)*2</t>
  </si>
  <si>
    <t>(59,92-54,78)*1,4*2</t>
  </si>
  <si>
    <t>(65,07-59,92)*3,42*2</t>
  </si>
  <si>
    <t>(87,66-65,07)*((2,72+1,7)/2)*2</t>
  </si>
  <si>
    <t>Výkop pro armaturní šachty</t>
  </si>
  <si>
    <t>3*4*(361,53-(357,86+0,2+0,2))</t>
  </si>
  <si>
    <t>3*4*(361,72-(357,94+0,2+0,2))</t>
  </si>
  <si>
    <t>-(5,9+11,3)*0,3*2</t>
  </si>
  <si>
    <t>151101112</t>
  </si>
  <si>
    <t>Odstranění pažení a rozepření stěn rýh pro podzemní vedení s uložením materiálu na vzdálenost do 3 m od kraje výkopu příložné, hloubky přes 2 do 4 m</t>
  </si>
  <si>
    <t>1547610814</t>
  </si>
  <si>
    <t>8</t>
  </si>
  <si>
    <t>162501101</t>
  </si>
  <si>
    <t>Vodorovné přemístění výkopku nebo sypaniny po suchu na obvyklém dopravním prostředku, bez naložení výkopku, avšak se složením bez rozhrnutí z horniny tř. 1 až 4 na vzdálenost přes 2 000 do 2 500 m</t>
  </si>
  <si>
    <t>-1292471561</t>
  </si>
  <si>
    <t>Výkopy</t>
  </si>
  <si>
    <t>82,488+36,677+41,895+17,955</t>
  </si>
  <si>
    <t>Zásyp</t>
  </si>
  <si>
    <t>-107,122</t>
  </si>
  <si>
    <t>9</t>
  </si>
  <si>
    <t>171201211</t>
  </si>
  <si>
    <t>Uložení sypaniny poplatek za uložení sypaniny na skládce (skládkovné)</t>
  </si>
  <si>
    <t>t</t>
  </si>
  <si>
    <t>778085988</t>
  </si>
  <si>
    <t>71,893*1,6 'Přepočtené koeficientem množství</t>
  </si>
  <si>
    <t>10</t>
  </si>
  <si>
    <t>174101101</t>
  </si>
  <si>
    <t>Zásyp sypaninou z jakékoliv horniny s uložením výkopku ve vrstvách se zhutněním jam, šachet, rýh nebo kolem objektů v těchto vykopávkách</t>
  </si>
  <si>
    <t>1221095861</t>
  </si>
  <si>
    <t>85,584+36,677+41,895+17,955</t>
  </si>
  <si>
    <t>Odpočet lože a podkladního betonu</t>
  </si>
  <si>
    <t>-(7,891+(13,52*0,15))</t>
  </si>
  <si>
    <t>Odpočet obsypu potrubí</t>
  </si>
  <si>
    <t>-23,67</t>
  </si>
  <si>
    <t>odpočet armaturních šachet</t>
  </si>
  <si>
    <t>-(2,4*2,4*(361,53-(357,86+0,2+0,2)))</t>
  </si>
  <si>
    <t>-(2,4*2,4*(361,72-(357,94+0,2+0,2)))</t>
  </si>
  <si>
    <t>11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</si>
  <si>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</si>
  <si>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</si>
  <si>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851481313</t>
  </si>
  <si>
    <t>10,97*(0,3+0,15)*0,6</t>
  </si>
  <si>
    <t>(27,98-10,97)*(0,3+0,15)*0,6</t>
  </si>
  <si>
    <t>(42,78-27,98)*(0,3+0,15)*0,6</t>
  </si>
  <si>
    <t>(50,03-42,78)*(0,3+0,15)*0,6</t>
  </si>
  <si>
    <t>(54,78-50,03)*(0,3+0,15)*0,6</t>
  </si>
  <si>
    <t>(59,92-54,78)*(0,3+0,15)*0,6</t>
  </si>
  <si>
    <t>(65,07-59,92)*(0,3+0,15)*0,6</t>
  </si>
  <si>
    <t>(87,66-65,07)*(0,3+0,15)*0,6</t>
  </si>
  <si>
    <t>12</t>
  </si>
  <si>
    <t>M</t>
  </si>
  <si>
    <t>583373030</t>
  </si>
  <si>
    <t>štěrkopísek frakce 0-8</t>
  </si>
  <si>
    <t>1437616070</t>
  </si>
  <si>
    <t>23,67*1,8 'Přepočtené koeficientem množství</t>
  </si>
  <si>
    <t>18</t>
  </si>
  <si>
    <t>Zemní práce - povrchové úpravy terénu</t>
  </si>
  <si>
    <t>13</t>
  </si>
  <si>
    <t>181111111</t>
  </si>
  <si>
    <t>Plošná úprava terénu v zemině tř. 1 až 4 s urovnáním povrchu bez doplnění ornice souvislé plochy do 500 m2 při nerovnostech terénu přes 50 do 100 mm v rovině nebo na svahu do 1:5</t>
  </si>
  <si>
    <t>269450002</t>
  </si>
  <si>
    <t>14</t>
  </si>
  <si>
    <t>181301103</t>
  </si>
  <si>
    <t>Rozprostření a urovnání ornice v rovině nebo ve svahu sklonu do 1:5 při souvislé ploše do 500 m2, tl. vrstvy přes 150 do 200 mm</t>
  </si>
  <si>
    <t>-1031154993</t>
  </si>
  <si>
    <t>181411131</t>
  </si>
  <si>
    <t>Založení trávníku na půdě předem připravené plochy do 1000 m2 výsevem včetně utažení parkového v rovině nebo na svahu do 1:5</t>
  </si>
  <si>
    <t>-126682388</t>
  </si>
  <si>
    <t>(13,2+1+10,2)*1,5</t>
  </si>
  <si>
    <t>16</t>
  </si>
  <si>
    <t>005724100</t>
  </si>
  <si>
    <t>osivo směs travní parková</t>
  </si>
  <si>
    <t>kg</t>
  </si>
  <si>
    <t>315056811</t>
  </si>
  <si>
    <t>36,6*0,035 'Přepočtené koeficientem množství</t>
  </si>
  <si>
    <t>17</t>
  </si>
  <si>
    <t>181951101</t>
  </si>
  <si>
    <t>Úprava pláně vyrovnáním výškových rozdílů v hornině tř. 1 až 4 bez zhutnění</t>
  </si>
  <si>
    <t>-712751586</t>
  </si>
  <si>
    <t>183403153</t>
  </si>
  <si>
    <t>Obdělání půdy hrabáním v rovině nebo na svahu do 1:5</t>
  </si>
  <si>
    <t>-859445980</t>
  </si>
  <si>
    <t>Vodorovné konstrukce</t>
  </si>
  <si>
    <t>19</t>
  </si>
  <si>
    <t>451573111</t>
  </si>
  <si>
    <t>Lože pod potrubí, stoky a drobné objekty v otevřeném výkopu z písku a štěrkopísku do 63 mm</t>
  </si>
  <si>
    <t>89677485</t>
  </si>
  <si>
    <t>10,97*0,15*0,6</t>
  </si>
  <si>
    <t>(27,98-10,97)*0,15*0,6</t>
  </si>
  <si>
    <t>(42,78-27,98)*0,15*0,6</t>
  </si>
  <si>
    <t>(50,03-42,78)*0,15*0,6</t>
  </si>
  <si>
    <t>(54,78-50,03)*0,15*0,6</t>
  </si>
  <si>
    <t>(59,92-54,78)*0,15*0,6</t>
  </si>
  <si>
    <t>(65,07-59,92)*0,15*0,6</t>
  </si>
  <si>
    <t>(87,66-65,07)*0,15*0,6</t>
  </si>
  <si>
    <t>20</t>
  </si>
  <si>
    <t>452312121</t>
  </si>
  <si>
    <t>Podkladní a zajišťovací konstrukce z betonu prostého v otevřeném výkopu sedlové lože pod potrubí z betonu tř. C 8/10</t>
  </si>
  <si>
    <t>-1435275279</t>
  </si>
  <si>
    <t>viz výkres č. D.09.2</t>
  </si>
  <si>
    <t>1,05+1+0,57</t>
  </si>
  <si>
    <t>452351101</t>
  </si>
  <si>
    <t>Bednění podkladních a zajišťovacích konstrukcí v otevřeném výkopu desek nebo sedlových loží pod potrubí, stoky a drobné objekty</t>
  </si>
  <si>
    <t>1005469282</t>
  </si>
  <si>
    <t>0,4*4*0,35*21</t>
  </si>
  <si>
    <t>(0,5*2+0,25*2)*0,15*50</t>
  </si>
  <si>
    <t>(0,5*0,4+0,5*2*((0,5+0,2)/2)+0,2*0,2)*25</t>
  </si>
  <si>
    <t>22</t>
  </si>
  <si>
    <t>567124113</t>
  </si>
  <si>
    <t>Podklad ze směsi stmelené cementem SC bez dilatačních spár, s rozprostřením a zhutněním SC C 12/15 (PB III), po zhutnění tl. 150 mm</t>
  </si>
  <si>
    <t>-1416570447</t>
  </si>
  <si>
    <t>Pod armaturní šachty</t>
  </si>
  <si>
    <t>2,6*2,6*2</t>
  </si>
  <si>
    <t>Komunikace pozemní</t>
  </si>
  <si>
    <t>23</t>
  </si>
  <si>
    <t>564871111</t>
  </si>
  <si>
    <t>Podklad ze štěrkodrti ŠD s rozprostřením a zhutněním, po zhutnění tl. 250 mm</t>
  </si>
  <si>
    <t>1725112030</t>
  </si>
  <si>
    <t>Skladba 1</t>
  </si>
  <si>
    <t>(5,9+11,3)*((0,5+1)/2)</t>
  </si>
  <si>
    <t>24</t>
  </si>
  <si>
    <t>564952113</t>
  </si>
  <si>
    <t>Podklad z mechanicky zpevněného kameniva MZK (minerální beton) s rozprostřením a s hutněním, po zhutnění tl. 170 mm</t>
  </si>
  <si>
    <t>1288405980</t>
  </si>
  <si>
    <t>(5,9+11,3)*1</t>
  </si>
  <si>
    <t>25</t>
  </si>
  <si>
    <t>565135111</t>
  </si>
  <si>
    <t>Asfaltový beton vrstva podkladní ACP 16 (obalované kamenivo střednězrnné - OKS) s rozprostřením a zhutněním v pruhu šířky do 3 m, po zhutnění tl. 50 mm</t>
  </si>
  <si>
    <t>-532889082</t>
  </si>
  <si>
    <t>(5,9+11,3)*1,2</t>
  </si>
  <si>
    <t>26</t>
  </si>
  <si>
    <t>573111112</t>
  </si>
  <si>
    <t>Postřik infiltrační PI z asfaltu silničního s posypem kamenivem, v množství 1,00 kg/m2</t>
  </si>
  <si>
    <t>-1031125163</t>
  </si>
  <si>
    <t>(5,9+11,3)*1,35</t>
  </si>
  <si>
    <t>27</t>
  </si>
  <si>
    <t>573231106</t>
  </si>
  <si>
    <t>Postřik spojovací PS bez posypu kamenivem ze silniční emulze, v množství 0,30 kg/m2</t>
  </si>
  <si>
    <t>23812554</t>
  </si>
  <si>
    <t>(5,9+11,3)*1,5</t>
  </si>
  <si>
    <t>28</t>
  </si>
  <si>
    <t>577134131</t>
  </si>
  <si>
    <t>Asfaltový beton vrstva obrusná ACO 11 (ABS) s rozprostřením a se zhutněním z modifikovaného asfaltu v pruhu šířky do 3 m, po zhutnění tl. 40 mm</t>
  </si>
  <si>
    <t>-2063527865</t>
  </si>
  <si>
    <t>29</t>
  </si>
  <si>
    <t>577155132</t>
  </si>
  <si>
    <t>Asfaltový beton vrstva ložní ACL 16 (ABH) s rozprostřením a zhutněním z modifikovaného asfaltu v pruhu šířky do 3 m, po zhutnění tl. 60 mm</t>
  </si>
  <si>
    <t>1192462827</t>
  </si>
  <si>
    <t>30</t>
  </si>
  <si>
    <t>919726123</t>
  </si>
  <si>
    <t>Geotextilie netkaná pro ochranu, separaci nebo filtraci měrná hmotnost přes 300 do 500 g/m2</t>
  </si>
  <si>
    <t>-1387338317</t>
  </si>
  <si>
    <t>Trubní vedení</t>
  </si>
  <si>
    <t>31</t>
  </si>
  <si>
    <t>722219191</t>
  </si>
  <si>
    <t>Armatury přírubové montáž zemních souprav ostatních typů</t>
  </si>
  <si>
    <t>kus</t>
  </si>
  <si>
    <t>146525192</t>
  </si>
  <si>
    <t>32</t>
  </si>
  <si>
    <t>422910800</t>
  </si>
  <si>
    <t>souprava zemní pro šoupátka DN 100-150 mm, Rd 2,0 m</t>
  </si>
  <si>
    <t>-419249049</t>
  </si>
  <si>
    <t>33</t>
  </si>
  <si>
    <t>857312122</t>
  </si>
  <si>
    <t>Montáž litinových tvarovek na potrubí litinovém tlakovém jednoosých na potrubí z trub přírubových v otevřeném výkopu, kanálu nebo v šachtě DN 150</t>
  </si>
  <si>
    <t>274086059</t>
  </si>
  <si>
    <t>34</t>
  </si>
  <si>
    <t>552511340</t>
  </si>
  <si>
    <t>koleno hrdlové  K 90 90° DN 160</t>
  </si>
  <si>
    <t>1542874289</t>
  </si>
  <si>
    <t>35</t>
  </si>
  <si>
    <t>552512650</t>
  </si>
  <si>
    <t>tvarovka přírubová "F" s hladkým koncem  PN 10-16, DN 160/ příruba DN150</t>
  </si>
  <si>
    <t>-1753554347</t>
  </si>
  <si>
    <t>36</t>
  </si>
  <si>
    <t>857314122</t>
  </si>
  <si>
    <t>Montáž litinových tvarovek na potrubí litinovém tlakovém odbočných na potrubí z trub přírubových v otevřeném výkopu, kanálu nebo v šachtě DN 150</t>
  </si>
  <si>
    <t>-1995418377</t>
  </si>
  <si>
    <t>37</t>
  </si>
  <si>
    <t>552511890</t>
  </si>
  <si>
    <t>tvarovka přírubová s hrdlem  E, PN 10-16, DN160/ příruba DN150</t>
  </si>
  <si>
    <t>457286382</t>
  </si>
  <si>
    <t>38</t>
  </si>
  <si>
    <t>871321211</t>
  </si>
  <si>
    <t>Montáž vodovodního potrubí z plastů v otevřeném výkopu z polyetylenu PE 100 svařovaných elektrotvarovkou SDR 11/PN16 D 160 x 14,6 mm</t>
  </si>
  <si>
    <t>m</t>
  </si>
  <si>
    <t>-1124310793</t>
  </si>
  <si>
    <t>87,66+9,7</t>
  </si>
  <si>
    <t>39</t>
  </si>
  <si>
    <t>286136040</t>
  </si>
  <si>
    <t>potrubí dvouvrstvé PE100 s 10% signalizační vrstvou, SDR 11, 160x14,6. L=12m</t>
  </si>
  <si>
    <t>1087749485</t>
  </si>
  <si>
    <t>97,36*1,05 'Přepočtené koeficientem množství</t>
  </si>
  <si>
    <t>40</t>
  </si>
  <si>
    <t>877321110</t>
  </si>
  <si>
    <t>Montáž tvarovek na vodovodním plastovém potrubí z polyetylenu PE 100 elektrotvarovek SDR 11/PN16 kolen 22 st. nebo 45 st. d 160</t>
  </si>
  <si>
    <t>578230063</t>
  </si>
  <si>
    <t>41</t>
  </si>
  <si>
    <t>286149510</t>
  </si>
  <si>
    <t>elektrokoleno 45°, PE 100, PN 16, d 160</t>
  </si>
  <si>
    <t>-106114236</t>
  </si>
  <si>
    <t>42</t>
  </si>
  <si>
    <t>877321112</t>
  </si>
  <si>
    <t>Montáž tvarovek na vodovodním plastovém potrubí z polyetylenu PE 100 elektrotvarovek SDR 11/PN16 kolen 90 st. d 160</t>
  </si>
  <si>
    <t>1020481815</t>
  </si>
  <si>
    <t>43</t>
  </si>
  <si>
    <t>286149390</t>
  </si>
  <si>
    <t>elektrokoleno 90°, PE 100, PN 16, d 160</t>
  </si>
  <si>
    <t>-1466561309</t>
  </si>
  <si>
    <t>44</t>
  </si>
  <si>
    <t>891311222</t>
  </si>
  <si>
    <t>Montáž vodovodních armatur na potrubí šoupátek nebo klapek uzavíracích v šachtách s ručním kolečkem DN 150</t>
  </si>
  <si>
    <t>-192517104</t>
  </si>
  <si>
    <t>45</t>
  </si>
  <si>
    <t>422213260</t>
  </si>
  <si>
    <t>šoupátko pitná voda, litina GGG 50, dlouhá stavební délka, PN10/16 DN 150 x 350 mm</t>
  </si>
  <si>
    <t>1601690211</t>
  </si>
  <si>
    <t>46</t>
  </si>
  <si>
    <t>892351111</t>
  </si>
  <si>
    <t>Tlakové zkoušky vodou na potrubí DN 150 nebo 200</t>
  </si>
  <si>
    <t>-64758834</t>
  </si>
  <si>
    <t>47</t>
  </si>
  <si>
    <t>892353121</t>
  </si>
  <si>
    <t>Proplach a desinfekce vodovodního potrubí DN 150 nebo 200</t>
  </si>
  <si>
    <t>CS ÚRS 2014 01</t>
  </si>
  <si>
    <t>57740162</t>
  </si>
  <si>
    <t>48</t>
  </si>
  <si>
    <t>894411311</t>
  </si>
  <si>
    <t>Osazení železobetonových dílců pro šachty skruží rovných</t>
  </si>
  <si>
    <t>-184080901</t>
  </si>
  <si>
    <t>49</t>
  </si>
  <si>
    <t>592241140</t>
  </si>
  <si>
    <t>skruž betonová s ocelovými stupadly 100x100x9 cm</t>
  </si>
  <si>
    <t>-1934413386</t>
  </si>
  <si>
    <t>50</t>
  </si>
  <si>
    <t>592241130</t>
  </si>
  <si>
    <t>skruž betonová s ocelovými stupadly 100x50x9 cm</t>
  </si>
  <si>
    <t>-168906137</t>
  </si>
  <si>
    <t>51</t>
  </si>
  <si>
    <t>894412411</t>
  </si>
  <si>
    <t>Osazení železobetonových dílců pro šachty skruží přechodových</t>
  </si>
  <si>
    <t>-768410533</t>
  </si>
  <si>
    <t>52</t>
  </si>
  <si>
    <t>592241300</t>
  </si>
  <si>
    <t>deska betonová přechodová pro tlak kola 5 kN 62,5x20x9 cm</t>
  </si>
  <si>
    <t>524442405</t>
  </si>
  <si>
    <t>53</t>
  </si>
  <si>
    <t>89441R01</t>
  </si>
  <si>
    <t>Šachty armaturní ze železového betonu se stropem z dílců, vnitřní půdorysné plochy přes 3,50 do 4,50 m2</t>
  </si>
  <si>
    <t>-40965338</t>
  </si>
  <si>
    <t>54</t>
  </si>
  <si>
    <t>592-D01</t>
  </si>
  <si>
    <t>Prefabrikovaná armaturní šachta, vnitřní rozměr 2x2m, vstupní otvor 600x600mm, vodotěsný poklop, vybaven stupadly</t>
  </si>
  <si>
    <t>1562214396</t>
  </si>
  <si>
    <t>55</t>
  </si>
  <si>
    <t>899311113</t>
  </si>
  <si>
    <t>Osazení ocelových nebo litinových poklopů s rámem na šachtách tunelové stoky hmotnosti jednotlivě přes 100 do 150 kg</t>
  </si>
  <si>
    <t>-1841851770</t>
  </si>
  <si>
    <t>56</t>
  </si>
  <si>
    <t>552431110</t>
  </si>
  <si>
    <t>poklop těžký s rámem litinový 600x600 C250 prov. B, sešroubovaný</t>
  </si>
  <si>
    <t>1188547659</t>
  </si>
  <si>
    <t>57</t>
  </si>
  <si>
    <t>899401112</t>
  </si>
  <si>
    <t>Osazení poklopů litinových šoupátkových</t>
  </si>
  <si>
    <t>530464909</t>
  </si>
  <si>
    <t>58</t>
  </si>
  <si>
    <t>422913520</t>
  </si>
  <si>
    <t>poklop litinový typ - šoupátkový</t>
  </si>
  <si>
    <t>-553027680</t>
  </si>
  <si>
    <t>59</t>
  </si>
  <si>
    <t>899914113</t>
  </si>
  <si>
    <t>Montáž ocelové chráničky v otevřeném výkopu vnějšího průměru D 273 x 10 mm</t>
  </si>
  <si>
    <t>-1446416658</t>
  </si>
  <si>
    <t>8,5*2</t>
  </si>
  <si>
    <t>60</t>
  </si>
  <si>
    <t>140111080</t>
  </si>
  <si>
    <t>trubka ocelová bezešvá hladká jakost 11 353, 245 x 8,0 mm</t>
  </si>
  <si>
    <t>1884644997</t>
  </si>
  <si>
    <t>61</t>
  </si>
  <si>
    <t>899-R01</t>
  </si>
  <si>
    <t>Napojení nového vodovodu na stávající - kompletní provedení včetně napojovacích tvarovek</t>
  </si>
  <si>
    <t>-1284893435</t>
  </si>
  <si>
    <t>96</t>
  </si>
  <si>
    <t>Bourání konstrukcí</t>
  </si>
  <si>
    <t>62</t>
  </si>
  <si>
    <t>113107125</t>
  </si>
  <si>
    <t>Odstranění podkladů nebo krytů s přemístěním hmot na skládku na vzdálenost do 3 m nebo s naložením na dopravní prostředek v ploše jednotlivě do 50 m2 z kameniva hrubého drceného, o tl. vrstvy přes 400 do 500 mm</t>
  </si>
  <si>
    <t>1715439154</t>
  </si>
  <si>
    <t>štěrkodrť</t>
  </si>
  <si>
    <t>mechanicky zpevněné kamenivo</t>
  </si>
  <si>
    <t>obalované kamenivo</t>
  </si>
  <si>
    <t>63</t>
  </si>
  <si>
    <t>113154122</t>
  </si>
  <si>
    <t>Frézování živičného podkladu nebo krytu s naložením na dopravní prostředek plochy do 500 m2 bez překážek v trase pruhu šířky přes 0,5 m do 1 m, tloušťky vrstvy 40 mm</t>
  </si>
  <si>
    <t>1282891492</t>
  </si>
  <si>
    <t>ACO 11</t>
  </si>
  <si>
    <t>64</t>
  </si>
  <si>
    <t>113154124</t>
  </si>
  <si>
    <t>Frézování živičného podkladu nebo krytu s naložením na dopravní prostředek plochy do 500 m2 bez překážek v trase pruhu šířky přes 0,5 m do 1 m, tloušťky vrstvy 100 mm</t>
  </si>
  <si>
    <t>-334202408</t>
  </si>
  <si>
    <t>ACL 16</t>
  </si>
  <si>
    <t>65</t>
  </si>
  <si>
    <t>919735111</t>
  </si>
  <si>
    <t>Řezání stávajícího živičného krytu nebo podkladu hloubky do 50 mm</t>
  </si>
  <si>
    <t>322005039</t>
  </si>
  <si>
    <t>(5,9+11,3)*2</t>
  </si>
  <si>
    <t>66</t>
  </si>
  <si>
    <t>919735112</t>
  </si>
  <si>
    <t>Řezání stávajícího živičného krytu nebo podkladu hloubky přes 50 do 100 mm</t>
  </si>
  <si>
    <t>-2016301639</t>
  </si>
  <si>
    <t>67</t>
  </si>
  <si>
    <t>997002611</t>
  </si>
  <si>
    <t>Nakládání suti a vybouraných hmot na dopravní prostředek pro vodorovné přemístění</t>
  </si>
  <si>
    <t>694031358</t>
  </si>
  <si>
    <t>68</t>
  </si>
  <si>
    <t>997221551</t>
  </si>
  <si>
    <t>Vodorovná doprava suti bez naložení, ale se složením a s hrubým urovnáním ze sypkých materiálů, na vzdálenost do 1 km</t>
  </si>
  <si>
    <t>2099776719</t>
  </si>
  <si>
    <t>69</t>
  </si>
  <si>
    <t>997221559</t>
  </si>
  <si>
    <t>Vodorovná doprava suti bez naložení, ale se složením a s hrubým urovnáním Příplatek k ceně za každý další i započatý 1 km přes 1 km</t>
  </si>
  <si>
    <t>-1884394545</t>
  </si>
  <si>
    <t>46,657*19 'Přepočtené koeficientem množství</t>
  </si>
  <si>
    <t>70</t>
  </si>
  <si>
    <t>997221845</t>
  </si>
  <si>
    <t>Poplatek za uložení stavebního odpadu na skládce (skládkovné) z asfaltových povrchů</t>
  </si>
  <si>
    <t>-865456154</t>
  </si>
  <si>
    <t>5,944+2,657</t>
  </si>
  <si>
    <t>71</t>
  </si>
  <si>
    <t>997221855</t>
  </si>
  <si>
    <t>Poplatek za uložení stavebního odpadu na skládce (skládkovné) z kameniva</t>
  </si>
  <si>
    <t>-1300302835</t>
  </si>
  <si>
    <t>99</t>
  </si>
  <si>
    <t>Přesuny hmot a suti</t>
  </si>
  <si>
    <t>72</t>
  </si>
  <si>
    <t>998276101</t>
  </si>
  <si>
    <t>Přesun hmot pro trubní vedení hloubené z trub z plastických hmot nebo sklolaminátových pro vodovody nebo kanalizace v otevřeném výkopu dopravní vzdálenost do 15 m</t>
  </si>
  <si>
    <t>-540416972</t>
  </si>
  <si>
    <t>PSV</t>
  </si>
  <si>
    <t>Práce a dodávky PSV</t>
  </si>
  <si>
    <t>711</t>
  </si>
  <si>
    <t>Izolace proti vodě, vlhkosti a plynům</t>
  </si>
  <si>
    <t>73</t>
  </si>
  <si>
    <t>711111001</t>
  </si>
  <si>
    <t>Provedení izolace proti zemní vlhkosti natěradly a tmely za studena na ploše vodorovné V nátěrem penetračním</t>
  </si>
  <si>
    <t>349753189</t>
  </si>
  <si>
    <t>armaturní šachta</t>
  </si>
  <si>
    <t>2,4*2,4*2*2</t>
  </si>
  <si>
    <t>74</t>
  </si>
  <si>
    <t>711112001</t>
  </si>
  <si>
    <t>Provedení izolace proti zemní vlhkosti natěradly a tmely za studena na ploše svislé S nátěrem penetračním</t>
  </si>
  <si>
    <t>1721892420</t>
  </si>
  <si>
    <t>2,4*4*2,1*2</t>
  </si>
  <si>
    <t>vstupní skruže</t>
  </si>
  <si>
    <t>3,14*1,15*1,5*2</t>
  </si>
  <si>
    <t>75</t>
  </si>
  <si>
    <t>111631500</t>
  </si>
  <si>
    <t>lak asfaltový penetrační (MJ t) bal 9 kg</t>
  </si>
  <si>
    <t>-257715325</t>
  </si>
  <si>
    <t>Poznámka k položce:
Spotřeba 0,3-0,4kg/m2 dle povrchu, ředidlo technický benzín</t>
  </si>
  <si>
    <t>74,193*0,0005 'Přepočtené koeficientem množství</t>
  </si>
  <si>
    <t>76</t>
  </si>
  <si>
    <t>711111002</t>
  </si>
  <si>
    <t>Provedení izolace proti zemní vlhkosti natěradly a tmely za studena na ploše vodorovné V nátěrem lakem asfaltovým</t>
  </si>
  <si>
    <t>2020676526</t>
  </si>
  <si>
    <t>2x nátěr</t>
  </si>
  <si>
    <t>23,04*2</t>
  </si>
  <si>
    <t>77</t>
  </si>
  <si>
    <t>711112002</t>
  </si>
  <si>
    <t>Provedení izolace proti zemní vlhkosti natěradly a tmely za studena na ploše svislé S nátěrem lakem asfaltovým</t>
  </si>
  <si>
    <t>-864885170</t>
  </si>
  <si>
    <t>51,153*2</t>
  </si>
  <si>
    <t>78</t>
  </si>
  <si>
    <t>111631520</t>
  </si>
  <si>
    <t>lak asfaltový izolační</t>
  </si>
  <si>
    <t>1116646120</t>
  </si>
  <si>
    <t>Poznámka k položce:
Spotřeba: 0,3-0,5 kg/m2. Pro vytvoření hydroizolační vrstvy, na napenetrovaný podklad jsou nutné nejméně 3 nátěry. Není vhodný na šikmé střechy a tam, kde je předpoklad vysokých teplot.</t>
  </si>
  <si>
    <t>148,386*0,0005 'Přepočtené koeficientem množství</t>
  </si>
  <si>
    <t>79</t>
  </si>
  <si>
    <t>711786066</t>
  </si>
  <si>
    <t>Provedení detailů pryskyřicemi těsnění trubních prostupů HIZOT tmelem z epoxidové pryskyřice a tkaninou, průměru do 200 mm</t>
  </si>
  <si>
    <t>-878694945</t>
  </si>
  <si>
    <t>80</t>
  </si>
  <si>
    <t>235217700</t>
  </si>
  <si>
    <t>tmel epoxidové pryskyřice (bal. 10 kg)</t>
  </si>
  <si>
    <t>-381002308</t>
  </si>
  <si>
    <t>6*0,33 'Přepočtené koeficientem množství</t>
  </si>
  <si>
    <t>81</t>
  </si>
  <si>
    <t>998711201</t>
  </si>
  <si>
    <t>Přesun hmot pro izolace proti vodě, vlhkosti a plynům stanovený procentní sazbou (%) z ceny vodorovná dopravní vzdálenost do 50 m v objektech výšky do 6 m</t>
  </si>
  <si>
    <t>%</t>
  </si>
  <si>
    <t>740191778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</si>
  <si>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</si>
  <si>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</si>
  <si>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</si>
  <si>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</si>
  <si>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</si>
  <si>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</si>
  <si>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</si>
  <si>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</si>
  <si>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</si>
  <si>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</si>
  <si>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</si>
  <si>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</si>
  <si>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</si>
  <si>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</si>
  <si>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</si>
  <si>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</si>
  <si>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</si>
  <si>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</si>
  <si>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</si>
  <si>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</si>
  <si>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</si>
  <si>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</si>
  <si>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</si>
  <si>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</si>
  <si>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</si>
  <si>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</si>
  <si>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</si>
  <si>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</si>
  <si>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</si>
  <si>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</si>
  <si>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</si>
  <si>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</si>
  <si>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</si>
  <si>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</si>
  <si>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</si>
  <si>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</si>
  <si>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</si>
  <si>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</si>
  <si>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</si>
  <si>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</si>
  <si>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</si>
  <si>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</si>
  <si>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</si>
  <si>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</si>
  <si>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</si>
  <si>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</si>
  <si>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</si>
  <si>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</si>
  <si>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</si>
  <si>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</si>
  <si>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</si>
  <si>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</si>
  <si>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</si>
  <si>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</si>
  <si>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</si>
  <si>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</si>
  <si>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</si>
  <si>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</si>
  <si>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</si>
  <si>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</si>
  <si>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</si>
  <si>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</si>
  <si>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</si>
  <si>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</si>
  <si>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</si>
  <si>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</si>
  <si>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</si>
  <si>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</si>
  <si>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</si>
  <si>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</si>
  <si>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</si>
  <si>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</si>
  <si>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</si>
  <si>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</si>
  <si>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</si>
  <si>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</si>
  <si>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</si>
  <si>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</si>
  <si>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</si>
  <si>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</si>
  <si>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</si>
  <si>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</si>
  <si>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</si>
  <si>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</si>
  <si>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</si>
  <si>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</si>
  <si>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</si>
  <si>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</si>
  <si>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</si>
  <si>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</si>
  <si>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</si>
  <si>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</si>
  <si>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</si>
  <si>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</si>
  <si>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</si>
  <si>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</si>
  <si>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</si>
  <si>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</si>
  <si>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</si>
  <si>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</si>
  <si>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</si>
  <si>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</si>
  <si>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</si>
  <si>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</si>
  <si>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</si>
  <si>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</si>
  <si>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</si>
  <si>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</si>
  <si>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</si>
  <si>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</si>
  <si>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</si>
  <si>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</si>
  <si>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</si>
  <si>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</si>
  <si>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</si>
  <si>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</si>
  <si>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</si>
  <si>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</si>
  <si>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</si>
  <si>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</si>
  <si>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</si>
  <si>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</si>
  <si>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</si>
  <si>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</si>
  <si>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</si>
  <si>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</si>
  <si>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</si>
  <si>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</si>
  <si>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</si>
  <si>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</si>
  <si>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</si>
  <si>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</si>
  <si>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</si>
  <si>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</si>
  <si>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</si>
  <si>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</si>
  <si>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</si>
  <si>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</si>
  <si>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</si>
  <si>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</si>
  <si>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</si>
  <si>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</si>
  <si>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</si>
  <si>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</si>
  <si>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</si>
  <si>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</si>
  <si>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</si>
  <si>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</si>
  <si>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</si>
  <si>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</si>
  <si>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</si>
  <si>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</si>
  <si>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</si>
  <si>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</si>
  <si>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</si>
  <si>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</si>
  <si>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</si>
  <si>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</si>
  <si>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</si>
  <si>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</si>
  <si>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</si>
  <si>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</si>
  <si>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</si>
  <si>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</si>
  <si>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</si>
  <si>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</si>
  <si>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</si>
  <si>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</si>
  <si>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</si>
  <si>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</si>
  <si>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</si>
  <si>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</si>
  <si>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</si>
  <si>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</si>
  <si>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</si>
  <si>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</si>
  <si>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</si>
  <si>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</si>
  <si>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</si>
  <si>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</si>
  <si>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</si>
  <si>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</si>
  <si>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VŠEOBECNÉ PODMÍNKY K CENĚ DÍLA</t>
  </si>
  <si>
    <t>1.</t>
  </si>
  <si>
    <t>Nabídková cena obsahuje veškeré práce a dodávky, které jsou zřejmé z projektové dokumentace, zejména technické zprávy, výkresů, výkazu výměr a výpisů materiálů.</t>
  </si>
  <si>
    <t>2.</t>
  </si>
  <si>
    <t>Pro stanovení ceny je nutné prostudovat veškeré dostupné podklady a zejména vlastní staveniště.</t>
  </si>
  <si>
    <t>3.</t>
  </si>
  <si>
    <t>Věcné ani výměrové údaje ve všech soupisech prací a dodávek nesmí být zhotovitelem při zpracování nabídky měněny. Výměry materiálů ve specifikacích jsou uvedeny v teoretické (vypočítané) výměře, náklady na prořez či ztratné zohlední dodavatel v jednotkové ceně. Celkové ceny jednotlivých položek i kapitol budou odpovídat uvedené věcné náplni a výměrám v soupisu prací a dodávek.</t>
  </si>
  <si>
    <t>4.</t>
  </si>
  <si>
    <t>Zhotovitel při vypracování nabídky zohlední všechny údaje a požadavky uvedené v projektu a v technických standardech. Pokud tak neučiní, nebude v průběhu provádění stavby brán zřetel na jeho eventuální požadavky na uznání víceprací vyplývajících z údajů a požadavků uvedených ve výše zmíněné projektové dokumentaci.</t>
  </si>
  <si>
    <t>5.</t>
  </si>
  <si>
    <t xml:space="preserve">Výkaz výměr, dodávek a prací nemusí být úplný a vyčerpávající. Je souhrnný, tzn. že poskytuje ucelený přehled o rozsahu dodávky pomocí položek, které mají vliv na celkovou a pevnou cenu díla. je pouze částí dokumentace. </t>
  </si>
  <si>
    <t>6.</t>
  </si>
  <si>
    <t>Jsou-li ve výkazu výměr uvedeny odkazy na obchodní firmy, názvy nebo specifická označení výrobků apod., jsou takové odkazy pouze informativní a zadavatel umožňuje použít i jiných,zejména kvalitativně a technicky stejných řešení.</t>
  </si>
  <si>
    <t>7.</t>
  </si>
  <si>
    <t>Nabídka a jednotková cena zahrnuje, pokud není v následujících specifikacích uvedeno jinak, dodávku a montáž materiálů a výrobků podle níže uvedené specifikace, vč. dopravy na staveniště, povinných zkoušek materiálů, vzorků a prací ve smyslu platných norem a předpisů. Předmětem díla a povinností zhotovitele je dále provedení veškerých kotevních a spojovacích prvků, pomocných konstrukcí, stavebních přípomocí a ostatních prací přímo nespecifikovaných v těchto podkladech a projektové dokumentaci, ale nezbytných pro zhotovení a plnou  funkčnost a požadovanou kvalitu díla.</t>
  </si>
  <si>
    <t>8.</t>
  </si>
  <si>
    <t>Do nabídky budou započítány i náklady na stavební přípomoce pro provedení technických instalací jako např. zemní práce, zásypy a obsypy, zhotovení nik, chrániček a těsnění prostupů požárních a akustických a náklady na výpomocné práce pro práce dokončovací a pro technologie včetně potřebných lešení, pažení a jiných dočasných konstrukcí.</t>
  </si>
  <si>
    <t>9.</t>
  </si>
  <si>
    <t>Cena díla zahrnuje i veškeré náklady potřebné k provedení díla, tj. včetně věcí opatřených zhotovitelem k provedení díla, včetně nákladů na napojení na objekty stávající nebo budované, pomocných prací, výrobků, materiálů, revizí, kontrol, prohlídek, předepsaných zkoušek, posudků, nákladů na požární dohled a nákladů na bezpečnost práce.</t>
  </si>
  <si>
    <t>10.</t>
  </si>
  <si>
    <t>Do cen budou započítány všechny nezbytné režijní náklady stavby, náklady na průběžný úklid stavby a okolí a náklady na závěrečný úklid stavby a okolí.</t>
  </si>
  <si>
    <t>11.</t>
  </si>
  <si>
    <t>V ceně budou zahrnuty náklady na střežení staveniště po celou dobu výstavby včetně nákladů pojištění rizik při realizaci stavby.</t>
  </si>
  <si>
    <t>12.</t>
  </si>
  <si>
    <t>Součástí ceny díla je vytyčení, ochrana a zajištění veškerých stávajících inženýrských sítí (křižujících nebo v souběhu s prováděnými pracemi). Tyto práce a dodávky  jsou součástí nabídky a nebudou zvlášť hrazeny.</t>
  </si>
  <si>
    <t>13.</t>
  </si>
  <si>
    <t>Cena díla obsahuje náklady na napojení a rozvodů staveništních médií a ceny médií spotřebovaných při provádění díla.</t>
  </si>
  <si>
    <t>14.</t>
  </si>
  <si>
    <t>Uchazeč má právo navštívit staveniště. Doporučuje se, aby každý uchazeč před zpracováním nabídky budoucí staveniště navštívil a podrobně se seznámil se všemi podmínkami a okolnostmi staveniště, které mohou ovlivnit jeho nabídku.</t>
  </si>
  <si>
    <t>15.</t>
  </si>
  <si>
    <t>Dodatečné požadavky zejména na prodloužení lhůt, úpravu kvality prací, zvýšení ceny z titulu nedokonalého zhodnocení situace, či nedostatečných informací, nebudou akceptovány.</t>
  </si>
  <si>
    <t>16.</t>
  </si>
  <si>
    <t>Veškeré případné vícenáklady, které vyplynou v průběhu stavby a pokud nebudou vyvolány dodatečnými požadavky objednatele jsou součástí celkové nabídkové ceny a nebudou zvlášť hrazeny.</t>
  </si>
  <si>
    <t>17.</t>
  </si>
  <si>
    <t>Všechny použité stavební materiály a technická zařízení musí splňovat požadavky platných příslušných norem ČSN a EN (v případě nesouladu platí přísnější) na jejich použití v daných stavebních konstrukcích a zhotovitel je povinen doložit jejich certifikáty o vhodnosti pro použití pro dané stavební konstrukce.</t>
  </si>
  <si>
    <t>18.</t>
  </si>
  <si>
    <t>Výroba konstrukcí, stavebních prvků, nebo příprava stavebních hmot a směsí ve vlastní výrobně zhotovitele mimo staveniště nezakládá nárok na  zvýšení jednotkové ceny.</t>
  </si>
  <si>
    <t>19.</t>
  </si>
  <si>
    <t>Zhotovitel provede všechny povinné zkoušky rozvodů a zařízení technického vybavení budov, přípojek a venkovních nadzemních a podzemních vedení, vyhotoví potřebné protokoly o nich, zajistí revizní zprávy,  návody na obsluhu zařízení v českém jazyce, případně zajistí proškolení a zajistí pokud je to nutné, odsouhlasení a převzetí díla správci sítí. Náklady na výše uvedené práce je nutno zahrnout do jednotkových cen a nebudou zvlášť hrazeny.</t>
  </si>
  <si>
    <t>20.</t>
  </si>
  <si>
    <t>Veškeré prostupy  potrubí a kabelů požárně dělícími konstrukcemi musí být utěsněny dle ustanovení ČSN 73 0802, čl. 8.6.1. systémovými atestovanými hmotami s požární odolností shodnou s požární odolností konstrukce, kterou prostupují. Náklady je nutno zahrnout do jednotkových cen.</t>
  </si>
  <si>
    <t>21.</t>
  </si>
  <si>
    <t>V průběhu provádění prací budou respektovány všechny příslušné platné předpisy a požadavky BOZP. Náklady vyplývající z jejich dodržení jsou součástí jednotkové ceny a nebudou zvlášť hrazeny.</t>
  </si>
  <si>
    <t>22.</t>
  </si>
  <si>
    <t>Vzorky materiálu: Výsledný materiál musí odpovídat kvalitou, barvou a jakostí povrchu materiálovým vzorkům, které je povinen zhotovitel předložit k odsouhlasení objednateli v dostatečném předstihu před zahájením prací.</t>
  </si>
  <si>
    <t>23.</t>
  </si>
  <si>
    <t>V dostatečném předstihu před zahájením výroby je zhotovitel povinen předložit objednateli, architektovi a projektantovi k odsouhlasení dílenské výkresy, včetně výrobních detailů atypický výrobků a katalogové materiály typových výrobků a předloží vzorky materiálů a konstrukcí. Náklady na tyto práce je nutné zahrnout do jednotkové ceny a nebudou zvlášť hrazeny. Teprve na základě písemného souhlasu objednatele je možné zahájit výrobu.</t>
  </si>
  <si>
    <t>24.</t>
  </si>
  <si>
    <t>Barva všech výrobků musí být odsouhlasena objednatelem, architektem a projektantem.</t>
  </si>
  <si>
    <t>25.</t>
  </si>
  <si>
    <t>V případě, že zhotovitel zváží nutnost doplnit výkaz výměr o další položky nutné k provedení díla, uvede tyto včetně ocenění na samostanou přílohu, kterou doplní za výkaz výměr.</t>
  </si>
  <si>
    <t>26.</t>
  </si>
  <si>
    <t>Cena nebude v průběhu stavby zvyšována z titulu inflace nebo kurzovních rozdílů.</t>
  </si>
  <si>
    <t>27.</t>
  </si>
  <si>
    <t>Pevná nabídková cena musí zahrnovat veškeré náklady spojené s úplným dokončením díla. DPH bude uvedena zvlášť.</t>
  </si>
  <si>
    <t>Stavba: Nezvěstice - úprava vodovodu v silnici III/11731</t>
  </si>
  <si>
    <t>Lesní stavby s.r.o.,Palackého 764,340 22 Nýrsko</t>
  </si>
  <si>
    <t>64834042</t>
  </si>
  <si>
    <t>CZ64834042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</si>
</sst>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sz val="9"/>
      <name val="Arial"/>
      <family val="2"/>
    </font>
    <font>
      <sz val="9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>
      <alignment/>
      <protection/>
    </xf>
  </cellStyleXfs>
  <cellXfs count="41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166" fontId="34" fillId="0" borderId="14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top"/>
      <protection/>
    </xf>
    <xf numFmtId="0" fontId="16" fillId="0" borderId="31" xfId="21" applyFont="1" applyFill="1" applyBorder="1" applyAlignment="1" applyProtection="1">
      <alignment horizontal="center"/>
      <protection/>
    </xf>
    <xf numFmtId="0" fontId="16" fillId="0" borderId="0" xfId="21" applyFont="1" applyFill="1" applyBorder="1" applyAlignment="1" applyProtection="1">
      <alignment horizontal="center"/>
      <protection/>
    </xf>
    <xf numFmtId="0" fontId="16" fillId="0" borderId="32" xfId="21" applyFon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 vertical="top"/>
      <protection/>
    </xf>
    <xf numFmtId="0" fontId="41" fillId="0" borderId="0" xfId="21" applyFont="1" applyBorder="1" applyAlignment="1" applyProtection="1">
      <alignment vertical="top" wrapText="1"/>
      <protection/>
    </xf>
    <xf numFmtId="0" fontId="1" fillId="0" borderId="0" xfId="21" applyBorder="1" applyAlignment="1" applyProtection="1">
      <alignment vertical="top" wrapText="1"/>
      <protection/>
    </xf>
    <xf numFmtId="0" fontId="0" fillId="0" borderId="32" xfId="0" applyBorder="1" applyAlignment="1" applyProtection="1">
      <alignment vertical="top"/>
      <protection/>
    </xf>
    <xf numFmtId="0" fontId="42" fillId="0" borderId="0" xfId="21" applyFont="1" applyBorder="1" applyAlignment="1" applyProtection="1">
      <alignment vertical="top" wrapText="1"/>
      <protection/>
    </xf>
    <xf numFmtId="0" fontId="41" fillId="0" borderId="0" xfId="21" applyNumberFormat="1" applyFont="1" applyBorder="1" applyAlignment="1" applyProtection="1">
      <alignment horizontal="justify" vertical="top" wrapText="1"/>
      <protection/>
    </xf>
    <xf numFmtId="0" fontId="41" fillId="0" borderId="0" xfId="21" applyFont="1" applyBorder="1" applyAlignment="1" applyProtection="1">
      <alignment horizontal="justify" vertical="top" wrapText="1"/>
      <protection/>
    </xf>
    <xf numFmtId="0" fontId="0" fillId="0" borderId="33" xfId="0" applyBorder="1" applyAlignment="1" applyProtection="1">
      <alignment vertical="top"/>
      <protection/>
    </xf>
    <xf numFmtId="0" fontId="0" fillId="0" borderId="34" xfId="0" applyBorder="1" applyAlignment="1" applyProtection="1">
      <alignment vertical="top"/>
      <protection/>
    </xf>
    <xf numFmtId="0" fontId="0" fillId="0" borderId="35" xfId="0" applyBorder="1" applyAlignment="1" applyProtection="1">
      <alignment vertical="top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top"/>
      <protection/>
    </xf>
    <xf numFmtId="0" fontId="16" fillId="0" borderId="28" xfId="21" applyFont="1" applyFill="1" applyBorder="1" applyAlignment="1" applyProtection="1">
      <alignment horizontal="center"/>
      <protection/>
    </xf>
    <xf numFmtId="0" fontId="16" fillId="0" borderId="29" xfId="21" applyFont="1" applyFill="1" applyBorder="1" applyAlignment="1" applyProtection="1">
      <alignment horizontal="center"/>
      <protection/>
    </xf>
    <xf numFmtId="0" fontId="16" fillId="0" borderId="30" xfId="21" applyFont="1" applyFill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0" fillId="0" borderId="0" xfId="0" applyBorder="1" applyProtection="1"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29" fillId="0" borderId="34" xfId="0" applyFont="1" applyBorder="1" applyAlignment="1" applyProtection="1">
      <alignment horizontal="left" wrapText="1"/>
      <protection locked="0"/>
    </xf>
    <xf numFmtId="14" fontId="3" fillId="3" borderId="0" xfId="0" applyNumberFormat="1" applyFont="1" applyFill="1" applyBorder="1" applyAlignment="1" applyProtection="1">
      <alignment horizontal="left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_River Diamond_CELKOVÁ REKAPITULACE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025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058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308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E34"/>
  <sheetViews>
    <sheetView showGridLines="0" workbookViewId="0" topLeftCell="A1">
      <selection activeCell="C5" sqref="C5"/>
    </sheetView>
  </sheetViews>
  <sheetFormatPr defaultColWidth="9.33203125" defaultRowHeight="13.5"/>
  <cols>
    <col min="1" max="1" width="9.33203125" style="339" customWidth="1"/>
    <col min="2" max="2" width="2" style="339" customWidth="1"/>
    <col min="3" max="3" width="6" style="339" customWidth="1"/>
    <col min="4" max="4" width="112" style="339" customWidth="1"/>
    <col min="5" max="5" width="2.33203125" style="339" customWidth="1"/>
    <col min="6" max="257" width="9.33203125" style="339" customWidth="1"/>
    <col min="258" max="258" width="2" style="339" customWidth="1"/>
    <col min="259" max="259" width="6" style="339" customWidth="1"/>
    <col min="260" max="260" width="112" style="339" customWidth="1"/>
    <col min="261" max="261" width="2.33203125" style="339" customWidth="1"/>
    <col min="262" max="513" width="9.33203125" style="339" customWidth="1"/>
    <col min="514" max="514" width="2" style="339" customWidth="1"/>
    <col min="515" max="515" width="6" style="339" customWidth="1"/>
    <col min="516" max="516" width="112" style="339" customWidth="1"/>
    <col min="517" max="517" width="2.33203125" style="339" customWidth="1"/>
    <col min="518" max="769" width="9.33203125" style="339" customWidth="1"/>
    <col min="770" max="770" width="2" style="339" customWidth="1"/>
    <col min="771" max="771" width="6" style="339" customWidth="1"/>
    <col min="772" max="772" width="112" style="339" customWidth="1"/>
    <col min="773" max="773" width="2.33203125" style="339" customWidth="1"/>
    <col min="774" max="1025" width="9.33203125" style="339" customWidth="1"/>
    <col min="1026" max="1026" width="2" style="339" customWidth="1"/>
    <col min="1027" max="1027" width="6" style="339" customWidth="1"/>
    <col min="1028" max="1028" width="112" style="339" customWidth="1"/>
    <col min="1029" max="1029" width="2.33203125" style="339" customWidth="1"/>
    <col min="1030" max="1281" width="9.33203125" style="339" customWidth="1"/>
    <col min="1282" max="1282" width="2" style="339" customWidth="1"/>
    <col min="1283" max="1283" width="6" style="339" customWidth="1"/>
    <col min="1284" max="1284" width="112" style="339" customWidth="1"/>
    <col min="1285" max="1285" width="2.33203125" style="339" customWidth="1"/>
    <col min="1286" max="1537" width="9.33203125" style="339" customWidth="1"/>
    <col min="1538" max="1538" width="2" style="339" customWidth="1"/>
    <col min="1539" max="1539" width="6" style="339" customWidth="1"/>
    <col min="1540" max="1540" width="112" style="339" customWidth="1"/>
    <col min="1541" max="1541" width="2.33203125" style="339" customWidth="1"/>
    <col min="1542" max="1793" width="9.33203125" style="339" customWidth="1"/>
    <col min="1794" max="1794" width="2" style="339" customWidth="1"/>
    <col min="1795" max="1795" width="6" style="339" customWidth="1"/>
    <col min="1796" max="1796" width="112" style="339" customWidth="1"/>
    <col min="1797" max="1797" width="2.33203125" style="339" customWidth="1"/>
    <col min="1798" max="2049" width="9.33203125" style="339" customWidth="1"/>
    <col min="2050" max="2050" width="2" style="339" customWidth="1"/>
    <col min="2051" max="2051" width="6" style="339" customWidth="1"/>
    <col min="2052" max="2052" width="112" style="339" customWidth="1"/>
    <col min="2053" max="2053" width="2.33203125" style="339" customWidth="1"/>
    <col min="2054" max="2305" width="9.33203125" style="339" customWidth="1"/>
    <col min="2306" max="2306" width="2" style="339" customWidth="1"/>
    <col min="2307" max="2307" width="6" style="339" customWidth="1"/>
    <col min="2308" max="2308" width="112" style="339" customWidth="1"/>
    <col min="2309" max="2309" width="2.33203125" style="339" customWidth="1"/>
    <col min="2310" max="2561" width="9.33203125" style="339" customWidth="1"/>
    <col min="2562" max="2562" width="2" style="339" customWidth="1"/>
    <col min="2563" max="2563" width="6" style="339" customWidth="1"/>
    <col min="2564" max="2564" width="112" style="339" customWidth="1"/>
    <col min="2565" max="2565" width="2.33203125" style="339" customWidth="1"/>
    <col min="2566" max="2817" width="9.33203125" style="339" customWidth="1"/>
    <col min="2818" max="2818" width="2" style="339" customWidth="1"/>
    <col min="2819" max="2819" width="6" style="339" customWidth="1"/>
    <col min="2820" max="2820" width="112" style="339" customWidth="1"/>
    <col min="2821" max="2821" width="2.33203125" style="339" customWidth="1"/>
    <col min="2822" max="3073" width="9.33203125" style="339" customWidth="1"/>
    <col min="3074" max="3074" width="2" style="339" customWidth="1"/>
    <col min="3075" max="3075" width="6" style="339" customWidth="1"/>
    <col min="3076" max="3076" width="112" style="339" customWidth="1"/>
    <col min="3077" max="3077" width="2.33203125" style="339" customWidth="1"/>
    <col min="3078" max="3329" width="9.33203125" style="339" customWidth="1"/>
    <col min="3330" max="3330" width="2" style="339" customWidth="1"/>
    <col min="3331" max="3331" width="6" style="339" customWidth="1"/>
    <col min="3332" max="3332" width="112" style="339" customWidth="1"/>
    <col min="3333" max="3333" width="2.33203125" style="339" customWidth="1"/>
    <col min="3334" max="3585" width="9.33203125" style="339" customWidth="1"/>
    <col min="3586" max="3586" width="2" style="339" customWidth="1"/>
    <col min="3587" max="3587" width="6" style="339" customWidth="1"/>
    <col min="3588" max="3588" width="112" style="339" customWidth="1"/>
    <col min="3589" max="3589" width="2.33203125" style="339" customWidth="1"/>
    <col min="3590" max="3841" width="9.33203125" style="339" customWidth="1"/>
    <col min="3842" max="3842" width="2" style="339" customWidth="1"/>
    <col min="3843" max="3843" width="6" style="339" customWidth="1"/>
    <col min="3844" max="3844" width="112" style="339" customWidth="1"/>
    <col min="3845" max="3845" width="2.33203125" style="339" customWidth="1"/>
    <col min="3846" max="4097" width="9.33203125" style="339" customWidth="1"/>
    <col min="4098" max="4098" width="2" style="339" customWidth="1"/>
    <col min="4099" max="4099" width="6" style="339" customWidth="1"/>
    <col min="4100" max="4100" width="112" style="339" customWidth="1"/>
    <col min="4101" max="4101" width="2.33203125" style="339" customWidth="1"/>
    <col min="4102" max="4353" width="9.33203125" style="339" customWidth="1"/>
    <col min="4354" max="4354" width="2" style="339" customWidth="1"/>
    <col min="4355" max="4355" width="6" style="339" customWidth="1"/>
    <col min="4356" max="4356" width="112" style="339" customWidth="1"/>
    <col min="4357" max="4357" width="2.33203125" style="339" customWidth="1"/>
    <col min="4358" max="4609" width="9.33203125" style="339" customWidth="1"/>
    <col min="4610" max="4610" width="2" style="339" customWidth="1"/>
    <col min="4611" max="4611" width="6" style="339" customWidth="1"/>
    <col min="4612" max="4612" width="112" style="339" customWidth="1"/>
    <col min="4613" max="4613" width="2.33203125" style="339" customWidth="1"/>
    <col min="4614" max="4865" width="9.33203125" style="339" customWidth="1"/>
    <col min="4866" max="4866" width="2" style="339" customWidth="1"/>
    <col min="4867" max="4867" width="6" style="339" customWidth="1"/>
    <col min="4868" max="4868" width="112" style="339" customWidth="1"/>
    <col min="4869" max="4869" width="2.33203125" style="339" customWidth="1"/>
    <col min="4870" max="5121" width="9.33203125" style="339" customWidth="1"/>
    <col min="5122" max="5122" width="2" style="339" customWidth="1"/>
    <col min="5123" max="5123" width="6" style="339" customWidth="1"/>
    <col min="5124" max="5124" width="112" style="339" customWidth="1"/>
    <col min="5125" max="5125" width="2.33203125" style="339" customWidth="1"/>
    <col min="5126" max="5377" width="9.33203125" style="339" customWidth="1"/>
    <col min="5378" max="5378" width="2" style="339" customWidth="1"/>
    <col min="5379" max="5379" width="6" style="339" customWidth="1"/>
    <col min="5380" max="5380" width="112" style="339" customWidth="1"/>
    <col min="5381" max="5381" width="2.33203125" style="339" customWidth="1"/>
    <col min="5382" max="5633" width="9.33203125" style="339" customWidth="1"/>
    <col min="5634" max="5634" width="2" style="339" customWidth="1"/>
    <col min="5635" max="5635" width="6" style="339" customWidth="1"/>
    <col min="5636" max="5636" width="112" style="339" customWidth="1"/>
    <col min="5637" max="5637" width="2.33203125" style="339" customWidth="1"/>
    <col min="5638" max="5889" width="9.33203125" style="339" customWidth="1"/>
    <col min="5890" max="5890" width="2" style="339" customWidth="1"/>
    <col min="5891" max="5891" width="6" style="339" customWidth="1"/>
    <col min="5892" max="5892" width="112" style="339" customWidth="1"/>
    <col min="5893" max="5893" width="2.33203125" style="339" customWidth="1"/>
    <col min="5894" max="6145" width="9.33203125" style="339" customWidth="1"/>
    <col min="6146" max="6146" width="2" style="339" customWidth="1"/>
    <col min="6147" max="6147" width="6" style="339" customWidth="1"/>
    <col min="6148" max="6148" width="112" style="339" customWidth="1"/>
    <col min="6149" max="6149" width="2.33203125" style="339" customWidth="1"/>
    <col min="6150" max="6401" width="9.33203125" style="339" customWidth="1"/>
    <col min="6402" max="6402" width="2" style="339" customWidth="1"/>
    <col min="6403" max="6403" width="6" style="339" customWidth="1"/>
    <col min="6404" max="6404" width="112" style="339" customWidth="1"/>
    <col min="6405" max="6405" width="2.33203125" style="339" customWidth="1"/>
    <col min="6406" max="6657" width="9.33203125" style="339" customWidth="1"/>
    <col min="6658" max="6658" width="2" style="339" customWidth="1"/>
    <col min="6659" max="6659" width="6" style="339" customWidth="1"/>
    <col min="6660" max="6660" width="112" style="339" customWidth="1"/>
    <col min="6661" max="6661" width="2.33203125" style="339" customWidth="1"/>
    <col min="6662" max="6913" width="9.33203125" style="339" customWidth="1"/>
    <col min="6914" max="6914" width="2" style="339" customWidth="1"/>
    <col min="6915" max="6915" width="6" style="339" customWidth="1"/>
    <col min="6916" max="6916" width="112" style="339" customWidth="1"/>
    <col min="6917" max="6917" width="2.33203125" style="339" customWidth="1"/>
    <col min="6918" max="7169" width="9.33203125" style="339" customWidth="1"/>
    <col min="7170" max="7170" width="2" style="339" customWidth="1"/>
    <col min="7171" max="7171" width="6" style="339" customWidth="1"/>
    <col min="7172" max="7172" width="112" style="339" customWidth="1"/>
    <col min="7173" max="7173" width="2.33203125" style="339" customWidth="1"/>
    <col min="7174" max="7425" width="9.33203125" style="339" customWidth="1"/>
    <col min="7426" max="7426" width="2" style="339" customWidth="1"/>
    <col min="7427" max="7427" width="6" style="339" customWidth="1"/>
    <col min="7428" max="7428" width="112" style="339" customWidth="1"/>
    <col min="7429" max="7429" width="2.33203125" style="339" customWidth="1"/>
    <col min="7430" max="7681" width="9.33203125" style="339" customWidth="1"/>
    <col min="7682" max="7682" width="2" style="339" customWidth="1"/>
    <col min="7683" max="7683" width="6" style="339" customWidth="1"/>
    <col min="7684" max="7684" width="112" style="339" customWidth="1"/>
    <col min="7685" max="7685" width="2.33203125" style="339" customWidth="1"/>
    <col min="7686" max="7937" width="9.33203125" style="339" customWidth="1"/>
    <col min="7938" max="7938" width="2" style="339" customWidth="1"/>
    <col min="7939" max="7939" width="6" style="339" customWidth="1"/>
    <col min="7940" max="7940" width="112" style="339" customWidth="1"/>
    <col min="7941" max="7941" width="2.33203125" style="339" customWidth="1"/>
    <col min="7942" max="8193" width="9.33203125" style="339" customWidth="1"/>
    <col min="8194" max="8194" width="2" style="339" customWidth="1"/>
    <col min="8195" max="8195" width="6" style="339" customWidth="1"/>
    <col min="8196" max="8196" width="112" style="339" customWidth="1"/>
    <col min="8197" max="8197" width="2.33203125" style="339" customWidth="1"/>
    <col min="8198" max="8449" width="9.33203125" style="339" customWidth="1"/>
    <col min="8450" max="8450" width="2" style="339" customWidth="1"/>
    <col min="8451" max="8451" width="6" style="339" customWidth="1"/>
    <col min="8452" max="8452" width="112" style="339" customWidth="1"/>
    <col min="8453" max="8453" width="2.33203125" style="339" customWidth="1"/>
    <col min="8454" max="8705" width="9.33203125" style="339" customWidth="1"/>
    <col min="8706" max="8706" width="2" style="339" customWidth="1"/>
    <col min="8707" max="8707" width="6" style="339" customWidth="1"/>
    <col min="8708" max="8708" width="112" style="339" customWidth="1"/>
    <col min="8709" max="8709" width="2.33203125" style="339" customWidth="1"/>
    <col min="8710" max="8961" width="9.33203125" style="339" customWidth="1"/>
    <col min="8962" max="8962" width="2" style="339" customWidth="1"/>
    <col min="8963" max="8963" width="6" style="339" customWidth="1"/>
    <col min="8964" max="8964" width="112" style="339" customWidth="1"/>
    <col min="8965" max="8965" width="2.33203125" style="339" customWidth="1"/>
    <col min="8966" max="9217" width="9.33203125" style="339" customWidth="1"/>
    <col min="9218" max="9218" width="2" style="339" customWidth="1"/>
    <col min="9219" max="9219" width="6" style="339" customWidth="1"/>
    <col min="9220" max="9220" width="112" style="339" customWidth="1"/>
    <col min="9221" max="9221" width="2.33203125" style="339" customWidth="1"/>
    <col min="9222" max="9473" width="9.33203125" style="339" customWidth="1"/>
    <col min="9474" max="9474" width="2" style="339" customWidth="1"/>
    <col min="9475" max="9475" width="6" style="339" customWidth="1"/>
    <col min="9476" max="9476" width="112" style="339" customWidth="1"/>
    <col min="9477" max="9477" width="2.33203125" style="339" customWidth="1"/>
    <col min="9478" max="9729" width="9.33203125" style="339" customWidth="1"/>
    <col min="9730" max="9730" width="2" style="339" customWidth="1"/>
    <col min="9731" max="9731" width="6" style="339" customWidth="1"/>
    <col min="9732" max="9732" width="112" style="339" customWidth="1"/>
    <col min="9733" max="9733" width="2.33203125" style="339" customWidth="1"/>
    <col min="9734" max="9985" width="9.33203125" style="339" customWidth="1"/>
    <col min="9986" max="9986" width="2" style="339" customWidth="1"/>
    <col min="9987" max="9987" width="6" style="339" customWidth="1"/>
    <col min="9988" max="9988" width="112" style="339" customWidth="1"/>
    <col min="9989" max="9989" width="2.33203125" style="339" customWidth="1"/>
    <col min="9990" max="10241" width="9.33203125" style="339" customWidth="1"/>
    <col min="10242" max="10242" width="2" style="339" customWidth="1"/>
    <col min="10243" max="10243" width="6" style="339" customWidth="1"/>
    <col min="10244" max="10244" width="112" style="339" customWidth="1"/>
    <col min="10245" max="10245" width="2.33203125" style="339" customWidth="1"/>
    <col min="10246" max="10497" width="9.33203125" style="339" customWidth="1"/>
    <col min="10498" max="10498" width="2" style="339" customWidth="1"/>
    <col min="10499" max="10499" width="6" style="339" customWidth="1"/>
    <col min="10500" max="10500" width="112" style="339" customWidth="1"/>
    <col min="10501" max="10501" width="2.33203125" style="339" customWidth="1"/>
    <col min="10502" max="10753" width="9.33203125" style="339" customWidth="1"/>
    <col min="10754" max="10754" width="2" style="339" customWidth="1"/>
    <col min="10755" max="10755" width="6" style="339" customWidth="1"/>
    <col min="10756" max="10756" width="112" style="339" customWidth="1"/>
    <col min="10757" max="10757" width="2.33203125" style="339" customWidth="1"/>
    <col min="10758" max="11009" width="9.33203125" style="339" customWidth="1"/>
    <col min="11010" max="11010" width="2" style="339" customWidth="1"/>
    <col min="11011" max="11011" width="6" style="339" customWidth="1"/>
    <col min="11012" max="11012" width="112" style="339" customWidth="1"/>
    <col min="11013" max="11013" width="2.33203125" style="339" customWidth="1"/>
    <col min="11014" max="11265" width="9.33203125" style="339" customWidth="1"/>
    <col min="11266" max="11266" width="2" style="339" customWidth="1"/>
    <col min="11267" max="11267" width="6" style="339" customWidth="1"/>
    <col min="11268" max="11268" width="112" style="339" customWidth="1"/>
    <col min="11269" max="11269" width="2.33203125" style="339" customWidth="1"/>
    <col min="11270" max="11521" width="9.33203125" style="339" customWidth="1"/>
    <col min="11522" max="11522" width="2" style="339" customWidth="1"/>
    <col min="11523" max="11523" width="6" style="339" customWidth="1"/>
    <col min="11524" max="11524" width="112" style="339" customWidth="1"/>
    <col min="11525" max="11525" width="2.33203125" style="339" customWidth="1"/>
    <col min="11526" max="11777" width="9.33203125" style="339" customWidth="1"/>
    <col min="11778" max="11778" width="2" style="339" customWidth="1"/>
    <col min="11779" max="11779" width="6" style="339" customWidth="1"/>
    <col min="11780" max="11780" width="112" style="339" customWidth="1"/>
    <col min="11781" max="11781" width="2.33203125" style="339" customWidth="1"/>
    <col min="11782" max="12033" width="9.33203125" style="339" customWidth="1"/>
    <col min="12034" max="12034" width="2" style="339" customWidth="1"/>
    <col min="12035" max="12035" width="6" style="339" customWidth="1"/>
    <col min="12036" max="12036" width="112" style="339" customWidth="1"/>
    <col min="12037" max="12037" width="2.33203125" style="339" customWidth="1"/>
    <col min="12038" max="12289" width="9.33203125" style="339" customWidth="1"/>
    <col min="12290" max="12290" width="2" style="339" customWidth="1"/>
    <col min="12291" max="12291" width="6" style="339" customWidth="1"/>
    <col min="12292" max="12292" width="112" style="339" customWidth="1"/>
    <col min="12293" max="12293" width="2.33203125" style="339" customWidth="1"/>
    <col min="12294" max="12545" width="9.33203125" style="339" customWidth="1"/>
    <col min="12546" max="12546" width="2" style="339" customWidth="1"/>
    <col min="12547" max="12547" width="6" style="339" customWidth="1"/>
    <col min="12548" max="12548" width="112" style="339" customWidth="1"/>
    <col min="12549" max="12549" width="2.33203125" style="339" customWidth="1"/>
    <col min="12550" max="12801" width="9.33203125" style="339" customWidth="1"/>
    <col min="12802" max="12802" width="2" style="339" customWidth="1"/>
    <col min="12803" max="12803" width="6" style="339" customWidth="1"/>
    <col min="12804" max="12804" width="112" style="339" customWidth="1"/>
    <col min="12805" max="12805" width="2.33203125" style="339" customWidth="1"/>
    <col min="12806" max="13057" width="9.33203125" style="339" customWidth="1"/>
    <col min="13058" max="13058" width="2" style="339" customWidth="1"/>
    <col min="13059" max="13059" width="6" style="339" customWidth="1"/>
    <col min="13060" max="13060" width="112" style="339" customWidth="1"/>
    <col min="13061" max="13061" width="2.33203125" style="339" customWidth="1"/>
    <col min="13062" max="13313" width="9.33203125" style="339" customWidth="1"/>
    <col min="13314" max="13314" width="2" style="339" customWidth="1"/>
    <col min="13315" max="13315" width="6" style="339" customWidth="1"/>
    <col min="13316" max="13316" width="112" style="339" customWidth="1"/>
    <col min="13317" max="13317" width="2.33203125" style="339" customWidth="1"/>
    <col min="13318" max="13569" width="9.33203125" style="339" customWidth="1"/>
    <col min="13570" max="13570" width="2" style="339" customWidth="1"/>
    <col min="13571" max="13571" width="6" style="339" customWidth="1"/>
    <col min="13572" max="13572" width="112" style="339" customWidth="1"/>
    <col min="13573" max="13573" width="2.33203125" style="339" customWidth="1"/>
    <col min="13574" max="13825" width="9.33203125" style="339" customWidth="1"/>
    <col min="13826" max="13826" width="2" style="339" customWidth="1"/>
    <col min="13827" max="13827" width="6" style="339" customWidth="1"/>
    <col min="13828" max="13828" width="112" style="339" customWidth="1"/>
    <col min="13829" max="13829" width="2.33203125" style="339" customWidth="1"/>
    <col min="13830" max="14081" width="9.33203125" style="339" customWidth="1"/>
    <col min="14082" max="14082" width="2" style="339" customWidth="1"/>
    <col min="14083" max="14083" width="6" style="339" customWidth="1"/>
    <col min="14084" max="14084" width="112" style="339" customWidth="1"/>
    <col min="14085" max="14085" width="2.33203125" style="339" customWidth="1"/>
    <col min="14086" max="14337" width="9.33203125" style="339" customWidth="1"/>
    <col min="14338" max="14338" width="2" style="339" customWidth="1"/>
    <col min="14339" max="14339" width="6" style="339" customWidth="1"/>
    <col min="14340" max="14340" width="112" style="339" customWidth="1"/>
    <col min="14341" max="14341" width="2.33203125" style="339" customWidth="1"/>
    <col min="14342" max="14593" width="9.33203125" style="339" customWidth="1"/>
    <col min="14594" max="14594" width="2" style="339" customWidth="1"/>
    <col min="14595" max="14595" width="6" style="339" customWidth="1"/>
    <col min="14596" max="14596" width="112" style="339" customWidth="1"/>
    <col min="14597" max="14597" width="2.33203125" style="339" customWidth="1"/>
    <col min="14598" max="14849" width="9.33203125" style="339" customWidth="1"/>
    <col min="14850" max="14850" width="2" style="339" customWidth="1"/>
    <col min="14851" max="14851" width="6" style="339" customWidth="1"/>
    <col min="14852" max="14852" width="112" style="339" customWidth="1"/>
    <col min="14853" max="14853" width="2.33203125" style="339" customWidth="1"/>
    <col min="14854" max="15105" width="9.33203125" style="339" customWidth="1"/>
    <col min="15106" max="15106" width="2" style="339" customWidth="1"/>
    <col min="15107" max="15107" width="6" style="339" customWidth="1"/>
    <col min="15108" max="15108" width="112" style="339" customWidth="1"/>
    <col min="15109" max="15109" width="2.33203125" style="339" customWidth="1"/>
    <col min="15110" max="15361" width="9.33203125" style="339" customWidth="1"/>
    <col min="15362" max="15362" width="2" style="339" customWidth="1"/>
    <col min="15363" max="15363" width="6" style="339" customWidth="1"/>
    <col min="15364" max="15364" width="112" style="339" customWidth="1"/>
    <col min="15365" max="15365" width="2.33203125" style="339" customWidth="1"/>
    <col min="15366" max="15617" width="9.33203125" style="339" customWidth="1"/>
    <col min="15618" max="15618" width="2" style="339" customWidth="1"/>
    <col min="15619" max="15619" width="6" style="339" customWidth="1"/>
    <col min="15620" max="15620" width="112" style="339" customWidth="1"/>
    <col min="15621" max="15621" width="2.33203125" style="339" customWidth="1"/>
    <col min="15622" max="15873" width="9.33203125" style="339" customWidth="1"/>
    <col min="15874" max="15874" width="2" style="339" customWidth="1"/>
    <col min="15875" max="15875" width="6" style="339" customWidth="1"/>
    <col min="15876" max="15876" width="112" style="339" customWidth="1"/>
    <col min="15877" max="15877" width="2.33203125" style="339" customWidth="1"/>
    <col min="15878" max="16129" width="9.33203125" style="339" customWidth="1"/>
    <col min="16130" max="16130" width="2" style="339" customWidth="1"/>
    <col min="16131" max="16131" width="6" style="339" customWidth="1"/>
    <col min="16132" max="16132" width="112" style="339" customWidth="1"/>
    <col min="16133" max="16133" width="2.33203125" style="339" customWidth="1"/>
    <col min="16134" max="16384" width="9.33203125" style="339" customWidth="1"/>
  </cols>
  <sheetData>
    <row r="3" spans="2:5" ht="24.75" customHeight="1">
      <c r="B3" s="355" t="s">
        <v>809</v>
      </c>
      <c r="C3" s="356"/>
      <c r="D3" s="356"/>
      <c r="E3" s="357"/>
    </row>
    <row r="4" spans="2:5" ht="21">
      <c r="B4" s="340"/>
      <c r="C4" s="341"/>
      <c r="D4" s="341"/>
      <c r="E4" s="342"/>
    </row>
    <row r="5" spans="2:5" ht="21">
      <c r="B5" s="340"/>
      <c r="C5" s="354" t="s">
        <v>864</v>
      </c>
      <c r="D5" s="341"/>
      <c r="E5" s="342"/>
    </row>
    <row r="6" spans="2:5" ht="13.5">
      <c r="B6" s="343"/>
      <c r="C6" s="344"/>
      <c r="D6" s="345"/>
      <c r="E6" s="346"/>
    </row>
    <row r="7" spans="2:5" ht="36" customHeight="1">
      <c r="B7" s="343"/>
      <c r="C7" s="344" t="s">
        <v>810</v>
      </c>
      <c r="D7" s="344" t="s">
        <v>811</v>
      </c>
      <c r="E7" s="346"/>
    </row>
    <row r="8" spans="2:5" ht="13.5">
      <c r="B8" s="343"/>
      <c r="C8" s="344" t="s">
        <v>812</v>
      </c>
      <c r="D8" s="347" t="s">
        <v>813</v>
      </c>
      <c r="E8" s="346"/>
    </row>
    <row r="9" spans="2:5" ht="59.25" customHeight="1">
      <c r="B9" s="343"/>
      <c r="C9" s="344" t="s">
        <v>814</v>
      </c>
      <c r="D9" s="347" t="s">
        <v>815</v>
      </c>
      <c r="E9" s="346"/>
    </row>
    <row r="10" spans="2:5" ht="48" customHeight="1">
      <c r="B10" s="343"/>
      <c r="C10" s="344" t="s">
        <v>816</v>
      </c>
      <c r="D10" s="347" t="s">
        <v>817</v>
      </c>
      <c r="E10" s="346"/>
    </row>
    <row r="11" spans="2:5" ht="36.75" customHeight="1">
      <c r="B11" s="343"/>
      <c r="C11" s="344" t="s">
        <v>818</v>
      </c>
      <c r="D11" s="348" t="s">
        <v>819</v>
      </c>
      <c r="E11" s="346"/>
    </row>
    <row r="12" spans="2:5" ht="48" customHeight="1">
      <c r="B12" s="343"/>
      <c r="C12" s="344" t="s">
        <v>820</v>
      </c>
      <c r="D12" s="348" t="s">
        <v>821</v>
      </c>
      <c r="E12" s="346"/>
    </row>
    <row r="13" spans="2:5" ht="84.75" customHeight="1">
      <c r="B13" s="343"/>
      <c r="C13" s="344" t="s">
        <v>822</v>
      </c>
      <c r="D13" s="344" t="s">
        <v>823</v>
      </c>
      <c r="E13" s="346"/>
    </row>
    <row r="14" spans="2:5" ht="63" customHeight="1">
      <c r="B14" s="343"/>
      <c r="C14" s="344" t="s">
        <v>824</v>
      </c>
      <c r="D14" s="344" t="s">
        <v>825</v>
      </c>
      <c r="E14" s="346"/>
    </row>
    <row r="15" spans="2:5" ht="48.75" customHeight="1">
      <c r="B15" s="343"/>
      <c r="C15" s="344" t="s">
        <v>826</v>
      </c>
      <c r="D15" s="349" t="s">
        <v>827</v>
      </c>
      <c r="E15" s="346"/>
    </row>
    <row r="16" spans="2:5" ht="38.25" customHeight="1">
      <c r="B16" s="343"/>
      <c r="C16" s="344" t="s">
        <v>828</v>
      </c>
      <c r="D16" s="349" t="s">
        <v>829</v>
      </c>
      <c r="E16" s="346"/>
    </row>
    <row r="17" spans="2:5" ht="36" customHeight="1">
      <c r="B17" s="343"/>
      <c r="C17" s="344" t="s">
        <v>830</v>
      </c>
      <c r="D17" s="349" t="s">
        <v>831</v>
      </c>
      <c r="E17" s="346"/>
    </row>
    <row r="18" spans="2:5" ht="38.25" customHeight="1">
      <c r="B18" s="343"/>
      <c r="C18" s="344" t="s">
        <v>832</v>
      </c>
      <c r="D18" s="347" t="s">
        <v>833</v>
      </c>
      <c r="E18" s="346"/>
    </row>
    <row r="19" spans="2:5" ht="35.25" customHeight="1">
      <c r="B19" s="343"/>
      <c r="C19" s="344" t="s">
        <v>834</v>
      </c>
      <c r="D19" s="344" t="s">
        <v>835</v>
      </c>
      <c r="E19" s="346"/>
    </row>
    <row r="20" spans="2:5" ht="50.25" customHeight="1">
      <c r="B20" s="343"/>
      <c r="C20" s="344" t="s">
        <v>836</v>
      </c>
      <c r="D20" s="349" t="s">
        <v>837</v>
      </c>
      <c r="E20" s="346"/>
    </row>
    <row r="21" spans="2:5" ht="36" customHeight="1">
      <c r="B21" s="343"/>
      <c r="C21" s="344" t="s">
        <v>838</v>
      </c>
      <c r="D21" s="344" t="s">
        <v>839</v>
      </c>
      <c r="E21" s="346"/>
    </row>
    <row r="22" spans="2:5" ht="36.75" customHeight="1">
      <c r="B22" s="343"/>
      <c r="C22" s="344" t="s">
        <v>840</v>
      </c>
      <c r="D22" s="344" t="s">
        <v>841</v>
      </c>
      <c r="E22" s="346"/>
    </row>
    <row r="23" spans="2:5" ht="49.5" customHeight="1">
      <c r="B23" s="343"/>
      <c r="C23" s="344" t="s">
        <v>842</v>
      </c>
      <c r="D23" s="344" t="s">
        <v>843</v>
      </c>
      <c r="E23" s="346"/>
    </row>
    <row r="24" spans="2:5" ht="37.5" customHeight="1">
      <c r="B24" s="343"/>
      <c r="C24" s="344" t="s">
        <v>844</v>
      </c>
      <c r="D24" s="344" t="s">
        <v>845</v>
      </c>
      <c r="E24" s="346"/>
    </row>
    <row r="25" spans="2:5" ht="61.5" customHeight="1">
      <c r="B25" s="343"/>
      <c r="C25" s="344" t="s">
        <v>846</v>
      </c>
      <c r="D25" s="344" t="s">
        <v>847</v>
      </c>
      <c r="E25" s="346"/>
    </row>
    <row r="26" spans="2:5" ht="50.25" customHeight="1">
      <c r="B26" s="343"/>
      <c r="C26" s="344" t="s">
        <v>848</v>
      </c>
      <c r="D26" s="344" t="s">
        <v>849</v>
      </c>
      <c r="E26" s="346"/>
    </row>
    <row r="27" spans="2:5" ht="36.75" customHeight="1">
      <c r="B27" s="343"/>
      <c r="C27" s="344" t="s">
        <v>850</v>
      </c>
      <c r="D27" s="349" t="s">
        <v>851</v>
      </c>
      <c r="E27" s="346"/>
    </row>
    <row r="28" spans="2:5" ht="36.75" customHeight="1">
      <c r="B28" s="343"/>
      <c r="C28" s="344" t="s">
        <v>852</v>
      </c>
      <c r="D28" s="344" t="s">
        <v>853</v>
      </c>
      <c r="E28" s="346"/>
    </row>
    <row r="29" spans="2:5" ht="61.5" customHeight="1">
      <c r="B29" s="343"/>
      <c r="C29" s="344" t="s">
        <v>854</v>
      </c>
      <c r="D29" s="344" t="s">
        <v>855</v>
      </c>
      <c r="E29" s="346"/>
    </row>
    <row r="30" spans="2:5" ht="25.5" customHeight="1">
      <c r="B30" s="343"/>
      <c r="C30" s="344" t="s">
        <v>856</v>
      </c>
      <c r="D30" s="344" t="s">
        <v>857</v>
      </c>
      <c r="E30" s="346"/>
    </row>
    <row r="31" spans="2:5" ht="35.25" customHeight="1">
      <c r="B31" s="343"/>
      <c r="C31" s="344" t="s">
        <v>858</v>
      </c>
      <c r="D31" s="349" t="s">
        <v>859</v>
      </c>
      <c r="E31" s="346"/>
    </row>
    <row r="32" spans="2:5" ht="27" customHeight="1">
      <c r="B32" s="343"/>
      <c r="C32" s="344" t="s">
        <v>860</v>
      </c>
      <c r="D32" s="344" t="s">
        <v>861</v>
      </c>
      <c r="E32" s="346"/>
    </row>
    <row r="33" spans="2:5" ht="24">
      <c r="B33" s="343"/>
      <c r="C33" s="344" t="s">
        <v>862</v>
      </c>
      <c r="D33" s="344" t="s">
        <v>863</v>
      </c>
      <c r="E33" s="346"/>
    </row>
    <row r="34" spans="2:5" ht="13.5">
      <c r="B34" s="350"/>
      <c r="C34" s="351"/>
      <c r="D34" s="351"/>
      <c r="E34" s="352"/>
    </row>
  </sheetData>
  <sheetProtection password="EDCC" sheet="1" objects="1" scenarios="1"/>
  <mergeCells count="1">
    <mergeCell ref="B3:E3"/>
  </mergeCells>
  <printOptions/>
  <pageMargins left="0.708661417322835" right="0.708661417322835" top="0.78740157480315" bottom="0.78740157480315" header="0.31496062992126" footer="0.31496062992126"/>
  <pageSetup fitToHeight="2" fitToWidth="1" horizontalDpi="600" verticalDpi="600" orientation="portrait" paperSize="9" scale="95" r:id="rId1"/>
  <headerFooter>
    <oddFooter>&amp;CStrana &amp;P z&amp;N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tabSelected="1" workbookViewId="0" topLeftCell="A1">
      <pane ySplit="1" topLeftCell="A2" activePane="bottomLeft" state="frozen"/>
      <selection pane="bottomLeft" activeCell="BE5" sqref="BE5:BE3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82"/>
      <c r="AS2" s="382"/>
      <c r="AT2" s="382"/>
      <c r="AU2" s="382"/>
      <c r="AV2" s="382"/>
      <c r="AW2" s="382"/>
      <c r="AX2" s="382"/>
      <c r="AY2" s="382"/>
      <c r="AZ2" s="382"/>
      <c r="BA2" s="382"/>
      <c r="BB2" s="382"/>
      <c r="BC2" s="382"/>
      <c r="BD2" s="382"/>
      <c r="BE2" s="382"/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95" t="s">
        <v>16</v>
      </c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  <c r="AN5" s="362"/>
      <c r="AO5" s="362"/>
      <c r="AP5" s="28"/>
      <c r="AQ5" s="30"/>
      <c r="BE5" s="393" t="s">
        <v>17</v>
      </c>
      <c r="BS5" s="23" t="s">
        <v>8</v>
      </c>
    </row>
    <row r="6" spans="2:71" ht="36.95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61" t="s">
        <v>19</v>
      </c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  <c r="AA6" s="362"/>
      <c r="AB6" s="362"/>
      <c r="AC6" s="362"/>
      <c r="AD6" s="362"/>
      <c r="AE6" s="362"/>
      <c r="AF6" s="362"/>
      <c r="AG6" s="362"/>
      <c r="AH6" s="362"/>
      <c r="AI6" s="362"/>
      <c r="AJ6" s="362"/>
      <c r="AK6" s="362"/>
      <c r="AL6" s="362"/>
      <c r="AM6" s="362"/>
      <c r="AN6" s="362"/>
      <c r="AO6" s="362"/>
      <c r="AP6" s="28"/>
      <c r="AQ6" s="30"/>
      <c r="BE6" s="394"/>
      <c r="BS6" s="23" t="s">
        <v>8</v>
      </c>
    </row>
    <row r="7" spans="2:71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21</v>
      </c>
      <c r="AO7" s="28"/>
      <c r="AP7" s="28"/>
      <c r="AQ7" s="30"/>
      <c r="BE7" s="394"/>
      <c r="BS7" s="23" t="s">
        <v>8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412">
        <v>43159</v>
      </c>
      <c r="AO8" s="28"/>
      <c r="AP8" s="28"/>
      <c r="AQ8" s="30"/>
      <c r="BE8" s="394"/>
      <c r="BS8" s="23" t="s">
        <v>8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94"/>
      <c r="BS9" s="23" t="s">
        <v>8</v>
      </c>
    </row>
    <row r="10" spans="2:71" ht="14.45" customHeight="1">
      <c r="B10" s="27"/>
      <c r="C10" s="28"/>
      <c r="D10" s="36" t="s">
        <v>26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27</v>
      </c>
      <c r="AL10" s="28"/>
      <c r="AM10" s="28"/>
      <c r="AN10" s="34" t="s">
        <v>28</v>
      </c>
      <c r="AO10" s="28"/>
      <c r="AP10" s="28"/>
      <c r="AQ10" s="30"/>
      <c r="BE10" s="394"/>
      <c r="BS10" s="23" t="s">
        <v>8</v>
      </c>
    </row>
    <row r="11" spans="2:71" ht="18.4" customHeight="1">
      <c r="B11" s="27"/>
      <c r="C11" s="28"/>
      <c r="D11" s="28"/>
      <c r="E11" s="34" t="s">
        <v>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30</v>
      </c>
      <c r="AL11" s="28"/>
      <c r="AM11" s="28"/>
      <c r="AN11" s="34" t="s">
        <v>21</v>
      </c>
      <c r="AO11" s="28"/>
      <c r="AP11" s="28"/>
      <c r="AQ11" s="30"/>
      <c r="BE11" s="394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94"/>
      <c r="BS12" s="23" t="s">
        <v>8</v>
      </c>
    </row>
    <row r="13" spans="2:71" ht="14.45" customHeight="1">
      <c r="B13" s="27"/>
      <c r="C13" s="28"/>
      <c r="D13" s="36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27</v>
      </c>
      <c r="AL13" s="28"/>
      <c r="AM13" s="28"/>
      <c r="AN13" s="37" t="s">
        <v>866</v>
      </c>
      <c r="AO13" s="28"/>
      <c r="AP13" s="28"/>
      <c r="AQ13" s="30"/>
      <c r="BE13" s="394"/>
      <c r="BS13" s="23" t="s">
        <v>8</v>
      </c>
    </row>
    <row r="14" spans="2:71" ht="15">
      <c r="B14" s="27"/>
      <c r="C14" s="28"/>
      <c r="D14" s="28"/>
      <c r="E14" s="363" t="s">
        <v>865</v>
      </c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364"/>
      <c r="AG14" s="364"/>
      <c r="AH14" s="364"/>
      <c r="AI14" s="364"/>
      <c r="AJ14" s="364"/>
      <c r="AK14" s="36" t="s">
        <v>30</v>
      </c>
      <c r="AL14" s="28"/>
      <c r="AM14" s="28"/>
      <c r="AN14" s="37" t="s">
        <v>867</v>
      </c>
      <c r="AO14" s="28"/>
      <c r="AP14" s="28"/>
      <c r="AQ14" s="30"/>
      <c r="BE14" s="394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94"/>
      <c r="BS15" s="23" t="s">
        <v>6</v>
      </c>
    </row>
    <row r="16" spans="2:71" ht="14.45" customHeight="1">
      <c r="B16" s="27"/>
      <c r="C16" s="28"/>
      <c r="D16" s="36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27</v>
      </c>
      <c r="AL16" s="28"/>
      <c r="AM16" s="28"/>
      <c r="AN16" s="34" t="s">
        <v>33</v>
      </c>
      <c r="AO16" s="28"/>
      <c r="AP16" s="28"/>
      <c r="AQ16" s="30"/>
      <c r="BE16" s="394"/>
      <c r="BS16" s="23" t="s">
        <v>6</v>
      </c>
    </row>
    <row r="17" spans="2:71" ht="18.4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30</v>
      </c>
      <c r="AL17" s="28"/>
      <c r="AM17" s="28"/>
      <c r="AN17" s="34" t="s">
        <v>21</v>
      </c>
      <c r="AO17" s="28"/>
      <c r="AP17" s="28"/>
      <c r="AQ17" s="30"/>
      <c r="BE17" s="394"/>
      <c r="BS17" s="23" t="s">
        <v>35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94"/>
      <c r="BS18" s="23" t="s">
        <v>8</v>
      </c>
    </row>
    <row r="19" spans="2:71" ht="14.45" customHeight="1">
      <c r="B19" s="27"/>
      <c r="C19" s="28"/>
      <c r="D19" s="36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94"/>
      <c r="BS19" s="23" t="s">
        <v>8</v>
      </c>
    </row>
    <row r="20" spans="2:71" ht="22.5" customHeight="1">
      <c r="B20" s="27"/>
      <c r="C20" s="28"/>
      <c r="D20" s="28"/>
      <c r="E20" s="365" t="s">
        <v>21</v>
      </c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/>
      <c r="V20" s="365"/>
      <c r="W20" s="365"/>
      <c r="X20" s="365"/>
      <c r="Y20" s="365"/>
      <c r="Z20" s="365"/>
      <c r="AA20" s="365"/>
      <c r="AB20" s="365"/>
      <c r="AC20" s="365"/>
      <c r="AD20" s="365"/>
      <c r="AE20" s="365"/>
      <c r="AF20" s="365"/>
      <c r="AG20" s="365"/>
      <c r="AH20" s="365"/>
      <c r="AI20" s="365"/>
      <c r="AJ20" s="365"/>
      <c r="AK20" s="365"/>
      <c r="AL20" s="365"/>
      <c r="AM20" s="365"/>
      <c r="AN20" s="365"/>
      <c r="AO20" s="28"/>
      <c r="AP20" s="28"/>
      <c r="AQ20" s="30"/>
      <c r="BE20" s="394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94"/>
    </row>
    <row r="22" spans="2:57" ht="6.95" customHeight="1">
      <c r="B22" s="27"/>
      <c r="C22" s="2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8"/>
      <c r="AQ22" s="30"/>
      <c r="BE22" s="394"/>
    </row>
    <row r="23" spans="2:57" s="1" customFormat="1" ht="25.9" customHeight="1">
      <c r="B23" s="39"/>
      <c r="C23" s="40"/>
      <c r="D23" s="41" t="s">
        <v>37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66">
        <f>ROUND(AG51,2)</f>
        <v>1400400.92</v>
      </c>
      <c r="AL23" s="367"/>
      <c r="AM23" s="367"/>
      <c r="AN23" s="367"/>
      <c r="AO23" s="367"/>
      <c r="AP23" s="40"/>
      <c r="AQ23" s="43"/>
      <c r="BE23" s="394"/>
    </row>
    <row r="24" spans="2:57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94"/>
    </row>
    <row r="25" spans="2:57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68" t="s">
        <v>38</v>
      </c>
      <c r="M25" s="368"/>
      <c r="N25" s="368"/>
      <c r="O25" s="368"/>
      <c r="P25" s="40"/>
      <c r="Q25" s="40"/>
      <c r="R25" s="40"/>
      <c r="S25" s="40"/>
      <c r="T25" s="40"/>
      <c r="U25" s="40"/>
      <c r="V25" s="40"/>
      <c r="W25" s="368" t="s">
        <v>39</v>
      </c>
      <c r="X25" s="368"/>
      <c r="Y25" s="368"/>
      <c r="Z25" s="368"/>
      <c r="AA25" s="368"/>
      <c r="AB25" s="368"/>
      <c r="AC25" s="368"/>
      <c r="AD25" s="368"/>
      <c r="AE25" s="368"/>
      <c r="AF25" s="40"/>
      <c r="AG25" s="40"/>
      <c r="AH25" s="40"/>
      <c r="AI25" s="40"/>
      <c r="AJ25" s="40"/>
      <c r="AK25" s="368" t="s">
        <v>40</v>
      </c>
      <c r="AL25" s="368"/>
      <c r="AM25" s="368"/>
      <c r="AN25" s="368"/>
      <c r="AO25" s="368"/>
      <c r="AP25" s="40"/>
      <c r="AQ25" s="43"/>
      <c r="BE25" s="394"/>
    </row>
    <row r="26" spans="2:57" s="2" customFormat="1" ht="14.45" customHeight="1">
      <c r="B26" s="45"/>
      <c r="C26" s="46"/>
      <c r="D26" s="47" t="s">
        <v>41</v>
      </c>
      <c r="E26" s="46"/>
      <c r="F26" s="47" t="s">
        <v>42</v>
      </c>
      <c r="G26" s="46"/>
      <c r="H26" s="46"/>
      <c r="I26" s="46"/>
      <c r="J26" s="46"/>
      <c r="K26" s="46"/>
      <c r="L26" s="358">
        <v>0.21</v>
      </c>
      <c r="M26" s="359"/>
      <c r="N26" s="359"/>
      <c r="O26" s="359"/>
      <c r="P26" s="46"/>
      <c r="Q26" s="46"/>
      <c r="R26" s="46"/>
      <c r="S26" s="46"/>
      <c r="T26" s="46"/>
      <c r="U26" s="46"/>
      <c r="V26" s="46"/>
      <c r="W26" s="360">
        <f>ROUND(AZ51,2)</f>
        <v>1400400.92</v>
      </c>
      <c r="X26" s="359"/>
      <c r="Y26" s="359"/>
      <c r="Z26" s="359"/>
      <c r="AA26" s="359"/>
      <c r="AB26" s="359"/>
      <c r="AC26" s="359"/>
      <c r="AD26" s="359"/>
      <c r="AE26" s="359"/>
      <c r="AF26" s="46"/>
      <c r="AG26" s="46"/>
      <c r="AH26" s="46"/>
      <c r="AI26" s="46"/>
      <c r="AJ26" s="46"/>
      <c r="AK26" s="360">
        <f>ROUND(AV51,2)</f>
        <v>294084.19</v>
      </c>
      <c r="AL26" s="359"/>
      <c r="AM26" s="359"/>
      <c r="AN26" s="359"/>
      <c r="AO26" s="359"/>
      <c r="AP26" s="46"/>
      <c r="AQ26" s="48"/>
      <c r="BE26" s="394"/>
    </row>
    <row r="27" spans="2:57" s="2" customFormat="1" ht="14.45" customHeight="1">
      <c r="B27" s="45"/>
      <c r="C27" s="46"/>
      <c r="D27" s="46"/>
      <c r="E27" s="46"/>
      <c r="F27" s="47" t="s">
        <v>43</v>
      </c>
      <c r="G27" s="46"/>
      <c r="H27" s="46"/>
      <c r="I27" s="46"/>
      <c r="J27" s="46"/>
      <c r="K27" s="46"/>
      <c r="L27" s="358">
        <v>0.15</v>
      </c>
      <c r="M27" s="359"/>
      <c r="N27" s="359"/>
      <c r="O27" s="359"/>
      <c r="P27" s="46"/>
      <c r="Q27" s="46"/>
      <c r="R27" s="46"/>
      <c r="S27" s="46"/>
      <c r="T27" s="46"/>
      <c r="U27" s="46"/>
      <c r="V27" s="46"/>
      <c r="W27" s="360">
        <f>ROUND(BA51,2)</f>
        <v>0</v>
      </c>
      <c r="X27" s="359"/>
      <c r="Y27" s="359"/>
      <c r="Z27" s="359"/>
      <c r="AA27" s="359"/>
      <c r="AB27" s="359"/>
      <c r="AC27" s="359"/>
      <c r="AD27" s="359"/>
      <c r="AE27" s="359"/>
      <c r="AF27" s="46"/>
      <c r="AG27" s="46"/>
      <c r="AH27" s="46"/>
      <c r="AI27" s="46"/>
      <c r="AJ27" s="46"/>
      <c r="AK27" s="360">
        <f>ROUND(AW51,2)</f>
        <v>0</v>
      </c>
      <c r="AL27" s="359"/>
      <c r="AM27" s="359"/>
      <c r="AN27" s="359"/>
      <c r="AO27" s="359"/>
      <c r="AP27" s="46"/>
      <c r="AQ27" s="48"/>
      <c r="BE27" s="394"/>
    </row>
    <row r="28" spans="2:57" s="2" customFormat="1" ht="14.45" customHeight="1" hidden="1">
      <c r="B28" s="45"/>
      <c r="C28" s="46"/>
      <c r="D28" s="46"/>
      <c r="E28" s="46"/>
      <c r="F28" s="47" t="s">
        <v>44</v>
      </c>
      <c r="G28" s="46"/>
      <c r="H28" s="46"/>
      <c r="I28" s="46"/>
      <c r="J28" s="46"/>
      <c r="K28" s="46"/>
      <c r="L28" s="358">
        <v>0.21</v>
      </c>
      <c r="M28" s="359"/>
      <c r="N28" s="359"/>
      <c r="O28" s="359"/>
      <c r="P28" s="46"/>
      <c r="Q28" s="46"/>
      <c r="R28" s="46"/>
      <c r="S28" s="46"/>
      <c r="T28" s="46"/>
      <c r="U28" s="46"/>
      <c r="V28" s="46"/>
      <c r="W28" s="360">
        <f>ROUND(BB51,2)</f>
        <v>0</v>
      </c>
      <c r="X28" s="359"/>
      <c r="Y28" s="359"/>
      <c r="Z28" s="359"/>
      <c r="AA28" s="359"/>
      <c r="AB28" s="359"/>
      <c r="AC28" s="359"/>
      <c r="AD28" s="359"/>
      <c r="AE28" s="359"/>
      <c r="AF28" s="46"/>
      <c r="AG28" s="46"/>
      <c r="AH28" s="46"/>
      <c r="AI28" s="46"/>
      <c r="AJ28" s="46"/>
      <c r="AK28" s="360">
        <v>0</v>
      </c>
      <c r="AL28" s="359"/>
      <c r="AM28" s="359"/>
      <c r="AN28" s="359"/>
      <c r="AO28" s="359"/>
      <c r="AP28" s="46"/>
      <c r="AQ28" s="48"/>
      <c r="BE28" s="394"/>
    </row>
    <row r="29" spans="2:57" s="2" customFormat="1" ht="14.45" customHeight="1" hidden="1">
      <c r="B29" s="45"/>
      <c r="C29" s="46"/>
      <c r="D29" s="46"/>
      <c r="E29" s="46"/>
      <c r="F29" s="47" t="s">
        <v>45</v>
      </c>
      <c r="G29" s="46"/>
      <c r="H29" s="46"/>
      <c r="I29" s="46"/>
      <c r="J29" s="46"/>
      <c r="K29" s="46"/>
      <c r="L29" s="358">
        <v>0.15</v>
      </c>
      <c r="M29" s="359"/>
      <c r="N29" s="359"/>
      <c r="O29" s="359"/>
      <c r="P29" s="46"/>
      <c r="Q29" s="46"/>
      <c r="R29" s="46"/>
      <c r="S29" s="46"/>
      <c r="T29" s="46"/>
      <c r="U29" s="46"/>
      <c r="V29" s="46"/>
      <c r="W29" s="360">
        <f>ROUND(BC51,2)</f>
        <v>0</v>
      </c>
      <c r="X29" s="359"/>
      <c r="Y29" s="359"/>
      <c r="Z29" s="359"/>
      <c r="AA29" s="359"/>
      <c r="AB29" s="359"/>
      <c r="AC29" s="359"/>
      <c r="AD29" s="359"/>
      <c r="AE29" s="359"/>
      <c r="AF29" s="46"/>
      <c r="AG29" s="46"/>
      <c r="AH29" s="46"/>
      <c r="AI29" s="46"/>
      <c r="AJ29" s="46"/>
      <c r="AK29" s="360">
        <v>0</v>
      </c>
      <c r="AL29" s="359"/>
      <c r="AM29" s="359"/>
      <c r="AN29" s="359"/>
      <c r="AO29" s="359"/>
      <c r="AP29" s="46"/>
      <c r="AQ29" s="48"/>
      <c r="BE29" s="394"/>
    </row>
    <row r="30" spans="2:57" s="2" customFormat="1" ht="14.45" customHeight="1" hidden="1">
      <c r="B30" s="45"/>
      <c r="C30" s="46"/>
      <c r="D30" s="46"/>
      <c r="E30" s="46"/>
      <c r="F30" s="47" t="s">
        <v>46</v>
      </c>
      <c r="G30" s="46"/>
      <c r="H30" s="46"/>
      <c r="I30" s="46"/>
      <c r="J30" s="46"/>
      <c r="K30" s="46"/>
      <c r="L30" s="358">
        <v>0</v>
      </c>
      <c r="M30" s="359"/>
      <c r="N30" s="359"/>
      <c r="O30" s="359"/>
      <c r="P30" s="46"/>
      <c r="Q30" s="46"/>
      <c r="R30" s="46"/>
      <c r="S30" s="46"/>
      <c r="T30" s="46"/>
      <c r="U30" s="46"/>
      <c r="V30" s="46"/>
      <c r="W30" s="360">
        <f>ROUND(BD51,2)</f>
        <v>0</v>
      </c>
      <c r="X30" s="359"/>
      <c r="Y30" s="359"/>
      <c r="Z30" s="359"/>
      <c r="AA30" s="359"/>
      <c r="AB30" s="359"/>
      <c r="AC30" s="359"/>
      <c r="AD30" s="359"/>
      <c r="AE30" s="359"/>
      <c r="AF30" s="46"/>
      <c r="AG30" s="46"/>
      <c r="AH30" s="46"/>
      <c r="AI30" s="46"/>
      <c r="AJ30" s="46"/>
      <c r="AK30" s="360">
        <v>0</v>
      </c>
      <c r="AL30" s="359"/>
      <c r="AM30" s="359"/>
      <c r="AN30" s="359"/>
      <c r="AO30" s="359"/>
      <c r="AP30" s="46"/>
      <c r="AQ30" s="48"/>
      <c r="BE30" s="394"/>
    </row>
    <row r="31" spans="2:57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94"/>
    </row>
    <row r="32" spans="2:57" s="1" customFormat="1" ht="25.9" customHeight="1">
      <c r="B32" s="39"/>
      <c r="C32" s="49"/>
      <c r="D32" s="50" t="s">
        <v>47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48</v>
      </c>
      <c r="U32" s="51"/>
      <c r="V32" s="51"/>
      <c r="W32" s="51"/>
      <c r="X32" s="373" t="s">
        <v>49</v>
      </c>
      <c r="Y32" s="374"/>
      <c r="Z32" s="374"/>
      <c r="AA32" s="374"/>
      <c r="AB32" s="374"/>
      <c r="AC32" s="51"/>
      <c r="AD32" s="51"/>
      <c r="AE32" s="51"/>
      <c r="AF32" s="51"/>
      <c r="AG32" s="51"/>
      <c r="AH32" s="51"/>
      <c r="AI32" s="51"/>
      <c r="AJ32" s="51"/>
      <c r="AK32" s="375">
        <f>SUM(AK23:AK30)</f>
        <v>1694485.1099999999</v>
      </c>
      <c r="AL32" s="374"/>
      <c r="AM32" s="374"/>
      <c r="AN32" s="374"/>
      <c r="AO32" s="376"/>
      <c r="AP32" s="49"/>
      <c r="AQ32" s="53"/>
      <c r="BE32" s="394"/>
    </row>
    <row r="33" spans="2:43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</row>
    <row r="39" spans="2:44" s="1" customFormat="1" ht="36.95" customHeight="1">
      <c r="B39" s="39"/>
      <c r="C39" s="60" t="s">
        <v>50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9"/>
    </row>
    <row r="40" spans="2:44" s="1" customFormat="1" ht="6.95" customHeight="1">
      <c r="B40" s="3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9"/>
    </row>
    <row r="41" spans="2:44" s="3" customFormat="1" ht="14.45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 t="str">
        <f>K5</f>
        <v>2018-04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44" s="4" customFormat="1" ht="36.95" customHeight="1">
      <c r="B42" s="66"/>
      <c r="C42" s="67" t="s">
        <v>18</v>
      </c>
      <c r="D42" s="68"/>
      <c r="E42" s="68"/>
      <c r="F42" s="68"/>
      <c r="G42" s="68"/>
      <c r="H42" s="68"/>
      <c r="I42" s="68"/>
      <c r="J42" s="68"/>
      <c r="K42" s="68"/>
      <c r="L42" s="383" t="str">
        <f>K6</f>
        <v>Nezvěstice - úprava vodovodu v silnici III/11731</v>
      </c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  <c r="AA42" s="384"/>
      <c r="AB42" s="384"/>
      <c r="AC42" s="384"/>
      <c r="AD42" s="384"/>
      <c r="AE42" s="384"/>
      <c r="AF42" s="384"/>
      <c r="AG42" s="384"/>
      <c r="AH42" s="384"/>
      <c r="AI42" s="384"/>
      <c r="AJ42" s="384"/>
      <c r="AK42" s="384"/>
      <c r="AL42" s="384"/>
      <c r="AM42" s="384"/>
      <c r="AN42" s="384"/>
      <c r="AO42" s="384"/>
      <c r="AP42" s="68"/>
      <c r="AQ42" s="68"/>
      <c r="AR42" s="69"/>
    </row>
    <row r="43" spans="2:44" s="1" customFormat="1" ht="6.95" customHeight="1">
      <c r="B43" s="3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9"/>
    </row>
    <row r="44" spans="2:44" s="1" customFormat="1" ht="15">
      <c r="B44" s="39"/>
      <c r="C44" s="63" t="s">
        <v>23</v>
      </c>
      <c r="D44" s="61"/>
      <c r="E44" s="61"/>
      <c r="F44" s="61"/>
      <c r="G44" s="61"/>
      <c r="H44" s="61"/>
      <c r="I44" s="61"/>
      <c r="J44" s="61"/>
      <c r="K44" s="61"/>
      <c r="L44" s="70" t="str">
        <f>IF(K8="","",K8)</f>
        <v>Obec Nezvěstice, k.ú. Nezvěstice [704474]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3" t="s">
        <v>25</v>
      </c>
      <c r="AJ44" s="61"/>
      <c r="AK44" s="61"/>
      <c r="AL44" s="61"/>
      <c r="AM44" s="385">
        <f>IF(AN8="","",AN8)</f>
        <v>43159</v>
      </c>
      <c r="AN44" s="385"/>
      <c r="AO44" s="61"/>
      <c r="AP44" s="61"/>
      <c r="AQ44" s="61"/>
      <c r="AR44" s="59"/>
    </row>
    <row r="45" spans="2:44" s="1" customFormat="1" ht="6.95" customHeight="1">
      <c r="B45" s="3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9"/>
    </row>
    <row r="46" spans="2:56" s="1" customFormat="1" ht="37.5" customHeight="1">
      <c r="B46" s="39"/>
      <c r="C46" s="63" t="s">
        <v>26</v>
      </c>
      <c r="D46" s="61"/>
      <c r="E46" s="61"/>
      <c r="F46" s="61"/>
      <c r="G46" s="61"/>
      <c r="H46" s="61"/>
      <c r="I46" s="61"/>
      <c r="J46" s="61"/>
      <c r="K46" s="61"/>
      <c r="L46" s="64" t="str">
        <f>IF(E11="","",E11)</f>
        <v>Obec Nezvěstice, Nezvěstice 277, 332 04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3" t="s">
        <v>32</v>
      </c>
      <c r="AJ46" s="61"/>
      <c r="AK46" s="61"/>
      <c r="AL46" s="61"/>
      <c r="AM46" s="386" t="str">
        <f>IF(E17="","",E17)</f>
        <v>DOPAS s.r.o., Kubelíkova 1224/42, 130 00 Praha 3</v>
      </c>
      <c r="AN46" s="386"/>
      <c r="AO46" s="386"/>
      <c r="AP46" s="386"/>
      <c r="AQ46" s="61"/>
      <c r="AR46" s="59"/>
      <c r="AS46" s="387" t="s">
        <v>51</v>
      </c>
      <c r="AT46" s="388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 ht="15">
      <c r="B47" s="39"/>
      <c r="C47" s="63" t="s">
        <v>31</v>
      </c>
      <c r="D47" s="61"/>
      <c r="E47" s="61"/>
      <c r="F47" s="61"/>
      <c r="G47" s="61"/>
      <c r="H47" s="61"/>
      <c r="I47" s="61"/>
      <c r="J47" s="61"/>
      <c r="K47" s="61"/>
      <c r="L47" s="64" t="str">
        <f>IF(E14="Vyplň údaj","",E14)</f>
        <v>Lesní stavby s.r.o.,Palackého 764,340 22 Nýrsko</v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9"/>
      <c r="AS47" s="389"/>
      <c r="AT47" s="390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1" customFormat="1" ht="10.9" customHeight="1">
      <c r="B48" s="3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9"/>
      <c r="AS48" s="391"/>
      <c r="AT48" s="392"/>
      <c r="AU48" s="40"/>
      <c r="AV48" s="40"/>
      <c r="AW48" s="40"/>
      <c r="AX48" s="40"/>
      <c r="AY48" s="40"/>
      <c r="AZ48" s="40"/>
      <c r="BA48" s="40"/>
      <c r="BB48" s="40"/>
      <c r="BC48" s="40"/>
      <c r="BD48" s="76"/>
    </row>
    <row r="49" spans="2:56" s="1" customFormat="1" ht="29.25" customHeight="1">
      <c r="B49" s="39"/>
      <c r="C49" s="369" t="s">
        <v>52</v>
      </c>
      <c r="D49" s="370"/>
      <c r="E49" s="370"/>
      <c r="F49" s="370"/>
      <c r="G49" s="370"/>
      <c r="H49" s="77"/>
      <c r="I49" s="371" t="s">
        <v>53</v>
      </c>
      <c r="J49" s="370"/>
      <c r="K49" s="370"/>
      <c r="L49" s="370"/>
      <c r="M49" s="370"/>
      <c r="N49" s="370"/>
      <c r="O49" s="370"/>
      <c r="P49" s="370"/>
      <c r="Q49" s="370"/>
      <c r="R49" s="370"/>
      <c r="S49" s="370"/>
      <c r="T49" s="370"/>
      <c r="U49" s="370"/>
      <c r="V49" s="370"/>
      <c r="W49" s="370"/>
      <c r="X49" s="370"/>
      <c r="Y49" s="370"/>
      <c r="Z49" s="370"/>
      <c r="AA49" s="370"/>
      <c r="AB49" s="370"/>
      <c r="AC49" s="370"/>
      <c r="AD49" s="370"/>
      <c r="AE49" s="370"/>
      <c r="AF49" s="370"/>
      <c r="AG49" s="372" t="s">
        <v>54</v>
      </c>
      <c r="AH49" s="370"/>
      <c r="AI49" s="370"/>
      <c r="AJ49" s="370"/>
      <c r="AK49" s="370"/>
      <c r="AL49" s="370"/>
      <c r="AM49" s="370"/>
      <c r="AN49" s="371" t="s">
        <v>55</v>
      </c>
      <c r="AO49" s="370"/>
      <c r="AP49" s="370"/>
      <c r="AQ49" s="78" t="s">
        <v>56</v>
      </c>
      <c r="AR49" s="59"/>
      <c r="AS49" s="79" t="s">
        <v>57</v>
      </c>
      <c r="AT49" s="80" t="s">
        <v>58</v>
      </c>
      <c r="AU49" s="80" t="s">
        <v>59</v>
      </c>
      <c r="AV49" s="80" t="s">
        <v>60</v>
      </c>
      <c r="AW49" s="80" t="s">
        <v>61</v>
      </c>
      <c r="AX49" s="80" t="s">
        <v>62</v>
      </c>
      <c r="AY49" s="80" t="s">
        <v>63</v>
      </c>
      <c r="AZ49" s="80" t="s">
        <v>64</v>
      </c>
      <c r="BA49" s="80" t="s">
        <v>65</v>
      </c>
      <c r="BB49" s="80" t="s">
        <v>66</v>
      </c>
      <c r="BC49" s="80" t="s">
        <v>67</v>
      </c>
      <c r="BD49" s="81" t="s">
        <v>68</v>
      </c>
    </row>
    <row r="50" spans="2:56" s="1" customFormat="1" ht="10.9" customHeight="1">
      <c r="B50" s="3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9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2:90" s="4" customFormat="1" ht="32.45" customHeight="1">
      <c r="B51" s="66"/>
      <c r="C51" s="85" t="s">
        <v>69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80">
        <f>ROUND(SUM(AG52:AG53),2)</f>
        <v>1400400.92</v>
      </c>
      <c r="AH51" s="380"/>
      <c r="AI51" s="380"/>
      <c r="AJ51" s="380"/>
      <c r="AK51" s="380"/>
      <c r="AL51" s="380"/>
      <c r="AM51" s="380"/>
      <c r="AN51" s="381">
        <f>SUM(AG51,AT51)</f>
        <v>1694485.1099999999</v>
      </c>
      <c r="AO51" s="381"/>
      <c r="AP51" s="381"/>
      <c r="AQ51" s="87" t="s">
        <v>21</v>
      </c>
      <c r="AR51" s="69"/>
      <c r="AS51" s="88">
        <f>ROUND(SUM(AS52:AS53),2)</f>
        <v>0</v>
      </c>
      <c r="AT51" s="89">
        <f>ROUND(SUM(AV51:AW51),2)</f>
        <v>294084.19</v>
      </c>
      <c r="AU51" s="90">
        <f>ROUND(SUM(AU52:AU53),5)</f>
        <v>0</v>
      </c>
      <c r="AV51" s="89">
        <f>ROUND(AZ51*L26,2)</f>
        <v>294084.19</v>
      </c>
      <c r="AW51" s="89">
        <f>ROUND(BA51*L27,2)</f>
        <v>0</v>
      </c>
      <c r="AX51" s="89">
        <f>ROUND(BB51*L26,2)</f>
        <v>0</v>
      </c>
      <c r="AY51" s="89">
        <f>ROUND(BC51*L27,2)</f>
        <v>0</v>
      </c>
      <c r="AZ51" s="89">
        <f>ROUND(SUM(AZ52:AZ53),2)</f>
        <v>1400400.92</v>
      </c>
      <c r="BA51" s="89">
        <f>ROUND(SUM(BA52:BA53),2)</f>
        <v>0</v>
      </c>
      <c r="BB51" s="89">
        <f>ROUND(SUM(BB52:BB53),2)</f>
        <v>0</v>
      </c>
      <c r="BC51" s="89">
        <f>ROUND(SUM(BC52:BC53),2)</f>
        <v>0</v>
      </c>
      <c r="BD51" s="91">
        <f>ROUND(SUM(BD52:BD53),2)</f>
        <v>0</v>
      </c>
      <c r="BS51" s="92" t="s">
        <v>70</v>
      </c>
      <c r="BT51" s="92" t="s">
        <v>71</v>
      </c>
      <c r="BU51" s="93" t="s">
        <v>72</v>
      </c>
      <c r="BV51" s="92" t="s">
        <v>73</v>
      </c>
      <c r="BW51" s="92" t="s">
        <v>7</v>
      </c>
      <c r="BX51" s="92" t="s">
        <v>74</v>
      </c>
      <c r="CL51" s="92" t="s">
        <v>21</v>
      </c>
    </row>
    <row r="52" spans="1:91" s="5" customFormat="1" ht="37.5" customHeight="1">
      <c r="A52" s="94" t="s">
        <v>75</v>
      </c>
      <c r="B52" s="95"/>
      <c r="C52" s="96"/>
      <c r="D52" s="377" t="s">
        <v>76</v>
      </c>
      <c r="E52" s="377"/>
      <c r="F52" s="377"/>
      <c r="G52" s="377"/>
      <c r="H52" s="377"/>
      <c r="I52" s="97"/>
      <c r="J52" s="377" t="s">
        <v>77</v>
      </c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8">
        <f>'SO 000.00 - Projekční a i...'!J27</f>
        <v>160000</v>
      </c>
      <c r="AH52" s="379"/>
      <c r="AI52" s="379"/>
      <c r="AJ52" s="379"/>
      <c r="AK52" s="379"/>
      <c r="AL52" s="379"/>
      <c r="AM52" s="379"/>
      <c r="AN52" s="378">
        <f>SUM(AG52,AT52)</f>
        <v>193600</v>
      </c>
      <c r="AO52" s="379"/>
      <c r="AP52" s="379"/>
      <c r="AQ52" s="98" t="s">
        <v>78</v>
      </c>
      <c r="AR52" s="99"/>
      <c r="AS52" s="100">
        <v>0</v>
      </c>
      <c r="AT52" s="101">
        <f>ROUND(SUM(AV52:AW52),2)</f>
        <v>33600</v>
      </c>
      <c r="AU52" s="102">
        <f>'SO 000.00 - Projekční a i...'!P80</f>
        <v>0</v>
      </c>
      <c r="AV52" s="101">
        <f>'SO 000.00 - Projekční a i...'!J30</f>
        <v>33600</v>
      </c>
      <c r="AW52" s="101">
        <f>'SO 000.00 - Projekční a i...'!J31</f>
        <v>0</v>
      </c>
      <c r="AX52" s="101">
        <f>'SO 000.00 - Projekční a i...'!J32</f>
        <v>0</v>
      </c>
      <c r="AY52" s="101">
        <f>'SO 000.00 - Projekční a i...'!J33</f>
        <v>0</v>
      </c>
      <c r="AZ52" s="101">
        <f>'SO 000.00 - Projekční a i...'!F30</f>
        <v>160000</v>
      </c>
      <c r="BA52" s="101">
        <f>'SO 000.00 - Projekční a i...'!F31</f>
        <v>0</v>
      </c>
      <c r="BB52" s="101">
        <f>'SO 000.00 - Projekční a i...'!F32</f>
        <v>0</v>
      </c>
      <c r="BC52" s="101">
        <f>'SO 000.00 - Projekční a i...'!F33</f>
        <v>0</v>
      </c>
      <c r="BD52" s="103">
        <f>'SO 000.00 - Projekční a i...'!F34</f>
        <v>0</v>
      </c>
      <c r="BT52" s="104" t="s">
        <v>79</v>
      </c>
      <c r="BV52" s="104" t="s">
        <v>73</v>
      </c>
      <c r="BW52" s="104" t="s">
        <v>80</v>
      </c>
      <c r="BX52" s="104" t="s">
        <v>7</v>
      </c>
      <c r="CL52" s="104" t="s">
        <v>21</v>
      </c>
      <c r="CM52" s="104" t="s">
        <v>81</v>
      </c>
    </row>
    <row r="53" spans="1:91" s="5" customFormat="1" ht="37.5" customHeight="1">
      <c r="A53" s="94" t="s">
        <v>75</v>
      </c>
      <c r="B53" s="95"/>
      <c r="C53" s="96"/>
      <c r="D53" s="377" t="s">
        <v>82</v>
      </c>
      <c r="E53" s="377"/>
      <c r="F53" s="377"/>
      <c r="G53" s="377"/>
      <c r="H53" s="377"/>
      <c r="I53" s="97"/>
      <c r="J53" s="377" t="s">
        <v>83</v>
      </c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7"/>
      <c r="AF53" s="377"/>
      <c r="AG53" s="378">
        <f>'SO 300.00 - Úprava vodovodu'!J27</f>
        <v>1240400.92</v>
      </c>
      <c r="AH53" s="379"/>
      <c r="AI53" s="379"/>
      <c r="AJ53" s="379"/>
      <c r="AK53" s="379"/>
      <c r="AL53" s="379"/>
      <c r="AM53" s="379"/>
      <c r="AN53" s="378">
        <f>SUM(AG53,AT53)</f>
        <v>1500885.1099999999</v>
      </c>
      <c r="AO53" s="379"/>
      <c r="AP53" s="379"/>
      <c r="AQ53" s="98" t="s">
        <v>78</v>
      </c>
      <c r="AR53" s="99"/>
      <c r="AS53" s="105">
        <v>0</v>
      </c>
      <c r="AT53" s="106">
        <f>ROUND(SUM(AV53:AW53),2)</f>
        <v>260484.19</v>
      </c>
      <c r="AU53" s="107">
        <f>'SO 300.00 - Úprava vodovodu'!P86</f>
        <v>0</v>
      </c>
      <c r="AV53" s="106">
        <f>'SO 300.00 - Úprava vodovodu'!J30</f>
        <v>260484.19</v>
      </c>
      <c r="AW53" s="106">
        <f>'SO 300.00 - Úprava vodovodu'!J31</f>
        <v>0</v>
      </c>
      <c r="AX53" s="106">
        <f>'SO 300.00 - Úprava vodovodu'!J32</f>
        <v>0</v>
      </c>
      <c r="AY53" s="106">
        <f>'SO 300.00 - Úprava vodovodu'!J33</f>
        <v>0</v>
      </c>
      <c r="AZ53" s="106">
        <f>'SO 300.00 - Úprava vodovodu'!F30</f>
        <v>1240400.92</v>
      </c>
      <c r="BA53" s="106">
        <f>'SO 300.00 - Úprava vodovodu'!F31</f>
        <v>0</v>
      </c>
      <c r="BB53" s="106">
        <f>'SO 300.00 - Úprava vodovodu'!F32</f>
        <v>0</v>
      </c>
      <c r="BC53" s="106">
        <f>'SO 300.00 - Úprava vodovodu'!F33</f>
        <v>0</v>
      </c>
      <c r="BD53" s="108">
        <f>'SO 300.00 - Úprava vodovodu'!F34</f>
        <v>0</v>
      </c>
      <c r="BT53" s="104" t="s">
        <v>79</v>
      </c>
      <c r="BV53" s="104" t="s">
        <v>73</v>
      </c>
      <c r="BW53" s="104" t="s">
        <v>84</v>
      </c>
      <c r="BX53" s="104" t="s">
        <v>7</v>
      </c>
      <c r="CL53" s="104" t="s">
        <v>21</v>
      </c>
      <c r="CM53" s="104" t="s">
        <v>81</v>
      </c>
    </row>
    <row r="54" spans="2:44" s="1" customFormat="1" ht="30" customHeight="1">
      <c r="B54" s="39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59"/>
    </row>
    <row r="55" spans="2:44" s="1" customFormat="1" ht="6.95" customHeight="1">
      <c r="B55" s="54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9"/>
    </row>
  </sheetData>
  <sheetProtection password="CC35" sheet="1" objects="1" scenarios="1" formatCells="0" formatColumns="0" formatRows="0" sort="0" autoFilter="0"/>
  <mergeCells count="45">
    <mergeCell ref="AG51:AM51"/>
    <mergeCell ref="AN51:AP51"/>
    <mergeCell ref="AR2:BE2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  <mergeCell ref="BE5:BE32"/>
    <mergeCell ref="K5:AO5"/>
    <mergeCell ref="D52:H52"/>
    <mergeCell ref="J52:AF52"/>
    <mergeCell ref="AN53:AP53"/>
    <mergeCell ref="AG53:AM53"/>
    <mergeCell ref="D53:H53"/>
    <mergeCell ref="J53:AF53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K6:AO6"/>
    <mergeCell ref="E14:AJ14"/>
    <mergeCell ref="E20:AN20"/>
    <mergeCell ref="AK23:AO23"/>
    <mergeCell ref="L25:O25"/>
    <mergeCell ref="W25:AE25"/>
    <mergeCell ref="AK25:AO25"/>
    <mergeCell ref="L28:O28"/>
    <mergeCell ref="L26:O26"/>
    <mergeCell ref="W26:AE26"/>
    <mergeCell ref="AK26:AO26"/>
    <mergeCell ref="L27:O27"/>
    <mergeCell ref="W27:AE27"/>
    <mergeCell ref="AK27:AO27"/>
  </mergeCells>
  <hyperlinks>
    <hyperlink ref="K1:S1" location="C2" display="1) Rekapitulace stavby"/>
    <hyperlink ref="W1:AI1" location="C51" display="2) Rekapitulace objektů stavby a soupisů prací"/>
    <hyperlink ref="A52" location="'SO 000.00 - Projekční a i...'!C2" display="/"/>
    <hyperlink ref="A53" location="'SO 300.00 - Úprava vodovodu'!C2" display="/"/>
  </hyperlinks>
  <printOptions/>
  <pageMargins left="0.590551181102362" right="0.590551181102362" top="0.590551181102362" bottom="0.590551181102362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3"/>
  <sheetViews>
    <sheetView showGridLines="0" workbookViewId="0" topLeftCell="A1">
      <pane ySplit="1" topLeftCell="A41" activePane="bottomLeft" state="frozen"/>
      <selection pane="bottomLeft" activeCell="F65" sqref="F6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9.832031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0"/>
      <c r="C1" s="110"/>
      <c r="D1" s="111" t="s">
        <v>1</v>
      </c>
      <c r="E1" s="110"/>
      <c r="F1" s="112" t="s">
        <v>85</v>
      </c>
      <c r="G1" s="399" t="s">
        <v>86</v>
      </c>
      <c r="H1" s="399"/>
      <c r="I1" s="113"/>
      <c r="J1" s="112" t="s">
        <v>87</v>
      </c>
      <c r="K1" s="111" t="s">
        <v>88</v>
      </c>
      <c r="L1" s="112" t="s">
        <v>89</v>
      </c>
      <c r="M1" s="112"/>
      <c r="N1" s="112"/>
      <c r="O1" s="112"/>
      <c r="P1" s="112"/>
      <c r="Q1" s="112"/>
      <c r="R1" s="112"/>
      <c r="S1" s="112"/>
      <c r="T1" s="112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AT2" s="23" t="s">
        <v>80</v>
      </c>
    </row>
    <row r="3" spans="2:46" ht="6.95" customHeight="1">
      <c r="B3" s="24"/>
      <c r="C3" s="25"/>
      <c r="D3" s="25"/>
      <c r="E3" s="25"/>
      <c r="F3" s="25"/>
      <c r="G3" s="25"/>
      <c r="H3" s="25"/>
      <c r="I3" s="114"/>
      <c r="J3" s="25"/>
      <c r="K3" s="26"/>
      <c r="AT3" s="23" t="s">
        <v>81</v>
      </c>
    </row>
    <row r="4" spans="2:46" ht="36.95" customHeight="1">
      <c r="B4" s="27"/>
      <c r="C4" s="28"/>
      <c r="D4" s="29" t="s">
        <v>90</v>
      </c>
      <c r="E4" s="28"/>
      <c r="F4" s="28"/>
      <c r="G4" s="28"/>
      <c r="H4" s="28"/>
      <c r="I4" s="115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5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5"/>
      <c r="J6" s="28"/>
      <c r="K6" s="30"/>
    </row>
    <row r="7" spans="2:11" ht="22.5" customHeight="1">
      <c r="B7" s="27"/>
      <c r="C7" s="28"/>
      <c r="D7" s="28"/>
      <c r="E7" s="400" t="str">
        <f>'Rekapitulace stavby'!K6</f>
        <v>Nezvěstice - úprava vodovodu v silnici III/11731</v>
      </c>
      <c r="F7" s="401"/>
      <c r="G7" s="401"/>
      <c r="H7" s="401"/>
      <c r="I7" s="115"/>
      <c r="J7" s="28"/>
      <c r="K7" s="30"/>
    </row>
    <row r="8" spans="2:11" s="1" customFormat="1" ht="15">
      <c r="B8" s="39"/>
      <c r="C8" s="40"/>
      <c r="D8" s="36" t="s">
        <v>91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402" t="s">
        <v>92</v>
      </c>
      <c r="F9" s="403"/>
      <c r="G9" s="403"/>
      <c r="H9" s="403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6" t="s">
        <v>20</v>
      </c>
      <c r="E11" s="40"/>
      <c r="F11" s="34" t="s">
        <v>21</v>
      </c>
      <c r="G11" s="40"/>
      <c r="H11" s="40"/>
      <c r="I11" s="117" t="s">
        <v>22</v>
      </c>
      <c r="J11" s="34" t="s">
        <v>21</v>
      </c>
      <c r="K11" s="43"/>
    </row>
    <row r="12" spans="2:11" s="1" customFormat="1" ht="14.45" customHeight="1">
      <c r="B12" s="39"/>
      <c r="C12" s="40"/>
      <c r="D12" s="36" t="s">
        <v>23</v>
      </c>
      <c r="E12" s="40"/>
      <c r="F12" s="34" t="s">
        <v>24</v>
      </c>
      <c r="G12" s="40"/>
      <c r="H12" s="40"/>
      <c r="I12" s="117" t="s">
        <v>25</v>
      </c>
      <c r="J12" s="118">
        <f>'Rekapitulace stavby'!AN8</f>
        <v>43159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6" t="s">
        <v>26</v>
      </c>
      <c r="E14" s="40"/>
      <c r="F14" s="40"/>
      <c r="G14" s="40"/>
      <c r="H14" s="40"/>
      <c r="I14" s="117" t="s">
        <v>27</v>
      </c>
      <c r="J14" s="34" t="s">
        <v>28</v>
      </c>
      <c r="K14" s="43"/>
    </row>
    <row r="15" spans="2:11" s="1" customFormat="1" ht="18" customHeight="1">
      <c r="B15" s="39"/>
      <c r="C15" s="40"/>
      <c r="D15" s="40"/>
      <c r="E15" s="34" t="s">
        <v>29</v>
      </c>
      <c r="F15" s="40"/>
      <c r="G15" s="40"/>
      <c r="H15" s="40"/>
      <c r="I15" s="117" t="s">
        <v>30</v>
      </c>
      <c r="J15" s="34" t="s">
        <v>21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6" t="s">
        <v>31</v>
      </c>
      <c r="E17" s="40"/>
      <c r="F17" s="40"/>
      <c r="G17" s="40"/>
      <c r="H17" s="40"/>
      <c r="I17" s="117" t="s">
        <v>27</v>
      </c>
      <c r="J17" s="34" t="str">
        <f>IF('Rekapitulace stavby'!AN13="Vyplň údaj","",IF('Rekapitulace stavby'!AN13="","",'Rekapitulace stavby'!AN13))</f>
        <v>64834042</v>
      </c>
      <c r="K17" s="43"/>
    </row>
    <row r="18" spans="2:11" s="1" customFormat="1" ht="18" customHeight="1">
      <c r="B18" s="39"/>
      <c r="C18" s="40"/>
      <c r="D18" s="40"/>
      <c r="E18" s="34" t="str">
        <f>IF('Rekapitulace stavby'!E14="Vyplň údaj","",IF('Rekapitulace stavby'!E14="","",'Rekapitulace stavby'!E14))</f>
        <v>Lesní stavby s.r.o.,Palackého 764,340 22 Nýrsko</v>
      </c>
      <c r="F18" s="40"/>
      <c r="G18" s="40"/>
      <c r="H18" s="40"/>
      <c r="I18" s="117" t="s">
        <v>30</v>
      </c>
      <c r="J18" s="34" t="str">
        <f>IF('Rekapitulace stavby'!AN14="Vyplň údaj","",IF('Rekapitulace stavby'!AN14="","",'Rekapitulace stavby'!AN14))</f>
        <v>CZ64834042</v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6" t="s">
        <v>32</v>
      </c>
      <c r="E20" s="40"/>
      <c r="F20" s="40"/>
      <c r="G20" s="40"/>
      <c r="H20" s="40"/>
      <c r="I20" s="117" t="s">
        <v>27</v>
      </c>
      <c r="J20" s="34" t="s">
        <v>33</v>
      </c>
      <c r="K20" s="43"/>
    </row>
    <row r="21" spans="2:11" s="1" customFormat="1" ht="18" customHeight="1">
      <c r="B21" s="39"/>
      <c r="C21" s="40"/>
      <c r="D21" s="40"/>
      <c r="E21" s="34" t="s">
        <v>34</v>
      </c>
      <c r="F21" s="40"/>
      <c r="G21" s="40"/>
      <c r="H21" s="40"/>
      <c r="I21" s="117" t="s">
        <v>30</v>
      </c>
      <c r="J21" s="34" t="s">
        <v>21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6" t="s">
        <v>36</v>
      </c>
      <c r="E23" s="40"/>
      <c r="F23" s="40"/>
      <c r="G23" s="40"/>
      <c r="H23" s="40"/>
      <c r="I23" s="116"/>
      <c r="J23" s="40"/>
      <c r="K23" s="43"/>
    </row>
    <row r="24" spans="2:11" s="6" customFormat="1" ht="22.5" customHeight="1">
      <c r="B24" s="119"/>
      <c r="C24" s="120"/>
      <c r="D24" s="120"/>
      <c r="E24" s="365" t="s">
        <v>21</v>
      </c>
      <c r="F24" s="365"/>
      <c r="G24" s="365"/>
      <c r="H24" s="365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37</v>
      </c>
      <c r="E27" s="40"/>
      <c r="F27" s="40"/>
      <c r="G27" s="40"/>
      <c r="H27" s="40"/>
      <c r="I27" s="116"/>
      <c r="J27" s="126">
        <f>ROUND(J80,2)</f>
        <v>160000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39</v>
      </c>
      <c r="G29" s="40"/>
      <c r="H29" s="40"/>
      <c r="I29" s="127" t="s">
        <v>38</v>
      </c>
      <c r="J29" s="44" t="s">
        <v>40</v>
      </c>
      <c r="K29" s="43"/>
    </row>
    <row r="30" spans="2:11" s="1" customFormat="1" ht="14.45" customHeight="1">
      <c r="B30" s="39"/>
      <c r="C30" s="40"/>
      <c r="D30" s="47" t="s">
        <v>41</v>
      </c>
      <c r="E30" s="47" t="s">
        <v>42</v>
      </c>
      <c r="F30" s="128">
        <f>ROUND(SUM(BE80:BE92),2)</f>
        <v>160000</v>
      </c>
      <c r="G30" s="40"/>
      <c r="H30" s="40"/>
      <c r="I30" s="129">
        <v>0.21</v>
      </c>
      <c r="J30" s="128">
        <f>ROUND(ROUND((SUM(BE80:BE92)),2)*I30,2)</f>
        <v>33600</v>
      </c>
      <c r="K30" s="43"/>
    </row>
    <row r="31" spans="2:11" s="1" customFormat="1" ht="14.45" customHeight="1">
      <c r="B31" s="39"/>
      <c r="C31" s="40"/>
      <c r="D31" s="40"/>
      <c r="E31" s="47" t="s">
        <v>43</v>
      </c>
      <c r="F31" s="128">
        <f>ROUND(SUM(BF80:BF92),2)</f>
        <v>0</v>
      </c>
      <c r="G31" s="40"/>
      <c r="H31" s="40"/>
      <c r="I31" s="129">
        <v>0.15</v>
      </c>
      <c r="J31" s="128">
        <f>ROUND(ROUND((SUM(BF80:BF92)),2)*I31,2)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44</v>
      </c>
      <c r="F32" s="128">
        <f>ROUND(SUM(BG80:BG92),2)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45</v>
      </c>
      <c r="F33" s="128">
        <f>ROUND(SUM(BH80:BH92),2)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46</v>
      </c>
      <c r="F34" s="128">
        <f>ROUND(SUM(BI80:BI92),2)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47</v>
      </c>
      <c r="E36" s="77"/>
      <c r="F36" s="77"/>
      <c r="G36" s="132" t="s">
        <v>48</v>
      </c>
      <c r="H36" s="133" t="s">
        <v>49</v>
      </c>
      <c r="I36" s="134"/>
      <c r="J36" s="135">
        <f>SUM(J27:J34)</f>
        <v>193600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9" t="s">
        <v>93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6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22.5" customHeight="1">
      <c r="B45" s="39"/>
      <c r="C45" s="40"/>
      <c r="D45" s="40"/>
      <c r="E45" s="400" t="str">
        <f>E7</f>
        <v>Nezvěstice - úprava vodovodu v silnici III/11731</v>
      </c>
      <c r="F45" s="401"/>
      <c r="G45" s="401"/>
      <c r="H45" s="401"/>
      <c r="I45" s="116"/>
      <c r="J45" s="40"/>
      <c r="K45" s="43"/>
    </row>
    <row r="46" spans="2:11" s="1" customFormat="1" ht="14.45" customHeight="1">
      <c r="B46" s="39"/>
      <c r="C46" s="36" t="s">
        <v>91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23.25" customHeight="1">
      <c r="B47" s="39"/>
      <c r="C47" s="40"/>
      <c r="D47" s="40"/>
      <c r="E47" s="402" t="str">
        <f>E9</f>
        <v>SO 000.00 - Projekční a inženýrské práce</v>
      </c>
      <c r="F47" s="403"/>
      <c r="G47" s="403"/>
      <c r="H47" s="403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6" t="s">
        <v>23</v>
      </c>
      <c r="D49" s="40"/>
      <c r="E49" s="40"/>
      <c r="F49" s="34" t="str">
        <f>F12</f>
        <v>Obec Nezvěstice, k.ú. Nezvěstice [704474]</v>
      </c>
      <c r="G49" s="40"/>
      <c r="H49" s="40"/>
      <c r="I49" s="117" t="s">
        <v>25</v>
      </c>
      <c r="J49" s="118">
        <f>IF(J12="","",J12)</f>
        <v>43159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45">
      <c r="B51" s="39"/>
      <c r="C51" s="36" t="s">
        <v>26</v>
      </c>
      <c r="D51" s="40"/>
      <c r="E51" s="40"/>
      <c r="F51" s="34" t="str">
        <f>E15</f>
        <v>Obec Nezvěstice, Nezvěstice 277, 332 04</v>
      </c>
      <c r="G51" s="40"/>
      <c r="H51" s="40"/>
      <c r="I51" s="117" t="s">
        <v>32</v>
      </c>
      <c r="J51" s="338" t="str">
        <f>E21</f>
        <v>DOPAS s.r.o., Kubelíkova 1224/42, 130 00 Praha 3</v>
      </c>
      <c r="K51" s="43"/>
    </row>
    <row r="52" spans="2:11" s="1" customFormat="1" ht="14.45" customHeight="1">
      <c r="B52" s="39"/>
      <c r="C52" s="36" t="s">
        <v>31</v>
      </c>
      <c r="D52" s="40"/>
      <c r="E52" s="40"/>
      <c r="F52" s="34" t="str">
        <f>IF(E18="","",E18)</f>
        <v>Lesní stavby s.r.o.,Palackého 764,340 22 Nýrsko</v>
      </c>
      <c r="G52" s="40"/>
      <c r="H52" s="40"/>
      <c r="I52" s="116"/>
      <c r="J52" s="40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94</v>
      </c>
      <c r="D54" s="130"/>
      <c r="E54" s="130"/>
      <c r="F54" s="130"/>
      <c r="G54" s="130"/>
      <c r="H54" s="130"/>
      <c r="I54" s="143"/>
      <c r="J54" s="144" t="s">
        <v>95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96</v>
      </c>
      <c r="D56" s="40"/>
      <c r="E56" s="40"/>
      <c r="F56" s="40"/>
      <c r="G56" s="40"/>
      <c r="H56" s="40"/>
      <c r="I56" s="116"/>
      <c r="J56" s="126">
        <f>J80</f>
        <v>160000</v>
      </c>
      <c r="K56" s="43"/>
      <c r="AU56" s="23" t="s">
        <v>97</v>
      </c>
    </row>
    <row r="57" spans="2:11" s="7" customFormat="1" ht="24.95" customHeight="1">
      <c r="B57" s="147"/>
      <c r="C57" s="148"/>
      <c r="D57" s="149" t="s">
        <v>98</v>
      </c>
      <c r="E57" s="150"/>
      <c r="F57" s="150"/>
      <c r="G57" s="150"/>
      <c r="H57" s="150"/>
      <c r="I57" s="151"/>
      <c r="J57" s="152">
        <f>J81</f>
        <v>160000</v>
      </c>
      <c r="K57" s="153"/>
    </row>
    <row r="58" spans="2:11" s="8" customFormat="1" ht="19.9" customHeight="1">
      <c r="B58" s="154"/>
      <c r="C58" s="155"/>
      <c r="D58" s="156" t="s">
        <v>99</v>
      </c>
      <c r="E58" s="157"/>
      <c r="F58" s="157"/>
      <c r="G58" s="157"/>
      <c r="H58" s="157"/>
      <c r="I58" s="158"/>
      <c r="J58" s="159">
        <f>J82</f>
        <v>100000</v>
      </c>
      <c r="K58" s="160"/>
    </row>
    <row r="59" spans="2:11" s="8" customFormat="1" ht="19.9" customHeight="1">
      <c r="B59" s="154"/>
      <c r="C59" s="155"/>
      <c r="D59" s="156" t="s">
        <v>100</v>
      </c>
      <c r="E59" s="157"/>
      <c r="F59" s="157"/>
      <c r="G59" s="157"/>
      <c r="H59" s="157"/>
      <c r="I59" s="158"/>
      <c r="J59" s="159">
        <f>J86</f>
        <v>50000</v>
      </c>
      <c r="K59" s="160"/>
    </row>
    <row r="60" spans="2:11" s="8" customFormat="1" ht="19.9" customHeight="1">
      <c r="B60" s="154"/>
      <c r="C60" s="155"/>
      <c r="D60" s="156" t="s">
        <v>101</v>
      </c>
      <c r="E60" s="157"/>
      <c r="F60" s="157"/>
      <c r="G60" s="157"/>
      <c r="H60" s="157"/>
      <c r="I60" s="158"/>
      <c r="J60" s="159">
        <f>J90</f>
        <v>10000</v>
      </c>
      <c r="K60" s="160"/>
    </row>
    <row r="61" spans="2:11" s="1" customFormat="1" ht="21.75" customHeight="1">
      <c r="B61" s="39"/>
      <c r="C61" s="40"/>
      <c r="D61" s="40"/>
      <c r="E61" s="40"/>
      <c r="F61" s="40"/>
      <c r="G61" s="40"/>
      <c r="H61" s="40"/>
      <c r="I61" s="116"/>
      <c r="J61" s="40"/>
      <c r="K61" s="43"/>
    </row>
    <row r="62" spans="2:11" s="1" customFormat="1" ht="6.95" customHeight="1">
      <c r="B62" s="54"/>
      <c r="C62" s="55"/>
      <c r="D62" s="55"/>
      <c r="E62" s="55"/>
      <c r="F62" s="55"/>
      <c r="G62" s="55"/>
      <c r="H62" s="55"/>
      <c r="I62" s="137"/>
      <c r="J62" s="55"/>
      <c r="K62" s="56"/>
    </row>
    <row r="66" spans="2:12" s="1" customFormat="1" ht="6.95" customHeight="1">
      <c r="B66" s="57"/>
      <c r="C66" s="58"/>
      <c r="D66" s="58"/>
      <c r="E66" s="58"/>
      <c r="F66" s="58"/>
      <c r="G66" s="58"/>
      <c r="H66" s="58"/>
      <c r="I66" s="140"/>
      <c r="J66" s="58"/>
      <c r="K66" s="58"/>
      <c r="L66" s="59"/>
    </row>
    <row r="67" spans="2:12" s="1" customFormat="1" ht="36.95" customHeight="1">
      <c r="B67" s="39"/>
      <c r="C67" s="60" t="s">
        <v>102</v>
      </c>
      <c r="D67" s="61"/>
      <c r="E67" s="61"/>
      <c r="F67" s="61"/>
      <c r="G67" s="61"/>
      <c r="H67" s="61"/>
      <c r="I67" s="161"/>
      <c r="J67" s="61"/>
      <c r="K67" s="61"/>
      <c r="L67" s="59"/>
    </row>
    <row r="68" spans="2:12" s="1" customFormat="1" ht="6.95" customHeight="1">
      <c r="B68" s="39"/>
      <c r="C68" s="61"/>
      <c r="D68" s="61"/>
      <c r="E68" s="61"/>
      <c r="F68" s="61"/>
      <c r="G68" s="61"/>
      <c r="H68" s="61"/>
      <c r="I68" s="161"/>
      <c r="J68" s="61"/>
      <c r="K68" s="61"/>
      <c r="L68" s="59"/>
    </row>
    <row r="69" spans="2:12" s="1" customFormat="1" ht="14.45" customHeight="1">
      <c r="B69" s="39"/>
      <c r="C69" s="63" t="s">
        <v>18</v>
      </c>
      <c r="D69" s="61"/>
      <c r="E69" s="61"/>
      <c r="F69" s="61"/>
      <c r="G69" s="61"/>
      <c r="H69" s="61"/>
      <c r="I69" s="161"/>
      <c r="J69" s="61"/>
      <c r="K69" s="61"/>
      <c r="L69" s="59"/>
    </row>
    <row r="70" spans="2:12" s="1" customFormat="1" ht="22.5" customHeight="1">
      <c r="B70" s="39"/>
      <c r="C70" s="61"/>
      <c r="D70" s="61"/>
      <c r="E70" s="396" t="str">
        <f>E7</f>
        <v>Nezvěstice - úprava vodovodu v silnici III/11731</v>
      </c>
      <c r="F70" s="397"/>
      <c r="G70" s="397"/>
      <c r="H70" s="397"/>
      <c r="I70" s="161"/>
      <c r="J70" s="61"/>
      <c r="K70" s="61"/>
      <c r="L70" s="59"/>
    </row>
    <row r="71" spans="2:12" s="1" customFormat="1" ht="14.45" customHeight="1">
      <c r="B71" s="39"/>
      <c r="C71" s="63" t="s">
        <v>91</v>
      </c>
      <c r="D71" s="61"/>
      <c r="E71" s="61"/>
      <c r="F71" s="61"/>
      <c r="G71" s="61"/>
      <c r="H71" s="61"/>
      <c r="I71" s="161"/>
      <c r="J71" s="61"/>
      <c r="K71" s="61"/>
      <c r="L71" s="59"/>
    </row>
    <row r="72" spans="2:12" s="1" customFormat="1" ht="23.25" customHeight="1">
      <c r="B72" s="39"/>
      <c r="C72" s="61"/>
      <c r="D72" s="61"/>
      <c r="E72" s="383" t="str">
        <f>E9</f>
        <v>SO 000.00 - Projekční a inženýrské práce</v>
      </c>
      <c r="F72" s="398"/>
      <c r="G72" s="398"/>
      <c r="H72" s="398"/>
      <c r="I72" s="161"/>
      <c r="J72" s="61"/>
      <c r="K72" s="61"/>
      <c r="L72" s="59"/>
    </row>
    <row r="73" spans="2:12" s="1" customFormat="1" ht="6.95" customHeight="1">
      <c r="B73" s="39"/>
      <c r="C73" s="61"/>
      <c r="D73" s="61"/>
      <c r="E73" s="61"/>
      <c r="F73" s="61"/>
      <c r="G73" s="61"/>
      <c r="H73" s="61"/>
      <c r="I73" s="161"/>
      <c r="J73" s="61"/>
      <c r="K73" s="61"/>
      <c r="L73" s="59"/>
    </row>
    <row r="74" spans="2:12" s="1" customFormat="1" ht="18" customHeight="1">
      <c r="B74" s="39"/>
      <c r="C74" s="63" t="s">
        <v>23</v>
      </c>
      <c r="D74" s="61"/>
      <c r="E74" s="61"/>
      <c r="F74" s="162" t="str">
        <f>F12</f>
        <v>Obec Nezvěstice, k.ú. Nezvěstice [704474]</v>
      </c>
      <c r="G74" s="61"/>
      <c r="H74" s="61"/>
      <c r="I74" s="163" t="s">
        <v>25</v>
      </c>
      <c r="J74" s="71">
        <f>IF(J12="","",J12)</f>
        <v>43159</v>
      </c>
      <c r="K74" s="61"/>
      <c r="L74" s="59"/>
    </row>
    <row r="75" spans="2:12" s="1" customFormat="1" ht="6.95" customHeight="1">
      <c r="B75" s="39"/>
      <c r="C75" s="61"/>
      <c r="D75" s="61"/>
      <c r="E75" s="61"/>
      <c r="F75" s="61"/>
      <c r="G75" s="61"/>
      <c r="H75" s="61"/>
      <c r="I75" s="161"/>
      <c r="J75" s="61"/>
      <c r="K75" s="61"/>
      <c r="L75" s="59"/>
    </row>
    <row r="76" spans="2:12" s="1" customFormat="1" ht="45">
      <c r="B76" s="39"/>
      <c r="C76" s="63" t="s">
        <v>26</v>
      </c>
      <c r="D76" s="61"/>
      <c r="E76" s="61"/>
      <c r="F76" s="162" t="str">
        <f>E15</f>
        <v>Obec Nezvěstice, Nezvěstice 277, 332 04</v>
      </c>
      <c r="G76" s="61"/>
      <c r="H76" s="61"/>
      <c r="I76" s="163" t="s">
        <v>32</v>
      </c>
      <c r="J76" s="353" t="str">
        <f>E21</f>
        <v>DOPAS s.r.o., Kubelíkova 1224/42, 130 00 Praha 3</v>
      </c>
      <c r="K76" s="61"/>
      <c r="L76" s="59"/>
    </row>
    <row r="77" spans="2:12" s="1" customFormat="1" ht="14.45" customHeight="1">
      <c r="B77" s="39"/>
      <c r="C77" s="63" t="s">
        <v>31</v>
      </c>
      <c r="D77" s="61"/>
      <c r="E77" s="61"/>
      <c r="F77" s="162" t="str">
        <f>IF(E18="","",E18)</f>
        <v>Lesní stavby s.r.o.,Palackého 764,340 22 Nýrsko</v>
      </c>
      <c r="G77" s="61"/>
      <c r="H77" s="61"/>
      <c r="I77" s="161"/>
      <c r="J77" s="61"/>
      <c r="K77" s="61"/>
      <c r="L77" s="59"/>
    </row>
    <row r="78" spans="2:12" s="1" customFormat="1" ht="10.35" customHeight="1">
      <c r="B78" s="39"/>
      <c r="C78" s="61"/>
      <c r="D78" s="61"/>
      <c r="E78" s="61"/>
      <c r="F78" s="61"/>
      <c r="G78" s="61"/>
      <c r="H78" s="61"/>
      <c r="I78" s="161"/>
      <c r="J78" s="61"/>
      <c r="K78" s="61"/>
      <c r="L78" s="59"/>
    </row>
    <row r="79" spans="2:20" s="9" customFormat="1" ht="29.25" customHeight="1">
      <c r="B79" s="164"/>
      <c r="C79" s="165" t="s">
        <v>103</v>
      </c>
      <c r="D79" s="166" t="s">
        <v>56</v>
      </c>
      <c r="E79" s="166" t="s">
        <v>52</v>
      </c>
      <c r="F79" s="166" t="s">
        <v>104</v>
      </c>
      <c r="G79" s="166" t="s">
        <v>105</v>
      </c>
      <c r="H79" s="166" t="s">
        <v>106</v>
      </c>
      <c r="I79" s="167" t="s">
        <v>107</v>
      </c>
      <c r="J79" s="166" t="s">
        <v>95</v>
      </c>
      <c r="K79" s="168" t="s">
        <v>108</v>
      </c>
      <c r="L79" s="169"/>
      <c r="M79" s="79" t="s">
        <v>109</v>
      </c>
      <c r="N79" s="80" t="s">
        <v>41</v>
      </c>
      <c r="O79" s="80" t="s">
        <v>110</v>
      </c>
      <c r="P79" s="80" t="s">
        <v>111</v>
      </c>
      <c r="Q79" s="80" t="s">
        <v>112</v>
      </c>
      <c r="R79" s="80" t="s">
        <v>113</v>
      </c>
      <c r="S79" s="80" t="s">
        <v>114</v>
      </c>
      <c r="T79" s="81" t="s">
        <v>115</v>
      </c>
    </row>
    <row r="80" spans="2:63" s="1" customFormat="1" ht="29.25" customHeight="1">
      <c r="B80" s="39"/>
      <c r="C80" s="85" t="s">
        <v>96</v>
      </c>
      <c r="D80" s="61"/>
      <c r="E80" s="61"/>
      <c r="F80" s="61"/>
      <c r="G80" s="61"/>
      <c r="H80" s="61"/>
      <c r="I80" s="161"/>
      <c r="J80" s="170">
        <f>BK80</f>
        <v>160000</v>
      </c>
      <c r="K80" s="61"/>
      <c r="L80" s="59"/>
      <c r="M80" s="82"/>
      <c r="N80" s="83"/>
      <c r="O80" s="83"/>
      <c r="P80" s="171">
        <f>P81</f>
        <v>0</v>
      </c>
      <c r="Q80" s="83"/>
      <c r="R80" s="171">
        <f>R81</f>
        <v>0</v>
      </c>
      <c r="S80" s="83"/>
      <c r="T80" s="172">
        <f>T81</f>
        <v>0</v>
      </c>
      <c r="AT80" s="23" t="s">
        <v>70</v>
      </c>
      <c r="AU80" s="23" t="s">
        <v>97</v>
      </c>
      <c r="BK80" s="173">
        <f>BK81</f>
        <v>160000</v>
      </c>
    </row>
    <row r="81" spans="2:63" s="10" customFormat="1" ht="37.35" customHeight="1">
      <c r="B81" s="174"/>
      <c r="C81" s="175"/>
      <c r="D81" s="176" t="s">
        <v>70</v>
      </c>
      <c r="E81" s="177" t="s">
        <v>116</v>
      </c>
      <c r="F81" s="177" t="s">
        <v>117</v>
      </c>
      <c r="G81" s="175"/>
      <c r="H81" s="175"/>
      <c r="I81" s="178"/>
      <c r="J81" s="179">
        <f>BK81</f>
        <v>160000</v>
      </c>
      <c r="K81" s="175"/>
      <c r="L81" s="180"/>
      <c r="M81" s="181"/>
      <c r="N81" s="182"/>
      <c r="O81" s="182"/>
      <c r="P81" s="183">
        <f>P82+P86+P90</f>
        <v>0</v>
      </c>
      <c r="Q81" s="182"/>
      <c r="R81" s="183">
        <f>R82+R86+R90</f>
        <v>0</v>
      </c>
      <c r="S81" s="182"/>
      <c r="T81" s="184">
        <f>T82+T86+T90</f>
        <v>0</v>
      </c>
      <c r="AR81" s="185" t="s">
        <v>118</v>
      </c>
      <c r="AT81" s="186" t="s">
        <v>70</v>
      </c>
      <c r="AU81" s="186" t="s">
        <v>71</v>
      </c>
      <c r="AY81" s="185" t="s">
        <v>119</v>
      </c>
      <c r="BK81" s="187">
        <f>BK82+BK86+BK90</f>
        <v>160000</v>
      </c>
    </row>
    <row r="82" spans="2:63" s="10" customFormat="1" ht="19.9" customHeight="1">
      <c r="B82" s="174"/>
      <c r="C82" s="175"/>
      <c r="D82" s="188" t="s">
        <v>70</v>
      </c>
      <c r="E82" s="189" t="s">
        <v>120</v>
      </c>
      <c r="F82" s="189" t="s">
        <v>121</v>
      </c>
      <c r="G82" s="175"/>
      <c r="H82" s="175"/>
      <c r="I82" s="178"/>
      <c r="J82" s="190">
        <f>BK82</f>
        <v>100000</v>
      </c>
      <c r="K82" s="175"/>
      <c r="L82" s="180"/>
      <c r="M82" s="181"/>
      <c r="N82" s="182"/>
      <c r="O82" s="182"/>
      <c r="P82" s="183">
        <f>SUM(P83:P85)</f>
        <v>0</v>
      </c>
      <c r="Q82" s="182"/>
      <c r="R82" s="183">
        <f>SUM(R83:R85)</f>
        <v>0</v>
      </c>
      <c r="S82" s="182"/>
      <c r="T82" s="184">
        <f>SUM(T83:T85)</f>
        <v>0</v>
      </c>
      <c r="AR82" s="185" t="s">
        <v>118</v>
      </c>
      <c r="AT82" s="186" t="s">
        <v>70</v>
      </c>
      <c r="AU82" s="186" t="s">
        <v>79</v>
      </c>
      <c r="AY82" s="185" t="s">
        <v>119</v>
      </c>
      <c r="BK82" s="187">
        <f>SUM(BK83:BK85)</f>
        <v>100000</v>
      </c>
    </row>
    <row r="83" spans="2:65" s="1" customFormat="1" ht="31.5" customHeight="1">
      <c r="B83" s="39"/>
      <c r="C83" s="191" t="s">
        <v>79</v>
      </c>
      <c r="D83" s="191" t="s">
        <v>122</v>
      </c>
      <c r="E83" s="192" t="s">
        <v>123</v>
      </c>
      <c r="F83" s="193" t="s">
        <v>124</v>
      </c>
      <c r="G83" s="194" t="s">
        <v>125</v>
      </c>
      <c r="H83" s="195">
        <v>1</v>
      </c>
      <c r="I83" s="196">
        <v>50000</v>
      </c>
      <c r="J83" s="197">
        <f>ROUND(I83*H83,2)</f>
        <v>50000</v>
      </c>
      <c r="K83" s="193" t="s">
        <v>126</v>
      </c>
      <c r="L83" s="59"/>
      <c r="M83" s="198" t="s">
        <v>21</v>
      </c>
      <c r="N83" s="199" t="s">
        <v>42</v>
      </c>
      <c r="O83" s="40"/>
      <c r="P83" s="200">
        <f>O83*H83</f>
        <v>0</v>
      </c>
      <c r="Q83" s="200">
        <v>0</v>
      </c>
      <c r="R83" s="200">
        <f>Q83*H83</f>
        <v>0</v>
      </c>
      <c r="S83" s="200">
        <v>0</v>
      </c>
      <c r="T83" s="201">
        <f>S83*H83</f>
        <v>0</v>
      </c>
      <c r="AR83" s="23" t="s">
        <v>127</v>
      </c>
      <c r="AT83" s="23" t="s">
        <v>122</v>
      </c>
      <c r="AU83" s="23" t="s">
        <v>81</v>
      </c>
      <c r="AY83" s="23" t="s">
        <v>119</v>
      </c>
      <c r="BE83" s="202">
        <f>IF(N83="základní",J83,0)</f>
        <v>50000</v>
      </c>
      <c r="BF83" s="202">
        <f>IF(N83="snížená",J83,0)</f>
        <v>0</v>
      </c>
      <c r="BG83" s="202">
        <f>IF(N83="zákl. přenesená",J83,0)</f>
        <v>0</v>
      </c>
      <c r="BH83" s="202">
        <f>IF(N83="sníž. přenesená",J83,0)</f>
        <v>0</v>
      </c>
      <c r="BI83" s="202">
        <f>IF(N83="nulová",J83,0)</f>
        <v>0</v>
      </c>
      <c r="BJ83" s="23" t="s">
        <v>79</v>
      </c>
      <c r="BK83" s="202">
        <f>ROUND(I83*H83,2)</f>
        <v>50000</v>
      </c>
      <c r="BL83" s="23" t="s">
        <v>127</v>
      </c>
      <c r="BM83" s="23" t="s">
        <v>128</v>
      </c>
    </row>
    <row r="84" spans="2:65" s="1" customFormat="1" ht="31.5" customHeight="1">
      <c r="B84" s="39"/>
      <c r="C84" s="191" t="s">
        <v>81</v>
      </c>
      <c r="D84" s="191" t="s">
        <v>122</v>
      </c>
      <c r="E84" s="192" t="s">
        <v>129</v>
      </c>
      <c r="F84" s="193" t="s">
        <v>130</v>
      </c>
      <c r="G84" s="194" t="s">
        <v>125</v>
      </c>
      <c r="H84" s="195">
        <v>1</v>
      </c>
      <c r="I84" s="196">
        <v>25000</v>
      </c>
      <c r="J84" s="197">
        <f>ROUND(I84*H84,2)</f>
        <v>25000</v>
      </c>
      <c r="K84" s="193" t="s">
        <v>126</v>
      </c>
      <c r="L84" s="59"/>
      <c r="M84" s="198" t="s">
        <v>21</v>
      </c>
      <c r="N84" s="199" t="s">
        <v>42</v>
      </c>
      <c r="O84" s="40"/>
      <c r="P84" s="200">
        <f>O84*H84</f>
        <v>0</v>
      </c>
      <c r="Q84" s="200">
        <v>0</v>
      </c>
      <c r="R84" s="200">
        <f>Q84*H84</f>
        <v>0</v>
      </c>
      <c r="S84" s="200">
        <v>0</v>
      </c>
      <c r="T84" s="201">
        <f>S84*H84</f>
        <v>0</v>
      </c>
      <c r="AR84" s="23" t="s">
        <v>127</v>
      </c>
      <c r="AT84" s="23" t="s">
        <v>122</v>
      </c>
      <c r="AU84" s="23" t="s">
        <v>81</v>
      </c>
      <c r="AY84" s="23" t="s">
        <v>119</v>
      </c>
      <c r="BE84" s="202">
        <f>IF(N84="základní",J84,0)</f>
        <v>25000</v>
      </c>
      <c r="BF84" s="202">
        <f>IF(N84="snížená",J84,0)</f>
        <v>0</v>
      </c>
      <c r="BG84" s="202">
        <f>IF(N84="zákl. přenesená",J84,0)</f>
        <v>0</v>
      </c>
      <c r="BH84" s="202">
        <f>IF(N84="sníž. přenesená",J84,0)</f>
        <v>0</v>
      </c>
      <c r="BI84" s="202">
        <f>IF(N84="nulová",J84,0)</f>
        <v>0</v>
      </c>
      <c r="BJ84" s="23" t="s">
        <v>79</v>
      </c>
      <c r="BK84" s="202">
        <f>ROUND(I84*H84,2)</f>
        <v>25000</v>
      </c>
      <c r="BL84" s="23" t="s">
        <v>127</v>
      </c>
      <c r="BM84" s="23" t="s">
        <v>131</v>
      </c>
    </row>
    <row r="85" spans="2:65" s="1" customFormat="1" ht="31.5" customHeight="1">
      <c r="B85" s="39"/>
      <c r="C85" s="191" t="s">
        <v>132</v>
      </c>
      <c r="D85" s="191" t="s">
        <v>122</v>
      </c>
      <c r="E85" s="192" t="s">
        <v>133</v>
      </c>
      <c r="F85" s="193" t="s">
        <v>134</v>
      </c>
      <c r="G85" s="194" t="s">
        <v>125</v>
      </c>
      <c r="H85" s="195">
        <v>1</v>
      </c>
      <c r="I85" s="196">
        <v>25000</v>
      </c>
      <c r="J85" s="197">
        <f>ROUND(I85*H85,2)</f>
        <v>25000</v>
      </c>
      <c r="K85" s="193" t="s">
        <v>126</v>
      </c>
      <c r="L85" s="59"/>
      <c r="M85" s="198" t="s">
        <v>21</v>
      </c>
      <c r="N85" s="199" t="s">
        <v>42</v>
      </c>
      <c r="O85" s="40"/>
      <c r="P85" s="200">
        <f>O85*H85</f>
        <v>0</v>
      </c>
      <c r="Q85" s="200">
        <v>0</v>
      </c>
      <c r="R85" s="200">
        <f>Q85*H85</f>
        <v>0</v>
      </c>
      <c r="S85" s="200">
        <v>0</v>
      </c>
      <c r="T85" s="201">
        <f>S85*H85</f>
        <v>0</v>
      </c>
      <c r="AR85" s="23" t="s">
        <v>127</v>
      </c>
      <c r="AT85" s="23" t="s">
        <v>122</v>
      </c>
      <c r="AU85" s="23" t="s">
        <v>81</v>
      </c>
      <c r="AY85" s="23" t="s">
        <v>119</v>
      </c>
      <c r="BE85" s="202">
        <f>IF(N85="základní",J85,0)</f>
        <v>25000</v>
      </c>
      <c r="BF85" s="202">
        <f>IF(N85="snížená",J85,0)</f>
        <v>0</v>
      </c>
      <c r="BG85" s="202">
        <f>IF(N85="zákl. přenesená",J85,0)</f>
        <v>0</v>
      </c>
      <c r="BH85" s="202">
        <f>IF(N85="sníž. přenesená",J85,0)</f>
        <v>0</v>
      </c>
      <c r="BI85" s="202">
        <f>IF(N85="nulová",J85,0)</f>
        <v>0</v>
      </c>
      <c r="BJ85" s="23" t="s">
        <v>79</v>
      </c>
      <c r="BK85" s="202">
        <f>ROUND(I85*H85,2)</f>
        <v>25000</v>
      </c>
      <c r="BL85" s="23" t="s">
        <v>127</v>
      </c>
      <c r="BM85" s="23" t="s">
        <v>135</v>
      </c>
    </row>
    <row r="86" spans="2:63" s="10" customFormat="1" ht="29.85" customHeight="1">
      <c r="B86" s="174"/>
      <c r="C86" s="175"/>
      <c r="D86" s="188" t="s">
        <v>70</v>
      </c>
      <c r="E86" s="189" t="s">
        <v>136</v>
      </c>
      <c r="F86" s="189" t="s">
        <v>137</v>
      </c>
      <c r="G86" s="175"/>
      <c r="H86" s="175"/>
      <c r="I86" s="178"/>
      <c r="J86" s="190">
        <f>BK86</f>
        <v>50000</v>
      </c>
      <c r="K86" s="175"/>
      <c r="L86" s="180"/>
      <c r="M86" s="181"/>
      <c r="N86" s="182"/>
      <c r="O86" s="182"/>
      <c r="P86" s="183">
        <f>SUM(P87:P89)</f>
        <v>0</v>
      </c>
      <c r="Q86" s="182"/>
      <c r="R86" s="183">
        <f>SUM(R87:R89)</f>
        <v>0</v>
      </c>
      <c r="S86" s="182"/>
      <c r="T86" s="184">
        <f>SUM(T87:T89)</f>
        <v>0</v>
      </c>
      <c r="AR86" s="185" t="s">
        <v>118</v>
      </c>
      <c r="AT86" s="186" t="s">
        <v>70</v>
      </c>
      <c r="AU86" s="186" t="s">
        <v>79</v>
      </c>
      <c r="AY86" s="185" t="s">
        <v>119</v>
      </c>
      <c r="BK86" s="187">
        <f>SUM(BK87:BK89)</f>
        <v>50000</v>
      </c>
    </row>
    <row r="87" spans="2:65" s="1" customFormat="1" ht="22.5" customHeight="1">
      <c r="B87" s="39"/>
      <c r="C87" s="191" t="s">
        <v>138</v>
      </c>
      <c r="D87" s="191" t="s">
        <v>122</v>
      </c>
      <c r="E87" s="192" t="s">
        <v>139</v>
      </c>
      <c r="F87" s="193" t="s">
        <v>140</v>
      </c>
      <c r="G87" s="194" t="s">
        <v>125</v>
      </c>
      <c r="H87" s="195">
        <v>1</v>
      </c>
      <c r="I87" s="196">
        <v>15000</v>
      </c>
      <c r="J87" s="197">
        <f>ROUND(I87*H87,2)</f>
        <v>15000</v>
      </c>
      <c r="K87" s="193" t="s">
        <v>126</v>
      </c>
      <c r="L87" s="59"/>
      <c r="M87" s="198" t="s">
        <v>21</v>
      </c>
      <c r="N87" s="199" t="s">
        <v>42</v>
      </c>
      <c r="O87" s="40"/>
      <c r="P87" s="200">
        <f>O87*H87</f>
        <v>0</v>
      </c>
      <c r="Q87" s="200">
        <v>0</v>
      </c>
      <c r="R87" s="200">
        <f>Q87*H87</f>
        <v>0</v>
      </c>
      <c r="S87" s="200">
        <v>0</v>
      </c>
      <c r="T87" s="201">
        <f>S87*H87</f>
        <v>0</v>
      </c>
      <c r="AR87" s="23" t="s">
        <v>127</v>
      </c>
      <c r="AT87" s="23" t="s">
        <v>122</v>
      </c>
      <c r="AU87" s="23" t="s">
        <v>81</v>
      </c>
      <c r="AY87" s="23" t="s">
        <v>119</v>
      </c>
      <c r="BE87" s="202">
        <f>IF(N87="základní",J87,0)</f>
        <v>15000</v>
      </c>
      <c r="BF87" s="202">
        <f>IF(N87="snížená",J87,0)</f>
        <v>0</v>
      </c>
      <c r="BG87" s="202">
        <f>IF(N87="zákl. přenesená",J87,0)</f>
        <v>0</v>
      </c>
      <c r="BH87" s="202">
        <f>IF(N87="sníž. přenesená",J87,0)</f>
        <v>0</v>
      </c>
      <c r="BI87" s="202">
        <f>IF(N87="nulová",J87,0)</f>
        <v>0</v>
      </c>
      <c r="BJ87" s="23" t="s">
        <v>79</v>
      </c>
      <c r="BK87" s="202">
        <f>ROUND(I87*H87,2)</f>
        <v>15000</v>
      </c>
      <c r="BL87" s="23" t="s">
        <v>127</v>
      </c>
      <c r="BM87" s="23" t="s">
        <v>141</v>
      </c>
    </row>
    <row r="88" spans="2:65" s="1" customFormat="1" ht="22.5" customHeight="1">
      <c r="B88" s="39"/>
      <c r="C88" s="191" t="s">
        <v>118</v>
      </c>
      <c r="D88" s="191" t="s">
        <v>122</v>
      </c>
      <c r="E88" s="192" t="s">
        <v>142</v>
      </c>
      <c r="F88" s="193" t="s">
        <v>143</v>
      </c>
      <c r="G88" s="194" t="s">
        <v>125</v>
      </c>
      <c r="H88" s="195">
        <v>1</v>
      </c>
      <c r="I88" s="196">
        <v>20000</v>
      </c>
      <c r="J88" s="197">
        <f>ROUND(I88*H88,2)</f>
        <v>20000</v>
      </c>
      <c r="K88" s="193" t="s">
        <v>126</v>
      </c>
      <c r="L88" s="59"/>
      <c r="M88" s="198" t="s">
        <v>21</v>
      </c>
      <c r="N88" s="199" t="s">
        <v>42</v>
      </c>
      <c r="O88" s="40"/>
      <c r="P88" s="200">
        <f>O88*H88</f>
        <v>0</v>
      </c>
      <c r="Q88" s="200">
        <v>0</v>
      </c>
      <c r="R88" s="200">
        <f>Q88*H88</f>
        <v>0</v>
      </c>
      <c r="S88" s="200">
        <v>0</v>
      </c>
      <c r="T88" s="201">
        <f>S88*H88</f>
        <v>0</v>
      </c>
      <c r="AR88" s="23" t="s">
        <v>127</v>
      </c>
      <c r="AT88" s="23" t="s">
        <v>122</v>
      </c>
      <c r="AU88" s="23" t="s">
        <v>81</v>
      </c>
      <c r="AY88" s="23" t="s">
        <v>119</v>
      </c>
      <c r="BE88" s="202">
        <f>IF(N88="základní",J88,0)</f>
        <v>20000</v>
      </c>
      <c r="BF88" s="202">
        <f>IF(N88="snížená",J88,0)</f>
        <v>0</v>
      </c>
      <c r="BG88" s="202">
        <f>IF(N88="zákl. přenesená",J88,0)</f>
        <v>0</v>
      </c>
      <c r="BH88" s="202">
        <f>IF(N88="sníž. přenesená",J88,0)</f>
        <v>0</v>
      </c>
      <c r="BI88" s="202">
        <f>IF(N88="nulová",J88,0)</f>
        <v>0</v>
      </c>
      <c r="BJ88" s="23" t="s">
        <v>79</v>
      </c>
      <c r="BK88" s="202">
        <f>ROUND(I88*H88,2)</f>
        <v>20000</v>
      </c>
      <c r="BL88" s="23" t="s">
        <v>127</v>
      </c>
      <c r="BM88" s="23" t="s">
        <v>144</v>
      </c>
    </row>
    <row r="89" spans="2:65" s="1" customFormat="1" ht="22.5" customHeight="1">
      <c r="B89" s="39"/>
      <c r="C89" s="191" t="s">
        <v>145</v>
      </c>
      <c r="D89" s="191" t="s">
        <v>122</v>
      </c>
      <c r="E89" s="192" t="s">
        <v>146</v>
      </c>
      <c r="F89" s="193" t="s">
        <v>147</v>
      </c>
      <c r="G89" s="194" t="s">
        <v>125</v>
      </c>
      <c r="H89" s="195">
        <v>1</v>
      </c>
      <c r="I89" s="196">
        <v>15000</v>
      </c>
      <c r="J89" s="197">
        <f>ROUND(I89*H89,2)</f>
        <v>15000</v>
      </c>
      <c r="K89" s="193" t="s">
        <v>126</v>
      </c>
      <c r="L89" s="59"/>
      <c r="M89" s="198" t="s">
        <v>21</v>
      </c>
      <c r="N89" s="199" t="s">
        <v>42</v>
      </c>
      <c r="O89" s="40"/>
      <c r="P89" s="200">
        <f>O89*H89</f>
        <v>0</v>
      </c>
      <c r="Q89" s="200">
        <v>0</v>
      </c>
      <c r="R89" s="200">
        <f>Q89*H89</f>
        <v>0</v>
      </c>
      <c r="S89" s="200">
        <v>0</v>
      </c>
      <c r="T89" s="201">
        <f>S89*H89</f>
        <v>0</v>
      </c>
      <c r="AR89" s="23" t="s">
        <v>127</v>
      </c>
      <c r="AT89" s="23" t="s">
        <v>122</v>
      </c>
      <c r="AU89" s="23" t="s">
        <v>81</v>
      </c>
      <c r="AY89" s="23" t="s">
        <v>119</v>
      </c>
      <c r="BE89" s="202">
        <f>IF(N89="základní",J89,0)</f>
        <v>15000</v>
      </c>
      <c r="BF89" s="202">
        <f>IF(N89="snížená",J89,0)</f>
        <v>0</v>
      </c>
      <c r="BG89" s="202">
        <f>IF(N89="zákl. přenesená",J89,0)</f>
        <v>0</v>
      </c>
      <c r="BH89" s="202">
        <f>IF(N89="sníž. přenesená",J89,0)</f>
        <v>0</v>
      </c>
      <c r="BI89" s="202">
        <f>IF(N89="nulová",J89,0)</f>
        <v>0</v>
      </c>
      <c r="BJ89" s="23" t="s">
        <v>79</v>
      </c>
      <c r="BK89" s="202">
        <f>ROUND(I89*H89,2)</f>
        <v>15000</v>
      </c>
      <c r="BL89" s="23" t="s">
        <v>127</v>
      </c>
      <c r="BM89" s="23" t="s">
        <v>148</v>
      </c>
    </row>
    <row r="90" spans="2:63" s="10" customFormat="1" ht="29.85" customHeight="1">
      <c r="B90" s="174"/>
      <c r="C90" s="175"/>
      <c r="D90" s="188" t="s">
        <v>70</v>
      </c>
      <c r="E90" s="189" t="s">
        <v>149</v>
      </c>
      <c r="F90" s="189" t="s">
        <v>150</v>
      </c>
      <c r="G90" s="175"/>
      <c r="H90" s="175"/>
      <c r="I90" s="178"/>
      <c r="J90" s="190">
        <f>BK90</f>
        <v>10000</v>
      </c>
      <c r="K90" s="175"/>
      <c r="L90" s="180"/>
      <c r="M90" s="181"/>
      <c r="N90" s="182"/>
      <c r="O90" s="182"/>
      <c r="P90" s="183">
        <f>SUM(P91:P92)</f>
        <v>0</v>
      </c>
      <c r="Q90" s="182"/>
      <c r="R90" s="183">
        <f>SUM(R91:R92)</f>
        <v>0</v>
      </c>
      <c r="S90" s="182"/>
      <c r="T90" s="184">
        <f>SUM(T91:T92)</f>
        <v>0</v>
      </c>
      <c r="AR90" s="185" t="s">
        <v>118</v>
      </c>
      <c r="AT90" s="186" t="s">
        <v>70</v>
      </c>
      <c r="AU90" s="186" t="s">
        <v>79</v>
      </c>
      <c r="AY90" s="185" t="s">
        <v>119</v>
      </c>
      <c r="BK90" s="187">
        <f>SUM(BK91:BK92)</f>
        <v>10000</v>
      </c>
    </row>
    <row r="91" spans="2:65" s="1" customFormat="1" ht="22.5" customHeight="1">
      <c r="B91" s="39"/>
      <c r="C91" s="191" t="s">
        <v>151</v>
      </c>
      <c r="D91" s="191" t="s">
        <v>122</v>
      </c>
      <c r="E91" s="192" t="s">
        <v>152</v>
      </c>
      <c r="F91" s="193" t="s">
        <v>153</v>
      </c>
      <c r="G91" s="194" t="s">
        <v>125</v>
      </c>
      <c r="H91" s="195">
        <v>1</v>
      </c>
      <c r="I91" s="196">
        <v>10000</v>
      </c>
      <c r="J91" s="197">
        <f>ROUND(I91*H91,2)</f>
        <v>10000</v>
      </c>
      <c r="K91" s="193" t="s">
        <v>126</v>
      </c>
      <c r="L91" s="59"/>
      <c r="M91" s="198" t="s">
        <v>21</v>
      </c>
      <c r="N91" s="199" t="s">
        <v>42</v>
      </c>
      <c r="O91" s="40"/>
      <c r="P91" s="200">
        <f>O91*H91</f>
        <v>0</v>
      </c>
      <c r="Q91" s="200">
        <v>0</v>
      </c>
      <c r="R91" s="200">
        <f>Q91*H91</f>
        <v>0</v>
      </c>
      <c r="S91" s="200">
        <v>0</v>
      </c>
      <c r="T91" s="201">
        <f>S91*H91</f>
        <v>0</v>
      </c>
      <c r="AR91" s="23" t="s">
        <v>127</v>
      </c>
      <c r="AT91" s="23" t="s">
        <v>122</v>
      </c>
      <c r="AU91" s="23" t="s">
        <v>81</v>
      </c>
      <c r="AY91" s="23" t="s">
        <v>119</v>
      </c>
      <c r="BE91" s="202">
        <f>IF(N91="základní",J91,0)</f>
        <v>10000</v>
      </c>
      <c r="BF91" s="202">
        <f>IF(N91="snížená",J91,0)</f>
        <v>0</v>
      </c>
      <c r="BG91" s="202">
        <f>IF(N91="zákl. přenesená",J91,0)</f>
        <v>0</v>
      </c>
      <c r="BH91" s="202">
        <f>IF(N91="sníž. přenesená",J91,0)</f>
        <v>0</v>
      </c>
      <c r="BI91" s="202">
        <f>IF(N91="nulová",J91,0)</f>
        <v>0</v>
      </c>
      <c r="BJ91" s="23" t="s">
        <v>79</v>
      </c>
      <c r="BK91" s="202">
        <f>ROUND(I91*H91,2)</f>
        <v>10000</v>
      </c>
      <c r="BL91" s="23" t="s">
        <v>127</v>
      </c>
      <c r="BM91" s="23" t="s">
        <v>154</v>
      </c>
    </row>
    <row r="92" spans="2:47" s="1" customFormat="1" ht="27">
      <c r="B92" s="39"/>
      <c r="C92" s="61"/>
      <c r="D92" s="203" t="s">
        <v>155</v>
      </c>
      <c r="E92" s="61"/>
      <c r="F92" s="204" t="s">
        <v>156</v>
      </c>
      <c r="G92" s="61"/>
      <c r="H92" s="61"/>
      <c r="I92" s="161"/>
      <c r="J92" s="61"/>
      <c r="K92" s="61"/>
      <c r="L92" s="59"/>
      <c r="M92" s="205"/>
      <c r="N92" s="206"/>
      <c r="O92" s="206"/>
      <c r="P92" s="206"/>
      <c r="Q92" s="206"/>
      <c r="R92" s="206"/>
      <c r="S92" s="206"/>
      <c r="T92" s="207"/>
      <c r="AT92" s="23" t="s">
        <v>155</v>
      </c>
      <c r="AU92" s="23" t="s">
        <v>81</v>
      </c>
    </row>
    <row r="93" spans="2:12" s="1" customFormat="1" ht="6.95" customHeight="1">
      <c r="B93" s="54"/>
      <c r="C93" s="55"/>
      <c r="D93" s="55"/>
      <c r="E93" s="55"/>
      <c r="F93" s="55"/>
      <c r="G93" s="55"/>
      <c r="H93" s="55"/>
      <c r="I93" s="137"/>
      <c r="J93" s="55"/>
      <c r="K93" s="55"/>
      <c r="L93" s="59"/>
    </row>
  </sheetData>
  <sheetProtection password="CC35" sheet="1" objects="1" scenarios="1" formatCells="0" formatColumns="0" formatRows="0" sort="0" autoFilter="0"/>
  <autoFilter ref="C79:K79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90551181102362" right="0.590551181102362" top="0.590551181102362" bottom="0.590551181102362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65"/>
  <sheetViews>
    <sheetView showGridLines="0" workbookViewId="0" topLeftCell="A1">
      <pane ySplit="1" topLeftCell="A339" activePane="bottomLeft" state="frozen"/>
      <selection pane="bottomLeft" activeCell="Y355" sqref="Y35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10.1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0"/>
      <c r="C1" s="110"/>
      <c r="D1" s="111" t="s">
        <v>1</v>
      </c>
      <c r="E1" s="110"/>
      <c r="F1" s="112" t="s">
        <v>85</v>
      </c>
      <c r="G1" s="399" t="s">
        <v>86</v>
      </c>
      <c r="H1" s="399"/>
      <c r="I1" s="113"/>
      <c r="J1" s="112" t="s">
        <v>87</v>
      </c>
      <c r="K1" s="111" t="s">
        <v>88</v>
      </c>
      <c r="L1" s="112" t="s">
        <v>89</v>
      </c>
      <c r="M1" s="112"/>
      <c r="N1" s="112"/>
      <c r="O1" s="112"/>
      <c r="P1" s="112"/>
      <c r="Q1" s="112"/>
      <c r="R1" s="112"/>
      <c r="S1" s="112"/>
      <c r="T1" s="112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AT2" s="23" t="s">
        <v>84</v>
      </c>
    </row>
    <row r="3" spans="2:46" ht="6.95" customHeight="1">
      <c r="B3" s="24"/>
      <c r="C3" s="25"/>
      <c r="D3" s="25"/>
      <c r="E3" s="25"/>
      <c r="F3" s="25"/>
      <c r="G3" s="25"/>
      <c r="H3" s="25"/>
      <c r="I3" s="114"/>
      <c r="J3" s="25"/>
      <c r="K3" s="26"/>
      <c r="AT3" s="23" t="s">
        <v>81</v>
      </c>
    </row>
    <row r="4" spans="2:46" ht="36.95" customHeight="1">
      <c r="B4" s="27"/>
      <c r="C4" s="28"/>
      <c r="D4" s="29" t="s">
        <v>90</v>
      </c>
      <c r="E4" s="28"/>
      <c r="F4" s="28"/>
      <c r="G4" s="28"/>
      <c r="H4" s="28"/>
      <c r="I4" s="115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5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5"/>
      <c r="J6" s="28"/>
      <c r="K6" s="30"/>
    </row>
    <row r="7" spans="2:11" ht="22.5" customHeight="1">
      <c r="B7" s="27"/>
      <c r="C7" s="28"/>
      <c r="D7" s="28"/>
      <c r="E7" s="400" t="str">
        <f>'Rekapitulace stavby'!K6</f>
        <v>Nezvěstice - úprava vodovodu v silnici III/11731</v>
      </c>
      <c r="F7" s="401"/>
      <c r="G7" s="401"/>
      <c r="H7" s="401"/>
      <c r="I7" s="115"/>
      <c r="J7" s="28"/>
      <c r="K7" s="30"/>
    </row>
    <row r="8" spans="2:11" s="1" customFormat="1" ht="15">
      <c r="B8" s="39"/>
      <c r="C8" s="40"/>
      <c r="D8" s="36" t="s">
        <v>91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402" t="s">
        <v>157</v>
      </c>
      <c r="F9" s="403"/>
      <c r="G9" s="403"/>
      <c r="H9" s="403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6" t="s">
        <v>20</v>
      </c>
      <c r="E11" s="40"/>
      <c r="F11" s="34" t="s">
        <v>21</v>
      </c>
      <c r="G11" s="40"/>
      <c r="H11" s="40"/>
      <c r="I11" s="117" t="s">
        <v>22</v>
      </c>
      <c r="J11" s="34" t="s">
        <v>21</v>
      </c>
      <c r="K11" s="43"/>
    </row>
    <row r="12" spans="2:11" s="1" customFormat="1" ht="14.45" customHeight="1">
      <c r="B12" s="39"/>
      <c r="C12" s="40"/>
      <c r="D12" s="36" t="s">
        <v>23</v>
      </c>
      <c r="E12" s="40"/>
      <c r="F12" s="34" t="s">
        <v>24</v>
      </c>
      <c r="G12" s="40"/>
      <c r="H12" s="40"/>
      <c r="I12" s="117" t="s">
        <v>25</v>
      </c>
      <c r="J12" s="118">
        <f>'Rekapitulace stavby'!AN8</f>
        <v>43159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6" t="s">
        <v>26</v>
      </c>
      <c r="E14" s="40"/>
      <c r="F14" s="40"/>
      <c r="G14" s="40"/>
      <c r="H14" s="40"/>
      <c r="I14" s="117" t="s">
        <v>27</v>
      </c>
      <c r="J14" s="34" t="s">
        <v>28</v>
      </c>
      <c r="K14" s="43"/>
    </row>
    <row r="15" spans="2:11" s="1" customFormat="1" ht="18" customHeight="1">
      <c r="B15" s="39"/>
      <c r="C15" s="40"/>
      <c r="D15" s="40"/>
      <c r="E15" s="34" t="s">
        <v>29</v>
      </c>
      <c r="F15" s="40"/>
      <c r="G15" s="40"/>
      <c r="H15" s="40"/>
      <c r="I15" s="117" t="s">
        <v>30</v>
      </c>
      <c r="J15" s="34" t="s">
        <v>21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6" t="s">
        <v>31</v>
      </c>
      <c r="E17" s="40"/>
      <c r="F17" s="40"/>
      <c r="G17" s="40"/>
      <c r="H17" s="40"/>
      <c r="I17" s="117" t="s">
        <v>27</v>
      </c>
      <c r="J17" s="34" t="str">
        <f>IF('Rekapitulace stavby'!AN13="Vyplň údaj","",IF('Rekapitulace stavby'!AN13="","",'Rekapitulace stavby'!AN13))</f>
        <v>64834042</v>
      </c>
      <c r="K17" s="43"/>
    </row>
    <row r="18" spans="2:11" s="1" customFormat="1" ht="18" customHeight="1">
      <c r="B18" s="39"/>
      <c r="C18" s="40"/>
      <c r="D18" s="40"/>
      <c r="E18" s="34" t="str">
        <f>IF('Rekapitulace stavby'!E14="Vyplň údaj","",IF('Rekapitulace stavby'!E14="","",'Rekapitulace stavby'!E14))</f>
        <v>Lesní stavby s.r.o.,Palackého 764,340 22 Nýrsko</v>
      </c>
      <c r="F18" s="40"/>
      <c r="G18" s="40"/>
      <c r="H18" s="40"/>
      <c r="I18" s="117" t="s">
        <v>30</v>
      </c>
      <c r="J18" s="34" t="str">
        <f>IF('Rekapitulace stavby'!AN14="Vyplň údaj","",IF('Rekapitulace stavby'!AN14="","",'Rekapitulace stavby'!AN14))</f>
        <v>CZ64834042</v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6" t="s">
        <v>32</v>
      </c>
      <c r="E20" s="40"/>
      <c r="F20" s="40"/>
      <c r="G20" s="40"/>
      <c r="H20" s="40"/>
      <c r="I20" s="117" t="s">
        <v>27</v>
      </c>
      <c r="J20" s="34" t="s">
        <v>33</v>
      </c>
      <c r="K20" s="43"/>
    </row>
    <row r="21" spans="2:11" s="1" customFormat="1" ht="18" customHeight="1">
      <c r="B21" s="39"/>
      <c r="C21" s="40"/>
      <c r="D21" s="40"/>
      <c r="E21" s="34" t="s">
        <v>34</v>
      </c>
      <c r="F21" s="40"/>
      <c r="G21" s="40"/>
      <c r="H21" s="40"/>
      <c r="I21" s="117" t="s">
        <v>30</v>
      </c>
      <c r="J21" s="34" t="s">
        <v>21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6" t="s">
        <v>36</v>
      </c>
      <c r="E23" s="40"/>
      <c r="F23" s="40"/>
      <c r="G23" s="40"/>
      <c r="H23" s="40"/>
      <c r="I23" s="116"/>
      <c r="J23" s="40"/>
      <c r="K23" s="43"/>
    </row>
    <row r="24" spans="2:11" s="6" customFormat="1" ht="22.5" customHeight="1">
      <c r="B24" s="119"/>
      <c r="C24" s="120"/>
      <c r="D24" s="120"/>
      <c r="E24" s="365" t="s">
        <v>21</v>
      </c>
      <c r="F24" s="365"/>
      <c r="G24" s="365"/>
      <c r="H24" s="365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37</v>
      </c>
      <c r="E27" s="40"/>
      <c r="F27" s="40"/>
      <c r="G27" s="40"/>
      <c r="H27" s="40"/>
      <c r="I27" s="116"/>
      <c r="J27" s="126">
        <f>ROUND(J86,2)</f>
        <v>1240400.92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39</v>
      </c>
      <c r="G29" s="40"/>
      <c r="H29" s="40"/>
      <c r="I29" s="127" t="s">
        <v>38</v>
      </c>
      <c r="J29" s="44" t="s">
        <v>40</v>
      </c>
      <c r="K29" s="43"/>
    </row>
    <row r="30" spans="2:11" s="1" customFormat="1" ht="14.45" customHeight="1">
      <c r="B30" s="39"/>
      <c r="C30" s="40"/>
      <c r="D30" s="47" t="s">
        <v>41</v>
      </c>
      <c r="E30" s="47" t="s">
        <v>42</v>
      </c>
      <c r="F30" s="128">
        <f>ROUND(SUM(BE86:BE364),2)</f>
        <v>1240400.92</v>
      </c>
      <c r="G30" s="40"/>
      <c r="H30" s="40"/>
      <c r="I30" s="129">
        <v>0.21</v>
      </c>
      <c r="J30" s="128">
        <f>ROUND(ROUND((SUM(BE86:BE364)),2)*I30,2)</f>
        <v>260484.19</v>
      </c>
      <c r="K30" s="43"/>
    </row>
    <row r="31" spans="2:11" s="1" customFormat="1" ht="14.45" customHeight="1">
      <c r="B31" s="39"/>
      <c r="C31" s="40"/>
      <c r="D31" s="40"/>
      <c r="E31" s="47" t="s">
        <v>43</v>
      </c>
      <c r="F31" s="128">
        <f>ROUND(SUM(BF86:BF364),2)</f>
        <v>0</v>
      </c>
      <c r="G31" s="40"/>
      <c r="H31" s="40"/>
      <c r="I31" s="129">
        <v>0.15</v>
      </c>
      <c r="J31" s="128">
        <f>ROUND(ROUND((SUM(BF86:BF364)),2)*I31,2)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44</v>
      </c>
      <c r="F32" s="128">
        <f>ROUND(SUM(BG86:BG364),2)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45</v>
      </c>
      <c r="F33" s="128">
        <f>ROUND(SUM(BH86:BH364),2)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46</v>
      </c>
      <c r="F34" s="128">
        <f>ROUND(SUM(BI86:BI364),2)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47</v>
      </c>
      <c r="E36" s="77"/>
      <c r="F36" s="77"/>
      <c r="G36" s="132" t="s">
        <v>48</v>
      </c>
      <c r="H36" s="133" t="s">
        <v>49</v>
      </c>
      <c r="I36" s="134"/>
      <c r="J36" s="135">
        <f>SUM(J27:J34)</f>
        <v>1500885.1099999999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9" t="s">
        <v>93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6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22.5" customHeight="1">
      <c r="B45" s="39"/>
      <c r="C45" s="40"/>
      <c r="D45" s="40"/>
      <c r="E45" s="400" t="str">
        <f>E7</f>
        <v>Nezvěstice - úprava vodovodu v silnici III/11731</v>
      </c>
      <c r="F45" s="401"/>
      <c r="G45" s="401"/>
      <c r="H45" s="401"/>
      <c r="I45" s="116"/>
      <c r="J45" s="40"/>
      <c r="K45" s="43"/>
    </row>
    <row r="46" spans="2:11" s="1" customFormat="1" ht="14.45" customHeight="1">
      <c r="B46" s="39"/>
      <c r="C46" s="36" t="s">
        <v>91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23.25" customHeight="1">
      <c r="B47" s="39"/>
      <c r="C47" s="40"/>
      <c r="D47" s="40"/>
      <c r="E47" s="402" t="str">
        <f>E9</f>
        <v>SO 300.00 - Úprava vodovodu</v>
      </c>
      <c r="F47" s="403"/>
      <c r="G47" s="403"/>
      <c r="H47" s="403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6" t="s">
        <v>23</v>
      </c>
      <c r="D49" s="40"/>
      <c r="E49" s="40"/>
      <c r="F49" s="34" t="str">
        <f>F12</f>
        <v>Obec Nezvěstice, k.ú. Nezvěstice [704474]</v>
      </c>
      <c r="G49" s="40"/>
      <c r="H49" s="40"/>
      <c r="I49" s="117" t="s">
        <v>25</v>
      </c>
      <c r="J49" s="118">
        <f>IF(J12="","",J12)</f>
        <v>43159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45">
      <c r="B51" s="39"/>
      <c r="C51" s="36" t="s">
        <v>26</v>
      </c>
      <c r="D51" s="40"/>
      <c r="E51" s="40"/>
      <c r="F51" s="34" t="str">
        <f>E15</f>
        <v>Obec Nezvěstice, Nezvěstice 277, 332 04</v>
      </c>
      <c r="G51" s="40"/>
      <c r="H51" s="40"/>
      <c r="I51" s="117" t="s">
        <v>32</v>
      </c>
      <c r="J51" s="338" t="str">
        <f>E21</f>
        <v>DOPAS s.r.o., Kubelíkova 1224/42, 130 00 Praha 3</v>
      </c>
      <c r="K51" s="43"/>
    </row>
    <row r="52" spans="2:11" s="1" customFormat="1" ht="14.45" customHeight="1">
      <c r="B52" s="39"/>
      <c r="C52" s="36" t="s">
        <v>31</v>
      </c>
      <c r="D52" s="40"/>
      <c r="E52" s="40"/>
      <c r="F52" s="34" t="str">
        <f>IF(E18="","",E18)</f>
        <v>Lesní stavby s.r.o.,Palackého 764,340 22 Nýrsko</v>
      </c>
      <c r="G52" s="40"/>
      <c r="H52" s="40"/>
      <c r="I52" s="116"/>
      <c r="J52" s="40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94</v>
      </c>
      <c r="D54" s="130"/>
      <c r="E54" s="130"/>
      <c r="F54" s="130"/>
      <c r="G54" s="130"/>
      <c r="H54" s="130"/>
      <c r="I54" s="143"/>
      <c r="J54" s="144" t="s">
        <v>95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96</v>
      </c>
      <c r="D56" s="40"/>
      <c r="E56" s="40"/>
      <c r="F56" s="40"/>
      <c r="G56" s="40"/>
      <c r="H56" s="40"/>
      <c r="I56" s="116"/>
      <c r="J56" s="126">
        <f>J86</f>
        <v>1240400.9200000002</v>
      </c>
      <c r="K56" s="43"/>
      <c r="AU56" s="23" t="s">
        <v>97</v>
      </c>
    </row>
    <row r="57" spans="2:11" s="7" customFormat="1" ht="24.95" customHeight="1">
      <c r="B57" s="147"/>
      <c r="C57" s="148"/>
      <c r="D57" s="149" t="s">
        <v>158</v>
      </c>
      <c r="E57" s="150"/>
      <c r="F57" s="150"/>
      <c r="G57" s="150"/>
      <c r="H57" s="150"/>
      <c r="I57" s="151"/>
      <c r="J57" s="152">
        <f>J87</f>
        <v>1228898.59</v>
      </c>
      <c r="K57" s="153"/>
    </row>
    <row r="58" spans="2:11" s="8" customFormat="1" ht="19.9" customHeight="1">
      <c r="B58" s="154"/>
      <c r="C58" s="155"/>
      <c r="D58" s="156" t="s">
        <v>159</v>
      </c>
      <c r="E58" s="157"/>
      <c r="F58" s="157"/>
      <c r="G58" s="157"/>
      <c r="H58" s="157"/>
      <c r="I58" s="158"/>
      <c r="J58" s="159">
        <f>J88</f>
        <v>251380.29999999993</v>
      </c>
      <c r="K58" s="160"/>
    </row>
    <row r="59" spans="2:11" s="8" customFormat="1" ht="19.9" customHeight="1">
      <c r="B59" s="154"/>
      <c r="C59" s="155"/>
      <c r="D59" s="156" t="s">
        <v>160</v>
      </c>
      <c r="E59" s="157"/>
      <c r="F59" s="157"/>
      <c r="G59" s="157"/>
      <c r="H59" s="157"/>
      <c r="I59" s="158"/>
      <c r="J59" s="159">
        <f>J210</f>
        <v>5564.970000000001</v>
      </c>
      <c r="K59" s="160"/>
    </row>
    <row r="60" spans="2:11" s="8" customFormat="1" ht="19.9" customHeight="1">
      <c r="B60" s="154"/>
      <c r="C60" s="155"/>
      <c r="D60" s="156" t="s">
        <v>161</v>
      </c>
      <c r="E60" s="157"/>
      <c r="F60" s="157"/>
      <c r="G60" s="157"/>
      <c r="H60" s="157"/>
      <c r="I60" s="158"/>
      <c r="J60" s="159">
        <f>J219</f>
        <v>30456.41</v>
      </c>
      <c r="K60" s="160"/>
    </row>
    <row r="61" spans="2:11" s="8" customFormat="1" ht="19.9" customHeight="1">
      <c r="B61" s="154"/>
      <c r="C61" s="155"/>
      <c r="D61" s="156" t="s">
        <v>162</v>
      </c>
      <c r="E61" s="157"/>
      <c r="F61" s="157"/>
      <c r="G61" s="157"/>
      <c r="H61" s="157"/>
      <c r="I61" s="158"/>
      <c r="J61" s="159">
        <f>J250</f>
        <v>26537.359999999997</v>
      </c>
      <c r="K61" s="160"/>
    </row>
    <row r="62" spans="2:11" s="8" customFormat="1" ht="19.9" customHeight="1">
      <c r="B62" s="154"/>
      <c r="C62" s="155"/>
      <c r="D62" s="156" t="s">
        <v>163</v>
      </c>
      <c r="E62" s="157"/>
      <c r="F62" s="157"/>
      <c r="G62" s="157"/>
      <c r="H62" s="157"/>
      <c r="I62" s="158"/>
      <c r="J62" s="159">
        <f>J273</f>
        <v>700771.5800000001</v>
      </c>
      <c r="K62" s="160"/>
    </row>
    <row r="63" spans="2:11" s="8" customFormat="1" ht="19.9" customHeight="1">
      <c r="B63" s="154"/>
      <c r="C63" s="155"/>
      <c r="D63" s="156" t="s">
        <v>164</v>
      </c>
      <c r="E63" s="157"/>
      <c r="F63" s="157"/>
      <c r="G63" s="157"/>
      <c r="H63" s="157"/>
      <c r="I63" s="158"/>
      <c r="J63" s="159">
        <f>J308</f>
        <v>70977.90000000001</v>
      </c>
      <c r="K63" s="160"/>
    </row>
    <row r="64" spans="2:11" s="8" customFormat="1" ht="19.9" customHeight="1">
      <c r="B64" s="154"/>
      <c r="C64" s="155"/>
      <c r="D64" s="156" t="s">
        <v>165</v>
      </c>
      <c r="E64" s="157"/>
      <c r="F64" s="157"/>
      <c r="G64" s="157"/>
      <c r="H64" s="157"/>
      <c r="I64" s="158"/>
      <c r="J64" s="159">
        <f>J336</f>
        <v>143210.07</v>
      </c>
      <c r="K64" s="160"/>
    </row>
    <row r="65" spans="2:11" s="7" customFormat="1" ht="24.95" customHeight="1">
      <c r="B65" s="147"/>
      <c r="C65" s="148"/>
      <c r="D65" s="149" t="s">
        <v>166</v>
      </c>
      <c r="E65" s="150"/>
      <c r="F65" s="150"/>
      <c r="G65" s="150"/>
      <c r="H65" s="150"/>
      <c r="I65" s="151"/>
      <c r="J65" s="152">
        <f>J338</f>
        <v>11502.33</v>
      </c>
      <c r="K65" s="153"/>
    </row>
    <row r="66" spans="2:11" s="8" customFormat="1" ht="19.9" customHeight="1">
      <c r="B66" s="154"/>
      <c r="C66" s="155"/>
      <c r="D66" s="156" t="s">
        <v>167</v>
      </c>
      <c r="E66" s="157"/>
      <c r="F66" s="157"/>
      <c r="G66" s="157"/>
      <c r="H66" s="157"/>
      <c r="I66" s="158"/>
      <c r="J66" s="159">
        <f>J339</f>
        <v>11502.33</v>
      </c>
      <c r="K66" s="160"/>
    </row>
    <row r="67" spans="2:11" s="1" customFormat="1" ht="21.75" customHeight="1">
      <c r="B67" s="39"/>
      <c r="C67" s="40"/>
      <c r="D67" s="40"/>
      <c r="E67" s="40"/>
      <c r="F67" s="40"/>
      <c r="G67" s="40"/>
      <c r="H67" s="40"/>
      <c r="I67" s="116"/>
      <c r="J67" s="40"/>
      <c r="K67" s="43"/>
    </row>
    <row r="68" spans="2:11" s="1" customFormat="1" ht="6.95" customHeight="1">
      <c r="B68" s="54"/>
      <c r="C68" s="55"/>
      <c r="D68" s="55"/>
      <c r="E68" s="55"/>
      <c r="F68" s="55"/>
      <c r="G68" s="55"/>
      <c r="H68" s="55"/>
      <c r="I68" s="137"/>
      <c r="J68" s="55"/>
      <c r="K68" s="56"/>
    </row>
    <row r="72" spans="2:12" s="1" customFormat="1" ht="6.95" customHeight="1">
      <c r="B72" s="57"/>
      <c r="C72" s="58"/>
      <c r="D72" s="58"/>
      <c r="E72" s="58"/>
      <c r="F72" s="58"/>
      <c r="G72" s="58"/>
      <c r="H72" s="58"/>
      <c r="I72" s="140"/>
      <c r="J72" s="58"/>
      <c r="K72" s="58"/>
      <c r="L72" s="59"/>
    </row>
    <row r="73" spans="2:12" s="1" customFormat="1" ht="36.95" customHeight="1">
      <c r="B73" s="39"/>
      <c r="C73" s="60" t="s">
        <v>102</v>
      </c>
      <c r="D73" s="61"/>
      <c r="E73" s="61"/>
      <c r="F73" s="61"/>
      <c r="G73" s="61"/>
      <c r="H73" s="61"/>
      <c r="I73" s="161"/>
      <c r="J73" s="61"/>
      <c r="K73" s="61"/>
      <c r="L73" s="59"/>
    </row>
    <row r="74" spans="2:12" s="1" customFormat="1" ht="6.95" customHeight="1">
      <c r="B74" s="39"/>
      <c r="C74" s="61"/>
      <c r="D74" s="61"/>
      <c r="E74" s="61"/>
      <c r="F74" s="61"/>
      <c r="G74" s="61"/>
      <c r="H74" s="61"/>
      <c r="I74" s="161"/>
      <c r="J74" s="61"/>
      <c r="K74" s="61"/>
      <c r="L74" s="59"/>
    </row>
    <row r="75" spans="2:12" s="1" customFormat="1" ht="14.45" customHeight="1">
      <c r="B75" s="39"/>
      <c r="C75" s="63" t="s">
        <v>18</v>
      </c>
      <c r="D75" s="61"/>
      <c r="E75" s="61"/>
      <c r="F75" s="61"/>
      <c r="G75" s="61"/>
      <c r="H75" s="61"/>
      <c r="I75" s="161"/>
      <c r="J75" s="61"/>
      <c r="K75" s="61"/>
      <c r="L75" s="59"/>
    </row>
    <row r="76" spans="2:12" s="1" customFormat="1" ht="22.5" customHeight="1">
      <c r="B76" s="39"/>
      <c r="C76" s="61"/>
      <c r="D76" s="61"/>
      <c r="E76" s="396" t="str">
        <f>E7</f>
        <v>Nezvěstice - úprava vodovodu v silnici III/11731</v>
      </c>
      <c r="F76" s="397"/>
      <c r="G76" s="397"/>
      <c r="H76" s="397"/>
      <c r="I76" s="161"/>
      <c r="J76" s="61"/>
      <c r="K76" s="61"/>
      <c r="L76" s="59"/>
    </row>
    <row r="77" spans="2:12" s="1" customFormat="1" ht="14.45" customHeight="1">
      <c r="B77" s="39"/>
      <c r="C77" s="63" t="s">
        <v>91</v>
      </c>
      <c r="D77" s="61"/>
      <c r="E77" s="61"/>
      <c r="F77" s="61"/>
      <c r="G77" s="61"/>
      <c r="H77" s="61"/>
      <c r="I77" s="161"/>
      <c r="J77" s="61"/>
      <c r="K77" s="61"/>
      <c r="L77" s="59"/>
    </row>
    <row r="78" spans="2:12" s="1" customFormat="1" ht="23.25" customHeight="1">
      <c r="B78" s="39"/>
      <c r="C78" s="61"/>
      <c r="D78" s="61"/>
      <c r="E78" s="383" t="str">
        <f>E9</f>
        <v>SO 300.00 - Úprava vodovodu</v>
      </c>
      <c r="F78" s="398"/>
      <c r="G78" s="398"/>
      <c r="H78" s="398"/>
      <c r="I78" s="161"/>
      <c r="J78" s="61"/>
      <c r="K78" s="61"/>
      <c r="L78" s="59"/>
    </row>
    <row r="79" spans="2:12" s="1" customFormat="1" ht="6.95" customHeight="1">
      <c r="B79" s="39"/>
      <c r="C79" s="61"/>
      <c r="D79" s="61"/>
      <c r="E79" s="61"/>
      <c r="F79" s="61"/>
      <c r="G79" s="61"/>
      <c r="H79" s="61"/>
      <c r="I79" s="161"/>
      <c r="J79" s="61"/>
      <c r="K79" s="61"/>
      <c r="L79" s="59"/>
    </row>
    <row r="80" spans="2:12" s="1" customFormat="1" ht="18" customHeight="1">
      <c r="B80" s="39"/>
      <c r="C80" s="63" t="s">
        <v>23</v>
      </c>
      <c r="D80" s="61"/>
      <c r="E80" s="61"/>
      <c r="F80" s="162" t="str">
        <f>F12</f>
        <v>Obec Nezvěstice, k.ú. Nezvěstice [704474]</v>
      </c>
      <c r="G80" s="61"/>
      <c r="H80" s="61"/>
      <c r="I80" s="163" t="s">
        <v>25</v>
      </c>
      <c r="J80" s="71">
        <f>IF(J12="","",J12)</f>
        <v>43159</v>
      </c>
      <c r="K80" s="61"/>
      <c r="L80" s="59"/>
    </row>
    <row r="81" spans="2:12" s="1" customFormat="1" ht="6.95" customHeight="1">
      <c r="B81" s="39"/>
      <c r="C81" s="61"/>
      <c r="D81" s="61"/>
      <c r="E81" s="61"/>
      <c r="F81" s="61"/>
      <c r="G81" s="61"/>
      <c r="H81" s="61"/>
      <c r="I81" s="161"/>
      <c r="J81" s="61"/>
      <c r="K81" s="61"/>
      <c r="L81" s="59"/>
    </row>
    <row r="82" spans="2:12" s="1" customFormat="1" ht="45">
      <c r="B82" s="39"/>
      <c r="C82" s="63" t="s">
        <v>26</v>
      </c>
      <c r="D82" s="61"/>
      <c r="E82" s="61"/>
      <c r="F82" s="162" t="str">
        <f>E15</f>
        <v>Obec Nezvěstice, Nezvěstice 277, 332 04</v>
      </c>
      <c r="G82" s="61"/>
      <c r="H82" s="61"/>
      <c r="I82" s="163" t="s">
        <v>32</v>
      </c>
      <c r="J82" s="353" t="str">
        <f>E21</f>
        <v>DOPAS s.r.o., Kubelíkova 1224/42, 130 00 Praha 3</v>
      </c>
      <c r="K82" s="61"/>
      <c r="L82" s="59"/>
    </row>
    <row r="83" spans="2:12" s="1" customFormat="1" ht="14.45" customHeight="1">
      <c r="B83" s="39"/>
      <c r="C83" s="63" t="s">
        <v>31</v>
      </c>
      <c r="D83" s="61"/>
      <c r="E83" s="61"/>
      <c r="F83" s="162" t="str">
        <f>IF(E18="","",E18)</f>
        <v>Lesní stavby s.r.o.,Palackého 764,340 22 Nýrsko</v>
      </c>
      <c r="G83" s="61"/>
      <c r="H83" s="61"/>
      <c r="I83" s="161"/>
      <c r="J83" s="61"/>
      <c r="K83" s="61"/>
      <c r="L83" s="59"/>
    </row>
    <row r="84" spans="2:12" s="1" customFormat="1" ht="10.35" customHeight="1">
      <c r="B84" s="39"/>
      <c r="C84" s="61"/>
      <c r="D84" s="61"/>
      <c r="E84" s="61"/>
      <c r="F84" s="61"/>
      <c r="G84" s="61"/>
      <c r="H84" s="61"/>
      <c r="I84" s="161"/>
      <c r="J84" s="61"/>
      <c r="K84" s="61"/>
      <c r="L84" s="59"/>
    </row>
    <row r="85" spans="2:20" s="9" customFormat="1" ht="29.25" customHeight="1">
      <c r="B85" s="164"/>
      <c r="C85" s="165" t="s">
        <v>103</v>
      </c>
      <c r="D85" s="166" t="s">
        <v>56</v>
      </c>
      <c r="E85" s="166" t="s">
        <v>52</v>
      </c>
      <c r="F85" s="166" t="s">
        <v>104</v>
      </c>
      <c r="G85" s="166" t="s">
        <v>105</v>
      </c>
      <c r="H85" s="166" t="s">
        <v>106</v>
      </c>
      <c r="I85" s="167" t="s">
        <v>107</v>
      </c>
      <c r="J85" s="166" t="s">
        <v>95</v>
      </c>
      <c r="K85" s="168" t="s">
        <v>108</v>
      </c>
      <c r="L85" s="169"/>
      <c r="M85" s="79" t="s">
        <v>109</v>
      </c>
      <c r="N85" s="80" t="s">
        <v>41</v>
      </c>
      <c r="O85" s="80" t="s">
        <v>110</v>
      </c>
      <c r="P85" s="80" t="s">
        <v>111</v>
      </c>
      <c r="Q85" s="80" t="s">
        <v>112</v>
      </c>
      <c r="R85" s="80" t="s">
        <v>113</v>
      </c>
      <c r="S85" s="80" t="s">
        <v>114</v>
      </c>
      <c r="T85" s="81" t="s">
        <v>115</v>
      </c>
    </row>
    <row r="86" spans="2:63" s="1" customFormat="1" ht="29.25" customHeight="1">
      <c r="B86" s="39"/>
      <c r="C86" s="85" t="s">
        <v>96</v>
      </c>
      <c r="D86" s="61"/>
      <c r="E86" s="61"/>
      <c r="F86" s="61"/>
      <c r="G86" s="61"/>
      <c r="H86" s="61"/>
      <c r="I86" s="161"/>
      <c r="J86" s="170">
        <f>BK86</f>
        <v>1240400.9200000002</v>
      </c>
      <c r="K86" s="61"/>
      <c r="L86" s="59"/>
      <c r="M86" s="82"/>
      <c r="N86" s="83"/>
      <c r="O86" s="83"/>
      <c r="P86" s="171">
        <f>P87+P338</f>
        <v>0</v>
      </c>
      <c r="Q86" s="83"/>
      <c r="R86" s="171">
        <f>R87+R338</f>
        <v>174.04930724000002</v>
      </c>
      <c r="S86" s="83"/>
      <c r="T86" s="172">
        <f>T87+T338</f>
        <v>46.65672</v>
      </c>
      <c r="AT86" s="23" t="s">
        <v>70</v>
      </c>
      <c r="AU86" s="23" t="s">
        <v>97</v>
      </c>
      <c r="BK86" s="173">
        <f>BK87+BK338</f>
        <v>1240400.9200000002</v>
      </c>
    </row>
    <row r="87" spans="2:63" s="10" customFormat="1" ht="37.35" customHeight="1">
      <c r="B87" s="174"/>
      <c r="C87" s="175"/>
      <c r="D87" s="176" t="s">
        <v>70</v>
      </c>
      <c r="E87" s="177" t="s">
        <v>168</v>
      </c>
      <c r="F87" s="177" t="s">
        <v>169</v>
      </c>
      <c r="G87" s="175"/>
      <c r="H87" s="175"/>
      <c r="I87" s="178"/>
      <c r="J87" s="179">
        <f>BK87</f>
        <v>1228898.59</v>
      </c>
      <c r="K87" s="175"/>
      <c r="L87" s="180"/>
      <c r="M87" s="181"/>
      <c r="N87" s="182"/>
      <c r="O87" s="182"/>
      <c r="P87" s="183">
        <f>P88+P210+P219+P250+P273+P308+P336</f>
        <v>0</v>
      </c>
      <c r="Q87" s="182"/>
      <c r="R87" s="183">
        <f>R88+R210+R219+R250+R273+R308+R336</f>
        <v>173.93506724000002</v>
      </c>
      <c r="S87" s="182"/>
      <c r="T87" s="184">
        <f>T88+T210+T219+T250+T273+T308+T336</f>
        <v>46.65672</v>
      </c>
      <c r="AR87" s="185" t="s">
        <v>79</v>
      </c>
      <c r="AT87" s="186" t="s">
        <v>70</v>
      </c>
      <c r="AU87" s="186" t="s">
        <v>71</v>
      </c>
      <c r="AY87" s="185" t="s">
        <v>119</v>
      </c>
      <c r="BK87" s="187">
        <f>BK88+BK210+BK219+BK250+BK273+BK308+BK336</f>
        <v>1228898.59</v>
      </c>
    </row>
    <row r="88" spans="2:63" s="10" customFormat="1" ht="19.9" customHeight="1">
      <c r="B88" s="174"/>
      <c r="C88" s="175"/>
      <c r="D88" s="188" t="s">
        <v>70</v>
      </c>
      <c r="E88" s="189" t="s">
        <v>79</v>
      </c>
      <c r="F88" s="189" t="s">
        <v>170</v>
      </c>
      <c r="G88" s="175"/>
      <c r="H88" s="175"/>
      <c r="I88" s="178"/>
      <c r="J88" s="190">
        <f>BK88</f>
        <v>251380.29999999993</v>
      </c>
      <c r="K88" s="175"/>
      <c r="L88" s="180"/>
      <c r="M88" s="181"/>
      <c r="N88" s="182"/>
      <c r="O88" s="182"/>
      <c r="P88" s="183">
        <f>SUM(P89:P209)</f>
        <v>0</v>
      </c>
      <c r="Q88" s="182"/>
      <c r="R88" s="183">
        <f>SUM(R89:R209)</f>
        <v>42.99923465</v>
      </c>
      <c r="S88" s="182"/>
      <c r="T88" s="184">
        <f>SUM(T89:T209)</f>
        <v>0</v>
      </c>
      <c r="AR88" s="185" t="s">
        <v>79</v>
      </c>
      <c r="AT88" s="186" t="s">
        <v>70</v>
      </c>
      <c r="AU88" s="186" t="s">
        <v>79</v>
      </c>
      <c r="AY88" s="185" t="s">
        <v>119</v>
      </c>
      <c r="BK88" s="187">
        <f>SUM(BK89:BK209)</f>
        <v>251380.29999999993</v>
      </c>
    </row>
    <row r="89" spans="2:65" s="1" customFormat="1" ht="31.5" customHeight="1">
      <c r="B89" s="39"/>
      <c r="C89" s="191" t="s">
        <v>79</v>
      </c>
      <c r="D89" s="191" t="s">
        <v>122</v>
      </c>
      <c r="E89" s="192" t="s">
        <v>171</v>
      </c>
      <c r="F89" s="193" t="s">
        <v>172</v>
      </c>
      <c r="G89" s="194" t="s">
        <v>173</v>
      </c>
      <c r="H89" s="195">
        <v>5.49</v>
      </c>
      <c r="I89" s="196">
        <v>29.214104550400002</v>
      </c>
      <c r="J89" s="197">
        <f>ROUND(I89*H89,2)</f>
        <v>160.39</v>
      </c>
      <c r="K89" s="193" t="s">
        <v>126</v>
      </c>
      <c r="L89" s="59"/>
      <c r="M89" s="198" t="s">
        <v>21</v>
      </c>
      <c r="N89" s="199" t="s">
        <v>42</v>
      </c>
      <c r="O89" s="40"/>
      <c r="P89" s="200">
        <f>O89*H89</f>
        <v>0</v>
      </c>
      <c r="Q89" s="200">
        <v>0</v>
      </c>
      <c r="R89" s="200">
        <f>Q89*H89</f>
        <v>0</v>
      </c>
      <c r="S89" s="200">
        <v>0</v>
      </c>
      <c r="T89" s="201">
        <f>S89*H89</f>
        <v>0</v>
      </c>
      <c r="AR89" s="23" t="s">
        <v>138</v>
      </c>
      <c r="AT89" s="23" t="s">
        <v>122</v>
      </c>
      <c r="AU89" s="23" t="s">
        <v>81</v>
      </c>
      <c r="AY89" s="23" t="s">
        <v>119</v>
      </c>
      <c r="BE89" s="202">
        <f>IF(N89="základní",J89,0)</f>
        <v>160.39</v>
      </c>
      <c r="BF89" s="202">
        <f>IF(N89="snížená",J89,0)</f>
        <v>0</v>
      </c>
      <c r="BG89" s="202">
        <f>IF(N89="zákl. přenesená",J89,0)</f>
        <v>0</v>
      </c>
      <c r="BH89" s="202">
        <f>IF(N89="sníž. přenesená",J89,0)</f>
        <v>0</v>
      </c>
      <c r="BI89" s="202">
        <f>IF(N89="nulová",J89,0)</f>
        <v>0</v>
      </c>
      <c r="BJ89" s="23" t="s">
        <v>79</v>
      </c>
      <c r="BK89" s="202">
        <f>ROUND(I89*H89,2)</f>
        <v>160.39</v>
      </c>
      <c r="BL89" s="23" t="s">
        <v>138</v>
      </c>
      <c r="BM89" s="23" t="s">
        <v>174</v>
      </c>
    </row>
    <row r="90" spans="2:51" s="11" customFormat="1" ht="13.5">
      <c r="B90" s="208"/>
      <c r="C90" s="209"/>
      <c r="D90" s="203" t="s">
        <v>175</v>
      </c>
      <c r="E90" s="210" t="s">
        <v>21</v>
      </c>
      <c r="F90" s="211" t="s">
        <v>176</v>
      </c>
      <c r="G90" s="209"/>
      <c r="H90" s="212" t="s">
        <v>21</v>
      </c>
      <c r="I90" s="213"/>
      <c r="J90" s="209"/>
      <c r="K90" s="209"/>
      <c r="L90" s="214"/>
      <c r="M90" s="215"/>
      <c r="N90" s="216"/>
      <c r="O90" s="216"/>
      <c r="P90" s="216"/>
      <c r="Q90" s="216"/>
      <c r="R90" s="216"/>
      <c r="S90" s="216"/>
      <c r="T90" s="217"/>
      <c r="AT90" s="218" t="s">
        <v>175</v>
      </c>
      <c r="AU90" s="218" t="s">
        <v>81</v>
      </c>
      <c r="AV90" s="11" t="s">
        <v>79</v>
      </c>
      <c r="AW90" s="11" t="s">
        <v>35</v>
      </c>
      <c r="AX90" s="11" t="s">
        <v>71</v>
      </c>
      <c r="AY90" s="218" t="s">
        <v>119</v>
      </c>
    </row>
    <row r="91" spans="2:51" s="12" customFormat="1" ht="13.5">
      <c r="B91" s="219"/>
      <c r="C91" s="220"/>
      <c r="D91" s="221" t="s">
        <v>175</v>
      </c>
      <c r="E91" s="222" t="s">
        <v>21</v>
      </c>
      <c r="F91" s="223" t="s">
        <v>177</v>
      </c>
      <c r="G91" s="220"/>
      <c r="H91" s="224">
        <v>5.49</v>
      </c>
      <c r="I91" s="225"/>
      <c r="J91" s="220"/>
      <c r="K91" s="220"/>
      <c r="L91" s="226"/>
      <c r="M91" s="227"/>
      <c r="N91" s="228"/>
      <c r="O91" s="228"/>
      <c r="P91" s="228"/>
      <c r="Q91" s="228"/>
      <c r="R91" s="228"/>
      <c r="S91" s="228"/>
      <c r="T91" s="229"/>
      <c r="AT91" s="230" t="s">
        <v>175</v>
      </c>
      <c r="AU91" s="230" t="s">
        <v>81</v>
      </c>
      <c r="AV91" s="12" t="s">
        <v>81</v>
      </c>
      <c r="AW91" s="12" t="s">
        <v>35</v>
      </c>
      <c r="AX91" s="12" t="s">
        <v>79</v>
      </c>
      <c r="AY91" s="230" t="s">
        <v>119</v>
      </c>
    </row>
    <row r="92" spans="2:65" s="1" customFormat="1" ht="31.5" customHeight="1">
      <c r="B92" s="39"/>
      <c r="C92" s="191" t="s">
        <v>81</v>
      </c>
      <c r="D92" s="191" t="s">
        <v>122</v>
      </c>
      <c r="E92" s="192" t="s">
        <v>178</v>
      </c>
      <c r="F92" s="193" t="s">
        <v>179</v>
      </c>
      <c r="G92" s="194" t="s">
        <v>173</v>
      </c>
      <c r="H92" s="195">
        <v>82.488</v>
      </c>
      <c r="I92" s="196">
        <v>485.71468574720006</v>
      </c>
      <c r="J92" s="197">
        <f>ROUND(I92*H92,2)</f>
        <v>40065.63</v>
      </c>
      <c r="K92" s="193" t="s">
        <v>126</v>
      </c>
      <c r="L92" s="59"/>
      <c r="M92" s="198" t="s">
        <v>21</v>
      </c>
      <c r="N92" s="199" t="s">
        <v>42</v>
      </c>
      <c r="O92" s="40"/>
      <c r="P92" s="200">
        <f>O92*H92</f>
        <v>0</v>
      </c>
      <c r="Q92" s="200">
        <v>0</v>
      </c>
      <c r="R92" s="200">
        <f>Q92*H92</f>
        <v>0</v>
      </c>
      <c r="S92" s="200">
        <v>0</v>
      </c>
      <c r="T92" s="201">
        <f>S92*H92</f>
        <v>0</v>
      </c>
      <c r="AR92" s="23" t="s">
        <v>138</v>
      </c>
      <c r="AT92" s="23" t="s">
        <v>122</v>
      </c>
      <c r="AU92" s="23" t="s">
        <v>81</v>
      </c>
      <c r="AY92" s="23" t="s">
        <v>119</v>
      </c>
      <c r="BE92" s="202">
        <f>IF(N92="základní",J92,0)</f>
        <v>40065.63</v>
      </c>
      <c r="BF92" s="202">
        <f>IF(N92="snížená",J92,0)</f>
        <v>0</v>
      </c>
      <c r="BG92" s="202">
        <f>IF(N92="zákl. přenesená",J92,0)</f>
        <v>0</v>
      </c>
      <c r="BH92" s="202">
        <f>IF(N92="sníž. přenesená",J92,0)</f>
        <v>0</v>
      </c>
      <c r="BI92" s="202">
        <f>IF(N92="nulová",J92,0)</f>
        <v>0</v>
      </c>
      <c r="BJ92" s="23" t="s">
        <v>79</v>
      </c>
      <c r="BK92" s="202">
        <f>ROUND(I92*H92,2)</f>
        <v>40065.63</v>
      </c>
      <c r="BL92" s="23" t="s">
        <v>138</v>
      </c>
      <c r="BM92" s="23" t="s">
        <v>180</v>
      </c>
    </row>
    <row r="93" spans="2:51" s="11" customFormat="1" ht="13.5">
      <c r="B93" s="208"/>
      <c r="C93" s="209"/>
      <c r="D93" s="203" t="s">
        <v>175</v>
      </c>
      <c r="E93" s="210" t="s">
        <v>21</v>
      </c>
      <c r="F93" s="211" t="s">
        <v>181</v>
      </c>
      <c r="G93" s="209"/>
      <c r="H93" s="212" t="s">
        <v>21</v>
      </c>
      <c r="I93" s="213"/>
      <c r="J93" s="209"/>
      <c r="K93" s="209"/>
      <c r="L93" s="214"/>
      <c r="M93" s="215"/>
      <c r="N93" s="216"/>
      <c r="O93" s="216"/>
      <c r="P93" s="216"/>
      <c r="Q93" s="216"/>
      <c r="R93" s="216"/>
      <c r="S93" s="216"/>
      <c r="T93" s="217"/>
      <c r="AT93" s="218" t="s">
        <v>175</v>
      </c>
      <c r="AU93" s="218" t="s">
        <v>81</v>
      </c>
      <c r="AV93" s="11" t="s">
        <v>79</v>
      </c>
      <c r="AW93" s="11" t="s">
        <v>35</v>
      </c>
      <c r="AX93" s="11" t="s">
        <v>71</v>
      </c>
      <c r="AY93" s="218" t="s">
        <v>119</v>
      </c>
    </row>
    <row r="94" spans="2:51" s="11" customFormat="1" ht="13.5">
      <c r="B94" s="208"/>
      <c r="C94" s="209"/>
      <c r="D94" s="203" t="s">
        <v>175</v>
      </c>
      <c r="E94" s="210" t="s">
        <v>21</v>
      </c>
      <c r="F94" s="211" t="s">
        <v>182</v>
      </c>
      <c r="G94" s="209"/>
      <c r="H94" s="212" t="s">
        <v>21</v>
      </c>
      <c r="I94" s="213"/>
      <c r="J94" s="209"/>
      <c r="K94" s="209"/>
      <c r="L94" s="214"/>
      <c r="M94" s="215"/>
      <c r="N94" s="216"/>
      <c r="O94" s="216"/>
      <c r="P94" s="216"/>
      <c r="Q94" s="216"/>
      <c r="R94" s="216"/>
      <c r="S94" s="216"/>
      <c r="T94" s="217"/>
      <c r="AT94" s="218" t="s">
        <v>175</v>
      </c>
      <c r="AU94" s="218" t="s">
        <v>81</v>
      </c>
      <c r="AV94" s="11" t="s">
        <v>79</v>
      </c>
      <c r="AW94" s="11" t="s">
        <v>35</v>
      </c>
      <c r="AX94" s="11" t="s">
        <v>71</v>
      </c>
      <c r="AY94" s="218" t="s">
        <v>119</v>
      </c>
    </row>
    <row r="95" spans="2:51" s="12" customFormat="1" ht="13.5">
      <c r="B95" s="219"/>
      <c r="C95" s="220"/>
      <c r="D95" s="203" t="s">
        <v>175</v>
      </c>
      <c r="E95" s="231" t="s">
        <v>21</v>
      </c>
      <c r="F95" s="232" t="s">
        <v>183</v>
      </c>
      <c r="G95" s="220"/>
      <c r="H95" s="233">
        <v>8.409</v>
      </c>
      <c r="I95" s="225"/>
      <c r="J95" s="220"/>
      <c r="K95" s="220"/>
      <c r="L95" s="226"/>
      <c r="M95" s="227"/>
      <c r="N95" s="228"/>
      <c r="O95" s="228"/>
      <c r="P95" s="228"/>
      <c r="Q95" s="228"/>
      <c r="R95" s="228"/>
      <c r="S95" s="228"/>
      <c r="T95" s="229"/>
      <c r="AT95" s="230" t="s">
        <v>175</v>
      </c>
      <c r="AU95" s="230" t="s">
        <v>81</v>
      </c>
      <c r="AV95" s="12" t="s">
        <v>81</v>
      </c>
      <c r="AW95" s="12" t="s">
        <v>35</v>
      </c>
      <c r="AX95" s="12" t="s">
        <v>71</v>
      </c>
      <c r="AY95" s="230" t="s">
        <v>119</v>
      </c>
    </row>
    <row r="96" spans="2:51" s="11" customFormat="1" ht="13.5">
      <c r="B96" s="208"/>
      <c r="C96" s="209"/>
      <c r="D96" s="203" t="s">
        <v>175</v>
      </c>
      <c r="E96" s="210" t="s">
        <v>21</v>
      </c>
      <c r="F96" s="211" t="s">
        <v>184</v>
      </c>
      <c r="G96" s="209"/>
      <c r="H96" s="212" t="s">
        <v>21</v>
      </c>
      <c r="I96" s="213"/>
      <c r="J96" s="209"/>
      <c r="K96" s="209"/>
      <c r="L96" s="214"/>
      <c r="M96" s="215"/>
      <c r="N96" s="216"/>
      <c r="O96" s="216"/>
      <c r="P96" s="216"/>
      <c r="Q96" s="216"/>
      <c r="R96" s="216"/>
      <c r="S96" s="216"/>
      <c r="T96" s="217"/>
      <c r="AT96" s="218" t="s">
        <v>175</v>
      </c>
      <c r="AU96" s="218" t="s">
        <v>81</v>
      </c>
      <c r="AV96" s="11" t="s">
        <v>79</v>
      </c>
      <c r="AW96" s="11" t="s">
        <v>35</v>
      </c>
      <c r="AX96" s="11" t="s">
        <v>71</v>
      </c>
      <c r="AY96" s="218" t="s">
        <v>119</v>
      </c>
    </row>
    <row r="97" spans="2:51" s="12" customFormat="1" ht="13.5">
      <c r="B97" s="219"/>
      <c r="C97" s="220"/>
      <c r="D97" s="203" t="s">
        <v>175</v>
      </c>
      <c r="E97" s="231" t="s">
        <v>21</v>
      </c>
      <c r="F97" s="232" t="s">
        <v>185</v>
      </c>
      <c r="G97" s="220"/>
      <c r="H97" s="233">
        <v>14.503</v>
      </c>
      <c r="I97" s="225"/>
      <c r="J97" s="220"/>
      <c r="K97" s="220"/>
      <c r="L97" s="226"/>
      <c r="M97" s="227"/>
      <c r="N97" s="228"/>
      <c r="O97" s="228"/>
      <c r="P97" s="228"/>
      <c r="Q97" s="228"/>
      <c r="R97" s="228"/>
      <c r="S97" s="228"/>
      <c r="T97" s="229"/>
      <c r="AT97" s="230" t="s">
        <v>175</v>
      </c>
      <c r="AU97" s="230" t="s">
        <v>81</v>
      </c>
      <c r="AV97" s="12" t="s">
        <v>81</v>
      </c>
      <c r="AW97" s="12" t="s">
        <v>35</v>
      </c>
      <c r="AX97" s="12" t="s">
        <v>71</v>
      </c>
      <c r="AY97" s="230" t="s">
        <v>119</v>
      </c>
    </row>
    <row r="98" spans="2:51" s="11" customFormat="1" ht="13.5">
      <c r="B98" s="208"/>
      <c r="C98" s="209"/>
      <c r="D98" s="203" t="s">
        <v>175</v>
      </c>
      <c r="E98" s="210" t="s">
        <v>21</v>
      </c>
      <c r="F98" s="211" t="s">
        <v>186</v>
      </c>
      <c r="G98" s="209"/>
      <c r="H98" s="212" t="s">
        <v>21</v>
      </c>
      <c r="I98" s="213"/>
      <c r="J98" s="209"/>
      <c r="K98" s="209"/>
      <c r="L98" s="214"/>
      <c r="M98" s="215"/>
      <c r="N98" s="216"/>
      <c r="O98" s="216"/>
      <c r="P98" s="216"/>
      <c r="Q98" s="216"/>
      <c r="R98" s="216"/>
      <c r="S98" s="216"/>
      <c r="T98" s="217"/>
      <c r="AT98" s="218" t="s">
        <v>175</v>
      </c>
      <c r="AU98" s="218" t="s">
        <v>81</v>
      </c>
      <c r="AV98" s="11" t="s">
        <v>79</v>
      </c>
      <c r="AW98" s="11" t="s">
        <v>35</v>
      </c>
      <c r="AX98" s="11" t="s">
        <v>71</v>
      </c>
      <c r="AY98" s="218" t="s">
        <v>119</v>
      </c>
    </row>
    <row r="99" spans="2:51" s="12" customFormat="1" ht="13.5">
      <c r="B99" s="219"/>
      <c r="C99" s="220"/>
      <c r="D99" s="203" t="s">
        <v>175</v>
      </c>
      <c r="E99" s="231" t="s">
        <v>21</v>
      </c>
      <c r="F99" s="232" t="s">
        <v>187</v>
      </c>
      <c r="G99" s="220"/>
      <c r="H99" s="233">
        <v>13.737</v>
      </c>
      <c r="I99" s="225"/>
      <c r="J99" s="220"/>
      <c r="K99" s="220"/>
      <c r="L99" s="226"/>
      <c r="M99" s="227"/>
      <c r="N99" s="228"/>
      <c r="O99" s="228"/>
      <c r="P99" s="228"/>
      <c r="Q99" s="228"/>
      <c r="R99" s="228"/>
      <c r="S99" s="228"/>
      <c r="T99" s="229"/>
      <c r="AT99" s="230" t="s">
        <v>175</v>
      </c>
      <c r="AU99" s="230" t="s">
        <v>81</v>
      </c>
      <c r="AV99" s="12" t="s">
        <v>81</v>
      </c>
      <c r="AW99" s="12" t="s">
        <v>35</v>
      </c>
      <c r="AX99" s="12" t="s">
        <v>71</v>
      </c>
      <c r="AY99" s="230" t="s">
        <v>119</v>
      </c>
    </row>
    <row r="100" spans="2:51" s="11" customFormat="1" ht="13.5">
      <c r="B100" s="208"/>
      <c r="C100" s="209"/>
      <c r="D100" s="203" t="s">
        <v>175</v>
      </c>
      <c r="E100" s="210" t="s">
        <v>21</v>
      </c>
      <c r="F100" s="211" t="s">
        <v>188</v>
      </c>
      <c r="G100" s="209"/>
      <c r="H100" s="212" t="s">
        <v>21</v>
      </c>
      <c r="I100" s="213"/>
      <c r="J100" s="209"/>
      <c r="K100" s="209"/>
      <c r="L100" s="214"/>
      <c r="M100" s="215"/>
      <c r="N100" s="216"/>
      <c r="O100" s="216"/>
      <c r="P100" s="216"/>
      <c r="Q100" s="216"/>
      <c r="R100" s="216"/>
      <c r="S100" s="216"/>
      <c r="T100" s="217"/>
      <c r="AT100" s="218" t="s">
        <v>175</v>
      </c>
      <c r="AU100" s="218" t="s">
        <v>81</v>
      </c>
      <c r="AV100" s="11" t="s">
        <v>79</v>
      </c>
      <c r="AW100" s="11" t="s">
        <v>35</v>
      </c>
      <c r="AX100" s="11" t="s">
        <v>71</v>
      </c>
      <c r="AY100" s="218" t="s">
        <v>119</v>
      </c>
    </row>
    <row r="101" spans="2:51" s="12" customFormat="1" ht="13.5">
      <c r="B101" s="219"/>
      <c r="C101" s="220"/>
      <c r="D101" s="203" t="s">
        <v>175</v>
      </c>
      <c r="E101" s="231" t="s">
        <v>21</v>
      </c>
      <c r="F101" s="232" t="s">
        <v>189</v>
      </c>
      <c r="G101" s="220"/>
      <c r="H101" s="233">
        <v>8.161</v>
      </c>
      <c r="I101" s="225"/>
      <c r="J101" s="220"/>
      <c r="K101" s="220"/>
      <c r="L101" s="226"/>
      <c r="M101" s="227"/>
      <c r="N101" s="228"/>
      <c r="O101" s="228"/>
      <c r="P101" s="228"/>
      <c r="Q101" s="228"/>
      <c r="R101" s="228"/>
      <c r="S101" s="228"/>
      <c r="T101" s="229"/>
      <c r="AT101" s="230" t="s">
        <v>175</v>
      </c>
      <c r="AU101" s="230" t="s">
        <v>81</v>
      </c>
      <c r="AV101" s="12" t="s">
        <v>81</v>
      </c>
      <c r="AW101" s="12" t="s">
        <v>35</v>
      </c>
      <c r="AX101" s="12" t="s">
        <v>71</v>
      </c>
      <c r="AY101" s="230" t="s">
        <v>119</v>
      </c>
    </row>
    <row r="102" spans="2:51" s="11" customFormat="1" ht="13.5">
      <c r="B102" s="208"/>
      <c r="C102" s="209"/>
      <c r="D102" s="203" t="s">
        <v>175</v>
      </c>
      <c r="E102" s="210" t="s">
        <v>21</v>
      </c>
      <c r="F102" s="211" t="s">
        <v>190</v>
      </c>
      <c r="G102" s="209"/>
      <c r="H102" s="212" t="s">
        <v>21</v>
      </c>
      <c r="I102" s="213"/>
      <c r="J102" s="209"/>
      <c r="K102" s="209"/>
      <c r="L102" s="214"/>
      <c r="M102" s="215"/>
      <c r="N102" s="216"/>
      <c r="O102" s="216"/>
      <c r="P102" s="216"/>
      <c r="Q102" s="216"/>
      <c r="R102" s="216"/>
      <c r="S102" s="216"/>
      <c r="T102" s="217"/>
      <c r="AT102" s="218" t="s">
        <v>175</v>
      </c>
      <c r="AU102" s="218" t="s">
        <v>81</v>
      </c>
      <c r="AV102" s="11" t="s">
        <v>79</v>
      </c>
      <c r="AW102" s="11" t="s">
        <v>35</v>
      </c>
      <c r="AX102" s="11" t="s">
        <v>71</v>
      </c>
      <c r="AY102" s="218" t="s">
        <v>119</v>
      </c>
    </row>
    <row r="103" spans="2:51" s="12" customFormat="1" ht="13.5">
      <c r="B103" s="219"/>
      <c r="C103" s="220"/>
      <c r="D103" s="203" t="s">
        <v>175</v>
      </c>
      <c r="E103" s="231" t="s">
        <v>21</v>
      </c>
      <c r="F103" s="232" t="s">
        <v>191</v>
      </c>
      <c r="G103" s="220"/>
      <c r="H103" s="233">
        <v>6.364</v>
      </c>
      <c r="I103" s="225"/>
      <c r="J103" s="220"/>
      <c r="K103" s="220"/>
      <c r="L103" s="226"/>
      <c r="M103" s="227"/>
      <c r="N103" s="228"/>
      <c r="O103" s="228"/>
      <c r="P103" s="228"/>
      <c r="Q103" s="228"/>
      <c r="R103" s="228"/>
      <c r="S103" s="228"/>
      <c r="T103" s="229"/>
      <c r="AT103" s="230" t="s">
        <v>175</v>
      </c>
      <c r="AU103" s="230" t="s">
        <v>81</v>
      </c>
      <c r="AV103" s="12" t="s">
        <v>81</v>
      </c>
      <c r="AW103" s="12" t="s">
        <v>35</v>
      </c>
      <c r="AX103" s="12" t="s">
        <v>71</v>
      </c>
      <c r="AY103" s="230" t="s">
        <v>119</v>
      </c>
    </row>
    <row r="104" spans="2:51" s="11" customFormat="1" ht="13.5">
      <c r="B104" s="208"/>
      <c r="C104" s="209"/>
      <c r="D104" s="203" t="s">
        <v>175</v>
      </c>
      <c r="E104" s="210" t="s">
        <v>21</v>
      </c>
      <c r="F104" s="211" t="s">
        <v>192</v>
      </c>
      <c r="G104" s="209"/>
      <c r="H104" s="212" t="s">
        <v>21</v>
      </c>
      <c r="I104" s="213"/>
      <c r="J104" s="209"/>
      <c r="K104" s="209"/>
      <c r="L104" s="214"/>
      <c r="M104" s="215"/>
      <c r="N104" s="216"/>
      <c r="O104" s="216"/>
      <c r="P104" s="216"/>
      <c r="Q104" s="216"/>
      <c r="R104" s="216"/>
      <c r="S104" s="216"/>
      <c r="T104" s="217"/>
      <c r="AT104" s="218" t="s">
        <v>175</v>
      </c>
      <c r="AU104" s="218" t="s">
        <v>81</v>
      </c>
      <c r="AV104" s="11" t="s">
        <v>79</v>
      </c>
      <c r="AW104" s="11" t="s">
        <v>35</v>
      </c>
      <c r="AX104" s="11" t="s">
        <v>71</v>
      </c>
      <c r="AY104" s="218" t="s">
        <v>119</v>
      </c>
    </row>
    <row r="105" spans="2:51" s="12" customFormat="1" ht="13.5">
      <c r="B105" s="219"/>
      <c r="C105" s="220"/>
      <c r="D105" s="203" t="s">
        <v>175</v>
      </c>
      <c r="E105" s="231" t="s">
        <v>21</v>
      </c>
      <c r="F105" s="232" t="s">
        <v>193</v>
      </c>
      <c r="G105" s="220"/>
      <c r="H105" s="233">
        <v>6.045</v>
      </c>
      <c r="I105" s="225"/>
      <c r="J105" s="220"/>
      <c r="K105" s="220"/>
      <c r="L105" s="226"/>
      <c r="M105" s="227"/>
      <c r="N105" s="228"/>
      <c r="O105" s="228"/>
      <c r="P105" s="228"/>
      <c r="Q105" s="228"/>
      <c r="R105" s="228"/>
      <c r="S105" s="228"/>
      <c r="T105" s="229"/>
      <c r="AT105" s="230" t="s">
        <v>175</v>
      </c>
      <c r="AU105" s="230" t="s">
        <v>81</v>
      </c>
      <c r="AV105" s="12" t="s">
        <v>81</v>
      </c>
      <c r="AW105" s="12" t="s">
        <v>35</v>
      </c>
      <c r="AX105" s="12" t="s">
        <v>71</v>
      </c>
      <c r="AY105" s="230" t="s">
        <v>119</v>
      </c>
    </row>
    <row r="106" spans="2:51" s="11" customFormat="1" ht="13.5">
      <c r="B106" s="208"/>
      <c r="C106" s="209"/>
      <c r="D106" s="203" t="s">
        <v>175</v>
      </c>
      <c r="E106" s="210" t="s">
        <v>21</v>
      </c>
      <c r="F106" s="211" t="s">
        <v>194</v>
      </c>
      <c r="G106" s="209"/>
      <c r="H106" s="212" t="s">
        <v>21</v>
      </c>
      <c r="I106" s="213"/>
      <c r="J106" s="209"/>
      <c r="K106" s="209"/>
      <c r="L106" s="214"/>
      <c r="M106" s="215"/>
      <c r="N106" s="216"/>
      <c r="O106" s="216"/>
      <c r="P106" s="216"/>
      <c r="Q106" s="216"/>
      <c r="R106" s="216"/>
      <c r="S106" s="216"/>
      <c r="T106" s="217"/>
      <c r="AT106" s="218" t="s">
        <v>175</v>
      </c>
      <c r="AU106" s="218" t="s">
        <v>81</v>
      </c>
      <c r="AV106" s="11" t="s">
        <v>79</v>
      </c>
      <c r="AW106" s="11" t="s">
        <v>35</v>
      </c>
      <c r="AX106" s="11" t="s">
        <v>71</v>
      </c>
      <c r="AY106" s="218" t="s">
        <v>119</v>
      </c>
    </row>
    <row r="107" spans="2:51" s="12" customFormat="1" ht="13.5">
      <c r="B107" s="219"/>
      <c r="C107" s="220"/>
      <c r="D107" s="203" t="s">
        <v>175</v>
      </c>
      <c r="E107" s="231" t="s">
        <v>21</v>
      </c>
      <c r="F107" s="232" t="s">
        <v>195</v>
      </c>
      <c r="G107" s="220"/>
      <c r="H107" s="233">
        <v>7.397</v>
      </c>
      <c r="I107" s="225"/>
      <c r="J107" s="220"/>
      <c r="K107" s="220"/>
      <c r="L107" s="226"/>
      <c r="M107" s="227"/>
      <c r="N107" s="228"/>
      <c r="O107" s="228"/>
      <c r="P107" s="228"/>
      <c r="Q107" s="228"/>
      <c r="R107" s="228"/>
      <c r="S107" s="228"/>
      <c r="T107" s="229"/>
      <c r="AT107" s="230" t="s">
        <v>175</v>
      </c>
      <c r="AU107" s="230" t="s">
        <v>81</v>
      </c>
      <c r="AV107" s="12" t="s">
        <v>81</v>
      </c>
      <c r="AW107" s="12" t="s">
        <v>35</v>
      </c>
      <c r="AX107" s="12" t="s">
        <v>71</v>
      </c>
      <c r="AY107" s="230" t="s">
        <v>119</v>
      </c>
    </row>
    <row r="108" spans="2:51" s="11" customFormat="1" ht="13.5">
      <c r="B108" s="208"/>
      <c r="C108" s="209"/>
      <c r="D108" s="203" t="s">
        <v>175</v>
      </c>
      <c r="E108" s="210" t="s">
        <v>21</v>
      </c>
      <c r="F108" s="211" t="s">
        <v>196</v>
      </c>
      <c r="G108" s="209"/>
      <c r="H108" s="212" t="s">
        <v>21</v>
      </c>
      <c r="I108" s="213"/>
      <c r="J108" s="209"/>
      <c r="K108" s="209"/>
      <c r="L108" s="214"/>
      <c r="M108" s="215"/>
      <c r="N108" s="216"/>
      <c r="O108" s="216"/>
      <c r="P108" s="216"/>
      <c r="Q108" s="216"/>
      <c r="R108" s="216"/>
      <c r="S108" s="216"/>
      <c r="T108" s="217"/>
      <c r="AT108" s="218" t="s">
        <v>175</v>
      </c>
      <c r="AU108" s="218" t="s">
        <v>81</v>
      </c>
      <c r="AV108" s="11" t="s">
        <v>79</v>
      </c>
      <c r="AW108" s="11" t="s">
        <v>35</v>
      </c>
      <c r="AX108" s="11" t="s">
        <v>71</v>
      </c>
      <c r="AY108" s="218" t="s">
        <v>119</v>
      </c>
    </row>
    <row r="109" spans="2:51" s="12" customFormat="1" ht="13.5">
      <c r="B109" s="219"/>
      <c r="C109" s="220"/>
      <c r="D109" s="203" t="s">
        <v>175</v>
      </c>
      <c r="E109" s="231" t="s">
        <v>21</v>
      </c>
      <c r="F109" s="232" t="s">
        <v>197</v>
      </c>
      <c r="G109" s="220"/>
      <c r="H109" s="233">
        <v>20.968</v>
      </c>
      <c r="I109" s="225"/>
      <c r="J109" s="220"/>
      <c r="K109" s="220"/>
      <c r="L109" s="226"/>
      <c r="M109" s="227"/>
      <c r="N109" s="228"/>
      <c r="O109" s="228"/>
      <c r="P109" s="228"/>
      <c r="Q109" s="228"/>
      <c r="R109" s="228"/>
      <c r="S109" s="228"/>
      <c r="T109" s="229"/>
      <c r="AT109" s="230" t="s">
        <v>175</v>
      </c>
      <c r="AU109" s="230" t="s">
        <v>81</v>
      </c>
      <c r="AV109" s="12" t="s">
        <v>81</v>
      </c>
      <c r="AW109" s="12" t="s">
        <v>35</v>
      </c>
      <c r="AX109" s="12" t="s">
        <v>71</v>
      </c>
      <c r="AY109" s="230" t="s">
        <v>119</v>
      </c>
    </row>
    <row r="110" spans="2:51" s="11" customFormat="1" ht="13.5">
      <c r="B110" s="208"/>
      <c r="C110" s="209"/>
      <c r="D110" s="203" t="s">
        <v>175</v>
      </c>
      <c r="E110" s="210" t="s">
        <v>21</v>
      </c>
      <c r="F110" s="211" t="s">
        <v>198</v>
      </c>
      <c r="G110" s="209"/>
      <c r="H110" s="212" t="s">
        <v>21</v>
      </c>
      <c r="I110" s="213"/>
      <c r="J110" s="209"/>
      <c r="K110" s="209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175</v>
      </c>
      <c r="AU110" s="218" t="s">
        <v>81</v>
      </c>
      <c r="AV110" s="11" t="s">
        <v>79</v>
      </c>
      <c r="AW110" s="11" t="s">
        <v>35</v>
      </c>
      <c r="AX110" s="11" t="s">
        <v>71</v>
      </c>
      <c r="AY110" s="218" t="s">
        <v>119</v>
      </c>
    </row>
    <row r="111" spans="2:51" s="12" customFormat="1" ht="13.5">
      <c r="B111" s="219"/>
      <c r="C111" s="220"/>
      <c r="D111" s="221" t="s">
        <v>175</v>
      </c>
      <c r="E111" s="222" t="s">
        <v>21</v>
      </c>
      <c r="F111" s="223" t="s">
        <v>199</v>
      </c>
      <c r="G111" s="220"/>
      <c r="H111" s="224">
        <v>-3.096</v>
      </c>
      <c r="I111" s="225"/>
      <c r="J111" s="220"/>
      <c r="K111" s="220"/>
      <c r="L111" s="226"/>
      <c r="M111" s="227"/>
      <c r="N111" s="228"/>
      <c r="O111" s="228"/>
      <c r="P111" s="228"/>
      <c r="Q111" s="228"/>
      <c r="R111" s="228"/>
      <c r="S111" s="228"/>
      <c r="T111" s="229"/>
      <c r="AT111" s="230" t="s">
        <v>175</v>
      </c>
      <c r="AU111" s="230" t="s">
        <v>81</v>
      </c>
      <c r="AV111" s="12" t="s">
        <v>81</v>
      </c>
      <c r="AW111" s="12" t="s">
        <v>35</v>
      </c>
      <c r="AX111" s="12" t="s">
        <v>71</v>
      </c>
      <c r="AY111" s="230" t="s">
        <v>119</v>
      </c>
    </row>
    <row r="112" spans="2:65" s="1" customFormat="1" ht="31.5" customHeight="1">
      <c r="B112" s="39"/>
      <c r="C112" s="191" t="s">
        <v>132</v>
      </c>
      <c r="D112" s="191" t="s">
        <v>122</v>
      </c>
      <c r="E112" s="192" t="s">
        <v>200</v>
      </c>
      <c r="F112" s="193" t="s">
        <v>201</v>
      </c>
      <c r="G112" s="194" t="s">
        <v>173</v>
      </c>
      <c r="H112" s="195">
        <v>36.677</v>
      </c>
      <c r="I112" s="196">
        <v>825.9101586176</v>
      </c>
      <c r="J112" s="197">
        <f>ROUND(I112*H112,2)</f>
        <v>30291.91</v>
      </c>
      <c r="K112" s="193" t="s">
        <v>126</v>
      </c>
      <c r="L112" s="59"/>
      <c r="M112" s="198" t="s">
        <v>21</v>
      </c>
      <c r="N112" s="199" t="s">
        <v>42</v>
      </c>
      <c r="O112" s="40"/>
      <c r="P112" s="200">
        <f>O112*H112</f>
        <v>0</v>
      </c>
      <c r="Q112" s="200">
        <v>0</v>
      </c>
      <c r="R112" s="200">
        <f>Q112*H112</f>
        <v>0</v>
      </c>
      <c r="S112" s="200">
        <v>0</v>
      </c>
      <c r="T112" s="201">
        <f>S112*H112</f>
        <v>0</v>
      </c>
      <c r="AR112" s="23" t="s">
        <v>138</v>
      </c>
      <c r="AT112" s="23" t="s">
        <v>122</v>
      </c>
      <c r="AU112" s="23" t="s">
        <v>81</v>
      </c>
      <c r="AY112" s="23" t="s">
        <v>119</v>
      </c>
      <c r="BE112" s="202">
        <f>IF(N112="základní",J112,0)</f>
        <v>30291.91</v>
      </c>
      <c r="BF112" s="202">
        <f>IF(N112="snížená",J112,0)</f>
        <v>0</v>
      </c>
      <c r="BG112" s="202">
        <f>IF(N112="zákl. přenesená",J112,0)</f>
        <v>0</v>
      </c>
      <c r="BH112" s="202">
        <f>IF(N112="sníž. přenesená",J112,0)</f>
        <v>0</v>
      </c>
      <c r="BI112" s="202">
        <f>IF(N112="nulová",J112,0)</f>
        <v>0</v>
      </c>
      <c r="BJ112" s="23" t="s">
        <v>79</v>
      </c>
      <c r="BK112" s="202">
        <f>ROUND(I112*H112,2)</f>
        <v>30291.91</v>
      </c>
      <c r="BL112" s="23" t="s">
        <v>138</v>
      </c>
      <c r="BM112" s="23" t="s">
        <v>202</v>
      </c>
    </row>
    <row r="113" spans="2:51" s="11" customFormat="1" ht="13.5">
      <c r="B113" s="208"/>
      <c r="C113" s="209"/>
      <c r="D113" s="203" t="s">
        <v>175</v>
      </c>
      <c r="E113" s="210" t="s">
        <v>21</v>
      </c>
      <c r="F113" s="211" t="s">
        <v>203</v>
      </c>
      <c r="G113" s="209"/>
      <c r="H113" s="212" t="s">
        <v>21</v>
      </c>
      <c r="I113" s="213"/>
      <c r="J113" s="209"/>
      <c r="K113" s="209"/>
      <c r="L113" s="214"/>
      <c r="M113" s="215"/>
      <c r="N113" s="216"/>
      <c r="O113" s="216"/>
      <c r="P113" s="216"/>
      <c r="Q113" s="216"/>
      <c r="R113" s="216"/>
      <c r="S113" s="216"/>
      <c r="T113" s="217"/>
      <c r="AT113" s="218" t="s">
        <v>175</v>
      </c>
      <c r="AU113" s="218" t="s">
        <v>81</v>
      </c>
      <c r="AV113" s="11" t="s">
        <v>79</v>
      </c>
      <c r="AW113" s="11" t="s">
        <v>35</v>
      </c>
      <c r="AX113" s="11" t="s">
        <v>71</v>
      </c>
      <c r="AY113" s="218" t="s">
        <v>119</v>
      </c>
    </row>
    <row r="114" spans="2:51" s="11" customFormat="1" ht="13.5">
      <c r="B114" s="208"/>
      <c r="C114" s="209"/>
      <c r="D114" s="203" t="s">
        <v>175</v>
      </c>
      <c r="E114" s="210" t="s">
        <v>21</v>
      </c>
      <c r="F114" s="211" t="s">
        <v>182</v>
      </c>
      <c r="G114" s="209"/>
      <c r="H114" s="212" t="s">
        <v>21</v>
      </c>
      <c r="I114" s="213"/>
      <c r="J114" s="209"/>
      <c r="K114" s="209"/>
      <c r="L114" s="214"/>
      <c r="M114" s="215"/>
      <c r="N114" s="216"/>
      <c r="O114" s="216"/>
      <c r="P114" s="216"/>
      <c r="Q114" s="216"/>
      <c r="R114" s="216"/>
      <c r="S114" s="216"/>
      <c r="T114" s="217"/>
      <c r="AT114" s="218" t="s">
        <v>175</v>
      </c>
      <c r="AU114" s="218" t="s">
        <v>81</v>
      </c>
      <c r="AV114" s="11" t="s">
        <v>79</v>
      </c>
      <c r="AW114" s="11" t="s">
        <v>35</v>
      </c>
      <c r="AX114" s="11" t="s">
        <v>71</v>
      </c>
      <c r="AY114" s="218" t="s">
        <v>119</v>
      </c>
    </row>
    <row r="115" spans="2:51" s="12" customFormat="1" ht="13.5">
      <c r="B115" s="219"/>
      <c r="C115" s="220"/>
      <c r="D115" s="203" t="s">
        <v>175</v>
      </c>
      <c r="E115" s="231" t="s">
        <v>21</v>
      </c>
      <c r="F115" s="232" t="s">
        <v>204</v>
      </c>
      <c r="G115" s="220"/>
      <c r="H115" s="233">
        <v>3.604</v>
      </c>
      <c r="I115" s="225"/>
      <c r="J115" s="220"/>
      <c r="K115" s="220"/>
      <c r="L115" s="226"/>
      <c r="M115" s="227"/>
      <c r="N115" s="228"/>
      <c r="O115" s="228"/>
      <c r="P115" s="228"/>
      <c r="Q115" s="228"/>
      <c r="R115" s="228"/>
      <c r="S115" s="228"/>
      <c r="T115" s="229"/>
      <c r="AT115" s="230" t="s">
        <v>175</v>
      </c>
      <c r="AU115" s="230" t="s">
        <v>81</v>
      </c>
      <c r="AV115" s="12" t="s">
        <v>81</v>
      </c>
      <c r="AW115" s="12" t="s">
        <v>35</v>
      </c>
      <c r="AX115" s="12" t="s">
        <v>71</v>
      </c>
      <c r="AY115" s="230" t="s">
        <v>119</v>
      </c>
    </row>
    <row r="116" spans="2:51" s="11" customFormat="1" ht="13.5">
      <c r="B116" s="208"/>
      <c r="C116" s="209"/>
      <c r="D116" s="203" t="s">
        <v>175</v>
      </c>
      <c r="E116" s="210" t="s">
        <v>21</v>
      </c>
      <c r="F116" s="211" t="s">
        <v>184</v>
      </c>
      <c r="G116" s="209"/>
      <c r="H116" s="212" t="s">
        <v>21</v>
      </c>
      <c r="I116" s="213"/>
      <c r="J116" s="209"/>
      <c r="K116" s="209"/>
      <c r="L116" s="214"/>
      <c r="M116" s="215"/>
      <c r="N116" s="216"/>
      <c r="O116" s="216"/>
      <c r="P116" s="216"/>
      <c r="Q116" s="216"/>
      <c r="R116" s="216"/>
      <c r="S116" s="216"/>
      <c r="T116" s="217"/>
      <c r="AT116" s="218" t="s">
        <v>175</v>
      </c>
      <c r="AU116" s="218" t="s">
        <v>81</v>
      </c>
      <c r="AV116" s="11" t="s">
        <v>79</v>
      </c>
      <c r="AW116" s="11" t="s">
        <v>35</v>
      </c>
      <c r="AX116" s="11" t="s">
        <v>71</v>
      </c>
      <c r="AY116" s="218" t="s">
        <v>119</v>
      </c>
    </row>
    <row r="117" spans="2:51" s="12" customFormat="1" ht="13.5">
      <c r="B117" s="219"/>
      <c r="C117" s="220"/>
      <c r="D117" s="203" t="s">
        <v>175</v>
      </c>
      <c r="E117" s="231" t="s">
        <v>21</v>
      </c>
      <c r="F117" s="232" t="s">
        <v>205</v>
      </c>
      <c r="G117" s="220"/>
      <c r="H117" s="233">
        <v>6.215</v>
      </c>
      <c r="I117" s="225"/>
      <c r="J117" s="220"/>
      <c r="K117" s="220"/>
      <c r="L117" s="226"/>
      <c r="M117" s="227"/>
      <c r="N117" s="228"/>
      <c r="O117" s="228"/>
      <c r="P117" s="228"/>
      <c r="Q117" s="228"/>
      <c r="R117" s="228"/>
      <c r="S117" s="228"/>
      <c r="T117" s="229"/>
      <c r="AT117" s="230" t="s">
        <v>175</v>
      </c>
      <c r="AU117" s="230" t="s">
        <v>81</v>
      </c>
      <c r="AV117" s="12" t="s">
        <v>81</v>
      </c>
      <c r="AW117" s="12" t="s">
        <v>35</v>
      </c>
      <c r="AX117" s="12" t="s">
        <v>71</v>
      </c>
      <c r="AY117" s="230" t="s">
        <v>119</v>
      </c>
    </row>
    <row r="118" spans="2:51" s="11" customFormat="1" ht="13.5">
      <c r="B118" s="208"/>
      <c r="C118" s="209"/>
      <c r="D118" s="203" t="s">
        <v>175</v>
      </c>
      <c r="E118" s="210" t="s">
        <v>21</v>
      </c>
      <c r="F118" s="211" t="s">
        <v>186</v>
      </c>
      <c r="G118" s="209"/>
      <c r="H118" s="212" t="s">
        <v>21</v>
      </c>
      <c r="I118" s="213"/>
      <c r="J118" s="209"/>
      <c r="K118" s="209"/>
      <c r="L118" s="214"/>
      <c r="M118" s="215"/>
      <c r="N118" s="216"/>
      <c r="O118" s="216"/>
      <c r="P118" s="216"/>
      <c r="Q118" s="216"/>
      <c r="R118" s="216"/>
      <c r="S118" s="216"/>
      <c r="T118" s="217"/>
      <c r="AT118" s="218" t="s">
        <v>175</v>
      </c>
      <c r="AU118" s="218" t="s">
        <v>81</v>
      </c>
      <c r="AV118" s="11" t="s">
        <v>79</v>
      </c>
      <c r="AW118" s="11" t="s">
        <v>35</v>
      </c>
      <c r="AX118" s="11" t="s">
        <v>71</v>
      </c>
      <c r="AY118" s="218" t="s">
        <v>119</v>
      </c>
    </row>
    <row r="119" spans="2:51" s="12" customFormat="1" ht="13.5">
      <c r="B119" s="219"/>
      <c r="C119" s="220"/>
      <c r="D119" s="203" t="s">
        <v>175</v>
      </c>
      <c r="E119" s="231" t="s">
        <v>21</v>
      </c>
      <c r="F119" s="232" t="s">
        <v>206</v>
      </c>
      <c r="G119" s="220"/>
      <c r="H119" s="233">
        <v>5.887</v>
      </c>
      <c r="I119" s="225"/>
      <c r="J119" s="220"/>
      <c r="K119" s="220"/>
      <c r="L119" s="226"/>
      <c r="M119" s="227"/>
      <c r="N119" s="228"/>
      <c r="O119" s="228"/>
      <c r="P119" s="228"/>
      <c r="Q119" s="228"/>
      <c r="R119" s="228"/>
      <c r="S119" s="228"/>
      <c r="T119" s="229"/>
      <c r="AT119" s="230" t="s">
        <v>175</v>
      </c>
      <c r="AU119" s="230" t="s">
        <v>81</v>
      </c>
      <c r="AV119" s="12" t="s">
        <v>81</v>
      </c>
      <c r="AW119" s="12" t="s">
        <v>35</v>
      </c>
      <c r="AX119" s="12" t="s">
        <v>71</v>
      </c>
      <c r="AY119" s="230" t="s">
        <v>119</v>
      </c>
    </row>
    <row r="120" spans="2:51" s="11" customFormat="1" ht="13.5">
      <c r="B120" s="208"/>
      <c r="C120" s="209"/>
      <c r="D120" s="203" t="s">
        <v>175</v>
      </c>
      <c r="E120" s="210" t="s">
        <v>21</v>
      </c>
      <c r="F120" s="211" t="s">
        <v>188</v>
      </c>
      <c r="G120" s="209"/>
      <c r="H120" s="212" t="s">
        <v>21</v>
      </c>
      <c r="I120" s="213"/>
      <c r="J120" s="209"/>
      <c r="K120" s="209"/>
      <c r="L120" s="214"/>
      <c r="M120" s="215"/>
      <c r="N120" s="216"/>
      <c r="O120" s="216"/>
      <c r="P120" s="216"/>
      <c r="Q120" s="216"/>
      <c r="R120" s="216"/>
      <c r="S120" s="216"/>
      <c r="T120" s="217"/>
      <c r="AT120" s="218" t="s">
        <v>175</v>
      </c>
      <c r="AU120" s="218" t="s">
        <v>81</v>
      </c>
      <c r="AV120" s="11" t="s">
        <v>79</v>
      </c>
      <c r="AW120" s="11" t="s">
        <v>35</v>
      </c>
      <c r="AX120" s="11" t="s">
        <v>71</v>
      </c>
      <c r="AY120" s="218" t="s">
        <v>119</v>
      </c>
    </row>
    <row r="121" spans="2:51" s="12" customFormat="1" ht="13.5">
      <c r="B121" s="219"/>
      <c r="C121" s="220"/>
      <c r="D121" s="203" t="s">
        <v>175</v>
      </c>
      <c r="E121" s="231" t="s">
        <v>21</v>
      </c>
      <c r="F121" s="232" t="s">
        <v>207</v>
      </c>
      <c r="G121" s="220"/>
      <c r="H121" s="233">
        <v>3.497</v>
      </c>
      <c r="I121" s="225"/>
      <c r="J121" s="220"/>
      <c r="K121" s="220"/>
      <c r="L121" s="226"/>
      <c r="M121" s="227"/>
      <c r="N121" s="228"/>
      <c r="O121" s="228"/>
      <c r="P121" s="228"/>
      <c r="Q121" s="228"/>
      <c r="R121" s="228"/>
      <c r="S121" s="228"/>
      <c r="T121" s="229"/>
      <c r="AT121" s="230" t="s">
        <v>175</v>
      </c>
      <c r="AU121" s="230" t="s">
        <v>81</v>
      </c>
      <c r="AV121" s="12" t="s">
        <v>81</v>
      </c>
      <c r="AW121" s="12" t="s">
        <v>35</v>
      </c>
      <c r="AX121" s="12" t="s">
        <v>71</v>
      </c>
      <c r="AY121" s="230" t="s">
        <v>119</v>
      </c>
    </row>
    <row r="122" spans="2:51" s="11" customFormat="1" ht="13.5">
      <c r="B122" s="208"/>
      <c r="C122" s="209"/>
      <c r="D122" s="203" t="s">
        <v>175</v>
      </c>
      <c r="E122" s="210" t="s">
        <v>21</v>
      </c>
      <c r="F122" s="211" t="s">
        <v>190</v>
      </c>
      <c r="G122" s="209"/>
      <c r="H122" s="212" t="s">
        <v>21</v>
      </c>
      <c r="I122" s="213"/>
      <c r="J122" s="209"/>
      <c r="K122" s="209"/>
      <c r="L122" s="214"/>
      <c r="M122" s="215"/>
      <c r="N122" s="216"/>
      <c r="O122" s="216"/>
      <c r="P122" s="216"/>
      <c r="Q122" s="216"/>
      <c r="R122" s="216"/>
      <c r="S122" s="216"/>
      <c r="T122" s="217"/>
      <c r="AT122" s="218" t="s">
        <v>175</v>
      </c>
      <c r="AU122" s="218" t="s">
        <v>81</v>
      </c>
      <c r="AV122" s="11" t="s">
        <v>79</v>
      </c>
      <c r="AW122" s="11" t="s">
        <v>35</v>
      </c>
      <c r="AX122" s="11" t="s">
        <v>71</v>
      </c>
      <c r="AY122" s="218" t="s">
        <v>119</v>
      </c>
    </row>
    <row r="123" spans="2:51" s="12" customFormat="1" ht="13.5">
      <c r="B123" s="219"/>
      <c r="C123" s="220"/>
      <c r="D123" s="203" t="s">
        <v>175</v>
      </c>
      <c r="E123" s="231" t="s">
        <v>21</v>
      </c>
      <c r="F123" s="232" t="s">
        <v>208</v>
      </c>
      <c r="G123" s="220"/>
      <c r="H123" s="233">
        <v>2.727</v>
      </c>
      <c r="I123" s="225"/>
      <c r="J123" s="220"/>
      <c r="K123" s="220"/>
      <c r="L123" s="226"/>
      <c r="M123" s="227"/>
      <c r="N123" s="228"/>
      <c r="O123" s="228"/>
      <c r="P123" s="228"/>
      <c r="Q123" s="228"/>
      <c r="R123" s="228"/>
      <c r="S123" s="228"/>
      <c r="T123" s="229"/>
      <c r="AT123" s="230" t="s">
        <v>175</v>
      </c>
      <c r="AU123" s="230" t="s">
        <v>81</v>
      </c>
      <c r="AV123" s="12" t="s">
        <v>81</v>
      </c>
      <c r="AW123" s="12" t="s">
        <v>35</v>
      </c>
      <c r="AX123" s="12" t="s">
        <v>71</v>
      </c>
      <c r="AY123" s="230" t="s">
        <v>119</v>
      </c>
    </row>
    <row r="124" spans="2:51" s="11" customFormat="1" ht="13.5">
      <c r="B124" s="208"/>
      <c r="C124" s="209"/>
      <c r="D124" s="203" t="s">
        <v>175</v>
      </c>
      <c r="E124" s="210" t="s">
        <v>21</v>
      </c>
      <c r="F124" s="211" t="s">
        <v>192</v>
      </c>
      <c r="G124" s="209"/>
      <c r="H124" s="212" t="s">
        <v>21</v>
      </c>
      <c r="I124" s="213"/>
      <c r="J124" s="209"/>
      <c r="K124" s="209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175</v>
      </c>
      <c r="AU124" s="218" t="s">
        <v>81</v>
      </c>
      <c r="AV124" s="11" t="s">
        <v>79</v>
      </c>
      <c r="AW124" s="11" t="s">
        <v>35</v>
      </c>
      <c r="AX124" s="11" t="s">
        <v>71</v>
      </c>
      <c r="AY124" s="218" t="s">
        <v>119</v>
      </c>
    </row>
    <row r="125" spans="2:51" s="12" customFormat="1" ht="13.5">
      <c r="B125" s="219"/>
      <c r="C125" s="220"/>
      <c r="D125" s="203" t="s">
        <v>175</v>
      </c>
      <c r="E125" s="231" t="s">
        <v>21</v>
      </c>
      <c r="F125" s="232" t="s">
        <v>209</v>
      </c>
      <c r="G125" s="220"/>
      <c r="H125" s="233">
        <v>2.591</v>
      </c>
      <c r="I125" s="225"/>
      <c r="J125" s="220"/>
      <c r="K125" s="220"/>
      <c r="L125" s="226"/>
      <c r="M125" s="227"/>
      <c r="N125" s="228"/>
      <c r="O125" s="228"/>
      <c r="P125" s="228"/>
      <c r="Q125" s="228"/>
      <c r="R125" s="228"/>
      <c r="S125" s="228"/>
      <c r="T125" s="229"/>
      <c r="AT125" s="230" t="s">
        <v>175</v>
      </c>
      <c r="AU125" s="230" t="s">
        <v>81</v>
      </c>
      <c r="AV125" s="12" t="s">
        <v>81</v>
      </c>
      <c r="AW125" s="12" t="s">
        <v>35</v>
      </c>
      <c r="AX125" s="12" t="s">
        <v>71</v>
      </c>
      <c r="AY125" s="230" t="s">
        <v>119</v>
      </c>
    </row>
    <row r="126" spans="2:51" s="11" customFormat="1" ht="13.5">
      <c r="B126" s="208"/>
      <c r="C126" s="209"/>
      <c r="D126" s="203" t="s">
        <v>175</v>
      </c>
      <c r="E126" s="210" t="s">
        <v>21</v>
      </c>
      <c r="F126" s="211" t="s">
        <v>194</v>
      </c>
      <c r="G126" s="209"/>
      <c r="H126" s="212" t="s">
        <v>21</v>
      </c>
      <c r="I126" s="213"/>
      <c r="J126" s="209"/>
      <c r="K126" s="209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175</v>
      </c>
      <c r="AU126" s="218" t="s">
        <v>81</v>
      </c>
      <c r="AV126" s="11" t="s">
        <v>79</v>
      </c>
      <c r="AW126" s="11" t="s">
        <v>35</v>
      </c>
      <c r="AX126" s="11" t="s">
        <v>71</v>
      </c>
      <c r="AY126" s="218" t="s">
        <v>119</v>
      </c>
    </row>
    <row r="127" spans="2:51" s="12" customFormat="1" ht="13.5">
      <c r="B127" s="219"/>
      <c r="C127" s="220"/>
      <c r="D127" s="203" t="s">
        <v>175</v>
      </c>
      <c r="E127" s="231" t="s">
        <v>21</v>
      </c>
      <c r="F127" s="232" t="s">
        <v>210</v>
      </c>
      <c r="G127" s="220"/>
      <c r="H127" s="233">
        <v>3.17</v>
      </c>
      <c r="I127" s="225"/>
      <c r="J127" s="220"/>
      <c r="K127" s="220"/>
      <c r="L127" s="226"/>
      <c r="M127" s="227"/>
      <c r="N127" s="228"/>
      <c r="O127" s="228"/>
      <c r="P127" s="228"/>
      <c r="Q127" s="228"/>
      <c r="R127" s="228"/>
      <c r="S127" s="228"/>
      <c r="T127" s="229"/>
      <c r="AT127" s="230" t="s">
        <v>175</v>
      </c>
      <c r="AU127" s="230" t="s">
        <v>81</v>
      </c>
      <c r="AV127" s="12" t="s">
        <v>81</v>
      </c>
      <c r="AW127" s="12" t="s">
        <v>35</v>
      </c>
      <c r="AX127" s="12" t="s">
        <v>71</v>
      </c>
      <c r="AY127" s="230" t="s">
        <v>119</v>
      </c>
    </row>
    <row r="128" spans="2:51" s="11" customFormat="1" ht="13.5">
      <c r="B128" s="208"/>
      <c r="C128" s="209"/>
      <c r="D128" s="203" t="s">
        <v>175</v>
      </c>
      <c r="E128" s="210" t="s">
        <v>21</v>
      </c>
      <c r="F128" s="211" t="s">
        <v>196</v>
      </c>
      <c r="G128" s="209"/>
      <c r="H128" s="212" t="s">
        <v>21</v>
      </c>
      <c r="I128" s="213"/>
      <c r="J128" s="209"/>
      <c r="K128" s="209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175</v>
      </c>
      <c r="AU128" s="218" t="s">
        <v>81</v>
      </c>
      <c r="AV128" s="11" t="s">
        <v>79</v>
      </c>
      <c r="AW128" s="11" t="s">
        <v>35</v>
      </c>
      <c r="AX128" s="11" t="s">
        <v>71</v>
      </c>
      <c r="AY128" s="218" t="s">
        <v>119</v>
      </c>
    </row>
    <row r="129" spans="2:51" s="12" customFormat="1" ht="13.5">
      <c r="B129" s="219"/>
      <c r="C129" s="220"/>
      <c r="D129" s="221" t="s">
        <v>175</v>
      </c>
      <c r="E129" s="222" t="s">
        <v>21</v>
      </c>
      <c r="F129" s="223" t="s">
        <v>211</v>
      </c>
      <c r="G129" s="220"/>
      <c r="H129" s="224">
        <v>8.986</v>
      </c>
      <c r="I129" s="225"/>
      <c r="J129" s="220"/>
      <c r="K129" s="220"/>
      <c r="L129" s="226"/>
      <c r="M129" s="227"/>
      <c r="N129" s="228"/>
      <c r="O129" s="228"/>
      <c r="P129" s="228"/>
      <c r="Q129" s="228"/>
      <c r="R129" s="228"/>
      <c r="S129" s="228"/>
      <c r="T129" s="229"/>
      <c r="AT129" s="230" t="s">
        <v>175</v>
      </c>
      <c r="AU129" s="230" t="s">
        <v>81</v>
      </c>
      <c r="AV129" s="12" t="s">
        <v>81</v>
      </c>
      <c r="AW129" s="12" t="s">
        <v>35</v>
      </c>
      <c r="AX129" s="12" t="s">
        <v>71</v>
      </c>
      <c r="AY129" s="230" t="s">
        <v>119</v>
      </c>
    </row>
    <row r="130" spans="2:65" s="1" customFormat="1" ht="39" customHeight="1">
      <c r="B130" s="39"/>
      <c r="C130" s="191" t="s">
        <v>138</v>
      </c>
      <c r="D130" s="191" t="s">
        <v>122</v>
      </c>
      <c r="E130" s="192" t="s">
        <v>212</v>
      </c>
      <c r="F130" s="193" t="s">
        <v>213</v>
      </c>
      <c r="G130" s="194" t="s">
        <v>173</v>
      </c>
      <c r="H130" s="195">
        <v>41.895</v>
      </c>
      <c r="I130" s="196">
        <v>566.5421907712</v>
      </c>
      <c r="J130" s="197">
        <f>ROUND(I130*H130,2)</f>
        <v>23735.29</v>
      </c>
      <c r="K130" s="193" t="s">
        <v>126</v>
      </c>
      <c r="L130" s="59"/>
      <c r="M130" s="198" t="s">
        <v>21</v>
      </c>
      <c r="N130" s="199" t="s">
        <v>42</v>
      </c>
      <c r="O130" s="40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AR130" s="23" t="s">
        <v>138</v>
      </c>
      <c r="AT130" s="23" t="s">
        <v>122</v>
      </c>
      <c r="AU130" s="23" t="s">
        <v>81</v>
      </c>
      <c r="AY130" s="23" t="s">
        <v>119</v>
      </c>
      <c r="BE130" s="202">
        <f>IF(N130="základní",J130,0)</f>
        <v>23735.29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23" t="s">
        <v>79</v>
      </c>
      <c r="BK130" s="202">
        <f>ROUND(I130*H130,2)</f>
        <v>23735.29</v>
      </c>
      <c r="BL130" s="23" t="s">
        <v>138</v>
      </c>
      <c r="BM130" s="23" t="s">
        <v>214</v>
      </c>
    </row>
    <row r="131" spans="2:51" s="11" customFormat="1" ht="13.5">
      <c r="B131" s="208"/>
      <c r="C131" s="209"/>
      <c r="D131" s="203" t="s">
        <v>175</v>
      </c>
      <c r="E131" s="210" t="s">
        <v>21</v>
      </c>
      <c r="F131" s="211" t="s">
        <v>181</v>
      </c>
      <c r="G131" s="209"/>
      <c r="H131" s="212" t="s">
        <v>21</v>
      </c>
      <c r="I131" s="213"/>
      <c r="J131" s="209"/>
      <c r="K131" s="209"/>
      <c r="L131" s="214"/>
      <c r="M131" s="215"/>
      <c r="N131" s="216"/>
      <c r="O131" s="216"/>
      <c r="P131" s="216"/>
      <c r="Q131" s="216"/>
      <c r="R131" s="216"/>
      <c r="S131" s="216"/>
      <c r="T131" s="217"/>
      <c r="AT131" s="218" t="s">
        <v>175</v>
      </c>
      <c r="AU131" s="218" t="s">
        <v>81</v>
      </c>
      <c r="AV131" s="11" t="s">
        <v>79</v>
      </c>
      <c r="AW131" s="11" t="s">
        <v>35</v>
      </c>
      <c r="AX131" s="11" t="s">
        <v>71</v>
      </c>
      <c r="AY131" s="218" t="s">
        <v>119</v>
      </c>
    </row>
    <row r="132" spans="2:51" s="11" customFormat="1" ht="13.5">
      <c r="B132" s="208"/>
      <c r="C132" s="209"/>
      <c r="D132" s="203" t="s">
        <v>175</v>
      </c>
      <c r="E132" s="210" t="s">
        <v>21</v>
      </c>
      <c r="F132" s="211" t="s">
        <v>215</v>
      </c>
      <c r="G132" s="209"/>
      <c r="H132" s="212" t="s">
        <v>21</v>
      </c>
      <c r="I132" s="213"/>
      <c r="J132" s="209"/>
      <c r="K132" s="209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175</v>
      </c>
      <c r="AU132" s="218" t="s">
        <v>81</v>
      </c>
      <c r="AV132" s="11" t="s">
        <v>79</v>
      </c>
      <c r="AW132" s="11" t="s">
        <v>35</v>
      </c>
      <c r="AX132" s="11" t="s">
        <v>71</v>
      </c>
      <c r="AY132" s="218" t="s">
        <v>119</v>
      </c>
    </row>
    <row r="133" spans="2:51" s="12" customFormat="1" ht="13.5">
      <c r="B133" s="219"/>
      <c r="C133" s="220"/>
      <c r="D133" s="203" t="s">
        <v>175</v>
      </c>
      <c r="E133" s="231" t="s">
        <v>21</v>
      </c>
      <c r="F133" s="232" t="s">
        <v>216</v>
      </c>
      <c r="G133" s="220"/>
      <c r="H133" s="233">
        <v>20.601</v>
      </c>
      <c r="I133" s="225"/>
      <c r="J133" s="220"/>
      <c r="K133" s="220"/>
      <c r="L133" s="226"/>
      <c r="M133" s="227"/>
      <c r="N133" s="228"/>
      <c r="O133" s="228"/>
      <c r="P133" s="228"/>
      <c r="Q133" s="228"/>
      <c r="R133" s="228"/>
      <c r="S133" s="228"/>
      <c r="T133" s="229"/>
      <c r="AT133" s="230" t="s">
        <v>175</v>
      </c>
      <c r="AU133" s="230" t="s">
        <v>81</v>
      </c>
      <c r="AV133" s="12" t="s">
        <v>81</v>
      </c>
      <c r="AW133" s="12" t="s">
        <v>35</v>
      </c>
      <c r="AX133" s="12" t="s">
        <v>71</v>
      </c>
      <c r="AY133" s="230" t="s">
        <v>119</v>
      </c>
    </row>
    <row r="134" spans="2:51" s="11" customFormat="1" ht="13.5">
      <c r="B134" s="208"/>
      <c r="C134" s="209"/>
      <c r="D134" s="203" t="s">
        <v>175</v>
      </c>
      <c r="E134" s="210" t="s">
        <v>21</v>
      </c>
      <c r="F134" s="211" t="s">
        <v>217</v>
      </c>
      <c r="G134" s="209"/>
      <c r="H134" s="212" t="s">
        <v>21</v>
      </c>
      <c r="I134" s="213"/>
      <c r="J134" s="209"/>
      <c r="K134" s="209"/>
      <c r="L134" s="214"/>
      <c r="M134" s="215"/>
      <c r="N134" s="216"/>
      <c r="O134" s="216"/>
      <c r="P134" s="216"/>
      <c r="Q134" s="216"/>
      <c r="R134" s="216"/>
      <c r="S134" s="216"/>
      <c r="T134" s="217"/>
      <c r="AT134" s="218" t="s">
        <v>175</v>
      </c>
      <c r="AU134" s="218" t="s">
        <v>81</v>
      </c>
      <c r="AV134" s="11" t="s">
        <v>79</v>
      </c>
      <c r="AW134" s="11" t="s">
        <v>35</v>
      </c>
      <c r="AX134" s="11" t="s">
        <v>71</v>
      </c>
      <c r="AY134" s="218" t="s">
        <v>119</v>
      </c>
    </row>
    <row r="135" spans="2:51" s="12" customFormat="1" ht="13.5">
      <c r="B135" s="219"/>
      <c r="C135" s="220"/>
      <c r="D135" s="203" t="s">
        <v>175</v>
      </c>
      <c r="E135" s="231" t="s">
        <v>21</v>
      </c>
      <c r="F135" s="232" t="s">
        <v>218</v>
      </c>
      <c r="G135" s="220"/>
      <c r="H135" s="233">
        <v>21.294</v>
      </c>
      <c r="I135" s="225"/>
      <c r="J135" s="220"/>
      <c r="K135" s="220"/>
      <c r="L135" s="226"/>
      <c r="M135" s="227"/>
      <c r="N135" s="228"/>
      <c r="O135" s="228"/>
      <c r="P135" s="228"/>
      <c r="Q135" s="228"/>
      <c r="R135" s="228"/>
      <c r="S135" s="228"/>
      <c r="T135" s="229"/>
      <c r="AT135" s="230" t="s">
        <v>175</v>
      </c>
      <c r="AU135" s="230" t="s">
        <v>81</v>
      </c>
      <c r="AV135" s="12" t="s">
        <v>81</v>
      </c>
      <c r="AW135" s="12" t="s">
        <v>35</v>
      </c>
      <c r="AX135" s="12" t="s">
        <v>71</v>
      </c>
      <c r="AY135" s="230" t="s">
        <v>119</v>
      </c>
    </row>
    <row r="136" spans="2:51" s="13" customFormat="1" ht="13.5">
      <c r="B136" s="234"/>
      <c r="C136" s="235"/>
      <c r="D136" s="221" t="s">
        <v>175</v>
      </c>
      <c r="E136" s="236" t="s">
        <v>21</v>
      </c>
      <c r="F136" s="237" t="s">
        <v>219</v>
      </c>
      <c r="G136" s="235"/>
      <c r="H136" s="238">
        <v>41.895</v>
      </c>
      <c r="I136" s="239"/>
      <c r="J136" s="235"/>
      <c r="K136" s="235"/>
      <c r="L136" s="240"/>
      <c r="M136" s="241"/>
      <c r="N136" s="242"/>
      <c r="O136" s="242"/>
      <c r="P136" s="242"/>
      <c r="Q136" s="242"/>
      <c r="R136" s="242"/>
      <c r="S136" s="242"/>
      <c r="T136" s="243"/>
      <c r="AT136" s="244" t="s">
        <v>175</v>
      </c>
      <c r="AU136" s="244" t="s">
        <v>81</v>
      </c>
      <c r="AV136" s="13" t="s">
        <v>138</v>
      </c>
      <c r="AW136" s="13" t="s">
        <v>35</v>
      </c>
      <c r="AX136" s="13" t="s">
        <v>79</v>
      </c>
      <c r="AY136" s="244" t="s">
        <v>119</v>
      </c>
    </row>
    <row r="137" spans="2:65" s="1" customFormat="1" ht="31.5" customHeight="1">
      <c r="B137" s="39"/>
      <c r="C137" s="191" t="s">
        <v>118</v>
      </c>
      <c r="D137" s="191" t="s">
        <v>122</v>
      </c>
      <c r="E137" s="192" t="s">
        <v>220</v>
      </c>
      <c r="F137" s="193" t="s">
        <v>221</v>
      </c>
      <c r="G137" s="194" t="s">
        <v>173</v>
      </c>
      <c r="H137" s="195">
        <v>17.955</v>
      </c>
      <c r="I137" s="196">
        <v>958.9795631359999</v>
      </c>
      <c r="J137" s="197">
        <f>ROUND(I137*H137,2)</f>
        <v>17218.48</v>
      </c>
      <c r="K137" s="193" t="s">
        <v>126</v>
      </c>
      <c r="L137" s="59"/>
      <c r="M137" s="198" t="s">
        <v>21</v>
      </c>
      <c r="N137" s="199" t="s">
        <v>42</v>
      </c>
      <c r="O137" s="40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AR137" s="23" t="s">
        <v>138</v>
      </c>
      <c r="AT137" s="23" t="s">
        <v>122</v>
      </c>
      <c r="AU137" s="23" t="s">
        <v>81</v>
      </c>
      <c r="AY137" s="23" t="s">
        <v>119</v>
      </c>
      <c r="BE137" s="202">
        <f>IF(N137="základní",J137,0)</f>
        <v>17218.48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23" t="s">
        <v>79</v>
      </c>
      <c r="BK137" s="202">
        <f>ROUND(I137*H137,2)</f>
        <v>17218.48</v>
      </c>
      <c r="BL137" s="23" t="s">
        <v>138</v>
      </c>
      <c r="BM137" s="23" t="s">
        <v>222</v>
      </c>
    </row>
    <row r="138" spans="2:51" s="11" customFormat="1" ht="13.5">
      <c r="B138" s="208"/>
      <c r="C138" s="209"/>
      <c r="D138" s="203" t="s">
        <v>175</v>
      </c>
      <c r="E138" s="210" t="s">
        <v>21</v>
      </c>
      <c r="F138" s="211" t="s">
        <v>203</v>
      </c>
      <c r="G138" s="209"/>
      <c r="H138" s="212" t="s">
        <v>21</v>
      </c>
      <c r="I138" s="213"/>
      <c r="J138" s="209"/>
      <c r="K138" s="209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175</v>
      </c>
      <c r="AU138" s="218" t="s">
        <v>81</v>
      </c>
      <c r="AV138" s="11" t="s">
        <v>79</v>
      </c>
      <c r="AW138" s="11" t="s">
        <v>35</v>
      </c>
      <c r="AX138" s="11" t="s">
        <v>71</v>
      </c>
      <c r="AY138" s="218" t="s">
        <v>119</v>
      </c>
    </row>
    <row r="139" spans="2:51" s="11" customFormat="1" ht="13.5">
      <c r="B139" s="208"/>
      <c r="C139" s="209"/>
      <c r="D139" s="203" t="s">
        <v>175</v>
      </c>
      <c r="E139" s="210" t="s">
        <v>21</v>
      </c>
      <c r="F139" s="211" t="s">
        <v>215</v>
      </c>
      <c r="G139" s="209"/>
      <c r="H139" s="212" t="s">
        <v>21</v>
      </c>
      <c r="I139" s="213"/>
      <c r="J139" s="209"/>
      <c r="K139" s="209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8" t="s">
        <v>175</v>
      </c>
      <c r="AU139" s="218" t="s">
        <v>81</v>
      </c>
      <c r="AV139" s="11" t="s">
        <v>79</v>
      </c>
      <c r="AW139" s="11" t="s">
        <v>35</v>
      </c>
      <c r="AX139" s="11" t="s">
        <v>71</v>
      </c>
      <c r="AY139" s="218" t="s">
        <v>119</v>
      </c>
    </row>
    <row r="140" spans="2:51" s="12" customFormat="1" ht="13.5">
      <c r="B140" s="219"/>
      <c r="C140" s="220"/>
      <c r="D140" s="203" t="s">
        <v>175</v>
      </c>
      <c r="E140" s="231" t="s">
        <v>21</v>
      </c>
      <c r="F140" s="232" t="s">
        <v>223</v>
      </c>
      <c r="G140" s="220"/>
      <c r="H140" s="233">
        <v>8.829</v>
      </c>
      <c r="I140" s="225"/>
      <c r="J140" s="220"/>
      <c r="K140" s="220"/>
      <c r="L140" s="226"/>
      <c r="M140" s="227"/>
      <c r="N140" s="228"/>
      <c r="O140" s="228"/>
      <c r="P140" s="228"/>
      <c r="Q140" s="228"/>
      <c r="R140" s="228"/>
      <c r="S140" s="228"/>
      <c r="T140" s="229"/>
      <c r="AT140" s="230" t="s">
        <v>175</v>
      </c>
      <c r="AU140" s="230" t="s">
        <v>81</v>
      </c>
      <c r="AV140" s="12" t="s">
        <v>81</v>
      </c>
      <c r="AW140" s="12" t="s">
        <v>35</v>
      </c>
      <c r="AX140" s="12" t="s">
        <v>71</v>
      </c>
      <c r="AY140" s="230" t="s">
        <v>119</v>
      </c>
    </row>
    <row r="141" spans="2:51" s="11" customFormat="1" ht="13.5">
      <c r="B141" s="208"/>
      <c r="C141" s="209"/>
      <c r="D141" s="203" t="s">
        <v>175</v>
      </c>
      <c r="E141" s="210" t="s">
        <v>21</v>
      </c>
      <c r="F141" s="211" t="s">
        <v>217</v>
      </c>
      <c r="G141" s="209"/>
      <c r="H141" s="212" t="s">
        <v>21</v>
      </c>
      <c r="I141" s="213"/>
      <c r="J141" s="209"/>
      <c r="K141" s="209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175</v>
      </c>
      <c r="AU141" s="218" t="s">
        <v>81</v>
      </c>
      <c r="AV141" s="11" t="s">
        <v>79</v>
      </c>
      <c r="AW141" s="11" t="s">
        <v>35</v>
      </c>
      <c r="AX141" s="11" t="s">
        <v>71</v>
      </c>
      <c r="AY141" s="218" t="s">
        <v>119</v>
      </c>
    </row>
    <row r="142" spans="2:51" s="12" customFormat="1" ht="13.5">
      <c r="B142" s="219"/>
      <c r="C142" s="220"/>
      <c r="D142" s="203" t="s">
        <v>175</v>
      </c>
      <c r="E142" s="231" t="s">
        <v>21</v>
      </c>
      <c r="F142" s="232" t="s">
        <v>224</v>
      </c>
      <c r="G142" s="220"/>
      <c r="H142" s="233">
        <v>9.126</v>
      </c>
      <c r="I142" s="225"/>
      <c r="J142" s="220"/>
      <c r="K142" s="220"/>
      <c r="L142" s="226"/>
      <c r="M142" s="227"/>
      <c r="N142" s="228"/>
      <c r="O142" s="228"/>
      <c r="P142" s="228"/>
      <c r="Q142" s="228"/>
      <c r="R142" s="228"/>
      <c r="S142" s="228"/>
      <c r="T142" s="229"/>
      <c r="AT142" s="230" t="s">
        <v>175</v>
      </c>
      <c r="AU142" s="230" t="s">
        <v>81</v>
      </c>
      <c r="AV142" s="12" t="s">
        <v>81</v>
      </c>
      <c r="AW142" s="12" t="s">
        <v>35</v>
      </c>
      <c r="AX142" s="12" t="s">
        <v>71</v>
      </c>
      <c r="AY142" s="230" t="s">
        <v>119</v>
      </c>
    </row>
    <row r="143" spans="2:51" s="13" customFormat="1" ht="13.5">
      <c r="B143" s="234"/>
      <c r="C143" s="235"/>
      <c r="D143" s="221" t="s">
        <v>175</v>
      </c>
      <c r="E143" s="236" t="s">
        <v>21</v>
      </c>
      <c r="F143" s="237" t="s">
        <v>219</v>
      </c>
      <c r="G143" s="235"/>
      <c r="H143" s="238">
        <v>17.955</v>
      </c>
      <c r="I143" s="239"/>
      <c r="J143" s="235"/>
      <c r="K143" s="235"/>
      <c r="L143" s="240"/>
      <c r="M143" s="241"/>
      <c r="N143" s="242"/>
      <c r="O143" s="242"/>
      <c r="P143" s="242"/>
      <c r="Q143" s="242"/>
      <c r="R143" s="242"/>
      <c r="S143" s="242"/>
      <c r="T143" s="243"/>
      <c r="AT143" s="244" t="s">
        <v>175</v>
      </c>
      <c r="AU143" s="244" t="s">
        <v>81</v>
      </c>
      <c r="AV143" s="13" t="s">
        <v>138</v>
      </c>
      <c r="AW143" s="13" t="s">
        <v>35</v>
      </c>
      <c r="AX143" s="13" t="s">
        <v>79</v>
      </c>
      <c r="AY143" s="244" t="s">
        <v>119</v>
      </c>
    </row>
    <row r="144" spans="2:65" s="1" customFormat="1" ht="31.5" customHeight="1">
      <c r="B144" s="39"/>
      <c r="C144" s="191" t="s">
        <v>145</v>
      </c>
      <c r="D144" s="191" t="s">
        <v>122</v>
      </c>
      <c r="E144" s="192" t="s">
        <v>225</v>
      </c>
      <c r="F144" s="193" t="s">
        <v>226</v>
      </c>
      <c r="G144" s="194" t="s">
        <v>227</v>
      </c>
      <c r="H144" s="195">
        <v>462.629</v>
      </c>
      <c r="I144" s="196">
        <v>96.90600450432001</v>
      </c>
      <c r="J144" s="197">
        <f>ROUND(I144*H144,2)</f>
        <v>44831.53</v>
      </c>
      <c r="K144" s="193" t="s">
        <v>126</v>
      </c>
      <c r="L144" s="59"/>
      <c r="M144" s="198" t="s">
        <v>21</v>
      </c>
      <c r="N144" s="199" t="s">
        <v>42</v>
      </c>
      <c r="O144" s="40"/>
      <c r="P144" s="200">
        <f>O144*H144</f>
        <v>0</v>
      </c>
      <c r="Q144" s="200">
        <v>0.00085</v>
      </c>
      <c r="R144" s="200">
        <f>Q144*H144</f>
        <v>0.39323465</v>
      </c>
      <c r="S144" s="200">
        <v>0</v>
      </c>
      <c r="T144" s="201">
        <f>S144*H144</f>
        <v>0</v>
      </c>
      <c r="AR144" s="23" t="s">
        <v>138</v>
      </c>
      <c r="AT144" s="23" t="s">
        <v>122</v>
      </c>
      <c r="AU144" s="23" t="s">
        <v>81</v>
      </c>
      <c r="AY144" s="23" t="s">
        <v>119</v>
      </c>
      <c r="BE144" s="202">
        <f>IF(N144="základní",J144,0)</f>
        <v>44831.53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23" t="s">
        <v>79</v>
      </c>
      <c r="BK144" s="202">
        <f>ROUND(I144*H144,2)</f>
        <v>44831.53</v>
      </c>
      <c r="BL144" s="23" t="s">
        <v>138</v>
      </c>
      <c r="BM144" s="23" t="s">
        <v>228</v>
      </c>
    </row>
    <row r="145" spans="2:51" s="11" customFormat="1" ht="13.5">
      <c r="B145" s="208"/>
      <c r="C145" s="209"/>
      <c r="D145" s="203" t="s">
        <v>175</v>
      </c>
      <c r="E145" s="210" t="s">
        <v>21</v>
      </c>
      <c r="F145" s="211" t="s">
        <v>229</v>
      </c>
      <c r="G145" s="209"/>
      <c r="H145" s="212" t="s">
        <v>21</v>
      </c>
      <c r="I145" s="213"/>
      <c r="J145" s="209"/>
      <c r="K145" s="209"/>
      <c r="L145" s="214"/>
      <c r="M145" s="215"/>
      <c r="N145" s="216"/>
      <c r="O145" s="216"/>
      <c r="P145" s="216"/>
      <c r="Q145" s="216"/>
      <c r="R145" s="216"/>
      <c r="S145" s="216"/>
      <c r="T145" s="217"/>
      <c r="AT145" s="218" t="s">
        <v>175</v>
      </c>
      <c r="AU145" s="218" t="s">
        <v>81</v>
      </c>
      <c r="AV145" s="11" t="s">
        <v>79</v>
      </c>
      <c r="AW145" s="11" t="s">
        <v>35</v>
      </c>
      <c r="AX145" s="11" t="s">
        <v>71</v>
      </c>
      <c r="AY145" s="218" t="s">
        <v>119</v>
      </c>
    </row>
    <row r="146" spans="2:51" s="11" customFormat="1" ht="13.5">
      <c r="B146" s="208"/>
      <c r="C146" s="209"/>
      <c r="D146" s="203" t="s">
        <v>175</v>
      </c>
      <c r="E146" s="210" t="s">
        <v>21</v>
      </c>
      <c r="F146" s="211" t="s">
        <v>182</v>
      </c>
      <c r="G146" s="209"/>
      <c r="H146" s="212" t="s">
        <v>21</v>
      </c>
      <c r="I146" s="213"/>
      <c r="J146" s="209"/>
      <c r="K146" s="209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175</v>
      </c>
      <c r="AU146" s="218" t="s">
        <v>81</v>
      </c>
      <c r="AV146" s="11" t="s">
        <v>79</v>
      </c>
      <c r="AW146" s="11" t="s">
        <v>35</v>
      </c>
      <c r="AX146" s="11" t="s">
        <v>71</v>
      </c>
      <c r="AY146" s="218" t="s">
        <v>119</v>
      </c>
    </row>
    <row r="147" spans="2:51" s="12" customFormat="1" ht="13.5">
      <c r="B147" s="219"/>
      <c r="C147" s="220"/>
      <c r="D147" s="203" t="s">
        <v>175</v>
      </c>
      <c r="E147" s="231" t="s">
        <v>21</v>
      </c>
      <c r="F147" s="232" t="s">
        <v>230</v>
      </c>
      <c r="G147" s="220"/>
      <c r="H147" s="233">
        <v>40.041</v>
      </c>
      <c r="I147" s="225"/>
      <c r="J147" s="220"/>
      <c r="K147" s="220"/>
      <c r="L147" s="226"/>
      <c r="M147" s="227"/>
      <c r="N147" s="228"/>
      <c r="O147" s="228"/>
      <c r="P147" s="228"/>
      <c r="Q147" s="228"/>
      <c r="R147" s="228"/>
      <c r="S147" s="228"/>
      <c r="T147" s="229"/>
      <c r="AT147" s="230" t="s">
        <v>175</v>
      </c>
      <c r="AU147" s="230" t="s">
        <v>81</v>
      </c>
      <c r="AV147" s="12" t="s">
        <v>81</v>
      </c>
      <c r="AW147" s="12" t="s">
        <v>35</v>
      </c>
      <c r="AX147" s="12" t="s">
        <v>71</v>
      </c>
      <c r="AY147" s="230" t="s">
        <v>119</v>
      </c>
    </row>
    <row r="148" spans="2:51" s="11" customFormat="1" ht="13.5">
      <c r="B148" s="208"/>
      <c r="C148" s="209"/>
      <c r="D148" s="203" t="s">
        <v>175</v>
      </c>
      <c r="E148" s="210" t="s">
        <v>21</v>
      </c>
      <c r="F148" s="211" t="s">
        <v>184</v>
      </c>
      <c r="G148" s="209"/>
      <c r="H148" s="212" t="s">
        <v>21</v>
      </c>
      <c r="I148" s="213"/>
      <c r="J148" s="209"/>
      <c r="K148" s="209"/>
      <c r="L148" s="214"/>
      <c r="M148" s="215"/>
      <c r="N148" s="216"/>
      <c r="O148" s="216"/>
      <c r="P148" s="216"/>
      <c r="Q148" s="216"/>
      <c r="R148" s="216"/>
      <c r="S148" s="216"/>
      <c r="T148" s="217"/>
      <c r="AT148" s="218" t="s">
        <v>175</v>
      </c>
      <c r="AU148" s="218" t="s">
        <v>81</v>
      </c>
      <c r="AV148" s="11" t="s">
        <v>79</v>
      </c>
      <c r="AW148" s="11" t="s">
        <v>35</v>
      </c>
      <c r="AX148" s="11" t="s">
        <v>71</v>
      </c>
      <c r="AY148" s="218" t="s">
        <v>119</v>
      </c>
    </row>
    <row r="149" spans="2:51" s="12" customFormat="1" ht="13.5">
      <c r="B149" s="219"/>
      <c r="C149" s="220"/>
      <c r="D149" s="203" t="s">
        <v>175</v>
      </c>
      <c r="E149" s="231" t="s">
        <v>21</v>
      </c>
      <c r="F149" s="232" t="s">
        <v>231</v>
      </c>
      <c r="G149" s="220"/>
      <c r="H149" s="233">
        <v>69.061</v>
      </c>
      <c r="I149" s="225"/>
      <c r="J149" s="220"/>
      <c r="K149" s="220"/>
      <c r="L149" s="226"/>
      <c r="M149" s="227"/>
      <c r="N149" s="228"/>
      <c r="O149" s="228"/>
      <c r="P149" s="228"/>
      <c r="Q149" s="228"/>
      <c r="R149" s="228"/>
      <c r="S149" s="228"/>
      <c r="T149" s="229"/>
      <c r="AT149" s="230" t="s">
        <v>175</v>
      </c>
      <c r="AU149" s="230" t="s">
        <v>81</v>
      </c>
      <c r="AV149" s="12" t="s">
        <v>81</v>
      </c>
      <c r="AW149" s="12" t="s">
        <v>35</v>
      </c>
      <c r="AX149" s="12" t="s">
        <v>71</v>
      </c>
      <c r="AY149" s="230" t="s">
        <v>119</v>
      </c>
    </row>
    <row r="150" spans="2:51" s="11" customFormat="1" ht="13.5">
      <c r="B150" s="208"/>
      <c r="C150" s="209"/>
      <c r="D150" s="203" t="s">
        <v>175</v>
      </c>
      <c r="E150" s="210" t="s">
        <v>21</v>
      </c>
      <c r="F150" s="211" t="s">
        <v>186</v>
      </c>
      <c r="G150" s="209"/>
      <c r="H150" s="212" t="s">
        <v>21</v>
      </c>
      <c r="I150" s="213"/>
      <c r="J150" s="209"/>
      <c r="K150" s="209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175</v>
      </c>
      <c r="AU150" s="218" t="s">
        <v>81</v>
      </c>
      <c r="AV150" s="11" t="s">
        <v>79</v>
      </c>
      <c r="AW150" s="11" t="s">
        <v>35</v>
      </c>
      <c r="AX150" s="11" t="s">
        <v>71</v>
      </c>
      <c r="AY150" s="218" t="s">
        <v>119</v>
      </c>
    </row>
    <row r="151" spans="2:51" s="12" customFormat="1" ht="13.5">
      <c r="B151" s="219"/>
      <c r="C151" s="220"/>
      <c r="D151" s="203" t="s">
        <v>175</v>
      </c>
      <c r="E151" s="231" t="s">
        <v>21</v>
      </c>
      <c r="F151" s="232" t="s">
        <v>232</v>
      </c>
      <c r="G151" s="220"/>
      <c r="H151" s="233">
        <v>65.416</v>
      </c>
      <c r="I151" s="225"/>
      <c r="J151" s="220"/>
      <c r="K151" s="220"/>
      <c r="L151" s="226"/>
      <c r="M151" s="227"/>
      <c r="N151" s="228"/>
      <c r="O151" s="228"/>
      <c r="P151" s="228"/>
      <c r="Q151" s="228"/>
      <c r="R151" s="228"/>
      <c r="S151" s="228"/>
      <c r="T151" s="229"/>
      <c r="AT151" s="230" t="s">
        <v>175</v>
      </c>
      <c r="AU151" s="230" t="s">
        <v>81</v>
      </c>
      <c r="AV151" s="12" t="s">
        <v>81</v>
      </c>
      <c r="AW151" s="12" t="s">
        <v>35</v>
      </c>
      <c r="AX151" s="12" t="s">
        <v>71</v>
      </c>
      <c r="AY151" s="230" t="s">
        <v>119</v>
      </c>
    </row>
    <row r="152" spans="2:51" s="11" customFormat="1" ht="13.5">
      <c r="B152" s="208"/>
      <c r="C152" s="209"/>
      <c r="D152" s="203" t="s">
        <v>175</v>
      </c>
      <c r="E152" s="210" t="s">
        <v>21</v>
      </c>
      <c r="F152" s="211" t="s">
        <v>188</v>
      </c>
      <c r="G152" s="209"/>
      <c r="H152" s="212" t="s">
        <v>21</v>
      </c>
      <c r="I152" s="213"/>
      <c r="J152" s="209"/>
      <c r="K152" s="209"/>
      <c r="L152" s="214"/>
      <c r="M152" s="215"/>
      <c r="N152" s="216"/>
      <c r="O152" s="216"/>
      <c r="P152" s="216"/>
      <c r="Q152" s="216"/>
      <c r="R152" s="216"/>
      <c r="S152" s="216"/>
      <c r="T152" s="217"/>
      <c r="AT152" s="218" t="s">
        <v>175</v>
      </c>
      <c r="AU152" s="218" t="s">
        <v>81</v>
      </c>
      <c r="AV152" s="11" t="s">
        <v>79</v>
      </c>
      <c r="AW152" s="11" t="s">
        <v>35</v>
      </c>
      <c r="AX152" s="11" t="s">
        <v>71</v>
      </c>
      <c r="AY152" s="218" t="s">
        <v>119</v>
      </c>
    </row>
    <row r="153" spans="2:51" s="12" customFormat="1" ht="13.5">
      <c r="B153" s="219"/>
      <c r="C153" s="220"/>
      <c r="D153" s="203" t="s">
        <v>175</v>
      </c>
      <c r="E153" s="231" t="s">
        <v>21</v>
      </c>
      <c r="F153" s="232" t="s">
        <v>233</v>
      </c>
      <c r="G153" s="220"/>
      <c r="H153" s="233">
        <v>38.86</v>
      </c>
      <c r="I153" s="225"/>
      <c r="J153" s="220"/>
      <c r="K153" s="220"/>
      <c r="L153" s="226"/>
      <c r="M153" s="227"/>
      <c r="N153" s="228"/>
      <c r="O153" s="228"/>
      <c r="P153" s="228"/>
      <c r="Q153" s="228"/>
      <c r="R153" s="228"/>
      <c r="S153" s="228"/>
      <c r="T153" s="229"/>
      <c r="AT153" s="230" t="s">
        <v>175</v>
      </c>
      <c r="AU153" s="230" t="s">
        <v>81</v>
      </c>
      <c r="AV153" s="12" t="s">
        <v>81</v>
      </c>
      <c r="AW153" s="12" t="s">
        <v>35</v>
      </c>
      <c r="AX153" s="12" t="s">
        <v>71</v>
      </c>
      <c r="AY153" s="230" t="s">
        <v>119</v>
      </c>
    </row>
    <row r="154" spans="2:51" s="11" customFormat="1" ht="13.5">
      <c r="B154" s="208"/>
      <c r="C154" s="209"/>
      <c r="D154" s="203" t="s">
        <v>175</v>
      </c>
      <c r="E154" s="210" t="s">
        <v>21</v>
      </c>
      <c r="F154" s="211" t="s">
        <v>190</v>
      </c>
      <c r="G154" s="209"/>
      <c r="H154" s="212" t="s">
        <v>21</v>
      </c>
      <c r="I154" s="213"/>
      <c r="J154" s="209"/>
      <c r="K154" s="209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175</v>
      </c>
      <c r="AU154" s="218" t="s">
        <v>81</v>
      </c>
      <c r="AV154" s="11" t="s">
        <v>79</v>
      </c>
      <c r="AW154" s="11" t="s">
        <v>35</v>
      </c>
      <c r="AX154" s="11" t="s">
        <v>71</v>
      </c>
      <c r="AY154" s="218" t="s">
        <v>119</v>
      </c>
    </row>
    <row r="155" spans="2:51" s="12" customFormat="1" ht="13.5">
      <c r="B155" s="219"/>
      <c r="C155" s="220"/>
      <c r="D155" s="203" t="s">
        <v>175</v>
      </c>
      <c r="E155" s="231" t="s">
        <v>21</v>
      </c>
      <c r="F155" s="232" t="s">
        <v>234</v>
      </c>
      <c r="G155" s="220"/>
      <c r="H155" s="233">
        <v>30.305</v>
      </c>
      <c r="I155" s="225"/>
      <c r="J155" s="220"/>
      <c r="K155" s="220"/>
      <c r="L155" s="226"/>
      <c r="M155" s="227"/>
      <c r="N155" s="228"/>
      <c r="O155" s="228"/>
      <c r="P155" s="228"/>
      <c r="Q155" s="228"/>
      <c r="R155" s="228"/>
      <c r="S155" s="228"/>
      <c r="T155" s="229"/>
      <c r="AT155" s="230" t="s">
        <v>175</v>
      </c>
      <c r="AU155" s="230" t="s">
        <v>81</v>
      </c>
      <c r="AV155" s="12" t="s">
        <v>81</v>
      </c>
      <c r="AW155" s="12" t="s">
        <v>35</v>
      </c>
      <c r="AX155" s="12" t="s">
        <v>71</v>
      </c>
      <c r="AY155" s="230" t="s">
        <v>119</v>
      </c>
    </row>
    <row r="156" spans="2:51" s="11" customFormat="1" ht="13.5">
      <c r="B156" s="208"/>
      <c r="C156" s="209"/>
      <c r="D156" s="203" t="s">
        <v>175</v>
      </c>
      <c r="E156" s="210" t="s">
        <v>21</v>
      </c>
      <c r="F156" s="211" t="s">
        <v>192</v>
      </c>
      <c r="G156" s="209"/>
      <c r="H156" s="212" t="s">
        <v>21</v>
      </c>
      <c r="I156" s="213"/>
      <c r="J156" s="209"/>
      <c r="K156" s="209"/>
      <c r="L156" s="214"/>
      <c r="M156" s="215"/>
      <c r="N156" s="216"/>
      <c r="O156" s="216"/>
      <c r="P156" s="216"/>
      <c r="Q156" s="216"/>
      <c r="R156" s="216"/>
      <c r="S156" s="216"/>
      <c r="T156" s="217"/>
      <c r="AT156" s="218" t="s">
        <v>175</v>
      </c>
      <c r="AU156" s="218" t="s">
        <v>81</v>
      </c>
      <c r="AV156" s="11" t="s">
        <v>79</v>
      </c>
      <c r="AW156" s="11" t="s">
        <v>35</v>
      </c>
      <c r="AX156" s="11" t="s">
        <v>71</v>
      </c>
      <c r="AY156" s="218" t="s">
        <v>119</v>
      </c>
    </row>
    <row r="157" spans="2:51" s="12" customFormat="1" ht="13.5">
      <c r="B157" s="219"/>
      <c r="C157" s="220"/>
      <c r="D157" s="203" t="s">
        <v>175</v>
      </c>
      <c r="E157" s="231" t="s">
        <v>21</v>
      </c>
      <c r="F157" s="232" t="s">
        <v>235</v>
      </c>
      <c r="G157" s="220"/>
      <c r="H157" s="233">
        <v>14.392</v>
      </c>
      <c r="I157" s="225"/>
      <c r="J157" s="220"/>
      <c r="K157" s="220"/>
      <c r="L157" s="226"/>
      <c r="M157" s="227"/>
      <c r="N157" s="228"/>
      <c r="O157" s="228"/>
      <c r="P157" s="228"/>
      <c r="Q157" s="228"/>
      <c r="R157" s="228"/>
      <c r="S157" s="228"/>
      <c r="T157" s="229"/>
      <c r="AT157" s="230" t="s">
        <v>175</v>
      </c>
      <c r="AU157" s="230" t="s">
        <v>81</v>
      </c>
      <c r="AV157" s="12" t="s">
        <v>81</v>
      </c>
      <c r="AW157" s="12" t="s">
        <v>35</v>
      </c>
      <c r="AX157" s="12" t="s">
        <v>71</v>
      </c>
      <c r="AY157" s="230" t="s">
        <v>119</v>
      </c>
    </row>
    <row r="158" spans="2:51" s="11" customFormat="1" ht="13.5">
      <c r="B158" s="208"/>
      <c r="C158" s="209"/>
      <c r="D158" s="203" t="s">
        <v>175</v>
      </c>
      <c r="E158" s="210" t="s">
        <v>21</v>
      </c>
      <c r="F158" s="211" t="s">
        <v>194</v>
      </c>
      <c r="G158" s="209"/>
      <c r="H158" s="212" t="s">
        <v>21</v>
      </c>
      <c r="I158" s="213"/>
      <c r="J158" s="209"/>
      <c r="K158" s="209"/>
      <c r="L158" s="214"/>
      <c r="M158" s="215"/>
      <c r="N158" s="216"/>
      <c r="O158" s="216"/>
      <c r="P158" s="216"/>
      <c r="Q158" s="216"/>
      <c r="R158" s="216"/>
      <c r="S158" s="216"/>
      <c r="T158" s="217"/>
      <c r="AT158" s="218" t="s">
        <v>175</v>
      </c>
      <c r="AU158" s="218" t="s">
        <v>81</v>
      </c>
      <c r="AV158" s="11" t="s">
        <v>79</v>
      </c>
      <c r="AW158" s="11" t="s">
        <v>35</v>
      </c>
      <c r="AX158" s="11" t="s">
        <v>71</v>
      </c>
      <c r="AY158" s="218" t="s">
        <v>119</v>
      </c>
    </row>
    <row r="159" spans="2:51" s="12" customFormat="1" ht="13.5">
      <c r="B159" s="219"/>
      <c r="C159" s="220"/>
      <c r="D159" s="203" t="s">
        <v>175</v>
      </c>
      <c r="E159" s="231" t="s">
        <v>21</v>
      </c>
      <c r="F159" s="232" t="s">
        <v>236</v>
      </c>
      <c r="G159" s="220"/>
      <c r="H159" s="233">
        <v>35.226</v>
      </c>
      <c r="I159" s="225"/>
      <c r="J159" s="220"/>
      <c r="K159" s="220"/>
      <c r="L159" s="226"/>
      <c r="M159" s="227"/>
      <c r="N159" s="228"/>
      <c r="O159" s="228"/>
      <c r="P159" s="228"/>
      <c r="Q159" s="228"/>
      <c r="R159" s="228"/>
      <c r="S159" s="228"/>
      <c r="T159" s="229"/>
      <c r="AT159" s="230" t="s">
        <v>175</v>
      </c>
      <c r="AU159" s="230" t="s">
        <v>81</v>
      </c>
      <c r="AV159" s="12" t="s">
        <v>81</v>
      </c>
      <c r="AW159" s="12" t="s">
        <v>35</v>
      </c>
      <c r="AX159" s="12" t="s">
        <v>71</v>
      </c>
      <c r="AY159" s="230" t="s">
        <v>119</v>
      </c>
    </row>
    <row r="160" spans="2:51" s="11" customFormat="1" ht="13.5">
      <c r="B160" s="208"/>
      <c r="C160" s="209"/>
      <c r="D160" s="203" t="s">
        <v>175</v>
      </c>
      <c r="E160" s="210" t="s">
        <v>21</v>
      </c>
      <c r="F160" s="211" t="s">
        <v>196</v>
      </c>
      <c r="G160" s="209"/>
      <c r="H160" s="212" t="s">
        <v>21</v>
      </c>
      <c r="I160" s="213"/>
      <c r="J160" s="209"/>
      <c r="K160" s="209"/>
      <c r="L160" s="214"/>
      <c r="M160" s="215"/>
      <c r="N160" s="216"/>
      <c r="O160" s="216"/>
      <c r="P160" s="216"/>
      <c r="Q160" s="216"/>
      <c r="R160" s="216"/>
      <c r="S160" s="216"/>
      <c r="T160" s="217"/>
      <c r="AT160" s="218" t="s">
        <v>175</v>
      </c>
      <c r="AU160" s="218" t="s">
        <v>81</v>
      </c>
      <c r="AV160" s="11" t="s">
        <v>79</v>
      </c>
      <c r="AW160" s="11" t="s">
        <v>35</v>
      </c>
      <c r="AX160" s="11" t="s">
        <v>71</v>
      </c>
      <c r="AY160" s="218" t="s">
        <v>119</v>
      </c>
    </row>
    <row r="161" spans="2:51" s="12" customFormat="1" ht="13.5">
      <c r="B161" s="219"/>
      <c r="C161" s="220"/>
      <c r="D161" s="203" t="s">
        <v>175</v>
      </c>
      <c r="E161" s="231" t="s">
        <v>21</v>
      </c>
      <c r="F161" s="232" t="s">
        <v>237</v>
      </c>
      <c r="G161" s="220"/>
      <c r="H161" s="233">
        <v>99.848</v>
      </c>
      <c r="I161" s="225"/>
      <c r="J161" s="220"/>
      <c r="K161" s="220"/>
      <c r="L161" s="226"/>
      <c r="M161" s="227"/>
      <c r="N161" s="228"/>
      <c r="O161" s="228"/>
      <c r="P161" s="228"/>
      <c r="Q161" s="228"/>
      <c r="R161" s="228"/>
      <c r="S161" s="228"/>
      <c r="T161" s="229"/>
      <c r="AT161" s="230" t="s">
        <v>175</v>
      </c>
      <c r="AU161" s="230" t="s">
        <v>81</v>
      </c>
      <c r="AV161" s="12" t="s">
        <v>81</v>
      </c>
      <c r="AW161" s="12" t="s">
        <v>35</v>
      </c>
      <c r="AX161" s="12" t="s">
        <v>71</v>
      </c>
      <c r="AY161" s="230" t="s">
        <v>119</v>
      </c>
    </row>
    <row r="162" spans="2:51" s="11" customFormat="1" ht="13.5">
      <c r="B162" s="208"/>
      <c r="C162" s="209"/>
      <c r="D162" s="203" t="s">
        <v>175</v>
      </c>
      <c r="E162" s="210" t="s">
        <v>21</v>
      </c>
      <c r="F162" s="211" t="s">
        <v>238</v>
      </c>
      <c r="G162" s="209"/>
      <c r="H162" s="212" t="s">
        <v>21</v>
      </c>
      <c r="I162" s="213"/>
      <c r="J162" s="209"/>
      <c r="K162" s="209"/>
      <c r="L162" s="214"/>
      <c r="M162" s="215"/>
      <c r="N162" s="216"/>
      <c r="O162" s="216"/>
      <c r="P162" s="216"/>
      <c r="Q162" s="216"/>
      <c r="R162" s="216"/>
      <c r="S162" s="216"/>
      <c r="T162" s="217"/>
      <c r="AT162" s="218" t="s">
        <v>175</v>
      </c>
      <c r="AU162" s="218" t="s">
        <v>81</v>
      </c>
      <c r="AV162" s="11" t="s">
        <v>79</v>
      </c>
      <c r="AW162" s="11" t="s">
        <v>35</v>
      </c>
      <c r="AX162" s="11" t="s">
        <v>71</v>
      </c>
      <c r="AY162" s="218" t="s">
        <v>119</v>
      </c>
    </row>
    <row r="163" spans="2:51" s="12" customFormat="1" ht="13.5">
      <c r="B163" s="219"/>
      <c r="C163" s="220"/>
      <c r="D163" s="203" t="s">
        <v>175</v>
      </c>
      <c r="E163" s="231" t="s">
        <v>21</v>
      </c>
      <c r="F163" s="232" t="s">
        <v>239</v>
      </c>
      <c r="G163" s="220"/>
      <c r="H163" s="233">
        <v>39.24</v>
      </c>
      <c r="I163" s="225"/>
      <c r="J163" s="220"/>
      <c r="K163" s="220"/>
      <c r="L163" s="226"/>
      <c r="M163" s="227"/>
      <c r="N163" s="228"/>
      <c r="O163" s="228"/>
      <c r="P163" s="228"/>
      <c r="Q163" s="228"/>
      <c r="R163" s="228"/>
      <c r="S163" s="228"/>
      <c r="T163" s="229"/>
      <c r="AT163" s="230" t="s">
        <v>175</v>
      </c>
      <c r="AU163" s="230" t="s">
        <v>81</v>
      </c>
      <c r="AV163" s="12" t="s">
        <v>81</v>
      </c>
      <c r="AW163" s="12" t="s">
        <v>35</v>
      </c>
      <c r="AX163" s="12" t="s">
        <v>71</v>
      </c>
      <c r="AY163" s="230" t="s">
        <v>119</v>
      </c>
    </row>
    <row r="164" spans="2:51" s="12" customFormat="1" ht="13.5">
      <c r="B164" s="219"/>
      <c r="C164" s="220"/>
      <c r="D164" s="203" t="s">
        <v>175</v>
      </c>
      <c r="E164" s="231" t="s">
        <v>21</v>
      </c>
      <c r="F164" s="232" t="s">
        <v>240</v>
      </c>
      <c r="G164" s="220"/>
      <c r="H164" s="233">
        <v>40.56</v>
      </c>
      <c r="I164" s="225"/>
      <c r="J164" s="220"/>
      <c r="K164" s="220"/>
      <c r="L164" s="226"/>
      <c r="M164" s="227"/>
      <c r="N164" s="228"/>
      <c r="O164" s="228"/>
      <c r="P164" s="228"/>
      <c r="Q164" s="228"/>
      <c r="R164" s="228"/>
      <c r="S164" s="228"/>
      <c r="T164" s="229"/>
      <c r="AT164" s="230" t="s">
        <v>175</v>
      </c>
      <c r="AU164" s="230" t="s">
        <v>81</v>
      </c>
      <c r="AV164" s="12" t="s">
        <v>81</v>
      </c>
      <c r="AW164" s="12" t="s">
        <v>35</v>
      </c>
      <c r="AX164" s="12" t="s">
        <v>71</v>
      </c>
      <c r="AY164" s="230" t="s">
        <v>119</v>
      </c>
    </row>
    <row r="165" spans="2:51" s="11" customFormat="1" ht="13.5">
      <c r="B165" s="208"/>
      <c r="C165" s="209"/>
      <c r="D165" s="203" t="s">
        <v>175</v>
      </c>
      <c r="E165" s="210" t="s">
        <v>21</v>
      </c>
      <c r="F165" s="211" t="s">
        <v>198</v>
      </c>
      <c r="G165" s="209"/>
      <c r="H165" s="212" t="s">
        <v>21</v>
      </c>
      <c r="I165" s="213"/>
      <c r="J165" s="209"/>
      <c r="K165" s="209"/>
      <c r="L165" s="214"/>
      <c r="M165" s="215"/>
      <c r="N165" s="216"/>
      <c r="O165" s="216"/>
      <c r="P165" s="216"/>
      <c r="Q165" s="216"/>
      <c r="R165" s="216"/>
      <c r="S165" s="216"/>
      <c r="T165" s="217"/>
      <c r="AT165" s="218" t="s">
        <v>175</v>
      </c>
      <c r="AU165" s="218" t="s">
        <v>81</v>
      </c>
      <c r="AV165" s="11" t="s">
        <v>79</v>
      </c>
      <c r="AW165" s="11" t="s">
        <v>35</v>
      </c>
      <c r="AX165" s="11" t="s">
        <v>71</v>
      </c>
      <c r="AY165" s="218" t="s">
        <v>119</v>
      </c>
    </row>
    <row r="166" spans="2:51" s="12" customFormat="1" ht="13.5">
      <c r="B166" s="219"/>
      <c r="C166" s="220"/>
      <c r="D166" s="221" t="s">
        <v>175</v>
      </c>
      <c r="E166" s="222" t="s">
        <v>21</v>
      </c>
      <c r="F166" s="223" t="s">
        <v>241</v>
      </c>
      <c r="G166" s="220"/>
      <c r="H166" s="224">
        <v>-10.32</v>
      </c>
      <c r="I166" s="225"/>
      <c r="J166" s="220"/>
      <c r="K166" s="220"/>
      <c r="L166" s="226"/>
      <c r="M166" s="227"/>
      <c r="N166" s="228"/>
      <c r="O166" s="228"/>
      <c r="P166" s="228"/>
      <c r="Q166" s="228"/>
      <c r="R166" s="228"/>
      <c r="S166" s="228"/>
      <c r="T166" s="229"/>
      <c r="AT166" s="230" t="s">
        <v>175</v>
      </c>
      <c r="AU166" s="230" t="s">
        <v>81</v>
      </c>
      <c r="AV166" s="12" t="s">
        <v>81</v>
      </c>
      <c r="AW166" s="12" t="s">
        <v>35</v>
      </c>
      <c r="AX166" s="12" t="s">
        <v>71</v>
      </c>
      <c r="AY166" s="230" t="s">
        <v>119</v>
      </c>
    </row>
    <row r="167" spans="2:65" s="1" customFormat="1" ht="31.5" customHeight="1">
      <c r="B167" s="39"/>
      <c r="C167" s="191" t="s">
        <v>151</v>
      </c>
      <c r="D167" s="191" t="s">
        <v>122</v>
      </c>
      <c r="E167" s="192" t="s">
        <v>242</v>
      </c>
      <c r="F167" s="193" t="s">
        <v>243</v>
      </c>
      <c r="G167" s="194" t="s">
        <v>227</v>
      </c>
      <c r="H167" s="195">
        <v>462.629</v>
      </c>
      <c r="I167" s="196">
        <v>47.190850237439996</v>
      </c>
      <c r="J167" s="197">
        <f>ROUND(I167*H167,2)</f>
        <v>21831.86</v>
      </c>
      <c r="K167" s="193" t="s">
        <v>126</v>
      </c>
      <c r="L167" s="59"/>
      <c r="M167" s="198" t="s">
        <v>21</v>
      </c>
      <c r="N167" s="199" t="s">
        <v>42</v>
      </c>
      <c r="O167" s="40"/>
      <c r="P167" s="200">
        <f>O167*H167</f>
        <v>0</v>
      </c>
      <c r="Q167" s="200">
        <v>0</v>
      </c>
      <c r="R167" s="200">
        <f>Q167*H167</f>
        <v>0</v>
      </c>
      <c r="S167" s="200">
        <v>0</v>
      </c>
      <c r="T167" s="201">
        <f>S167*H167</f>
        <v>0</v>
      </c>
      <c r="AR167" s="23" t="s">
        <v>138</v>
      </c>
      <c r="AT167" s="23" t="s">
        <v>122</v>
      </c>
      <c r="AU167" s="23" t="s">
        <v>81</v>
      </c>
      <c r="AY167" s="23" t="s">
        <v>119</v>
      </c>
      <c r="BE167" s="202">
        <f>IF(N167="základní",J167,0)</f>
        <v>21831.86</v>
      </c>
      <c r="BF167" s="202">
        <f>IF(N167="snížená",J167,0)</f>
        <v>0</v>
      </c>
      <c r="BG167" s="202">
        <f>IF(N167="zákl. přenesená",J167,0)</f>
        <v>0</v>
      </c>
      <c r="BH167" s="202">
        <f>IF(N167="sníž. přenesená",J167,0)</f>
        <v>0</v>
      </c>
      <c r="BI167" s="202">
        <f>IF(N167="nulová",J167,0)</f>
        <v>0</v>
      </c>
      <c r="BJ167" s="23" t="s">
        <v>79</v>
      </c>
      <c r="BK167" s="202">
        <f>ROUND(I167*H167,2)</f>
        <v>21831.86</v>
      </c>
      <c r="BL167" s="23" t="s">
        <v>138</v>
      </c>
      <c r="BM167" s="23" t="s">
        <v>244</v>
      </c>
    </row>
    <row r="168" spans="2:65" s="1" customFormat="1" ht="44.25" customHeight="1">
      <c r="B168" s="39"/>
      <c r="C168" s="191" t="s">
        <v>245</v>
      </c>
      <c r="D168" s="191" t="s">
        <v>122</v>
      </c>
      <c r="E168" s="192" t="s">
        <v>246</v>
      </c>
      <c r="F168" s="193" t="s">
        <v>247</v>
      </c>
      <c r="G168" s="194" t="s">
        <v>173</v>
      </c>
      <c r="H168" s="195">
        <v>71.893</v>
      </c>
      <c r="I168" s="196">
        <v>136.5861991424</v>
      </c>
      <c r="J168" s="197">
        <f>ROUND(I168*H168,2)</f>
        <v>9819.59</v>
      </c>
      <c r="K168" s="193" t="s">
        <v>126</v>
      </c>
      <c r="L168" s="59"/>
      <c r="M168" s="198" t="s">
        <v>21</v>
      </c>
      <c r="N168" s="199" t="s">
        <v>42</v>
      </c>
      <c r="O168" s="40"/>
      <c r="P168" s="200">
        <f>O168*H168</f>
        <v>0</v>
      </c>
      <c r="Q168" s="200">
        <v>0</v>
      </c>
      <c r="R168" s="200">
        <f>Q168*H168</f>
        <v>0</v>
      </c>
      <c r="S168" s="200">
        <v>0</v>
      </c>
      <c r="T168" s="201">
        <f>S168*H168</f>
        <v>0</v>
      </c>
      <c r="AR168" s="23" t="s">
        <v>138</v>
      </c>
      <c r="AT168" s="23" t="s">
        <v>122</v>
      </c>
      <c r="AU168" s="23" t="s">
        <v>81</v>
      </c>
      <c r="AY168" s="23" t="s">
        <v>119</v>
      </c>
      <c r="BE168" s="202">
        <f>IF(N168="základní",J168,0)</f>
        <v>9819.59</v>
      </c>
      <c r="BF168" s="202">
        <f>IF(N168="snížená",J168,0)</f>
        <v>0</v>
      </c>
      <c r="BG168" s="202">
        <f>IF(N168="zákl. přenesená",J168,0)</f>
        <v>0</v>
      </c>
      <c r="BH168" s="202">
        <f>IF(N168="sníž. přenesená",J168,0)</f>
        <v>0</v>
      </c>
      <c r="BI168" s="202">
        <f>IF(N168="nulová",J168,0)</f>
        <v>0</v>
      </c>
      <c r="BJ168" s="23" t="s">
        <v>79</v>
      </c>
      <c r="BK168" s="202">
        <f>ROUND(I168*H168,2)</f>
        <v>9819.59</v>
      </c>
      <c r="BL168" s="23" t="s">
        <v>138</v>
      </c>
      <c r="BM168" s="23" t="s">
        <v>248</v>
      </c>
    </row>
    <row r="169" spans="2:51" s="11" customFormat="1" ht="13.5">
      <c r="B169" s="208"/>
      <c r="C169" s="209"/>
      <c r="D169" s="203" t="s">
        <v>175</v>
      </c>
      <c r="E169" s="210" t="s">
        <v>21</v>
      </c>
      <c r="F169" s="211" t="s">
        <v>249</v>
      </c>
      <c r="G169" s="209"/>
      <c r="H169" s="212" t="s">
        <v>21</v>
      </c>
      <c r="I169" s="213"/>
      <c r="J169" s="209"/>
      <c r="K169" s="209"/>
      <c r="L169" s="214"/>
      <c r="M169" s="215"/>
      <c r="N169" s="216"/>
      <c r="O169" s="216"/>
      <c r="P169" s="216"/>
      <c r="Q169" s="216"/>
      <c r="R169" s="216"/>
      <c r="S169" s="216"/>
      <c r="T169" s="217"/>
      <c r="AT169" s="218" t="s">
        <v>175</v>
      </c>
      <c r="AU169" s="218" t="s">
        <v>81</v>
      </c>
      <c r="AV169" s="11" t="s">
        <v>79</v>
      </c>
      <c r="AW169" s="11" t="s">
        <v>35</v>
      </c>
      <c r="AX169" s="11" t="s">
        <v>71</v>
      </c>
      <c r="AY169" s="218" t="s">
        <v>119</v>
      </c>
    </row>
    <row r="170" spans="2:51" s="12" customFormat="1" ht="13.5">
      <c r="B170" s="219"/>
      <c r="C170" s="220"/>
      <c r="D170" s="203" t="s">
        <v>175</v>
      </c>
      <c r="E170" s="231" t="s">
        <v>21</v>
      </c>
      <c r="F170" s="232" t="s">
        <v>250</v>
      </c>
      <c r="G170" s="220"/>
      <c r="H170" s="233">
        <v>179.015</v>
      </c>
      <c r="I170" s="225"/>
      <c r="J170" s="220"/>
      <c r="K170" s="220"/>
      <c r="L170" s="226"/>
      <c r="M170" s="227"/>
      <c r="N170" s="228"/>
      <c r="O170" s="228"/>
      <c r="P170" s="228"/>
      <c r="Q170" s="228"/>
      <c r="R170" s="228"/>
      <c r="S170" s="228"/>
      <c r="T170" s="229"/>
      <c r="AT170" s="230" t="s">
        <v>175</v>
      </c>
      <c r="AU170" s="230" t="s">
        <v>81</v>
      </c>
      <c r="AV170" s="12" t="s">
        <v>81</v>
      </c>
      <c r="AW170" s="12" t="s">
        <v>35</v>
      </c>
      <c r="AX170" s="12" t="s">
        <v>71</v>
      </c>
      <c r="AY170" s="230" t="s">
        <v>119</v>
      </c>
    </row>
    <row r="171" spans="2:51" s="11" customFormat="1" ht="13.5">
      <c r="B171" s="208"/>
      <c r="C171" s="209"/>
      <c r="D171" s="203" t="s">
        <v>175</v>
      </c>
      <c r="E171" s="210" t="s">
        <v>21</v>
      </c>
      <c r="F171" s="211" t="s">
        <v>251</v>
      </c>
      <c r="G171" s="209"/>
      <c r="H171" s="212" t="s">
        <v>21</v>
      </c>
      <c r="I171" s="213"/>
      <c r="J171" s="209"/>
      <c r="K171" s="209"/>
      <c r="L171" s="214"/>
      <c r="M171" s="215"/>
      <c r="N171" s="216"/>
      <c r="O171" s="216"/>
      <c r="P171" s="216"/>
      <c r="Q171" s="216"/>
      <c r="R171" s="216"/>
      <c r="S171" s="216"/>
      <c r="T171" s="217"/>
      <c r="AT171" s="218" t="s">
        <v>175</v>
      </c>
      <c r="AU171" s="218" t="s">
        <v>81</v>
      </c>
      <c r="AV171" s="11" t="s">
        <v>79</v>
      </c>
      <c r="AW171" s="11" t="s">
        <v>35</v>
      </c>
      <c r="AX171" s="11" t="s">
        <v>71</v>
      </c>
      <c r="AY171" s="218" t="s">
        <v>119</v>
      </c>
    </row>
    <row r="172" spans="2:51" s="12" customFormat="1" ht="13.5">
      <c r="B172" s="219"/>
      <c r="C172" s="220"/>
      <c r="D172" s="203" t="s">
        <v>175</v>
      </c>
      <c r="E172" s="231" t="s">
        <v>21</v>
      </c>
      <c r="F172" s="232" t="s">
        <v>252</v>
      </c>
      <c r="G172" s="220"/>
      <c r="H172" s="233">
        <v>-107.122</v>
      </c>
      <c r="I172" s="225"/>
      <c r="J172" s="220"/>
      <c r="K172" s="220"/>
      <c r="L172" s="226"/>
      <c r="M172" s="227"/>
      <c r="N172" s="228"/>
      <c r="O172" s="228"/>
      <c r="P172" s="228"/>
      <c r="Q172" s="228"/>
      <c r="R172" s="228"/>
      <c r="S172" s="228"/>
      <c r="T172" s="229"/>
      <c r="AT172" s="230" t="s">
        <v>175</v>
      </c>
      <c r="AU172" s="230" t="s">
        <v>81</v>
      </c>
      <c r="AV172" s="12" t="s">
        <v>81</v>
      </c>
      <c r="AW172" s="12" t="s">
        <v>35</v>
      </c>
      <c r="AX172" s="12" t="s">
        <v>71</v>
      </c>
      <c r="AY172" s="230" t="s">
        <v>119</v>
      </c>
    </row>
    <row r="173" spans="2:51" s="13" customFormat="1" ht="13.5">
      <c r="B173" s="234"/>
      <c r="C173" s="235"/>
      <c r="D173" s="221" t="s">
        <v>175</v>
      </c>
      <c r="E173" s="236" t="s">
        <v>21</v>
      </c>
      <c r="F173" s="237" t="s">
        <v>219</v>
      </c>
      <c r="G173" s="235"/>
      <c r="H173" s="238">
        <v>71.893</v>
      </c>
      <c r="I173" s="239"/>
      <c r="J173" s="235"/>
      <c r="K173" s="235"/>
      <c r="L173" s="240"/>
      <c r="M173" s="241"/>
      <c r="N173" s="242"/>
      <c r="O173" s="242"/>
      <c r="P173" s="242"/>
      <c r="Q173" s="242"/>
      <c r="R173" s="242"/>
      <c r="S173" s="242"/>
      <c r="T173" s="243"/>
      <c r="AT173" s="244" t="s">
        <v>175</v>
      </c>
      <c r="AU173" s="244" t="s">
        <v>81</v>
      </c>
      <c r="AV173" s="13" t="s">
        <v>138</v>
      </c>
      <c r="AW173" s="13" t="s">
        <v>6</v>
      </c>
      <c r="AX173" s="13" t="s">
        <v>79</v>
      </c>
      <c r="AY173" s="244" t="s">
        <v>119</v>
      </c>
    </row>
    <row r="174" spans="2:65" s="1" customFormat="1" ht="22.5" customHeight="1">
      <c r="B174" s="39"/>
      <c r="C174" s="191" t="s">
        <v>253</v>
      </c>
      <c r="D174" s="191" t="s">
        <v>122</v>
      </c>
      <c r="E174" s="192" t="s">
        <v>254</v>
      </c>
      <c r="F174" s="193" t="s">
        <v>255</v>
      </c>
      <c r="G174" s="194" t="s">
        <v>256</v>
      </c>
      <c r="H174" s="195">
        <v>115.029</v>
      </c>
      <c r="I174" s="196">
        <v>349</v>
      </c>
      <c r="J174" s="197">
        <f>ROUND(I174*H174,2)</f>
        <v>40145.12</v>
      </c>
      <c r="K174" s="193" t="s">
        <v>21</v>
      </c>
      <c r="L174" s="59"/>
      <c r="M174" s="198" t="s">
        <v>21</v>
      </c>
      <c r="N174" s="199" t="s">
        <v>42</v>
      </c>
      <c r="O174" s="40"/>
      <c r="P174" s="200">
        <f>O174*H174</f>
        <v>0</v>
      </c>
      <c r="Q174" s="200">
        <v>0</v>
      </c>
      <c r="R174" s="200">
        <f>Q174*H174</f>
        <v>0</v>
      </c>
      <c r="S174" s="200">
        <v>0</v>
      </c>
      <c r="T174" s="201">
        <f>S174*H174</f>
        <v>0</v>
      </c>
      <c r="AR174" s="23" t="s">
        <v>138</v>
      </c>
      <c r="AT174" s="23" t="s">
        <v>122</v>
      </c>
      <c r="AU174" s="23" t="s">
        <v>81</v>
      </c>
      <c r="AY174" s="23" t="s">
        <v>119</v>
      </c>
      <c r="BE174" s="202">
        <f>IF(N174="základní",J174,0)</f>
        <v>40145.12</v>
      </c>
      <c r="BF174" s="202">
        <f>IF(N174="snížená",J174,0)</f>
        <v>0</v>
      </c>
      <c r="BG174" s="202">
        <f>IF(N174="zákl. přenesená",J174,0)</f>
        <v>0</v>
      </c>
      <c r="BH174" s="202">
        <f>IF(N174="sníž. přenesená",J174,0)</f>
        <v>0</v>
      </c>
      <c r="BI174" s="202">
        <f>IF(N174="nulová",J174,0)</f>
        <v>0</v>
      </c>
      <c r="BJ174" s="23" t="s">
        <v>79</v>
      </c>
      <c r="BK174" s="202">
        <f>ROUND(I174*H174,2)</f>
        <v>40145.12</v>
      </c>
      <c r="BL174" s="23" t="s">
        <v>138</v>
      </c>
      <c r="BM174" s="23" t="s">
        <v>257</v>
      </c>
    </row>
    <row r="175" spans="2:51" s="12" customFormat="1" ht="13.5">
      <c r="B175" s="219"/>
      <c r="C175" s="220"/>
      <c r="D175" s="221" t="s">
        <v>175</v>
      </c>
      <c r="E175" s="220"/>
      <c r="F175" s="223" t="s">
        <v>258</v>
      </c>
      <c r="G175" s="220"/>
      <c r="H175" s="224">
        <v>115.029</v>
      </c>
      <c r="I175" s="225"/>
      <c r="J175" s="220"/>
      <c r="K175" s="220"/>
      <c r="L175" s="226"/>
      <c r="M175" s="227"/>
      <c r="N175" s="228"/>
      <c r="O175" s="228"/>
      <c r="P175" s="228"/>
      <c r="Q175" s="228"/>
      <c r="R175" s="228"/>
      <c r="S175" s="228"/>
      <c r="T175" s="229"/>
      <c r="AT175" s="230" t="s">
        <v>175</v>
      </c>
      <c r="AU175" s="230" t="s">
        <v>81</v>
      </c>
      <c r="AV175" s="12" t="s">
        <v>81</v>
      </c>
      <c r="AW175" s="12" t="s">
        <v>6</v>
      </c>
      <c r="AX175" s="12" t="s">
        <v>79</v>
      </c>
      <c r="AY175" s="230" t="s">
        <v>119</v>
      </c>
    </row>
    <row r="176" spans="2:65" s="1" customFormat="1" ht="31.5" customHeight="1">
      <c r="B176" s="39"/>
      <c r="C176" s="191" t="s">
        <v>259</v>
      </c>
      <c r="D176" s="191" t="s">
        <v>122</v>
      </c>
      <c r="E176" s="192" t="s">
        <v>260</v>
      </c>
      <c r="F176" s="193" t="s">
        <v>261</v>
      </c>
      <c r="G176" s="194" t="s">
        <v>173</v>
      </c>
      <c r="H176" s="195">
        <v>107.122</v>
      </c>
      <c r="I176" s="196">
        <v>79.4682995008</v>
      </c>
      <c r="J176" s="197">
        <f>ROUND(I176*H176,2)</f>
        <v>8512.8</v>
      </c>
      <c r="K176" s="193" t="s">
        <v>21</v>
      </c>
      <c r="L176" s="59"/>
      <c r="M176" s="198" t="s">
        <v>21</v>
      </c>
      <c r="N176" s="199" t="s">
        <v>42</v>
      </c>
      <c r="O176" s="40"/>
      <c r="P176" s="200">
        <f>O176*H176</f>
        <v>0</v>
      </c>
      <c r="Q176" s="200">
        <v>0</v>
      </c>
      <c r="R176" s="200">
        <f>Q176*H176</f>
        <v>0</v>
      </c>
      <c r="S176" s="200">
        <v>0</v>
      </c>
      <c r="T176" s="201">
        <f>S176*H176</f>
        <v>0</v>
      </c>
      <c r="AR176" s="23" t="s">
        <v>138</v>
      </c>
      <c r="AT176" s="23" t="s">
        <v>122</v>
      </c>
      <c r="AU176" s="23" t="s">
        <v>81</v>
      </c>
      <c r="AY176" s="23" t="s">
        <v>119</v>
      </c>
      <c r="BE176" s="202">
        <f>IF(N176="základní",J176,0)</f>
        <v>8512.8</v>
      </c>
      <c r="BF176" s="202">
        <f>IF(N176="snížená",J176,0)</f>
        <v>0</v>
      </c>
      <c r="BG176" s="202">
        <f>IF(N176="zákl. přenesená",J176,0)</f>
        <v>0</v>
      </c>
      <c r="BH176" s="202">
        <f>IF(N176="sníž. přenesená",J176,0)</f>
        <v>0</v>
      </c>
      <c r="BI176" s="202">
        <f>IF(N176="nulová",J176,0)</f>
        <v>0</v>
      </c>
      <c r="BJ176" s="23" t="s">
        <v>79</v>
      </c>
      <c r="BK176" s="202">
        <f>ROUND(I176*H176,2)</f>
        <v>8512.8</v>
      </c>
      <c r="BL176" s="23" t="s">
        <v>138</v>
      </c>
      <c r="BM176" s="23" t="s">
        <v>262</v>
      </c>
    </row>
    <row r="177" spans="2:51" s="11" customFormat="1" ht="13.5">
      <c r="B177" s="208"/>
      <c r="C177" s="209"/>
      <c r="D177" s="203" t="s">
        <v>175</v>
      </c>
      <c r="E177" s="210" t="s">
        <v>21</v>
      </c>
      <c r="F177" s="211" t="s">
        <v>249</v>
      </c>
      <c r="G177" s="209"/>
      <c r="H177" s="212" t="s">
        <v>21</v>
      </c>
      <c r="I177" s="213"/>
      <c r="J177" s="209"/>
      <c r="K177" s="209"/>
      <c r="L177" s="214"/>
      <c r="M177" s="215"/>
      <c r="N177" s="216"/>
      <c r="O177" s="216"/>
      <c r="P177" s="216"/>
      <c r="Q177" s="216"/>
      <c r="R177" s="216"/>
      <c r="S177" s="216"/>
      <c r="T177" s="217"/>
      <c r="AT177" s="218" t="s">
        <v>175</v>
      </c>
      <c r="AU177" s="218" t="s">
        <v>81</v>
      </c>
      <c r="AV177" s="11" t="s">
        <v>79</v>
      </c>
      <c r="AW177" s="11" t="s">
        <v>35</v>
      </c>
      <c r="AX177" s="11" t="s">
        <v>71</v>
      </c>
      <c r="AY177" s="218" t="s">
        <v>119</v>
      </c>
    </row>
    <row r="178" spans="2:51" s="12" customFormat="1" ht="13.5">
      <c r="B178" s="219"/>
      <c r="C178" s="220"/>
      <c r="D178" s="203" t="s">
        <v>175</v>
      </c>
      <c r="E178" s="231" t="s">
        <v>21</v>
      </c>
      <c r="F178" s="232" t="s">
        <v>263</v>
      </c>
      <c r="G178" s="220"/>
      <c r="H178" s="233">
        <v>182.111</v>
      </c>
      <c r="I178" s="225"/>
      <c r="J178" s="220"/>
      <c r="K178" s="220"/>
      <c r="L178" s="226"/>
      <c r="M178" s="227"/>
      <c r="N178" s="228"/>
      <c r="O178" s="228"/>
      <c r="P178" s="228"/>
      <c r="Q178" s="228"/>
      <c r="R178" s="228"/>
      <c r="S178" s="228"/>
      <c r="T178" s="229"/>
      <c r="AT178" s="230" t="s">
        <v>175</v>
      </c>
      <c r="AU178" s="230" t="s">
        <v>81</v>
      </c>
      <c r="AV178" s="12" t="s">
        <v>81</v>
      </c>
      <c r="AW178" s="12" t="s">
        <v>35</v>
      </c>
      <c r="AX178" s="12" t="s">
        <v>71</v>
      </c>
      <c r="AY178" s="230" t="s">
        <v>119</v>
      </c>
    </row>
    <row r="179" spans="2:51" s="11" customFormat="1" ht="13.5">
      <c r="B179" s="208"/>
      <c r="C179" s="209"/>
      <c r="D179" s="203" t="s">
        <v>175</v>
      </c>
      <c r="E179" s="210" t="s">
        <v>21</v>
      </c>
      <c r="F179" s="211" t="s">
        <v>264</v>
      </c>
      <c r="G179" s="209"/>
      <c r="H179" s="212" t="s">
        <v>21</v>
      </c>
      <c r="I179" s="213"/>
      <c r="J179" s="209"/>
      <c r="K179" s="209"/>
      <c r="L179" s="214"/>
      <c r="M179" s="215"/>
      <c r="N179" s="216"/>
      <c r="O179" s="216"/>
      <c r="P179" s="216"/>
      <c r="Q179" s="216"/>
      <c r="R179" s="216"/>
      <c r="S179" s="216"/>
      <c r="T179" s="217"/>
      <c r="AT179" s="218" t="s">
        <v>175</v>
      </c>
      <c r="AU179" s="218" t="s">
        <v>81</v>
      </c>
      <c r="AV179" s="11" t="s">
        <v>79</v>
      </c>
      <c r="AW179" s="11" t="s">
        <v>35</v>
      </c>
      <c r="AX179" s="11" t="s">
        <v>71</v>
      </c>
      <c r="AY179" s="218" t="s">
        <v>119</v>
      </c>
    </row>
    <row r="180" spans="2:51" s="12" customFormat="1" ht="13.5">
      <c r="B180" s="219"/>
      <c r="C180" s="220"/>
      <c r="D180" s="203" t="s">
        <v>175</v>
      </c>
      <c r="E180" s="231" t="s">
        <v>21</v>
      </c>
      <c r="F180" s="232" t="s">
        <v>265</v>
      </c>
      <c r="G180" s="220"/>
      <c r="H180" s="233">
        <v>-9.919</v>
      </c>
      <c r="I180" s="225"/>
      <c r="J180" s="220"/>
      <c r="K180" s="220"/>
      <c r="L180" s="226"/>
      <c r="M180" s="227"/>
      <c r="N180" s="228"/>
      <c r="O180" s="228"/>
      <c r="P180" s="228"/>
      <c r="Q180" s="228"/>
      <c r="R180" s="228"/>
      <c r="S180" s="228"/>
      <c r="T180" s="229"/>
      <c r="AT180" s="230" t="s">
        <v>175</v>
      </c>
      <c r="AU180" s="230" t="s">
        <v>81</v>
      </c>
      <c r="AV180" s="12" t="s">
        <v>81</v>
      </c>
      <c r="AW180" s="12" t="s">
        <v>35</v>
      </c>
      <c r="AX180" s="12" t="s">
        <v>71</v>
      </c>
      <c r="AY180" s="230" t="s">
        <v>119</v>
      </c>
    </row>
    <row r="181" spans="2:51" s="11" customFormat="1" ht="13.5">
      <c r="B181" s="208"/>
      <c r="C181" s="209"/>
      <c r="D181" s="203" t="s">
        <v>175</v>
      </c>
      <c r="E181" s="210" t="s">
        <v>21</v>
      </c>
      <c r="F181" s="211" t="s">
        <v>266</v>
      </c>
      <c r="G181" s="209"/>
      <c r="H181" s="212" t="s">
        <v>21</v>
      </c>
      <c r="I181" s="213"/>
      <c r="J181" s="209"/>
      <c r="K181" s="209"/>
      <c r="L181" s="214"/>
      <c r="M181" s="215"/>
      <c r="N181" s="216"/>
      <c r="O181" s="216"/>
      <c r="P181" s="216"/>
      <c r="Q181" s="216"/>
      <c r="R181" s="216"/>
      <c r="S181" s="216"/>
      <c r="T181" s="217"/>
      <c r="AT181" s="218" t="s">
        <v>175</v>
      </c>
      <c r="AU181" s="218" t="s">
        <v>81</v>
      </c>
      <c r="AV181" s="11" t="s">
        <v>79</v>
      </c>
      <c r="AW181" s="11" t="s">
        <v>35</v>
      </c>
      <c r="AX181" s="11" t="s">
        <v>71</v>
      </c>
      <c r="AY181" s="218" t="s">
        <v>119</v>
      </c>
    </row>
    <row r="182" spans="2:51" s="12" customFormat="1" ht="13.5">
      <c r="B182" s="219"/>
      <c r="C182" s="220"/>
      <c r="D182" s="203" t="s">
        <v>175</v>
      </c>
      <c r="E182" s="231" t="s">
        <v>21</v>
      </c>
      <c r="F182" s="232" t="s">
        <v>267</v>
      </c>
      <c r="G182" s="220"/>
      <c r="H182" s="233">
        <v>-23.67</v>
      </c>
      <c r="I182" s="225"/>
      <c r="J182" s="220"/>
      <c r="K182" s="220"/>
      <c r="L182" s="226"/>
      <c r="M182" s="227"/>
      <c r="N182" s="228"/>
      <c r="O182" s="228"/>
      <c r="P182" s="228"/>
      <c r="Q182" s="228"/>
      <c r="R182" s="228"/>
      <c r="S182" s="228"/>
      <c r="T182" s="229"/>
      <c r="AT182" s="230" t="s">
        <v>175</v>
      </c>
      <c r="AU182" s="230" t="s">
        <v>81</v>
      </c>
      <c r="AV182" s="12" t="s">
        <v>81</v>
      </c>
      <c r="AW182" s="12" t="s">
        <v>35</v>
      </c>
      <c r="AX182" s="12" t="s">
        <v>71</v>
      </c>
      <c r="AY182" s="230" t="s">
        <v>119</v>
      </c>
    </row>
    <row r="183" spans="2:51" s="11" customFormat="1" ht="13.5">
      <c r="B183" s="208"/>
      <c r="C183" s="209"/>
      <c r="D183" s="203" t="s">
        <v>175</v>
      </c>
      <c r="E183" s="210" t="s">
        <v>21</v>
      </c>
      <c r="F183" s="211" t="s">
        <v>198</v>
      </c>
      <c r="G183" s="209"/>
      <c r="H183" s="212" t="s">
        <v>21</v>
      </c>
      <c r="I183" s="213"/>
      <c r="J183" s="209"/>
      <c r="K183" s="209"/>
      <c r="L183" s="214"/>
      <c r="M183" s="215"/>
      <c r="N183" s="216"/>
      <c r="O183" s="216"/>
      <c r="P183" s="216"/>
      <c r="Q183" s="216"/>
      <c r="R183" s="216"/>
      <c r="S183" s="216"/>
      <c r="T183" s="217"/>
      <c r="AT183" s="218" t="s">
        <v>175</v>
      </c>
      <c r="AU183" s="218" t="s">
        <v>81</v>
      </c>
      <c r="AV183" s="11" t="s">
        <v>79</v>
      </c>
      <c r="AW183" s="11" t="s">
        <v>35</v>
      </c>
      <c r="AX183" s="11" t="s">
        <v>71</v>
      </c>
      <c r="AY183" s="218" t="s">
        <v>119</v>
      </c>
    </row>
    <row r="184" spans="2:51" s="12" customFormat="1" ht="13.5">
      <c r="B184" s="219"/>
      <c r="C184" s="220"/>
      <c r="D184" s="203" t="s">
        <v>175</v>
      </c>
      <c r="E184" s="231" t="s">
        <v>21</v>
      </c>
      <c r="F184" s="232" t="s">
        <v>199</v>
      </c>
      <c r="G184" s="220"/>
      <c r="H184" s="233">
        <v>-3.096</v>
      </c>
      <c r="I184" s="225"/>
      <c r="J184" s="220"/>
      <c r="K184" s="220"/>
      <c r="L184" s="226"/>
      <c r="M184" s="227"/>
      <c r="N184" s="228"/>
      <c r="O184" s="228"/>
      <c r="P184" s="228"/>
      <c r="Q184" s="228"/>
      <c r="R184" s="228"/>
      <c r="S184" s="228"/>
      <c r="T184" s="229"/>
      <c r="AT184" s="230" t="s">
        <v>175</v>
      </c>
      <c r="AU184" s="230" t="s">
        <v>81</v>
      </c>
      <c r="AV184" s="12" t="s">
        <v>81</v>
      </c>
      <c r="AW184" s="12" t="s">
        <v>35</v>
      </c>
      <c r="AX184" s="12" t="s">
        <v>71</v>
      </c>
      <c r="AY184" s="230" t="s">
        <v>119</v>
      </c>
    </row>
    <row r="185" spans="2:51" s="11" customFormat="1" ht="13.5">
      <c r="B185" s="208"/>
      <c r="C185" s="209"/>
      <c r="D185" s="203" t="s">
        <v>175</v>
      </c>
      <c r="E185" s="210" t="s">
        <v>21</v>
      </c>
      <c r="F185" s="211" t="s">
        <v>268</v>
      </c>
      <c r="G185" s="209"/>
      <c r="H185" s="212" t="s">
        <v>21</v>
      </c>
      <c r="I185" s="213"/>
      <c r="J185" s="209"/>
      <c r="K185" s="209"/>
      <c r="L185" s="214"/>
      <c r="M185" s="215"/>
      <c r="N185" s="216"/>
      <c r="O185" s="216"/>
      <c r="P185" s="216"/>
      <c r="Q185" s="216"/>
      <c r="R185" s="216"/>
      <c r="S185" s="216"/>
      <c r="T185" s="217"/>
      <c r="AT185" s="218" t="s">
        <v>175</v>
      </c>
      <c r="AU185" s="218" t="s">
        <v>81</v>
      </c>
      <c r="AV185" s="11" t="s">
        <v>79</v>
      </c>
      <c r="AW185" s="11" t="s">
        <v>35</v>
      </c>
      <c r="AX185" s="11" t="s">
        <v>71</v>
      </c>
      <c r="AY185" s="218" t="s">
        <v>119</v>
      </c>
    </row>
    <row r="186" spans="2:51" s="11" customFormat="1" ht="13.5">
      <c r="B186" s="208"/>
      <c r="C186" s="209"/>
      <c r="D186" s="203" t="s">
        <v>175</v>
      </c>
      <c r="E186" s="210" t="s">
        <v>21</v>
      </c>
      <c r="F186" s="211" t="s">
        <v>215</v>
      </c>
      <c r="G186" s="209"/>
      <c r="H186" s="212" t="s">
        <v>21</v>
      </c>
      <c r="I186" s="213"/>
      <c r="J186" s="209"/>
      <c r="K186" s="209"/>
      <c r="L186" s="214"/>
      <c r="M186" s="215"/>
      <c r="N186" s="216"/>
      <c r="O186" s="216"/>
      <c r="P186" s="216"/>
      <c r="Q186" s="216"/>
      <c r="R186" s="216"/>
      <c r="S186" s="216"/>
      <c r="T186" s="217"/>
      <c r="AT186" s="218" t="s">
        <v>175</v>
      </c>
      <c r="AU186" s="218" t="s">
        <v>81</v>
      </c>
      <c r="AV186" s="11" t="s">
        <v>79</v>
      </c>
      <c r="AW186" s="11" t="s">
        <v>35</v>
      </c>
      <c r="AX186" s="11" t="s">
        <v>71</v>
      </c>
      <c r="AY186" s="218" t="s">
        <v>119</v>
      </c>
    </row>
    <row r="187" spans="2:51" s="12" customFormat="1" ht="13.5">
      <c r="B187" s="219"/>
      <c r="C187" s="220"/>
      <c r="D187" s="203" t="s">
        <v>175</v>
      </c>
      <c r="E187" s="231" t="s">
        <v>21</v>
      </c>
      <c r="F187" s="232" t="s">
        <v>269</v>
      </c>
      <c r="G187" s="220"/>
      <c r="H187" s="233">
        <v>-18.835</v>
      </c>
      <c r="I187" s="225"/>
      <c r="J187" s="220"/>
      <c r="K187" s="220"/>
      <c r="L187" s="226"/>
      <c r="M187" s="227"/>
      <c r="N187" s="228"/>
      <c r="O187" s="228"/>
      <c r="P187" s="228"/>
      <c r="Q187" s="228"/>
      <c r="R187" s="228"/>
      <c r="S187" s="228"/>
      <c r="T187" s="229"/>
      <c r="AT187" s="230" t="s">
        <v>175</v>
      </c>
      <c r="AU187" s="230" t="s">
        <v>81</v>
      </c>
      <c r="AV187" s="12" t="s">
        <v>81</v>
      </c>
      <c r="AW187" s="12" t="s">
        <v>35</v>
      </c>
      <c r="AX187" s="12" t="s">
        <v>71</v>
      </c>
      <c r="AY187" s="230" t="s">
        <v>119</v>
      </c>
    </row>
    <row r="188" spans="2:51" s="11" customFormat="1" ht="13.5">
      <c r="B188" s="208"/>
      <c r="C188" s="209"/>
      <c r="D188" s="203" t="s">
        <v>175</v>
      </c>
      <c r="E188" s="210" t="s">
        <v>21</v>
      </c>
      <c r="F188" s="211" t="s">
        <v>217</v>
      </c>
      <c r="G188" s="209"/>
      <c r="H188" s="212" t="s">
        <v>21</v>
      </c>
      <c r="I188" s="213"/>
      <c r="J188" s="209"/>
      <c r="K188" s="209"/>
      <c r="L188" s="214"/>
      <c r="M188" s="215"/>
      <c r="N188" s="216"/>
      <c r="O188" s="216"/>
      <c r="P188" s="216"/>
      <c r="Q188" s="216"/>
      <c r="R188" s="216"/>
      <c r="S188" s="216"/>
      <c r="T188" s="217"/>
      <c r="AT188" s="218" t="s">
        <v>175</v>
      </c>
      <c r="AU188" s="218" t="s">
        <v>81</v>
      </c>
      <c r="AV188" s="11" t="s">
        <v>79</v>
      </c>
      <c r="AW188" s="11" t="s">
        <v>35</v>
      </c>
      <c r="AX188" s="11" t="s">
        <v>71</v>
      </c>
      <c r="AY188" s="218" t="s">
        <v>119</v>
      </c>
    </row>
    <row r="189" spans="2:51" s="12" customFormat="1" ht="13.5">
      <c r="B189" s="219"/>
      <c r="C189" s="220"/>
      <c r="D189" s="221" t="s">
        <v>175</v>
      </c>
      <c r="E189" s="222" t="s">
        <v>21</v>
      </c>
      <c r="F189" s="223" t="s">
        <v>270</v>
      </c>
      <c r="G189" s="220"/>
      <c r="H189" s="224">
        <v>-19.469</v>
      </c>
      <c r="I189" s="225"/>
      <c r="J189" s="220"/>
      <c r="K189" s="220"/>
      <c r="L189" s="226"/>
      <c r="M189" s="227"/>
      <c r="N189" s="228"/>
      <c r="O189" s="228"/>
      <c r="P189" s="228"/>
      <c r="Q189" s="228"/>
      <c r="R189" s="228"/>
      <c r="S189" s="228"/>
      <c r="T189" s="229"/>
      <c r="AT189" s="230" t="s">
        <v>175</v>
      </c>
      <c r="AU189" s="230" t="s">
        <v>81</v>
      </c>
      <c r="AV189" s="12" t="s">
        <v>81</v>
      </c>
      <c r="AW189" s="12" t="s">
        <v>35</v>
      </c>
      <c r="AX189" s="12" t="s">
        <v>71</v>
      </c>
      <c r="AY189" s="230" t="s">
        <v>119</v>
      </c>
    </row>
    <row r="190" spans="2:65" s="1" customFormat="1" ht="44.25" customHeight="1">
      <c r="B190" s="39"/>
      <c r="C190" s="191" t="s">
        <v>271</v>
      </c>
      <c r="D190" s="191" t="s">
        <v>122</v>
      </c>
      <c r="E190" s="192" t="s">
        <v>272</v>
      </c>
      <c r="F190" s="193" t="s">
        <v>273</v>
      </c>
      <c r="G190" s="194" t="s">
        <v>173</v>
      </c>
      <c r="H190" s="195">
        <v>23.67</v>
      </c>
      <c r="I190" s="196">
        <v>181.0993688448</v>
      </c>
      <c r="J190" s="197">
        <f>ROUND(I190*H190,2)</f>
        <v>4286.62</v>
      </c>
      <c r="K190" s="193" t="s">
        <v>126</v>
      </c>
      <c r="L190" s="59"/>
      <c r="M190" s="198" t="s">
        <v>21</v>
      </c>
      <c r="N190" s="199" t="s">
        <v>42</v>
      </c>
      <c r="O190" s="40"/>
      <c r="P190" s="200">
        <f>O190*H190</f>
        <v>0</v>
      </c>
      <c r="Q190" s="200">
        <v>0</v>
      </c>
      <c r="R190" s="200">
        <f>Q190*H190</f>
        <v>0</v>
      </c>
      <c r="S190" s="200">
        <v>0</v>
      </c>
      <c r="T190" s="201">
        <f>S190*H190</f>
        <v>0</v>
      </c>
      <c r="AR190" s="23" t="s">
        <v>138</v>
      </c>
      <c r="AT190" s="23" t="s">
        <v>122</v>
      </c>
      <c r="AU190" s="23" t="s">
        <v>81</v>
      </c>
      <c r="AY190" s="23" t="s">
        <v>119</v>
      </c>
      <c r="BE190" s="202">
        <f>IF(N190="základní",J190,0)</f>
        <v>4286.62</v>
      </c>
      <c r="BF190" s="202">
        <f>IF(N190="snížená",J190,0)</f>
        <v>0</v>
      </c>
      <c r="BG190" s="202">
        <f>IF(N190="zákl. přenesená",J190,0)</f>
        <v>0</v>
      </c>
      <c r="BH190" s="202">
        <f>IF(N190="sníž. přenesená",J190,0)</f>
        <v>0</v>
      </c>
      <c r="BI190" s="202">
        <f>IF(N190="nulová",J190,0)</f>
        <v>0</v>
      </c>
      <c r="BJ190" s="23" t="s">
        <v>79</v>
      </c>
      <c r="BK190" s="202">
        <f>ROUND(I190*H190,2)</f>
        <v>4286.62</v>
      </c>
      <c r="BL190" s="23" t="s">
        <v>138</v>
      </c>
      <c r="BM190" s="23" t="s">
        <v>274</v>
      </c>
    </row>
    <row r="191" spans="2:51" s="11" customFormat="1" ht="13.5">
      <c r="B191" s="208"/>
      <c r="C191" s="209"/>
      <c r="D191" s="203" t="s">
        <v>175</v>
      </c>
      <c r="E191" s="210" t="s">
        <v>21</v>
      </c>
      <c r="F191" s="211" t="s">
        <v>182</v>
      </c>
      <c r="G191" s="209"/>
      <c r="H191" s="212" t="s">
        <v>21</v>
      </c>
      <c r="I191" s="213"/>
      <c r="J191" s="209"/>
      <c r="K191" s="209"/>
      <c r="L191" s="214"/>
      <c r="M191" s="215"/>
      <c r="N191" s="216"/>
      <c r="O191" s="216"/>
      <c r="P191" s="216"/>
      <c r="Q191" s="216"/>
      <c r="R191" s="216"/>
      <c r="S191" s="216"/>
      <c r="T191" s="217"/>
      <c r="AT191" s="218" t="s">
        <v>175</v>
      </c>
      <c r="AU191" s="218" t="s">
        <v>81</v>
      </c>
      <c r="AV191" s="11" t="s">
        <v>79</v>
      </c>
      <c r="AW191" s="11" t="s">
        <v>35</v>
      </c>
      <c r="AX191" s="11" t="s">
        <v>71</v>
      </c>
      <c r="AY191" s="218" t="s">
        <v>119</v>
      </c>
    </row>
    <row r="192" spans="2:51" s="12" customFormat="1" ht="13.5">
      <c r="B192" s="219"/>
      <c r="C192" s="220"/>
      <c r="D192" s="203" t="s">
        <v>175</v>
      </c>
      <c r="E192" s="231" t="s">
        <v>21</v>
      </c>
      <c r="F192" s="232" t="s">
        <v>275</v>
      </c>
      <c r="G192" s="220"/>
      <c r="H192" s="233">
        <v>2.962</v>
      </c>
      <c r="I192" s="225"/>
      <c r="J192" s="220"/>
      <c r="K192" s="220"/>
      <c r="L192" s="226"/>
      <c r="M192" s="227"/>
      <c r="N192" s="228"/>
      <c r="O192" s="228"/>
      <c r="P192" s="228"/>
      <c r="Q192" s="228"/>
      <c r="R192" s="228"/>
      <c r="S192" s="228"/>
      <c r="T192" s="229"/>
      <c r="AT192" s="230" t="s">
        <v>175</v>
      </c>
      <c r="AU192" s="230" t="s">
        <v>81</v>
      </c>
      <c r="AV192" s="12" t="s">
        <v>81</v>
      </c>
      <c r="AW192" s="12" t="s">
        <v>35</v>
      </c>
      <c r="AX192" s="12" t="s">
        <v>71</v>
      </c>
      <c r="AY192" s="230" t="s">
        <v>119</v>
      </c>
    </row>
    <row r="193" spans="2:51" s="11" customFormat="1" ht="13.5">
      <c r="B193" s="208"/>
      <c r="C193" s="209"/>
      <c r="D193" s="203" t="s">
        <v>175</v>
      </c>
      <c r="E193" s="210" t="s">
        <v>21</v>
      </c>
      <c r="F193" s="211" t="s">
        <v>184</v>
      </c>
      <c r="G193" s="209"/>
      <c r="H193" s="212" t="s">
        <v>21</v>
      </c>
      <c r="I193" s="213"/>
      <c r="J193" s="209"/>
      <c r="K193" s="209"/>
      <c r="L193" s="214"/>
      <c r="M193" s="215"/>
      <c r="N193" s="216"/>
      <c r="O193" s="216"/>
      <c r="P193" s="216"/>
      <c r="Q193" s="216"/>
      <c r="R193" s="216"/>
      <c r="S193" s="216"/>
      <c r="T193" s="217"/>
      <c r="AT193" s="218" t="s">
        <v>175</v>
      </c>
      <c r="AU193" s="218" t="s">
        <v>81</v>
      </c>
      <c r="AV193" s="11" t="s">
        <v>79</v>
      </c>
      <c r="AW193" s="11" t="s">
        <v>35</v>
      </c>
      <c r="AX193" s="11" t="s">
        <v>71</v>
      </c>
      <c r="AY193" s="218" t="s">
        <v>119</v>
      </c>
    </row>
    <row r="194" spans="2:51" s="12" customFormat="1" ht="13.5">
      <c r="B194" s="219"/>
      <c r="C194" s="220"/>
      <c r="D194" s="203" t="s">
        <v>175</v>
      </c>
      <c r="E194" s="231" t="s">
        <v>21</v>
      </c>
      <c r="F194" s="232" t="s">
        <v>276</v>
      </c>
      <c r="G194" s="220"/>
      <c r="H194" s="233">
        <v>4.593</v>
      </c>
      <c r="I194" s="225"/>
      <c r="J194" s="220"/>
      <c r="K194" s="220"/>
      <c r="L194" s="226"/>
      <c r="M194" s="227"/>
      <c r="N194" s="228"/>
      <c r="O194" s="228"/>
      <c r="P194" s="228"/>
      <c r="Q194" s="228"/>
      <c r="R194" s="228"/>
      <c r="S194" s="228"/>
      <c r="T194" s="229"/>
      <c r="AT194" s="230" t="s">
        <v>175</v>
      </c>
      <c r="AU194" s="230" t="s">
        <v>81</v>
      </c>
      <c r="AV194" s="12" t="s">
        <v>81</v>
      </c>
      <c r="AW194" s="12" t="s">
        <v>35</v>
      </c>
      <c r="AX194" s="12" t="s">
        <v>71</v>
      </c>
      <c r="AY194" s="230" t="s">
        <v>119</v>
      </c>
    </row>
    <row r="195" spans="2:51" s="11" customFormat="1" ht="13.5">
      <c r="B195" s="208"/>
      <c r="C195" s="209"/>
      <c r="D195" s="203" t="s">
        <v>175</v>
      </c>
      <c r="E195" s="210" t="s">
        <v>21</v>
      </c>
      <c r="F195" s="211" t="s">
        <v>186</v>
      </c>
      <c r="G195" s="209"/>
      <c r="H195" s="212" t="s">
        <v>21</v>
      </c>
      <c r="I195" s="213"/>
      <c r="J195" s="209"/>
      <c r="K195" s="209"/>
      <c r="L195" s="214"/>
      <c r="M195" s="215"/>
      <c r="N195" s="216"/>
      <c r="O195" s="216"/>
      <c r="P195" s="216"/>
      <c r="Q195" s="216"/>
      <c r="R195" s="216"/>
      <c r="S195" s="216"/>
      <c r="T195" s="217"/>
      <c r="AT195" s="218" t="s">
        <v>175</v>
      </c>
      <c r="AU195" s="218" t="s">
        <v>81</v>
      </c>
      <c r="AV195" s="11" t="s">
        <v>79</v>
      </c>
      <c r="AW195" s="11" t="s">
        <v>35</v>
      </c>
      <c r="AX195" s="11" t="s">
        <v>71</v>
      </c>
      <c r="AY195" s="218" t="s">
        <v>119</v>
      </c>
    </row>
    <row r="196" spans="2:51" s="12" customFormat="1" ht="13.5">
      <c r="B196" s="219"/>
      <c r="C196" s="220"/>
      <c r="D196" s="203" t="s">
        <v>175</v>
      </c>
      <c r="E196" s="231" t="s">
        <v>21</v>
      </c>
      <c r="F196" s="232" t="s">
        <v>277</v>
      </c>
      <c r="G196" s="220"/>
      <c r="H196" s="233">
        <v>3.996</v>
      </c>
      <c r="I196" s="225"/>
      <c r="J196" s="220"/>
      <c r="K196" s="220"/>
      <c r="L196" s="226"/>
      <c r="M196" s="227"/>
      <c r="N196" s="228"/>
      <c r="O196" s="228"/>
      <c r="P196" s="228"/>
      <c r="Q196" s="228"/>
      <c r="R196" s="228"/>
      <c r="S196" s="228"/>
      <c r="T196" s="229"/>
      <c r="AT196" s="230" t="s">
        <v>175</v>
      </c>
      <c r="AU196" s="230" t="s">
        <v>81</v>
      </c>
      <c r="AV196" s="12" t="s">
        <v>81</v>
      </c>
      <c r="AW196" s="12" t="s">
        <v>35</v>
      </c>
      <c r="AX196" s="12" t="s">
        <v>71</v>
      </c>
      <c r="AY196" s="230" t="s">
        <v>119</v>
      </c>
    </row>
    <row r="197" spans="2:51" s="11" customFormat="1" ht="13.5">
      <c r="B197" s="208"/>
      <c r="C197" s="209"/>
      <c r="D197" s="203" t="s">
        <v>175</v>
      </c>
      <c r="E197" s="210" t="s">
        <v>21</v>
      </c>
      <c r="F197" s="211" t="s">
        <v>188</v>
      </c>
      <c r="G197" s="209"/>
      <c r="H197" s="212" t="s">
        <v>21</v>
      </c>
      <c r="I197" s="213"/>
      <c r="J197" s="209"/>
      <c r="K197" s="209"/>
      <c r="L197" s="214"/>
      <c r="M197" s="215"/>
      <c r="N197" s="216"/>
      <c r="O197" s="216"/>
      <c r="P197" s="216"/>
      <c r="Q197" s="216"/>
      <c r="R197" s="216"/>
      <c r="S197" s="216"/>
      <c r="T197" s="217"/>
      <c r="AT197" s="218" t="s">
        <v>175</v>
      </c>
      <c r="AU197" s="218" t="s">
        <v>81</v>
      </c>
      <c r="AV197" s="11" t="s">
        <v>79</v>
      </c>
      <c r="AW197" s="11" t="s">
        <v>35</v>
      </c>
      <c r="AX197" s="11" t="s">
        <v>71</v>
      </c>
      <c r="AY197" s="218" t="s">
        <v>119</v>
      </c>
    </row>
    <row r="198" spans="2:51" s="12" customFormat="1" ht="13.5">
      <c r="B198" s="219"/>
      <c r="C198" s="220"/>
      <c r="D198" s="203" t="s">
        <v>175</v>
      </c>
      <c r="E198" s="231" t="s">
        <v>21</v>
      </c>
      <c r="F198" s="232" t="s">
        <v>278</v>
      </c>
      <c r="G198" s="220"/>
      <c r="H198" s="233">
        <v>1.958</v>
      </c>
      <c r="I198" s="225"/>
      <c r="J198" s="220"/>
      <c r="K198" s="220"/>
      <c r="L198" s="226"/>
      <c r="M198" s="227"/>
      <c r="N198" s="228"/>
      <c r="O198" s="228"/>
      <c r="P198" s="228"/>
      <c r="Q198" s="228"/>
      <c r="R198" s="228"/>
      <c r="S198" s="228"/>
      <c r="T198" s="229"/>
      <c r="AT198" s="230" t="s">
        <v>175</v>
      </c>
      <c r="AU198" s="230" t="s">
        <v>81</v>
      </c>
      <c r="AV198" s="12" t="s">
        <v>81</v>
      </c>
      <c r="AW198" s="12" t="s">
        <v>35</v>
      </c>
      <c r="AX198" s="12" t="s">
        <v>71</v>
      </c>
      <c r="AY198" s="230" t="s">
        <v>119</v>
      </c>
    </row>
    <row r="199" spans="2:51" s="11" customFormat="1" ht="13.5">
      <c r="B199" s="208"/>
      <c r="C199" s="209"/>
      <c r="D199" s="203" t="s">
        <v>175</v>
      </c>
      <c r="E199" s="210" t="s">
        <v>21</v>
      </c>
      <c r="F199" s="211" t="s">
        <v>190</v>
      </c>
      <c r="G199" s="209"/>
      <c r="H199" s="212" t="s">
        <v>21</v>
      </c>
      <c r="I199" s="213"/>
      <c r="J199" s="209"/>
      <c r="K199" s="209"/>
      <c r="L199" s="214"/>
      <c r="M199" s="215"/>
      <c r="N199" s="216"/>
      <c r="O199" s="216"/>
      <c r="P199" s="216"/>
      <c r="Q199" s="216"/>
      <c r="R199" s="216"/>
      <c r="S199" s="216"/>
      <c r="T199" s="217"/>
      <c r="AT199" s="218" t="s">
        <v>175</v>
      </c>
      <c r="AU199" s="218" t="s">
        <v>81</v>
      </c>
      <c r="AV199" s="11" t="s">
        <v>79</v>
      </c>
      <c r="AW199" s="11" t="s">
        <v>35</v>
      </c>
      <c r="AX199" s="11" t="s">
        <v>71</v>
      </c>
      <c r="AY199" s="218" t="s">
        <v>119</v>
      </c>
    </row>
    <row r="200" spans="2:51" s="12" customFormat="1" ht="13.5">
      <c r="B200" s="219"/>
      <c r="C200" s="220"/>
      <c r="D200" s="203" t="s">
        <v>175</v>
      </c>
      <c r="E200" s="231" t="s">
        <v>21</v>
      </c>
      <c r="F200" s="232" t="s">
        <v>279</v>
      </c>
      <c r="G200" s="220"/>
      <c r="H200" s="233">
        <v>1.283</v>
      </c>
      <c r="I200" s="225"/>
      <c r="J200" s="220"/>
      <c r="K200" s="220"/>
      <c r="L200" s="226"/>
      <c r="M200" s="227"/>
      <c r="N200" s="228"/>
      <c r="O200" s="228"/>
      <c r="P200" s="228"/>
      <c r="Q200" s="228"/>
      <c r="R200" s="228"/>
      <c r="S200" s="228"/>
      <c r="T200" s="229"/>
      <c r="AT200" s="230" t="s">
        <v>175</v>
      </c>
      <c r="AU200" s="230" t="s">
        <v>81</v>
      </c>
      <c r="AV200" s="12" t="s">
        <v>81</v>
      </c>
      <c r="AW200" s="12" t="s">
        <v>35</v>
      </c>
      <c r="AX200" s="12" t="s">
        <v>71</v>
      </c>
      <c r="AY200" s="230" t="s">
        <v>119</v>
      </c>
    </row>
    <row r="201" spans="2:51" s="11" customFormat="1" ht="13.5">
      <c r="B201" s="208"/>
      <c r="C201" s="209"/>
      <c r="D201" s="203" t="s">
        <v>175</v>
      </c>
      <c r="E201" s="210" t="s">
        <v>21</v>
      </c>
      <c r="F201" s="211" t="s">
        <v>192</v>
      </c>
      <c r="G201" s="209"/>
      <c r="H201" s="212" t="s">
        <v>21</v>
      </c>
      <c r="I201" s="213"/>
      <c r="J201" s="209"/>
      <c r="K201" s="209"/>
      <c r="L201" s="214"/>
      <c r="M201" s="215"/>
      <c r="N201" s="216"/>
      <c r="O201" s="216"/>
      <c r="P201" s="216"/>
      <c r="Q201" s="216"/>
      <c r="R201" s="216"/>
      <c r="S201" s="216"/>
      <c r="T201" s="217"/>
      <c r="AT201" s="218" t="s">
        <v>175</v>
      </c>
      <c r="AU201" s="218" t="s">
        <v>81</v>
      </c>
      <c r="AV201" s="11" t="s">
        <v>79</v>
      </c>
      <c r="AW201" s="11" t="s">
        <v>35</v>
      </c>
      <c r="AX201" s="11" t="s">
        <v>71</v>
      </c>
      <c r="AY201" s="218" t="s">
        <v>119</v>
      </c>
    </row>
    <row r="202" spans="2:51" s="12" customFormat="1" ht="13.5">
      <c r="B202" s="219"/>
      <c r="C202" s="220"/>
      <c r="D202" s="203" t="s">
        <v>175</v>
      </c>
      <c r="E202" s="231" t="s">
        <v>21</v>
      </c>
      <c r="F202" s="232" t="s">
        <v>280</v>
      </c>
      <c r="G202" s="220"/>
      <c r="H202" s="233">
        <v>1.388</v>
      </c>
      <c r="I202" s="225"/>
      <c r="J202" s="220"/>
      <c r="K202" s="220"/>
      <c r="L202" s="226"/>
      <c r="M202" s="227"/>
      <c r="N202" s="228"/>
      <c r="O202" s="228"/>
      <c r="P202" s="228"/>
      <c r="Q202" s="228"/>
      <c r="R202" s="228"/>
      <c r="S202" s="228"/>
      <c r="T202" s="229"/>
      <c r="AT202" s="230" t="s">
        <v>175</v>
      </c>
      <c r="AU202" s="230" t="s">
        <v>81</v>
      </c>
      <c r="AV202" s="12" t="s">
        <v>81</v>
      </c>
      <c r="AW202" s="12" t="s">
        <v>35</v>
      </c>
      <c r="AX202" s="12" t="s">
        <v>71</v>
      </c>
      <c r="AY202" s="230" t="s">
        <v>119</v>
      </c>
    </row>
    <row r="203" spans="2:51" s="11" customFormat="1" ht="13.5">
      <c r="B203" s="208"/>
      <c r="C203" s="209"/>
      <c r="D203" s="203" t="s">
        <v>175</v>
      </c>
      <c r="E203" s="210" t="s">
        <v>21</v>
      </c>
      <c r="F203" s="211" t="s">
        <v>194</v>
      </c>
      <c r="G203" s="209"/>
      <c r="H203" s="212" t="s">
        <v>21</v>
      </c>
      <c r="I203" s="213"/>
      <c r="J203" s="209"/>
      <c r="K203" s="209"/>
      <c r="L203" s="214"/>
      <c r="M203" s="215"/>
      <c r="N203" s="216"/>
      <c r="O203" s="216"/>
      <c r="P203" s="216"/>
      <c r="Q203" s="216"/>
      <c r="R203" s="216"/>
      <c r="S203" s="216"/>
      <c r="T203" s="217"/>
      <c r="AT203" s="218" t="s">
        <v>175</v>
      </c>
      <c r="AU203" s="218" t="s">
        <v>81</v>
      </c>
      <c r="AV203" s="11" t="s">
        <v>79</v>
      </c>
      <c r="AW203" s="11" t="s">
        <v>35</v>
      </c>
      <c r="AX203" s="11" t="s">
        <v>71</v>
      </c>
      <c r="AY203" s="218" t="s">
        <v>119</v>
      </c>
    </row>
    <row r="204" spans="2:51" s="12" customFormat="1" ht="13.5">
      <c r="B204" s="219"/>
      <c r="C204" s="220"/>
      <c r="D204" s="203" t="s">
        <v>175</v>
      </c>
      <c r="E204" s="231" t="s">
        <v>21</v>
      </c>
      <c r="F204" s="232" t="s">
        <v>281</v>
      </c>
      <c r="G204" s="220"/>
      <c r="H204" s="233">
        <v>1.391</v>
      </c>
      <c r="I204" s="225"/>
      <c r="J204" s="220"/>
      <c r="K204" s="220"/>
      <c r="L204" s="226"/>
      <c r="M204" s="227"/>
      <c r="N204" s="228"/>
      <c r="O204" s="228"/>
      <c r="P204" s="228"/>
      <c r="Q204" s="228"/>
      <c r="R204" s="228"/>
      <c r="S204" s="228"/>
      <c r="T204" s="229"/>
      <c r="AT204" s="230" t="s">
        <v>175</v>
      </c>
      <c r="AU204" s="230" t="s">
        <v>81</v>
      </c>
      <c r="AV204" s="12" t="s">
        <v>81</v>
      </c>
      <c r="AW204" s="12" t="s">
        <v>35</v>
      </c>
      <c r="AX204" s="12" t="s">
        <v>71</v>
      </c>
      <c r="AY204" s="230" t="s">
        <v>119</v>
      </c>
    </row>
    <row r="205" spans="2:51" s="11" customFormat="1" ht="13.5">
      <c r="B205" s="208"/>
      <c r="C205" s="209"/>
      <c r="D205" s="203" t="s">
        <v>175</v>
      </c>
      <c r="E205" s="210" t="s">
        <v>21</v>
      </c>
      <c r="F205" s="211" t="s">
        <v>196</v>
      </c>
      <c r="G205" s="209"/>
      <c r="H205" s="212" t="s">
        <v>21</v>
      </c>
      <c r="I205" s="213"/>
      <c r="J205" s="209"/>
      <c r="K205" s="209"/>
      <c r="L205" s="214"/>
      <c r="M205" s="215"/>
      <c r="N205" s="216"/>
      <c r="O205" s="216"/>
      <c r="P205" s="216"/>
      <c r="Q205" s="216"/>
      <c r="R205" s="216"/>
      <c r="S205" s="216"/>
      <c r="T205" s="217"/>
      <c r="AT205" s="218" t="s">
        <v>175</v>
      </c>
      <c r="AU205" s="218" t="s">
        <v>81</v>
      </c>
      <c r="AV205" s="11" t="s">
        <v>79</v>
      </c>
      <c r="AW205" s="11" t="s">
        <v>35</v>
      </c>
      <c r="AX205" s="11" t="s">
        <v>71</v>
      </c>
      <c r="AY205" s="218" t="s">
        <v>119</v>
      </c>
    </row>
    <row r="206" spans="2:51" s="12" customFormat="1" ht="13.5">
      <c r="B206" s="219"/>
      <c r="C206" s="220"/>
      <c r="D206" s="203" t="s">
        <v>175</v>
      </c>
      <c r="E206" s="231" t="s">
        <v>21</v>
      </c>
      <c r="F206" s="232" t="s">
        <v>282</v>
      </c>
      <c r="G206" s="220"/>
      <c r="H206" s="233">
        <v>6.099</v>
      </c>
      <c r="I206" s="225"/>
      <c r="J206" s="220"/>
      <c r="K206" s="220"/>
      <c r="L206" s="226"/>
      <c r="M206" s="227"/>
      <c r="N206" s="228"/>
      <c r="O206" s="228"/>
      <c r="P206" s="228"/>
      <c r="Q206" s="228"/>
      <c r="R206" s="228"/>
      <c r="S206" s="228"/>
      <c r="T206" s="229"/>
      <c r="AT206" s="230" t="s">
        <v>175</v>
      </c>
      <c r="AU206" s="230" t="s">
        <v>81</v>
      </c>
      <c r="AV206" s="12" t="s">
        <v>81</v>
      </c>
      <c r="AW206" s="12" t="s">
        <v>35</v>
      </c>
      <c r="AX206" s="12" t="s">
        <v>71</v>
      </c>
      <c r="AY206" s="230" t="s">
        <v>119</v>
      </c>
    </row>
    <row r="207" spans="2:51" s="13" customFormat="1" ht="13.5">
      <c r="B207" s="234"/>
      <c r="C207" s="235"/>
      <c r="D207" s="221" t="s">
        <v>175</v>
      </c>
      <c r="E207" s="236" t="s">
        <v>21</v>
      </c>
      <c r="F207" s="237" t="s">
        <v>219</v>
      </c>
      <c r="G207" s="235"/>
      <c r="H207" s="238">
        <v>23.67</v>
      </c>
      <c r="I207" s="239"/>
      <c r="J207" s="235"/>
      <c r="K207" s="235"/>
      <c r="L207" s="240"/>
      <c r="M207" s="241"/>
      <c r="N207" s="242"/>
      <c r="O207" s="242"/>
      <c r="P207" s="242"/>
      <c r="Q207" s="242"/>
      <c r="R207" s="242"/>
      <c r="S207" s="242"/>
      <c r="T207" s="243"/>
      <c r="AT207" s="244" t="s">
        <v>175</v>
      </c>
      <c r="AU207" s="244" t="s">
        <v>81</v>
      </c>
      <c r="AV207" s="13" t="s">
        <v>138</v>
      </c>
      <c r="AW207" s="13" t="s">
        <v>6</v>
      </c>
      <c r="AX207" s="13" t="s">
        <v>79</v>
      </c>
      <c r="AY207" s="244" t="s">
        <v>119</v>
      </c>
    </row>
    <row r="208" spans="2:65" s="1" customFormat="1" ht="22.5" customHeight="1">
      <c r="B208" s="39"/>
      <c r="C208" s="245" t="s">
        <v>283</v>
      </c>
      <c r="D208" s="245" t="s">
        <v>284</v>
      </c>
      <c r="E208" s="246" t="s">
        <v>285</v>
      </c>
      <c r="F208" s="247" t="s">
        <v>286</v>
      </c>
      <c r="G208" s="248" t="s">
        <v>256</v>
      </c>
      <c r="H208" s="249">
        <v>42.606</v>
      </c>
      <c r="I208" s="250">
        <v>246</v>
      </c>
      <c r="J208" s="251">
        <f>ROUND(I208*H208,2)</f>
        <v>10481.08</v>
      </c>
      <c r="K208" s="247" t="s">
        <v>126</v>
      </c>
      <c r="L208" s="252"/>
      <c r="M208" s="253" t="s">
        <v>21</v>
      </c>
      <c r="N208" s="254" t="s">
        <v>42</v>
      </c>
      <c r="O208" s="40"/>
      <c r="P208" s="200">
        <f>O208*H208</f>
        <v>0</v>
      </c>
      <c r="Q208" s="200">
        <v>1</v>
      </c>
      <c r="R208" s="200">
        <f>Q208*H208</f>
        <v>42.606</v>
      </c>
      <c r="S208" s="200">
        <v>0</v>
      </c>
      <c r="T208" s="201">
        <f>S208*H208</f>
        <v>0</v>
      </c>
      <c r="AR208" s="23" t="s">
        <v>245</v>
      </c>
      <c r="AT208" s="23" t="s">
        <v>284</v>
      </c>
      <c r="AU208" s="23" t="s">
        <v>81</v>
      </c>
      <c r="AY208" s="23" t="s">
        <v>119</v>
      </c>
      <c r="BE208" s="202">
        <f>IF(N208="základní",J208,0)</f>
        <v>10481.08</v>
      </c>
      <c r="BF208" s="202">
        <f>IF(N208="snížená",J208,0)</f>
        <v>0</v>
      </c>
      <c r="BG208" s="202">
        <f>IF(N208="zákl. přenesená",J208,0)</f>
        <v>0</v>
      </c>
      <c r="BH208" s="202">
        <f>IF(N208="sníž. přenesená",J208,0)</f>
        <v>0</v>
      </c>
      <c r="BI208" s="202">
        <f>IF(N208="nulová",J208,0)</f>
        <v>0</v>
      </c>
      <c r="BJ208" s="23" t="s">
        <v>79</v>
      </c>
      <c r="BK208" s="202">
        <f>ROUND(I208*H208,2)</f>
        <v>10481.08</v>
      </c>
      <c r="BL208" s="23" t="s">
        <v>138</v>
      </c>
      <c r="BM208" s="23" t="s">
        <v>287</v>
      </c>
    </row>
    <row r="209" spans="2:51" s="12" customFormat="1" ht="13.5">
      <c r="B209" s="219"/>
      <c r="C209" s="220"/>
      <c r="D209" s="203" t="s">
        <v>175</v>
      </c>
      <c r="E209" s="220"/>
      <c r="F209" s="232" t="s">
        <v>288</v>
      </c>
      <c r="G209" s="220"/>
      <c r="H209" s="233">
        <v>42.606</v>
      </c>
      <c r="I209" s="225"/>
      <c r="J209" s="220"/>
      <c r="K209" s="220"/>
      <c r="L209" s="226"/>
      <c r="M209" s="227"/>
      <c r="N209" s="228"/>
      <c r="O209" s="228"/>
      <c r="P209" s="228"/>
      <c r="Q209" s="228"/>
      <c r="R209" s="228"/>
      <c r="S209" s="228"/>
      <c r="T209" s="229"/>
      <c r="AT209" s="230" t="s">
        <v>175</v>
      </c>
      <c r="AU209" s="230" t="s">
        <v>81</v>
      </c>
      <c r="AV209" s="12" t="s">
        <v>81</v>
      </c>
      <c r="AW209" s="12" t="s">
        <v>6</v>
      </c>
      <c r="AX209" s="12" t="s">
        <v>79</v>
      </c>
      <c r="AY209" s="230" t="s">
        <v>119</v>
      </c>
    </row>
    <row r="210" spans="2:63" s="10" customFormat="1" ht="29.85" customHeight="1">
      <c r="B210" s="174"/>
      <c r="C210" s="175"/>
      <c r="D210" s="188" t="s">
        <v>70</v>
      </c>
      <c r="E210" s="189" t="s">
        <v>289</v>
      </c>
      <c r="F210" s="189" t="s">
        <v>290</v>
      </c>
      <c r="G210" s="175"/>
      <c r="H210" s="175"/>
      <c r="I210" s="178"/>
      <c r="J210" s="190">
        <f>BK210</f>
        <v>5564.970000000001</v>
      </c>
      <c r="K210" s="175"/>
      <c r="L210" s="180"/>
      <c r="M210" s="181"/>
      <c r="N210" s="182"/>
      <c r="O210" s="182"/>
      <c r="P210" s="183">
        <f>SUM(P211:P218)</f>
        <v>0</v>
      </c>
      <c r="Q210" s="182"/>
      <c r="R210" s="183">
        <f>SUM(R211:R218)</f>
        <v>0.001281</v>
      </c>
      <c r="S210" s="182"/>
      <c r="T210" s="184">
        <f>SUM(T211:T218)</f>
        <v>0</v>
      </c>
      <c r="AR210" s="185" t="s">
        <v>79</v>
      </c>
      <c r="AT210" s="186" t="s">
        <v>70</v>
      </c>
      <c r="AU210" s="186" t="s">
        <v>79</v>
      </c>
      <c r="AY210" s="185" t="s">
        <v>119</v>
      </c>
      <c r="BK210" s="187">
        <f>SUM(BK211:BK218)</f>
        <v>5564.970000000001</v>
      </c>
    </row>
    <row r="211" spans="2:65" s="1" customFormat="1" ht="44.25" customHeight="1">
      <c r="B211" s="39"/>
      <c r="C211" s="191" t="s">
        <v>291</v>
      </c>
      <c r="D211" s="191" t="s">
        <v>122</v>
      </c>
      <c r="E211" s="192" t="s">
        <v>292</v>
      </c>
      <c r="F211" s="193" t="s">
        <v>293</v>
      </c>
      <c r="G211" s="194" t="s">
        <v>227</v>
      </c>
      <c r="H211" s="195">
        <v>36.6</v>
      </c>
      <c r="I211" s="196">
        <v>21.413774592000003</v>
      </c>
      <c r="J211" s="197">
        <f>ROUND(I211*H211,2)</f>
        <v>783.74</v>
      </c>
      <c r="K211" s="193" t="s">
        <v>126</v>
      </c>
      <c r="L211" s="59"/>
      <c r="M211" s="198" t="s">
        <v>21</v>
      </c>
      <c r="N211" s="199" t="s">
        <v>42</v>
      </c>
      <c r="O211" s="40"/>
      <c r="P211" s="200">
        <f>O211*H211</f>
        <v>0</v>
      </c>
      <c r="Q211" s="200">
        <v>0</v>
      </c>
      <c r="R211" s="200">
        <f>Q211*H211</f>
        <v>0</v>
      </c>
      <c r="S211" s="200">
        <v>0</v>
      </c>
      <c r="T211" s="201">
        <f>S211*H211</f>
        <v>0</v>
      </c>
      <c r="AR211" s="23" t="s">
        <v>138</v>
      </c>
      <c r="AT211" s="23" t="s">
        <v>122</v>
      </c>
      <c r="AU211" s="23" t="s">
        <v>81</v>
      </c>
      <c r="AY211" s="23" t="s">
        <v>119</v>
      </c>
      <c r="BE211" s="202">
        <f>IF(N211="základní",J211,0)</f>
        <v>783.74</v>
      </c>
      <c r="BF211" s="202">
        <f>IF(N211="snížená",J211,0)</f>
        <v>0</v>
      </c>
      <c r="BG211" s="202">
        <f>IF(N211="zákl. přenesená",J211,0)</f>
        <v>0</v>
      </c>
      <c r="BH211" s="202">
        <f>IF(N211="sníž. přenesená",J211,0)</f>
        <v>0</v>
      </c>
      <c r="BI211" s="202">
        <f>IF(N211="nulová",J211,0)</f>
        <v>0</v>
      </c>
      <c r="BJ211" s="23" t="s">
        <v>79</v>
      </c>
      <c r="BK211" s="202">
        <f>ROUND(I211*H211,2)</f>
        <v>783.74</v>
      </c>
      <c r="BL211" s="23" t="s">
        <v>138</v>
      </c>
      <c r="BM211" s="23" t="s">
        <v>294</v>
      </c>
    </row>
    <row r="212" spans="2:65" s="1" customFormat="1" ht="31.5" customHeight="1">
      <c r="B212" s="39"/>
      <c r="C212" s="191" t="s">
        <v>295</v>
      </c>
      <c r="D212" s="191" t="s">
        <v>122</v>
      </c>
      <c r="E212" s="192" t="s">
        <v>296</v>
      </c>
      <c r="F212" s="193" t="s">
        <v>297</v>
      </c>
      <c r="G212" s="194" t="s">
        <v>227</v>
      </c>
      <c r="H212" s="195">
        <v>36.6</v>
      </c>
      <c r="I212" s="196">
        <v>75.7482335232</v>
      </c>
      <c r="J212" s="197">
        <f>ROUND(I212*H212,2)</f>
        <v>2772.39</v>
      </c>
      <c r="K212" s="193" t="s">
        <v>126</v>
      </c>
      <c r="L212" s="59"/>
      <c r="M212" s="198" t="s">
        <v>21</v>
      </c>
      <c r="N212" s="199" t="s">
        <v>42</v>
      </c>
      <c r="O212" s="40"/>
      <c r="P212" s="200">
        <f>O212*H212</f>
        <v>0</v>
      </c>
      <c r="Q212" s="200">
        <v>0</v>
      </c>
      <c r="R212" s="200">
        <f>Q212*H212</f>
        <v>0</v>
      </c>
      <c r="S212" s="200">
        <v>0</v>
      </c>
      <c r="T212" s="201">
        <f>S212*H212</f>
        <v>0</v>
      </c>
      <c r="AR212" s="23" t="s">
        <v>138</v>
      </c>
      <c r="AT212" s="23" t="s">
        <v>122</v>
      </c>
      <c r="AU212" s="23" t="s">
        <v>81</v>
      </c>
      <c r="AY212" s="23" t="s">
        <v>119</v>
      </c>
      <c r="BE212" s="202">
        <f>IF(N212="základní",J212,0)</f>
        <v>2772.39</v>
      </c>
      <c r="BF212" s="202">
        <f>IF(N212="snížená",J212,0)</f>
        <v>0</v>
      </c>
      <c r="BG212" s="202">
        <f>IF(N212="zákl. přenesená",J212,0)</f>
        <v>0</v>
      </c>
      <c r="BH212" s="202">
        <f>IF(N212="sníž. přenesená",J212,0)</f>
        <v>0</v>
      </c>
      <c r="BI212" s="202">
        <f>IF(N212="nulová",J212,0)</f>
        <v>0</v>
      </c>
      <c r="BJ212" s="23" t="s">
        <v>79</v>
      </c>
      <c r="BK212" s="202">
        <f>ROUND(I212*H212,2)</f>
        <v>2772.39</v>
      </c>
      <c r="BL212" s="23" t="s">
        <v>138</v>
      </c>
      <c r="BM212" s="23" t="s">
        <v>298</v>
      </c>
    </row>
    <row r="213" spans="2:65" s="1" customFormat="1" ht="31.5" customHeight="1">
      <c r="B213" s="39"/>
      <c r="C213" s="191" t="s">
        <v>10</v>
      </c>
      <c r="D213" s="191" t="s">
        <v>122</v>
      </c>
      <c r="E213" s="192" t="s">
        <v>299</v>
      </c>
      <c r="F213" s="193" t="s">
        <v>300</v>
      </c>
      <c r="G213" s="194" t="s">
        <v>227</v>
      </c>
      <c r="H213" s="195">
        <v>36.6</v>
      </c>
      <c r="I213" s="196">
        <v>15.358043164800002</v>
      </c>
      <c r="J213" s="197">
        <f>ROUND(I213*H213,2)</f>
        <v>562.1</v>
      </c>
      <c r="K213" s="193" t="s">
        <v>126</v>
      </c>
      <c r="L213" s="59"/>
      <c r="M213" s="198" t="s">
        <v>21</v>
      </c>
      <c r="N213" s="199" t="s">
        <v>42</v>
      </c>
      <c r="O213" s="40"/>
      <c r="P213" s="200">
        <f>O213*H213</f>
        <v>0</v>
      </c>
      <c r="Q213" s="200">
        <v>0</v>
      </c>
      <c r="R213" s="200">
        <f>Q213*H213</f>
        <v>0</v>
      </c>
      <c r="S213" s="200">
        <v>0</v>
      </c>
      <c r="T213" s="201">
        <f>S213*H213</f>
        <v>0</v>
      </c>
      <c r="AR213" s="23" t="s">
        <v>138</v>
      </c>
      <c r="AT213" s="23" t="s">
        <v>122</v>
      </c>
      <c r="AU213" s="23" t="s">
        <v>81</v>
      </c>
      <c r="AY213" s="23" t="s">
        <v>119</v>
      </c>
      <c r="BE213" s="202">
        <f>IF(N213="základní",J213,0)</f>
        <v>562.1</v>
      </c>
      <c r="BF213" s="202">
        <f>IF(N213="snížená",J213,0)</f>
        <v>0</v>
      </c>
      <c r="BG213" s="202">
        <f>IF(N213="zákl. přenesená",J213,0)</f>
        <v>0</v>
      </c>
      <c r="BH213" s="202">
        <f>IF(N213="sníž. přenesená",J213,0)</f>
        <v>0</v>
      </c>
      <c r="BI213" s="202">
        <f>IF(N213="nulová",J213,0)</f>
        <v>0</v>
      </c>
      <c r="BJ213" s="23" t="s">
        <v>79</v>
      </c>
      <c r="BK213" s="202">
        <f>ROUND(I213*H213,2)</f>
        <v>562.1</v>
      </c>
      <c r="BL213" s="23" t="s">
        <v>138</v>
      </c>
      <c r="BM213" s="23" t="s">
        <v>301</v>
      </c>
    </row>
    <row r="214" spans="2:51" s="12" customFormat="1" ht="13.5">
      <c r="B214" s="219"/>
      <c r="C214" s="220"/>
      <c r="D214" s="221" t="s">
        <v>175</v>
      </c>
      <c r="E214" s="222" t="s">
        <v>21</v>
      </c>
      <c r="F214" s="223" t="s">
        <v>302</v>
      </c>
      <c r="G214" s="220"/>
      <c r="H214" s="224">
        <v>36.6</v>
      </c>
      <c r="I214" s="225"/>
      <c r="J214" s="220"/>
      <c r="K214" s="220"/>
      <c r="L214" s="226"/>
      <c r="M214" s="227"/>
      <c r="N214" s="228"/>
      <c r="O214" s="228"/>
      <c r="P214" s="228"/>
      <c r="Q214" s="228"/>
      <c r="R214" s="228"/>
      <c r="S214" s="228"/>
      <c r="T214" s="229"/>
      <c r="AT214" s="230" t="s">
        <v>175</v>
      </c>
      <c r="AU214" s="230" t="s">
        <v>81</v>
      </c>
      <c r="AV214" s="12" t="s">
        <v>81</v>
      </c>
      <c r="AW214" s="12" t="s">
        <v>35</v>
      </c>
      <c r="AX214" s="12" t="s">
        <v>71</v>
      </c>
      <c r="AY214" s="230" t="s">
        <v>119</v>
      </c>
    </row>
    <row r="215" spans="2:65" s="1" customFormat="1" ht="22.5" customHeight="1">
      <c r="B215" s="39"/>
      <c r="C215" s="245" t="s">
        <v>303</v>
      </c>
      <c r="D215" s="245" t="s">
        <v>284</v>
      </c>
      <c r="E215" s="246" t="s">
        <v>304</v>
      </c>
      <c r="F215" s="247" t="s">
        <v>305</v>
      </c>
      <c r="G215" s="248" t="s">
        <v>306</v>
      </c>
      <c r="H215" s="249">
        <v>1.281</v>
      </c>
      <c r="I215" s="250">
        <v>120</v>
      </c>
      <c r="J215" s="251">
        <f>ROUND(I215*H215,2)</f>
        <v>153.72</v>
      </c>
      <c r="K215" s="247" t="s">
        <v>126</v>
      </c>
      <c r="L215" s="252"/>
      <c r="M215" s="253" t="s">
        <v>21</v>
      </c>
      <c r="N215" s="254" t="s">
        <v>42</v>
      </c>
      <c r="O215" s="40"/>
      <c r="P215" s="200">
        <f>O215*H215</f>
        <v>0</v>
      </c>
      <c r="Q215" s="200">
        <v>0.001</v>
      </c>
      <c r="R215" s="200">
        <f>Q215*H215</f>
        <v>0.001281</v>
      </c>
      <c r="S215" s="200">
        <v>0</v>
      </c>
      <c r="T215" s="201">
        <f>S215*H215</f>
        <v>0</v>
      </c>
      <c r="AR215" s="23" t="s">
        <v>245</v>
      </c>
      <c r="AT215" s="23" t="s">
        <v>284</v>
      </c>
      <c r="AU215" s="23" t="s">
        <v>81</v>
      </c>
      <c r="AY215" s="23" t="s">
        <v>119</v>
      </c>
      <c r="BE215" s="202">
        <f>IF(N215="základní",J215,0)</f>
        <v>153.72</v>
      </c>
      <c r="BF215" s="202">
        <f>IF(N215="snížená",J215,0)</f>
        <v>0</v>
      </c>
      <c r="BG215" s="202">
        <f>IF(N215="zákl. přenesená",J215,0)</f>
        <v>0</v>
      </c>
      <c r="BH215" s="202">
        <f>IF(N215="sníž. přenesená",J215,0)</f>
        <v>0</v>
      </c>
      <c r="BI215" s="202">
        <f>IF(N215="nulová",J215,0)</f>
        <v>0</v>
      </c>
      <c r="BJ215" s="23" t="s">
        <v>79</v>
      </c>
      <c r="BK215" s="202">
        <f>ROUND(I215*H215,2)</f>
        <v>153.72</v>
      </c>
      <c r="BL215" s="23" t="s">
        <v>138</v>
      </c>
      <c r="BM215" s="23" t="s">
        <v>307</v>
      </c>
    </row>
    <row r="216" spans="2:51" s="12" customFormat="1" ht="13.5">
      <c r="B216" s="219"/>
      <c r="C216" s="220"/>
      <c r="D216" s="221" t="s">
        <v>175</v>
      </c>
      <c r="E216" s="220"/>
      <c r="F216" s="223" t="s">
        <v>308</v>
      </c>
      <c r="G216" s="220"/>
      <c r="H216" s="224">
        <v>1.281</v>
      </c>
      <c r="I216" s="225"/>
      <c r="J216" s="220"/>
      <c r="K216" s="220"/>
      <c r="L216" s="226"/>
      <c r="M216" s="227"/>
      <c r="N216" s="228"/>
      <c r="O216" s="228"/>
      <c r="P216" s="228"/>
      <c r="Q216" s="228"/>
      <c r="R216" s="228"/>
      <c r="S216" s="228"/>
      <c r="T216" s="229"/>
      <c r="AT216" s="230" t="s">
        <v>175</v>
      </c>
      <c r="AU216" s="230" t="s">
        <v>81</v>
      </c>
      <c r="AV216" s="12" t="s">
        <v>81</v>
      </c>
      <c r="AW216" s="12" t="s">
        <v>6</v>
      </c>
      <c r="AX216" s="12" t="s">
        <v>79</v>
      </c>
      <c r="AY216" s="230" t="s">
        <v>119</v>
      </c>
    </row>
    <row r="217" spans="2:65" s="1" customFormat="1" ht="22.5" customHeight="1">
      <c r="B217" s="39"/>
      <c r="C217" s="191" t="s">
        <v>309</v>
      </c>
      <c r="D217" s="191" t="s">
        <v>122</v>
      </c>
      <c r="E217" s="192" t="s">
        <v>310</v>
      </c>
      <c r="F217" s="193" t="s">
        <v>311</v>
      </c>
      <c r="G217" s="194" t="s">
        <v>227</v>
      </c>
      <c r="H217" s="195">
        <v>36.6</v>
      </c>
      <c r="I217" s="196">
        <v>4.9049205632</v>
      </c>
      <c r="J217" s="197">
        <f>ROUND(I217*H217,2)</f>
        <v>179.52</v>
      </c>
      <c r="K217" s="193" t="s">
        <v>126</v>
      </c>
      <c r="L217" s="59"/>
      <c r="M217" s="198" t="s">
        <v>21</v>
      </c>
      <c r="N217" s="199" t="s">
        <v>42</v>
      </c>
      <c r="O217" s="40"/>
      <c r="P217" s="200">
        <f>O217*H217</f>
        <v>0</v>
      </c>
      <c r="Q217" s="200">
        <v>0</v>
      </c>
      <c r="R217" s="200">
        <f>Q217*H217</f>
        <v>0</v>
      </c>
      <c r="S217" s="200">
        <v>0</v>
      </c>
      <c r="T217" s="201">
        <f>S217*H217</f>
        <v>0</v>
      </c>
      <c r="AR217" s="23" t="s">
        <v>138</v>
      </c>
      <c r="AT217" s="23" t="s">
        <v>122</v>
      </c>
      <c r="AU217" s="23" t="s">
        <v>81</v>
      </c>
      <c r="AY217" s="23" t="s">
        <v>119</v>
      </c>
      <c r="BE217" s="202">
        <f>IF(N217="základní",J217,0)</f>
        <v>179.52</v>
      </c>
      <c r="BF217" s="202">
        <f>IF(N217="snížená",J217,0)</f>
        <v>0</v>
      </c>
      <c r="BG217" s="202">
        <f>IF(N217="zákl. přenesená",J217,0)</f>
        <v>0</v>
      </c>
      <c r="BH217" s="202">
        <f>IF(N217="sníž. přenesená",J217,0)</f>
        <v>0</v>
      </c>
      <c r="BI217" s="202">
        <f>IF(N217="nulová",J217,0)</f>
        <v>0</v>
      </c>
      <c r="BJ217" s="23" t="s">
        <v>79</v>
      </c>
      <c r="BK217" s="202">
        <f>ROUND(I217*H217,2)</f>
        <v>179.52</v>
      </c>
      <c r="BL217" s="23" t="s">
        <v>138</v>
      </c>
      <c r="BM217" s="23" t="s">
        <v>312</v>
      </c>
    </row>
    <row r="218" spans="2:65" s="1" customFormat="1" ht="22.5" customHeight="1">
      <c r="B218" s="39"/>
      <c r="C218" s="191" t="s">
        <v>289</v>
      </c>
      <c r="D218" s="191" t="s">
        <v>122</v>
      </c>
      <c r="E218" s="192" t="s">
        <v>313</v>
      </c>
      <c r="F218" s="193" t="s">
        <v>314</v>
      </c>
      <c r="G218" s="194" t="s">
        <v>227</v>
      </c>
      <c r="H218" s="195">
        <v>36.6</v>
      </c>
      <c r="I218" s="196">
        <v>30.42339216</v>
      </c>
      <c r="J218" s="197">
        <f>ROUND(I218*H218,2)</f>
        <v>1113.5</v>
      </c>
      <c r="K218" s="193" t="s">
        <v>126</v>
      </c>
      <c r="L218" s="59"/>
      <c r="M218" s="198" t="s">
        <v>21</v>
      </c>
      <c r="N218" s="199" t="s">
        <v>42</v>
      </c>
      <c r="O218" s="40"/>
      <c r="P218" s="200">
        <f>O218*H218</f>
        <v>0</v>
      </c>
      <c r="Q218" s="200">
        <v>0</v>
      </c>
      <c r="R218" s="200">
        <f>Q218*H218</f>
        <v>0</v>
      </c>
      <c r="S218" s="200">
        <v>0</v>
      </c>
      <c r="T218" s="201">
        <f>S218*H218</f>
        <v>0</v>
      </c>
      <c r="AR218" s="23" t="s">
        <v>138</v>
      </c>
      <c r="AT218" s="23" t="s">
        <v>122</v>
      </c>
      <c r="AU218" s="23" t="s">
        <v>81</v>
      </c>
      <c r="AY218" s="23" t="s">
        <v>119</v>
      </c>
      <c r="BE218" s="202">
        <f>IF(N218="základní",J218,0)</f>
        <v>1113.5</v>
      </c>
      <c r="BF218" s="202">
        <f>IF(N218="snížená",J218,0)</f>
        <v>0</v>
      </c>
      <c r="BG218" s="202">
        <f>IF(N218="zákl. přenesená",J218,0)</f>
        <v>0</v>
      </c>
      <c r="BH218" s="202">
        <f>IF(N218="sníž. přenesená",J218,0)</f>
        <v>0</v>
      </c>
      <c r="BI218" s="202">
        <f>IF(N218="nulová",J218,0)</f>
        <v>0</v>
      </c>
      <c r="BJ218" s="23" t="s">
        <v>79</v>
      </c>
      <c r="BK218" s="202">
        <f>ROUND(I218*H218,2)</f>
        <v>1113.5</v>
      </c>
      <c r="BL218" s="23" t="s">
        <v>138</v>
      </c>
      <c r="BM218" s="23" t="s">
        <v>315</v>
      </c>
    </row>
    <row r="219" spans="2:63" s="10" customFormat="1" ht="29.85" customHeight="1">
      <c r="B219" s="174"/>
      <c r="C219" s="175"/>
      <c r="D219" s="188" t="s">
        <v>70</v>
      </c>
      <c r="E219" s="189" t="s">
        <v>138</v>
      </c>
      <c r="F219" s="189" t="s">
        <v>316</v>
      </c>
      <c r="G219" s="175"/>
      <c r="H219" s="175"/>
      <c r="I219" s="178"/>
      <c r="J219" s="190">
        <f>BK219</f>
        <v>30456.41</v>
      </c>
      <c r="K219" s="175"/>
      <c r="L219" s="180"/>
      <c r="M219" s="181"/>
      <c r="N219" s="182"/>
      <c r="O219" s="182"/>
      <c r="P219" s="183">
        <f>SUM(P220:P249)</f>
        <v>0</v>
      </c>
      <c r="Q219" s="182"/>
      <c r="R219" s="183">
        <f>SUM(R220:R249)</f>
        <v>25.68132687</v>
      </c>
      <c r="S219" s="182"/>
      <c r="T219" s="184">
        <f>SUM(T220:T249)</f>
        <v>0</v>
      </c>
      <c r="AR219" s="185" t="s">
        <v>79</v>
      </c>
      <c r="AT219" s="186" t="s">
        <v>70</v>
      </c>
      <c r="AU219" s="186" t="s">
        <v>79</v>
      </c>
      <c r="AY219" s="185" t="s">
        <v>119</v>
      </c>
      <c r="BK219" s="187">
        <f>SUM(BK220:BK249)</f>
        <v>30456.41</v>
      </c>
    </row>
    <row r="220" spans="2:65" s="1" customFormat="1" ht="31.5" customHeight="1">
      <c r="B220" s="39"/>
      <c r="C220" s="191" t="s">
        <v>317</v>
      </c>
      <c r="D220" s="191" t="s">
        <v>122</v>
      </c>
      <c r="E220" s="192" t="s">
        <v>318</v>
      </c>
      <c r="F220" s="193" t="s">
        <v>319</v>
      </c>
      <c r="G220" s="194" t="s">
        <v>173</v>
      </c>
      <c r="H220" s="195">
        <v>7.891</v>
      </c>
      <c r="I220" s="196">
        <v>778.4843215296</v>
      </c>
      <c r="J220" s="197">
        <f>ROUND(I220*H220,2)</f>
        <v>6143.02</v>
      </c>
      <c r="K220" s="193" t="s">
        <v>126</v>
      </c>
      <c r="L220" s="59"/>
      <c r="M220" s="198" t="s">
        <v>21</v>
      </c>
      <c r="N220" s="199" t="s">
        <v>42</v>
      </c>
      <c r="O220" s="40"/>
      <c r="P220" s="200">
        <f>O220*H220</f>
        <v>0</v>
      </c>
      <c r="Q220" s="200">
        <v>1.89077</v>
      </c>
      <c r="R220" s="200">
        <f>Q220*H220</f>
        <v>14.92006607</v>
      </c>
      <c r="S220" s="200">
        <v>0</v>
      </c>
      <c r="T220" s="201">
        <f>S220*H220</f>
        <v>0</v>
      </c>
      <c r="AR220" s="23" t="s">
        <v>138</v>
      </c>
      <c r="AT220" s="23" t="s">
        <v>122</v>
      </c>
      <c r="AU220" s="23" t="s">
        <v>81</v>
      </c>
      <c r="AY220" s="23" t="s">
        <v>119</v>
      </c>
      <c r="BE220" s="202">
        <f>IF(N220="základní",J220,0)</f>
        <v>6143.02</v>
      </c>
      <c r="BF220" s="202">
        <f>IF(N220="snížená",J220,0)</f>
        <v>0</v>
      </c>
      <c r="BG220" s="202">
        <f>IF(N220="zákl. přenesená",J220,0)</f>
        <v>0</v>
      </c>
      <c r="BH220" s="202">
        <f>IF(N220="sníž. přenesená",J220,0)</f>
        <v>0</v>
      </c>
      <c r="BI220" s="202">
        <f>IF(N220="nulová",J220,0)</f>
        <v>0</v>
      </c>
      <c r="BJ220" s="23" t="s">
        <v>79</v>
      </c>
      <c r="BK220" s="202">
        <f>ROUND(I220*H220,2)</f>
        <v>6143.02</v>
      </c>
      <c r="BL220" s="23" t="s">
        <v>138</v>
      </c>
      <c r="BM220" s="23" t="s">
        <v>320</v>
      </c>
    </row>
    <row r="221" spans="2:51" s="11" customFormat="1" ht="13.5">
      <c r="B221" s="208"/>
      <c r="C221" s="209"/>
      <c r="D221" s="203" t="s">
        <v>175</v>
      </c>
      <c r="E221" s="210" t="s">
        <v>21</v>
      </c>
      <c r="F221" s="211" t="s">
        <v>182</v>
      </c>
      <c r="G221" s="209"/>
      <c r="H221" s="212" t="s">
        <v>21</v>
      </c>
      <c r="I221" s="213"/>
      <c r="J221" s="209"/>
      <c r="K221" s="209"/>
      <c r="L221" s="214"/>
      <c r="M221" s="215"/>
      <c r="N221" s="216"/>
      <c r="O221" s="216"/>
      <c r="P221" s="216"/>
      <c r="Q221" s="216"/>
      <c r="R221" s="216"/>
      <c r="S221" s="216"/>
      <c r="T221" s="217"/>
      <c r="AT221" s="218" t="s">
        <v>175</v>
      </c>
      <c r="AU221" s="218" t="s">
        <v>81</v>
      </c>
      <c r="AV221" s="11" t="s">
        <v>79</v>
      </c>
      <c r="AW221" s="11" t="s">
        <v>35</v>
      </c>
      <c r="AX221" s="11" t="s">
        <v>71</v>
      </c>
      <c r="AY221" s="218" t="s">
        <v>119</v>
      </c>
    </row>
    <row r="222" spans="2:51" s="12" customFormat="1" ht="13.5">
      <c r="B222" s="219"/>
      <c r="C222" s="220"/>
      <c r="D222" s="203" t="s">
        <v>175</v>
      </c>
      <c r="E222" s="231" t="s">
        <v>21</v>
      </c>
      <c r="F222" s="232" t="s">
        <v>321</v>
      </c>
      <c r="G222" s="220"/>
      <c r="H222" s="233">
        <v>0.987</v>
      </c>
      <c r="I222" s="225"/>
      <c r="J222" s="220"/>
      <c r="K222" s="220"/>
      <c r="L222" s="226"/>
      <c r="M222" s="227"/>
      <c r="N222" s="228"/>
      <c r="O222" s="228"/>
      <c r="P222" s="228"/>
      <c r="Q222" s="228"/>
      <c r="R222" s="228"/>
      <c r="S222" s="228"/>
      <c r="T222" s="229"/>
      <c r="AT222" s="230" t="s">
        <v>175</v>
      </c>
      <c r="AU222" s="230" t="s">
        <v>81</v>
      </c>
      <c r="AV222" s="12" t="s">
        <v>81</v>
      </c>
      <c r="AW222" s="12" t="s">
        <v>35</v>
      </c>
      <c r="AX222" s="12" t="s">
        <v>71</v>
      </c>
      <c r="AY222" s="230" t="s">
        <v>119</v>
      </c>
    </row>
    <row r="223" spans="2:51" s="11" customFormat="1" ht="13.5">
      <c r="B223" s="208"/>
      <c r="C223" s="209"/>
      <c r="D223" s="203" t="s">
        <v>175</v>
      </c>
      <c r="E223" s="210" t="s">
        <v>21</v>
      </c>
      <c r="F223" s="211" t="s">
        <v>184</v>
      </c>
      <c r="G223" s="209"/>
      <c r="H223" s="212" t="s">
        <v>21</v>
      </c>
      <c r="I223" s="213"/>
      <c r="J223" s="209"/>
      <c r="K223" s="209"/>
      <c r="L223" s="214"/>
      <c r="M223" s="215"/>
      <c r="N223" s="216"/>
      <c r="O223" s="216"/>
      <c r="P223" s="216"/>
      <c r="Q223" s="216"/>
      <c r="R223" s="216"/>
      <c r="S223" s="216"/>
      <c r="T223" s="217"/>
      <c r="AT223" s="218" t="s">
        <v>175</v>
      </c>
      <c r="AU223" s="218" t="s">
        <v>81</v>
      </c>
      <c r="AV223" s="11" t="s">
        <v>79</v>
      </c>
      <c r="AW223" s="11" t="s">
        <v>35</v>
      </c>
      <c r="AX223" s="11" t="s">
        <v>71</v>
      </c>
      <c r="AY223" s="218" t="s">
        <v>119</v>
      </c>
    </row>
    <row r="224" spans="2:51" s="12" customFormat="1" ht="13.5">
      <c r="B224" s="219"/>
      <c r="C224" s="220"/>
      <c r="D224" s="203" t="s">
        <v>175</v>
      </c>
      <c r="E224" s="231" t="s">
        <v>21</v>
      </c>
      <c r="F224" s="232" t="s">
        <v>322</v>
      </c>
      <c r="G224" s="220"/>
      <c r="H224" s="233">
        <v>1.531</v>
      </c>
      <c r="I224" s="225"/>
      <c r="J224" s="220"/>
      <c r="K224" s="220"/>
      <c r="L224" s="226"/>
      <c r="M224" s="227"/>
      <c r="N224" s="228"/>
      <c r="O224" s="228"/>
      <c r="P224" s="228"/>
      <c r="Q224" s="228"/>
      <c r="R224" s="228"/>
      <c r="S224" s="228"/>
      <c r="T224" s="229"/>
      <c r="AT224" s="230" t="s">
        <v>175</v>
      </c>
      <c r="AU224" s="230" t="s">
        <v>81</v>
      </c>
      <c r="AV224" s="12" t="s">
        <v>81</v>
      </c>
      <c r="AW224" s="12" t="s">
        <v>35</v>
      </c>
      <c r="AX224" s="12" t="s">
        <v>71</v>
      </c>
      <c r="AY224" s="230" t="s">
        <v>119</v>
      </c>
    </row>
    <row r="225" spans="2:51" s="11" customFormat="1" ht="13.5">
      <c r="B225" s="208"/>
      <c r="C225" s="209"/>
      <c r="D225" s="203" t="s">
        <v>175</v>
      </c>
      <c r="E225" s="210" t="s">
        <v>21</v>
      </c>
      <c r="F225" s="211" t="s">
        <v>186</v>
      </c>
      <c r="G225" s="209"/>
      <c r="H225" s="212" t="s">
        <v>21</v>
      </c>
      <c r="I225" s="213"/>
      <c r="J225" s="209"/>
      <c r="K225" s="209"/>
      <c r="L225" s="214"/>
      <c r="M225" s="215"/>
      <c r="N225" s="216"/>
      <c r="O225" s="216"/>
      <c r="P225" s="216"/>
      <c r="Q225" s="216"/>
      <c r="R225" s="216"/>
      <c r="S225" s="216"/>
      <c r="T225" s="217"/>
      <c r="AT225" s="218" t="s">
        <v>175</v>
      </c>
      <c r="AU225" s="218" t="s">
        <v>81</v>
      </c>
      <c r="AV225" s="11" t="s">
        <v>79</v>
      </c>
      <c r="AW225" s="11" t="s">
        <v>35</v>
      </c>
      <c r="AX225" s="11" t="s">
        <v>71</v>
      </c>
      <c r="AY225" s="218" t="s">
        <v>119</v>
      </c>
    </row>
    <row r="226" spans="2:51" s="12" customFormat="1" ht="13.5">
      <c r="B226" s="219"/>
      <c r="C226" s="220"/>
      <c r="D226" s="203" t="s">
        <v>175</v>
      </c>
      <c r="E226" s="231" t="s">
        <v>21</v>
      </c>
      <c r="F226" s="232" t="s">
        <v>323</v>
      </c>
      <c r="G226" s="220"/>
      <c r="H226" s="233">
        <v>1.332</v>
      </c>
      <c r="I226" s="225"/>
      <c r="J226" s="220"/>
      <c r="K226" s="220"/>
      <c r="L226" s="226"/>
      <c r="M226" s="227"/>
      <c r="N226" s="228"/>
      <c r="O226" s="228"/>
      <c r="P226" s="228"/>
      <c r="Q226" s="228"/>
      <c r="R226" s="228"/>
      <c r="S226" s="228"/>
      <c r="T226" s="229"/>
      <c r="AT226" s="230" t="s">
        <v>175</v>
      </c>
      <c r="AU226" s="230" t="s">
        <v>81</v>
      </c>
      <c r="AV226" s="12" t="s">
        <v>81</v>
      </c>
      <c r="AW226" s="12" t="s">
        <v>35</v>
      </c>
      <c r="AX226" s="12" t="s">
        <v>71</v>
      </c>
      <c r="AY226" s="230" t="s">
        <v>119</v>
      </c>
    </row>
    <row r="227" spans="2:51" s="11" customFormat="1" ht="13.5">
      <c r="B227" s="208"/>
      <c r="C227" s="209"/>
      <c r="D227" s="203" t="s">
        <v>175</v>
      </c>
      <c r="E227" s="210" t="s">
        <v>21</v>
      </c>
      <c r="F227" s="211" t="s">
        <v>188</v>
      </c>
      <c r="G227" s="209"/>
      <c r="H227" s="212" t="s">
        <v>21</v>
      </c>
      <c r="I227" s="213"/>
      <c r="J227" s="209"/>
      <c r="K227" s="209"/>
      <c r="L227" s="214"/>
      <c r="M227" s="215"/>
      <c r="N227" s="216"/>
      <c r="O227" s="216"/>
      <c r="P227" s="216"/>
      <c r="Q227" s="216"/>
      <c r="R227" s="216"/>
      <c r="S227" s="216"/>
      <c r="T227" s="217"/>
      <c r="AT227" s="218" t="s">
        <v>175</v>
      </c>
      <c r="AU227" s="218" t="s">
        <v>81</v>
      </c>
      <c r="AV227" s="11" t="s">
        <v>79</v>
      </c>
      <c r="AW227" s="11" t="s">
        <v>35</v>
      </c>
      <c r="AX227" s="11" t="s">
        <v>71</v>
      </c>
      <c r="AY227" s="218" t="s">
        <v>119</v>
      </c>
    </row>
    <row r="228" spans="2:51" s="12" customFormat="1" ht="13.5">
      <c r="B228" s="219"/>
      <c r="C228" s="220"/>
      <c r="D228" s="203" t="s">
        <v>175</v>
      </c>
      <c r="E228" s="231" t="s">
        <v>21</v>
      </c>
      <c r="F228" s="232" t="s">
        <v>324</v>
      </c>
      <c r="G228" s="220"/>
      <c r="H228" s="233">
        <v>0.653</v>
      </c>
      <c r="I228" s="225"/>
      <c r="J228" s="220"/>
      <c r="K228" s="220"/>
      <c r="L228" s="226"/>
      <c r="M228" s="227"/>
      <c r="N228" s="228"/>
      <c r="O228" s="228"/>
      <c r="P228" s="228"/>
      <c r="Q228" s="228"/>
      <c r="R228" s="228"/>
      <c r="S228" s="228"/>
      <c r="T228" s="229"/>
      <c r="AT228" s="230" t="s">
        <v>175</v>
      </c>
      <c r="AU228" s="230" t="s">
        <v>81</v>
      </c>
      <c r="AV228" s="12" t="s">
        <v>81</v>
      </c>
      <c r="AW228" s="12" t="s">
        <v>35</v>
      </c>
      <c r="AX228" s="12" t="s">
        <v>71</v>
      </c>
      <c r="AY228" s="230" t="s">
        <v>119</v>
      </c>
    </row>
    <row r="229" spans="2:51" s="11" customFormat="1" ht="13.5">
      <c r="B229" s="208"/>
      <c r="C229" s="209"/>
      <c r="D229" s="203" t="s">
        <v>175</v>
      </c>
      <c r="E229" s="210" t="s">
        <v>21</v>
      </c>
      <c r="F229" s="211" t="s">
        <v>190</v>
      </c>
      <c r="G229" s="209"/>
      <c r="H229" s="212" t="s">
        <v>21</v>
      </c>
      <c r="I229" s="213"/>
      <c r="J229" s="209"/>
      <c r="K229" s="209"/>
      <c r="L229" s="214"/>
      <c r="M229" s="215"/>
      <c r="N229" s="216"/>
      <c r="O229" s="216"/>
      <c r="P229" s="216"/>
      <c r="Q229" s="216"/>
      <c r="R229" s="216"/>
      <c r="S229" s="216"/>
      <c r="T229" s="217"/>
      <c r="AT229" s="218" t="s">
        <v>175</v>
      </c>
      <c r="AU229" s="218" t="s">
        <v>81</v>
      </c>
      <c r="AV229" s="11" t="s">
        <v>79</v>
      </c>
      <c r="AW229" s="11" t="s">
        <v>35</v>
      </c>
      <c r="AX229" s="11" t="s">
        <v>71</v>
      </c>
      <c r="AY229" s="218" t="s">
        <v>119</v>
      </c>
    </row>
    <row r="230" spans="2:51" s="12" customFormat="1" ht="13.5">
      <c r="B230" s="219"/>
      <c r="C230" s="220"/>
      <c r="D230" s="203" t="s">
        <v>175</v>
      </c>
      <c r="E230" s="231" t="s">
        <v>21</v>
      </c>
      <c r="F230" s="232" t="s">
        <v>325</v>
      </c>
      <c r="G230" s="220"/>
      <c r="H230" s="233">
        <v>0.428</v>
      </c>
      <c r="I230" s="225"/>
      <c r="J230" s="220"/>
      <c r="K230" s="220"/>
      <c r="L230" s="226"/>
      <c r="M230" s="227"/>
      <c r="N230" s="228"/>
      <c r="O230" s="228"/>
      <c r="P230" s="228"/>
      <c r="Q230" s="228"/>
      <c r="R230" s="228"/>
      <c r="S230" s="228"/>
      <c r="T230" s="229"/>
      <c r="AT230" s="230" t="s">
        <v>175</v>
      </c>
      <c r="AU230" s="230" t="s">
        <v>81</v>
      </c>
      <c r="AV230" s="12" t="s">
        <v>81</v>
      </c>
      <c r="AW230" s="12" t="s">
        <v>35</v>
      </c>
      <c r="AX230" s="12" t="s">
        <v>71</v>
      </c>
      <c r="AY230" s="230" t="s">
        <v>119</v>
      </c>
    </row>
    <row r="231" spans="2:51" s="11" customFormat="1" ht="13.5">
      <c r="B231" s="208"/>
      <c r="C231" s="209"/>
      <c r="D231" s="203" t="s">
        <v>175</v>
      </c>
      <c r="E231" s="210" t="s">
        <v>21</v>
      </c>
      <c r="F231" s="211" t="s">
        <v>192</v>
      </c>
      <c r="G231" s="209"/>
      <c r="H231" s="212" t="s">
        <v>21</v>
      </c>
      <c r="I231" s="213"/>
      <c r="J231" s="209"/>
      <c r="K231" s="209"/>
      <c r="L231" s="214"/>
      <c r="M231" s="215"/>
      <c r="N231" s="216"/>
      <c r="O231" s="216"/>
      <c r="P231" s="216"/>
      <c r="Q231" s="216"/>
      <c r="R231" s="216"/>
      <c r="S231" s="216"/>
      <c r="T231" s="217"/>
      <c r="AT231" s="218" t="s">
        <v>175</v>
      </c>
      <c r="AU231" s="218" t="s">
        <v>81</v>
      </c>
      <c r="AV231" s="11" t="s">
        <v>79</v>
      </c>
      <c r="AW231" s="11" t="s">
        <v>35</v>
      </c>
      <c r="AX231" s="11" t="s">
        <v>71</v>
      </c>
      <c r="AY231" s="218" t="s">
        <v>119</v>
      </c>
    </row>
    <row r="232" spans="2:51" s="12" customFormat="1" ht="13.5">
      <c r="B232" s="219"/>
      <c r="C232" s="220"/>
      <c r="D232" s="203" t="s">
        <v>175</v>
      </c>
      <c r="E232" s="231" t="s">
        <v>21</v>
      </c>
      <c r="F232" s="232" t="s">
        <v>326</v>
      </c>
      <c r="G232" s="220"/>
      <c r="H232" s="233">
        <v>0.463</v>
      </c>
      <c r="I232" s="225"/>
      <c r="J232" s="220"/>
      <c r="K232" s="220"/>
      <c r="L232" s="226"/>
      <c r="M232" s="227"/>
      <c r="N232" s="228"/>
      <c r="O232" s="228"/>
      <c r="P232" s="228"/>
      <c r="Q232" s="228"/>
      <c r="R232" s="228"/>
      <c r="S232" s="228"/>
      <c r="T232" s="229"/>
      <c r="AT232" s="230" t="s">
        <v>175</v>
      </c>
      <c r="AU232" s="230" t="s">
        <v>81</v>
      </c>
      <c r="AV232" s="12" t="s">
        <v>81</v>
      </c>
      <c r="AW232" s="12" t="s">
        <v>35</v>
      </c>
      <c r="AX232" s="12" t="s">
        <v>71</v>
      </c>
      <c r="AY232" s="230" t="s">
        <v>119</v>
      </c>
    </row>
    <row r="233" spans="2:51" s="11" customFormat="1" ht="13.5">
      <c r="B233" s="208"/>
      <c r="C233" s="209"/>
      <c r="D233" s="203" t="s">
        <v>175</v>
      </c>
      <c r="E233" s="210" t="s">
        <v>21</v>
      </c>
      <c r="F233" s="211" t="s">
        <v>194</v>
      </c>
      <c r="G233" s="209"/>
      <c r="H233" s="212" t="s">
        <v>21</v>
      </c>
      <c r="I233" s="213"/>
      <c r="J233" s="209"/>
      <c r="K233" s="209"/>
      <c r="L233" s="214"/>
      <c r="M233" s="215"/>
      <c r="N233" s="216"/>
      <c r="O233" s="216"/>
      <c r="P233" s="216"/>
      <c r="Q233" s="216"/>
      <c r="R233" s="216"/>
      <c r="S233" s="216"/>
      <c r="T233" s="217"/>
      <c r="AT233" s="218" t="s">
        <v>175</v>
      </c>
      <c r="AU233" s="218" t="s">
        <v>81</v>
      </c>
      <c r="AV233" s="11" t="s">
        <v>79</v>
      </c>
      <c r="AW233" s="11" t="s">
        <v>35</v>
      </c>
      <c r="AX233" s="11" t="s">
        <v>71</v>
      </c>
      <c r="AY233" s="218" t="s">
        <v>119</v>
      </c>
    </row>
    <row r="234" spans="2:51" s="12" customFormat="1" ht="13.5">
      <c r="B234" s="219"/>
      <c r="C234" s="220"/>
      <c r="D234" s="203" t="s">
        <v>175</v>
      </c>
      <c r="E234" s="231" t="s">
        <v>21</v>
      </c>
      <c r="F234" s="232" t="s">
        <v>327</v>
      </c>
      <c r="G234" s="220"/>
      <c r="H234" s="233">
        <v>0.464</v>
      </c>
      <c r="I234" s="225"/>
      <c r="J234" s="220"/>
      <c r="K234" s="220"/>
      <c r="L234" s="226"/>
      <c r="M234" s="227"/>
      <c r="N234" s="228"/>
      <c r="O234" s="228"/>
      <c r="P234" s="228"/>
      <c r="Q234" s="228"/>
      <c r="R234" s="228"/>
      <c r="S234" s="228"/>
      <c r="T234" s="229"/>
      <c r="AT234" s="230" t="s">
        <v>175</v>
      </c>
      <c r="AU234" s="230" t="s">
        <v>81</v>
      </c>
      <c r="AV234" s="12" t="s">
        <v>81</v>
      </c>
      <c r="AW234" s="12" t="s">
        <v>35</v>
      </c>
      <c r="AX234" s="12" t="s">
        <v>71</v>
      </c>
      <c r="AY234" s="230" t="s">
        <v>119</v>
      </c>
    </row>
    <row r="235" spans="2:51" s="11" customFormat="1" ht="13.5">
      <c r="B235" s="208"/>
      <c r="C235" s="209"/>
      <c r="D235" s="203" t="s">
        <v>175</v>
      </c>
      <c r="E235" s="210" t="s">
        <v>21</v>
      </c>
      <c r="F235" s="211" t="s">
        <v>196</v>
      </c>
      <c r="G235" s="209"/>
      <c r="H235" s="212" t="s">
        <v>21</v>
      </c>
      <c r="I235" s="213"/>
      <c r="J235" s="209"/>
      <c r="K235" s="209"/>
      <c r="L235" s="214"/>
      <c r="M235" s="215"/>
      <c r="N235" s="216"/>
      <c r="O235" s="216"/>
      <c r="P235" s="216"/>
      <c r="Q235" s="216"/>
      <c r="R235" s="216"/>
      <c r="S235" s="216"/>
      <c r="T235" s="217"/>
      <c r="AT235" s="218" t="s">
        <v>175</v>
      </c>
      <c r="AU235" s="218" t="s">
        <v>81</v>
      </c>
      <c r="AV235" s="11" t="s">
        <v>79</v>
      </c>
      <c r="AW235" s="11" t="s">
        <v>35</v>
      </c>
      <c r="AX235" s="11" t="s">
        <v>71</v>
      </c>
      <c r="AY235" s="218" t="s">
        <v>119</v>
      </c>
    </row>
    <row r="236" spans="2:51" s="12" customFormat="1" ht="13.5">
      <c r="B236" s="219"/>
      <c r="C236" s="220"/>
      <c r="D236" s="203" t="s">
        <v>175</v>
      </c>
      <c r="E236" s="231" t="s">
        <v>21</v>
      </c>
      <c r="F236" s="232" t="s">
        <v>328</v>
      </c>
      <c r="G236" s="220"/>
      <c r="H236" s="233">
        <v>2.033</v>
      </c>
      <c r="I236" s="225"/>
      <c r="J236" s="220"/>
      <c r="K236" s="220"/>
      <c r="L236" s="226"/>
      <c r="M236" s="227"/>
      <c r="N236" s="228"/>
      <c r="O236" s="228"/>
      <c r="P236" s="228"/>
      <c r="Q236" s="228"/>
      <c r="R236" s="228"/>
      <c r="S236" s="228"/>
      <c r="T236" s="229"/>
      <c r="AT236" s="230" t="s">
        <v>175</v>
      </c>
      <c r="AU236" s="230" t="s">
        <v>81</v>
      </c>
      <c r="AV236" s="12" t="s">
        <v>81</v>
      </c>
      <c r="AW236" s="12" t="s">
        <v>35</v>
      </c>
      <c r="AX236" s="12" t="s">
        <v>71</v>
      </c>
      <c r="AY236" s="230" t="s">
        <v>119</v>
      </c>
    </row>
    <row r="237" spans="2:51" s="13" customFormat="1" ht="13.5">
      <c r="B237" s="234"/>
      <c r="C237" s="235"/>
      <c r="D237" s="221" t="s">
        <v>175</v>
      </c>
      <c r="E237" s="236" t="s">
        <v>21</v>
      </c>
      <c r="F237" s="237" t="s">
        <v>219</v>
      </c>
      <c r="G237" s="235"/>
      <c r="H237" s="238">
        <v>7.891</v>
      </c>
      <c r="I237" s="239"/>
      <c r="J237" s="235"/>
      <c r="K237" s="235"/>
      <c r="L237" s="240"/>
      <c r="M237" s="241"/>
      <c r="N237" s="242"/>
      <c r="O237" s="242"/>
      <c r="P237" s="242"/>
      <c r="Q237" s="242"/>
      <c r="R237" s="242"/>
      <c r="S237" s="242"/>
      <c r="T237" s="243"/>
      <c r="AT237" s="244" t="s">
        <v>175</v>
      </c>
      <c r="AU237" s="244" t="s">
        <v>81</v>
      </c>
      <c r="AV237" s="13" t="s">
        <v>138</v>
      </c>
      <c r="AW237" s="13" t="s">
        <v>6</v>
      </c>
      <c r="AX237" s="13" t="s">
        <v>79</v>
      </c>
      <c r="AY237" s="244" t="s">
        <v>119</v>
      </c>
    </row>
    <row r="238" spans="2:65" s="1" customFormat="1" ht="31.5" customHeight="1">
      <c r="B238" s="39"/>
      <c r="C238" s="191" t="s">
        <v>329</v>
      </c>
      <c r="D238" s="191" t="s">
        <v>122</v>
      </c>
      <c r="E238" s="192" t="s">
        <v>330</v>
      </c>
      <c r="F238" s="193" t="s">
        <v>331</v>
      </c>
      <c r="G238" s="194" t="s">
        <v>173</v>
      </c>
      <c r="H238" s="195">
        <v>2.62</v>
      </c>
      <c r="I238" s="196">
        <v>2728.7979882624004</v>
      </c>
      <c r="J238" s="197">
        <f>ROUND(I238*H238,2)</f>
        <v>7149.45</v>
      </c>
      <c r="K238" s="193" t="s">
        <v>126</v>
      </c>
      <c r="L238" s="59"/>
      <c r="M238" s="198" t="s">
        <v>21</v>
      </c>
      <c r="N238" s="199" t="s">
        <v>42</v>
      </c>
      <c r="O238" s="40"/>
      <c r="P238" s="200">
        <f>O238*H238</f>
        <v>0</v>
      </c>
      <c r="Q238" s="200">
        <v>2.234</v>
      </c>
      <c r="R238" s="200">
        <f>Q238*H238</f>
        <v>5.85308</v>
      </c>
      <c r="S238" s="200">
        <v>0</v>
      </c>
      <c r="T238" s="201">
        <f>S238*H238</f>
        <v>0</v>
      </c>
      <c r="AR238" s="23" t="s">
        <v>138</v>
      </c>
      <c r="AT238" s="23" t="s">
        <v>122</v>
      </c>
      <c r="AU238" s="23" t="s">
        <v>81</v>
      </c>
      <c r="AY238" s="23" t="s">
        <v>119</v>
      </c>
      <c r="BE238" s="202">
        <f>IF(N238="základní",J238,0)</f>
        <v>7149.45</v>
      </c>
      <c r="BF238" s="202">
        <f>IF(N238="snížená",J238,0)</f>
        <v>0</v>
      </c>
      <c r="BG238" s="202">
        <f>IF(N238="zákl. přenesená",J238,0)</f>
        <v>0</v>
      </c>
      <c r="BH238" s="202">
        <f>IF(N238="sníž. přenesená",J238,0)</f>
        <v>0</v>
      </c>
      <c r="BI238" s="202">
        <f>IF(N238="nulová",J238,0)</f>
        <v>0</v>
      </c>
      <c r="BJ238" s="23" t="s">
        <v>79</v>
      </c>
      <c r="BK238" s="202">
        <f>ROUND(I238*H238,2)</f>
        <v>7149.45</v>
      </c>
      <c r="BL238" s="23" t="s">
        <v>138</v>
      </c>
      <c r="BM238" s="23" t="s">
        <v>332</v>
      </c>
    </row>
    <row r="239" spans="2:51" s="11" customFormat="1" ht="13.5">
      <c r="B239" s="208"/>
      <c r="C239" s="209"/>
      <c r="D239" s="203" t="s">
        <v>175</v>
      </c>
      <c r="E239" s="210" t="s">
        <v>21</v>
      </c>
      <c r="F239" s="211" t="s">
        <v>333</v>
      </c>
      <c r="G239" s="209"/>
      <c r="H239" s="212" t="s">
        <v>21</v>
      </c>
      <c r="I239" s="213"/>
      <c r="J239" s="209"/>
      <c r="K239" s="209"/>
      <c r="L239" s="214"/>
      <c r="M239" s="215"/>
      <c r="N239" s="216"/>
      <c r="O239" s="216"/>
      <c r="P239" s="216"/>
      <c r="Q239" s="216"/>
      <c r="R239" s="216"/>
      <c r="S239" s="216"/>
      <c r="T239" s="217"/>
      <c r="AT239" s="218" t="s">
        <v>175</v>
      </c>
      <c r="AU239" s="218" t="s">
        <v>81</v>
      </c>
      <c r="AV239" s="11" t="s">
        <v>79</v>
      </c>
      <c r="AW239" s="11" t="s">
        <v>35</v>
      </c>
      <c r="AX239" s="11" t="s">
        <v>71</v>
      </c>
      <c r="AY239" s="218" t="s">
        <v>119</v>
      </c>
    </row>
    <row r="240" spans="2:51" s="12" customFormat="1" ht="13.5">
      <c r="B240" s="219"/>
      <c r="C240" s="220"/>
      <c r="D240" s="221" t="s">
        <v>175</v>
      </c>
      <c r="E240" s="222" t="s">
        <v>21</v>
      </c>
      <c r="F240" s="223" t="s">
        <v>334</v>
      </c>
      <c r="G240" s="220"/>
      <c r="H240" s="224">
        <v>2.62</v>
      </c>
      <c r="I240" s="225"/>
      <c r="J240" s="220"/>
      <c r="K240" s="220"/>
      <c r="L240" s="226"/>
      <c r="M240" s="227"/>
      <c r="N240" s="228"/>
      <c r="O240" s="228"/>
      <c r="P240" s="228"/>
      <c r="Q240" s="228"/>
      <c r="R240" s="228"/>
      <c r="S240" s="228"/>
      <c r="T240" s="229"/>
      <c r="AT240" s="230" t="s">
        <v>175</v>
      </c>
      <c r="AU240" s="230" t="s">
        <v>81</v>
      </c>
      <c r="AV240" s="12" t="s">
        <v>81</v>
      </c>
      <c r="AW240" s="12" t="s">
        <v>35</v>
      </c>
      <c r="AX240" s="12" t="s">
        <v>79</v>
      </c>
      <c r="AY240" s="230" t="s">
        <v>119</v>
      </c>
    </row>
    <row r="241" spans="2:65" s="1" customFormat="1" ht="31.5" customHeight="1">
      <c r="B241" s="39"/>
      <c r="C241" s="191" t="s">
        <v>9</v>
      </c>
      <c r="D241" s="191" t="s">
        <v>122</v>
      </c>
      <c r="E241" s="192" t="s">
        <v>335</v>
      </c>
      <c r="F241" s="193" t="s">
        <v>336</v>
      </c>
      <c r="G241" s="194" t="s">
        <v>227</v>
      </c>
      <c r="H241" s="195">
        <v>37.76</v>
      </c>
      <c r="I241" s="196">
        <v>301.96814393599993</v>
      </c>
      <c r="J241" s="197">
        <f>ROUND(I241*H241,2)</f>
        <v>11402.32</v>
      </c>
      <c r="K241" s="193" t="s">
        <v>126</v>
      </c>
      <c r="L241" s="59"/>
      <c r="M241" s="198" t="s">
        <v>21</v>
      </c>
      <c r="N241" s="199" t="s">
        <v>42</v>
      </c>
      <c r="O241" s="40"/>
      <c r="P241" s="200">
        <f>O241*H241</f>
        <v>0</v>
      </c>
      <c r="Q241" s="200">
        <v>0.00632</v>
      </c>
      <c r="R241" s="200">
        <f>Q241*H241</f>
        <v>0.2386432</v>
      </c>
      <c r="S241" s="200">
        <v>0</v>
      </c>
      <c r="T241" s="201">
        <f>S241*H241</f>
        <v>0</v>
      </c>
      <c r="AR241" s="23" t="s">
        <v>138</v>
      </c>
      <c r="AT241" s="23" t="s">
        <v>122</v>
      </c>
      <c r="AU241" s="23" t="s">
        <v>81</v>
      </c>
      <c r="AY241" s="23" t="s">
        <v>119</v>
      </c>
      <c r="BE241" s="202">
        <f>IF(N241="základní",J241,0)</f>
        <v>11402.32</v>
      </c>
      <c r="BF241" s="202">
        <f>IF(N241="snížená",J241,0)</f>
        <v>0</v>
      </c>
      <c r="BG241" s="202">
        <f>IF(N241="zákl. přenesená",J241,0)</f>
        <v>0</v>
      </c>
      <c r="BH241" s="202">
        <f>IF(N241="sníž. přenesená",J241,0)</f>
        <v>0</v>
      </c>
      <c r="BI241" s="202">
        <f>IF(N241="nulová",J241,0)</f>
        <v>0</v>
      </c>
      <c r="BJ241" s="23" t="s">
        <v>79</v>
      </c>
      <c r="BK241" s="202">
        <f>ROUND(I241*H241,2)</f>
        <v>11402.32</v>
      </c>
      <c r="BL241" s="23" t="s">
        <v>138</v>
      </c>
      <c r="BM241" s="23" t="s">
        <v>337</v>
      </c>
    </row>
    <row r="242" spans="2:51" s="11" customFormat="1" ht="13.5">
      <c r="B242" s="208"/>
      <c r="C242" s="209"/>
      <c r="D242" s="203" t="s">
        <v>175</v>
      </c>
      <c r="E242" s="210" t="s">
        <v>21</v>
      </c>
      <c r="F242" s="211" t="s">
        <v>333</v>
      </c>
      <c r="G242" s="209"/>
      <c r="H242" s="212" t="s">
        <v>21</v>
      </c>
      <c r="I242" s="213"/>
      <c r="J242" s="209"/>
      <c r="K242" s="209"/>
      <c r="L242" s="214"/>
      <c r="M242" s="215"/>
      <c r="N242" s="216"/>
      <c r="O242" s="216"/>
      <c r="P242" s="216"/>
      <c r="Q242" s="216"/>
      <c r="R242" s="216"/>
      <c r="S242" s="216"/>
      <c r="T242" s="217"/>
      <c r="AT242" s="218" t="s">
        <v>175</v>
      </c>
      <c r="AU242" s="218" t="s">
        <v>81</v>
      </c>
      <c r="AV242" s="11" t="s">
        <v>79</v>
      </c>
      <c r="AW242" s="11" t="s">
        <v>35</v>
      </c>
      <c r="AX242" s="11" t="s">
        <v>71</v>
      </c>
      <c r="AY242" s="218" t="s">
        <v>119</v>
      </c>
    </row>
    <row r="243" spans="2:51" s="12" customFormat="1" ht="13.5">
      <c r="B243" s="219"/>
      <c r="C243" s="220"/>
      <c r="D243" s="203" t="s">
        <v>175</v>
      </c>
      <c r="E243" s="231" t="s">
        <v>21</v>
      </c>
      <c r="F243" s="232" t="s">
        <v>338</v>
      </c>
      <c r="G243" s="220"/>
      <c r="H243" s="233">
        <v>11.76</v>
      </c>
      <c r="I243" s="225"/>
      <c r="J243" s="220"/>
      <c r="K243" s="220"/>
      <c r="L243" s="226"/>
      <c r="M243" s="227"/>
      <c r="N243" s="228"/>
      <c r="O243" s="228"/>
      <c r="P243" s="228"/>
      <c r="Q243" s="228"/>
      <c r="R243" s="228"/>
      <c r="S243" s="228"/>
      <c r="T243" s="229"/>
      <c r="AT243" s="230" t="s">
        <v>175</v>
      </c>
      <c r="AU243" s="230" t="s">
        <v>81</v>
      </c>
      <c r="AV243" s="12" t="s">
        <v>81</v>
      </c>
      <c r="AW243" s="12" t="s">
        <v>35</v>
      </c>
      <c r="AX243" s="12" t="s">
        <v>71</v>
      </c>
      <c r="AY243" s="230" t="s">
        <v>119</v>
      </c>
    </row>
    <row r="244" spans="2:51" s="12" customFormat="1" ht="13.5">
      <c r="B244" s="219"/>
      <c r="C244" s="220"/>
      <c r="D244" s="203" t="s">
        <v>175</v>
      </c>
      <c r="E244" s="231" t="s">
        <v>21</v>
      </c>
      <c r="F244" s="232" t="s">
        <v>339</v>
      </c>
      <c r="G244" s="220"/>
      <c r="H244" s="233">
        <v>11.25</v>
      </c>
      <c r="I244" s="225"/>
      <c r="J244" s="220"/>
      <c r="K244" s="220"/>
      <c r="L244" s="226"/>
      <c r="M244" s="227"/>
      <c r="N244" s="228"/>
      <c r="O244" s="228"/>
      <c r="P244" s="228"/>
      <c r="Q244" s="228"/>
      <c r="R244" s="228"/>
      <c r="S244" s="228"/>
      <c r="T244" s="229"/>
      <c r="AT244" s="230" t="s">
        <v>175</v>
      </c>
      <c r="AU244" s="230" t="s">
        <v>81</v>
      </c>
      <c r="AV244" s="12" t="s">
        <v>81</v>
      </c>
      <c r="AW244" s="12" t="s">
        <v>35</v>
      </c>
      <c r="AX244" s="12" t="s">
        <v>71</v>
      </c>
      <c r="AY244" s="230" t="s">
        <v>119</v>
      </c>
    </row>
    <row r="245" spans="2:51" s="12" customFormat="1" ht="13.5">
      <c r="B245" s="219"/>
      <c r="C245" s="220"/>
      <c r="D245" s="203" t="s">
        <v>175</v>
      </c>
      <c r="E245" s="231" t="s">
        <v>21</v>
      </c>
      <c r="F245" s="232" t="s">
        <v>340</v>
      </c>
      <c r="G245" s="220"/>
      <c r="H245" s="233">
        <v>14.75</v>
      </c>
      <c r="I245" s="225"/>
      <c r="J245" s="220"/>
      <c r="K245" s="220"/>
      <c r="L245" s="226"/>
      <c r="M245" s="227"/>
      <c r="N245" s="228"/>
      <c r="O245" s="228"/>
      <c r="P245" s="228"/>
      <c r="Q245" s="228"/>
      <c r="R245" s="228"/>
      <c r="S245" s="228"/>
      <c r="T245" s="229"/>
      <c r="AT245" s="230" t="s">
        <v>175</v>
      </c>
      <c r="AU245" s="230" t="s">
        <v>81</v>
      </c>
      <c r="AV245" s="12" t="s">
        <v>81</v>
      </c>
      <c r="AW245" s="12" t="s">
        <v>35</v>
      </c>
      <c r="AX245" s="12" t="s">
        <v>71</v>
      </c>
      <c r="AY245" s="230" t="s">
        <v>119</v>
      </c>
    </row>
    <row r="246" spans="2:51" s="13" customFormat="1" ht="13.5">
      <c r="B246" s="234"/>
      <c r="C246" s="235"/>
      <c r="D246" s="221" t="s">
        <v>175</v>
      </c>
      <c r="E246" s="236" t="s">
        <v>21</v>
      </c>
      <c r="F246" s="237" t="s">
        <v>219</v>
      </c>
      <c r="G246" s="235"/>
      <c r="H246" s="238">
        <v>37.76</v>
      </c>
      <c r="I246" s="239"/>
      <c r="J246" s="235"/>
      <c r="K246" s="235"/>
      <c r="L246" s="240"/>
      <c r="M246" s="241"/>
      <c r="N246" s="242"/>
      <c r="O246" s="242"/>
      <c r="P246" s="242"/>
      <c r="Q246" s="242"/>
      <c r="R246" s="242"/>
      <c r="S246" s="242"/>
      <c r="T246" s="243"/>
      <c r="AT246" s="244" t="s">
        <v>175</v>
      </c>
      <c r="AU246" s="244" t="s">
        <v>81</v>
      </c>
      <c r="AV246" s="13" t="s">
        <v>138</v>
      </c>
      <c r="AW246" s="13" t="s">
        <v>35</v>
      </c>
      <c r="AX246" s="13" t="s">
        <v>79</v>
      </c>
      <c r="AY246" s="244" t="s">
        <v>119</v>
      </c>
    </row>
    <row r="247" spans="2:65" s="1" customFormat="1" ht="31.5" customHeight="1">
      <c r="B247" s="39"/>
      <c r="C247" s="191" t="s">
        <v>341</v>
      </c>
      <c r="D247" s="191" t="s">
        <v>122</v>
      </c>
      <c r="E247" s="192" t="s">
        <v>342</v>
      </c>
      <c r="F247" s="193" t="s">
        <v>343</v>
      </c>
      <c r="G247" s="194" t="s">
        <v>227</v>
      </c>
      <c r="H247" s="195">
        <v>13.52</v>
      </c>
      <c r="I247" s="196">
        <v>426.1549909184</v>
      </c>
      <c r="J247" s="197">
        <f>ROUND(I247*H247,2)</f>
        <v>5761.62</v>
      </c>
      <c r="K247" s="193" t="s">
        <v>126</v>
      </c>
      <c r="L247" s="59"/>
      <c r="M247" s="198" t="s">
        <v>21</v>
      </c>
      <c r="N247" s="199" t="s">
        <v>42</v>
      </c>
      <c r="O247" s="40"/>
      <c r="P247" s="200">
        <f>O247*H247</f>
        <v>0</v>
      </c>
      <c r="Q247" s="200">
        <v>0.34538</v>
      </c>
      <c r="R247" s="200">
        <f>Q247*H247</f>
        <v>4.6695376</v>
      </c>
      <c r="S247" s="200">
        <v>0</v>
      </c>
      <c r="T247" s="201">
        <f>S247*H247</f>
        <v>0</v>
      </c>
      <c r="AR247" s="23" t="s">
        <v>138</v>
      </c>
      <c r="AT247" s="23" t="s">
        <v>122</v>
      </c>
      <c r="AU247" s="23" t="s">
        <v>81</v>
      </c>
      <c r="AY247" s="23" t="s">
        <v>119</v>
      </c>
      <c r="BE247" s="202">
        <f>IF(N247="základní",J247,0)</f>
        <v>5761.62</v>
      </c>
      <c r="BF247" s="202">
        <f>IF(N247="snížená",J247,0)</f>
        <v>0</v>
      </c>
      <c r="BG247" s="202">
        <f>IF(N247="zákl. přenesená",J247,0)</f>
        <v>0</v>
      </c>
      <c r="BH247" s="202">
        <f>IF(N247="sníž. přenesená",J247,0)</f>
        <v>0</v>
      </c>
      <c r="BI247" s="202">
        <f>IF(N247="nulová",J247,0)</f>
        <v>0</v>
      </c>
      <c r="BJ247" s="23" t="s">
        <v>79</v>
      </c>
      <c r="BK247" s="202">
        <f>ROUND(I247*H247,2)</f>
        <v>5761.62</v>
      </c>
      <c r="BL247" s="23" t="s">
        <v>138</v>
      </c>
      <c r="BM247" s="23" t="s">
        <v>344</v>
      </c>
    </row>
    <row r="248" spans="2:51" s="11" customFormat="1" ht="13.5">
      <c r="B248" s="208"/>
      <c r="C248" s="209"/>
      <c r="D248" s="203" t="s">
        <v>175</v>
      </c>
      <c r="E248" s="210" t="s">
        <v>21</v>
      </c>
      <c r="F248" s="211" t="s">
        <v>345</v>
      </c>
      <c r="G248" s="209"/>
      <c r="H248" s="212" t="s">
        <v>21</v>
      </c>
      <c r="I248" s="213"/>
      <c r="J248" s="209"/>
      <c r="K248" s="209"/>
      <c r="L248" s="214"/>
      <c r="M248" s="215"/>
      <c r="N248" s="216"/>
      <c r="O248" s="216"/>
      <c r="P248" s="216"/>
      <c r="Q248" s="216"/>
      <c r="R248" s="216"/>
      <c r="S248" s="216"/>
      <c r="T248" s="217"/>
      <c r="AT248" s="218" t="s">
        <v>175</v>
      </c>
      <c r="AU248" s="218" t="s">
        <v>81</v>
      </c>
      <c r="AV248" s="11" t="s">
        <v>79</v>
      </c>
      <c r="AW248" s="11" t="s">
        <v>35</v>
      </c>
      <c r="AX248" s="11" t="s">
        <v>71</v>
      </c>
      <c r="AY248" s="218" t="s">
        <v>119</v>
      </c>
    </row>
    <row r="249" spans="2:51" s="12" customFormat="1" ht="13.5">
      <c r="B249" s="219"/>
      <c r="C249" s="220"/>
      <c r="D249" s="203" t="s">
        <v>175</v>
      </c>
      <c r="E249" s="231" t="s">
        <v>21</v>
      </c>
      <c r="F249" s="232" t="s">
        <v>346</v>
      </c>
      <c r="G249" s="220"/>
      <c r="H249" s="233">
        <v>13.52</v>
      </c>
      <c r="I249" s="225"/>
      <c r="J249" s="220"/>
      <c r="K249" s="220"/>
      <c r="L249" s="226"/>
      <c r="M249" s="227"/>
      <c r="N249" s="228"/>
      <c r="O249" s="228"/>
      <c r="P249" s="228"/>
      <c r="Q249" s="228"/>
      <c r="R249" s="228"/>
      <c r="S249" s="228"/>
      <c r="T249" s="229"/>
      <c r="AT249" s="230" t="s">
        <v>175</v>
      </c>
      <c r="AU249" s="230" t="s">
        <v>81</v>
      </c>
      <c r="AV249" s="12" t="s">
        <v>81</v>
      </c>
      <c r="AW249" s="12" t="s">
        <v>35</v>
      </c>
      <c r="AX249" s="12" t="s">
        <v>71</v>
      </c>
      <c r="AY249" s="230" t="s">
        <v>119</v>
      </c>
    </row>
    <row r="250" spans="2:63" s="10" customFormat="1" ht="29.85" customHeight="1">
      <c r="B250" s="174"/>
      <c r="C250" s="175"/>
      <c r="D250" s="188" t="s">
        <v>70</v>
      </c>
      <c r="E250" s="189" t="s">
        <v>118</v>
      </c>
      <c r="F250" s="189" t="s">
        <v>347</v>
      </c>
      <c r="G250" s="175"/>
      <c r="H250" s="175"/>
      <c r="I250" s="178"/>
      <c r="J250" s="190">
        <f>BK250</f>
        <v>26537.359999999997</v>
      </c>
      <c r="K250" s="175"/>
      <c r="L250" s="180"/>
      <c r="M250" s="181"/>
      <c r="N250" s="182"/>
      <c r="O250" s="182"/>
      <c r="P250" s="183">
        <f>SUM(P251:P272)</f>
        <v>0</v>
      </c>
      <c r="Q250" s="182"/>
      <c r="R250" s="183">
        <f>SUM(R251:R272)</f>
        <v>22.513656200000003</v>
      </c>
      <c r="S250" s="182"/>
      <c r="T250" s="184">
        <f>SUM(T251:T272)</f>
        <v>0</v>
      </c>
      <c r="AR250" s="185" t="s">
        <v>79</v>
      </c>
      <c r="AT250" s="186" t="s">
        <v>70</v>
      </c>
      <c r="AU250" s="186" t="s">
        <v>79</v>
      </c>
      <c r="AY250" s="185" t="s">
        <v>119</v>
      </c>
      <c r="BK250" s="187">
        <f>SUM(BK251:BK272)</f>
        <v>26537.359999999997</v>
      </c>
    </row>
    <row r="251" spans="2:65" s="1" customFormat="1" ht="22.5" customHeight="1">
      <c r="B251" s="39"/>
      <c r="C251" s="191" t="s">
        <v>348</v>
      </c>
      <c r="D251" s="191" t="s">
        <v>122</v>
      </c>
      <c r="E251" s="192" t="s">
        <v>349</v>
      </c>
      <c r="F251" s="193" t="s">
        <v>350</v>
      </c>
      <c r="G251" s="194" t="s">
        <v>227</v>
      </c>
      <c r="H251" s="195">
        <v>12.9</v>
      </c>
      <c r="I251" s="196">
        <v>166.68862208</v>
      </c>
      <c r="J251" s="197">
        <f>ROUND(I251*H251,2)</f>
        <v>2150.28</v>
      </c>
      <c r="K251" s="193" t="s">
        <v>126</v>
      </c>
      <c r="L251" s="59"/>
      <c r="M251" s="198" t="s">
        <v>21</v>
      </c>
      <c r="N251" s="199" t="s">
        <v>42</v>
      </c>
      <c r="O251" s="40"/>
      <c r="P251" s="200">
        <f>O251*H251</f>
        <v>0</v>
      </c>
      <c r="Q251" s="200">
        <v>0.4726</v>
      </c>
      <c r="R251" s="200">
        <f>Q251*H251</f>
        <v>6.09654</v>
      </c>
      <c r="S251" s="200">
        <v>0</v>
      </c>
      <c r="T251" s="201">
        <f>S251*H251</f>
        <v>0</v>
      </c>
      <c r="AR251" s="23" t="s">
        <v>138</v>
      </c>
      <c r="AT251" s="23" t="s">
        <v>122</v>
      </c>
      <c r="AU251" s="23" t="s">
        <v>81</v>
      </c>
      <c r="AY251" s="23" t="s">
        <v>119</v>
      </c>
      <c r="BE251" s="202">
        <f>IF(N251="základní",J251,0)</f>
        <v>2150.28</v>
      </c>
      <c r="BF251" s="202">
        <f>IF(N251="snížená",J251,0)</f>
        <v>0</v>
      </c>
      <c r="BG251" s="202">
        <f>IF(N251="zákl. přenesená",J251,0)</f>
        <v>0</v>
      </c>
      <c r="BH251" s="202">
        <f>IF(N251="sníž. přenesená",J251,0)</f>
        <v>0</v>
      </c>
      <c r="BI251" s="202">
        <f>IF(N251="nulová",J251,0)</f>
        <v>0</v>
      </c>
      <c r="BJ251" s="23" t="s">
        <v>79</v>
      </c>
      <c r="BK251" s="202">
        <f>ROUND(I251*H251,2)</f>
        <v>2150.28</v>
      </c>
      <c r="BL251" s="23" t="s">
        <v>138</v>
      </c>
      <c r="BM251" s="23" t="s">
        <v>351</v>
      </c>
    </row>
    <row r="252" spans="2:51" s="11" customFormat="1" ht="13.5">
      <c r="B252" s="208"/>
      <c r="C252" s="209"/>
      <c r="D252" s="203" t="s">
        <v>175</v>
      </c>
      <c r="E252" s="210" t="s">
        <v>21</v>
      </c>
      <c r="F252" s="211" t="s">
        <v>352</v>
      </c>
      <c r="G252" s="209"/>
      <c r="H252" s="212" t="s">
        <v>21</v>
      </c>
      <c r="I252" s="213"/>
      <c r="J252" s="209"/>
      <c r="K252" s="209"/>
      <c r="L252" s="214"/>
      <c r="M252" s="215"/>
      <c r="N252" s="216"/>
      <c r="O252" s="216"/>
      <c r="P252" s="216"/>
      <c r="Q252" s="216"/>
      <c r="R252" s="216"/>
      <c r="S252" s="216"/>
      <c r="T252" s="217"/>
      <c r="AT252" s="218" t="s">
        <v>175</v>
      </c>
      <c r="AU252" s="218" t="s">
        <v>81</v>
      </c>
      <c r="AV252" s="11" t="s">
        <v>79</v>
      </c>
      <c r="AW252" s="11" t="s">
        <v>35</v>
      </c>
      <c r="AX252" s="11" t="s">
        <v>71</v>
      </c>
      <c r="AY252" s="218" t="s">
        <v>119</v>
      </c>
    </row>
    <row r="253" spans="2:51" s="12" customFormat="1" ht="13.5">
      <c r="B253" s="219"/>
      <c r="C253" s="220"/>
      <c r="D253" s="221" t="s">
        <v>175</v>
      </c>
      <c r="E253" s="222" t="s">
        <v>21</v>
      </c>
      <c r="F253" s="223" t="s">
        <v>353</v>
      </c>
      <c r="G253" s="220"/>
      <c r="H253" s="224">
        <v>12.9</v>
      </c>
      <c r="I253" s="225"/>
      <c r="J253" s="220"/>
      <c r="K253" s="220"/>
      <c r="L253" s="226"/>
      <c r="M253" s="227"/>
      <c r="N253" s="228"/>
      <c r="O253" s="228"/>
      <c r="P253" s="228"/>
      <c r="Q253" s="228"/>
      <c r="R253" s="228"/>
      <c r="S253" s="228"/>
      <c r="T253" s="229"/>
      <c r="AT253" s="230" t="s">
        <v>175</v>
      </c>
      <c r="AU253" s="230" t="s">
        <v>81</v>
      </c>
      <c r="AV253" s="12" t="s">
        <v>81</v>
      </c>
      <c r="AW253" s="12" t="s">
        <v>35</v>
      </c>
      <c r="AX253" s="12" t="s">
        <v>79</v>
      </c>
      <c r="AY253" s="230" t="s">
        <v>119</v>
      </c>
    </row>
    <row r="254" spans="2:65" s="1" customFormat="1" ht="31.5" customHeight="1">
      <c r="B254" s="39"/>
      <c r="C254" s="191" t="s">
        <v>354</v>
      </c>
      <c r="D254" s="191" t="s">
        <v>122</v>
      </c>
      <c r="E254" s="192" t="s">
        <v>355</v>
      </c>
      <c r="F254" s="193" t="s">
        <v>356</v>
      </c>
      <c r="G254" s="194" t="s">
        <v>227</v>
      </c>
      <c r="H254" s="195">
        <v>17.2</v>
      </c>
      <c r="I254" s="196">
        <v>192.7605451456</v>
      </c>
      <c r="J254" s="197">
        <f>ROUND(I254*H254,2)</f>
        <v>3315.48</v>
      </c>
      <c r="K254" s="193" t="s">
        <v>126</v>
      </c>
      <c r="L254" s="59"/>
      <c r="M254" s="198" t="s">
        <v>21</v>
      </c>
      <c r="N254" s="199" t="s">
        <v>42</v>
      </c>
      <c r="O254" s="40"/>
      <c r="P254" s="200">
        <f>O254*H254</f>
        <v>0</v>
      </c>
      <c r="Q254" s="200">
        <v>0.42149</v>
      </c>
      <c r="R254" s="200">
        <f>Q254*H254</f>
        <v>7.2496279999999995</v>
      </c>
      <c r="S254" s="200">
        <v>0</v>
      </c>
      <c r="T254" s="201">
        <f>S254*H254</f>
        <v>0</v>
      </c>
      <c r="AR254" s="23" t="s">
        <v>138</v>
      </c>
      <c r="AT254" s="23" t="s">
        <v>122</v>
      </c>
      <c r="AU254" s="23" t="s">
        <v>81</v>
      </c>
      <c r="AY254" s="23" t="s">
        <v>119</v>
      </c>
      <c r="BE254" s="202">
        <f>IF(N254="základní",J254,0)</f>
        <v>3315.48</v>
      </c>
      <c r="BF254" s="202">
        <f>IF(N254="snížená",J254,0)</f>
        <v>0</v>
      </c>
      <c r="BG254" s="202">
        <f>IF(N254="zákl. přenesená",J254,0)</f>
        <v>0</v>
      </c>
      <c r="BH254" s="202">
        <f>IF(N254="sníž. přenesená",J254,0)</f>
        <v>0</v>
      </c>
      <c r="BI254" s="202">
        <f>IF(N254="nulová",J254,0)</f>
        <v>0</v>
      </c>
      <c r="BJ254" s="23" t="s">
        <v>79</v>
      </c>
      <c r="BK254" s="202">
        <f>ROUND(I254*H254,2)</f>
        <v>3315.48</v>
      </c>
      <c r="BL254" s="23" t="s">
        <v>138</v>
      </c>
      <c r="BM254" s="23" t="s">
        <v>357</v>
      </c>
    </row>
    <row r="255" spans="2:51" s="11" customFormat="1" ht="13.5">
      <c r="B255" s="208"/>
      <c r="C255" s="209"/>
      <c r="D255" s="203" t="s">
        <v>175</v>
      </c>
      <c r="E255" s="210" t="s">
        <v>21</v>
      </c>
      <c r="F255" s="211" t="s">
        <v>352</v>
      </c>
      <c r="G255" s="209"/>
      <c r="H255" s="212" t="s">
        <v>21</v>
      </c>
      <c r="I255" s="213"/>
      <c r="J255" s="209"/>
      <c r="K255" s="209"/>
      <c r="L255" s="214"/>
      <c r="M255" s="215"/>
      <c r="N255" s="216"/>
      <c r="O255" s="216"/>
      <c r="P255" s="216"/>
      <c r="Q255" s="216"/>
      <c r="R255" s="216"/>
      <c r="S255" s="216"/>
      <c r="T255" s="217"/>
      <c r="AT255" s="218" t="s">
        <v>175</v>
      </c>
      <c r="AU255" s="218" t="s">
        <v>81</v>
      </c>
      <c r="AV255" s="11" t="s">
        <v>79</v>
      </c>
      <c r="AW255" s="11" t="s">
        <v>35</v>
      </c>
      <c r="AX255" s="11" t="s">
        <v>71</v>
      </c>
      <c r="AY255" s="218" t="s">
        <v>119</v>
      </c>
    </row>
    <row r="256" spans="2:51" s="12" customFormat="1" ht="13.5">
      <c r="B256" s="219"/>
      <c r="C256" s="220"/>
      <c r="D256" s="221" t="s">
        <v>175</v>
      </c>
      <c r="E256" s="222" t="s">
        <v>21</v>
      </c>
      <c r="F256" s="223" t="s">
        <v>358</v>
      </c>
      <c r="G256" s="220"/>
      <c r="H256" s="224">
        <v>17.2</v>
      </c>
      <c r="I256" s="225"/>
      <c r="J256" s="220"/>
      <c r="K256" s="220"/>
      <c r="L256" s="226"/>
      <c r="M256" s="227"/>
      <c r="N256" s="228"/>
      <c r="O256" s="228"/>
      <c r="P256" s="228"/>
      <c r="Q256" s="228"/>
      <c r="R256" s="228"/>
      <c r="S256" s="228"/>
      <c r="T256" s="229"/>
      <c r="AT256" s="230" t="s">
        <v>175</v>
      </c>
      <c r="AU256" s="230" t="s">
        <v>81</v>
      </c>
      <c r="AV256" s="12" t="s">
        <v>81</v>
      </c>
      <c r="AW256" s="12" t="s">
        <v>35</v>
      </c>
      <c r="AX256" s="12" t="s">
        <v>79</v>
      </c>
      <c r="AY256" s="230" t="s">
        <v>119</v>
      </c>
    </row>
    <row r="257" spans="2:65" s="1" customFormat="1" ht="31.5" customHeight="1">
      <c r="B257" s="39"/>
      <c r="C257" s="191" t="s">
        <v>359</v>
      </c>
      <c r="D257" s="191" t="s">
        <v>122</v>
      </c>
      <c r="E257" s="192" t="s">
        <v>360</v>
      </c>
      <c r="F257" s="193" t="s">
        <v>361</v>
      </c>
      <c r="G257" s="194" t="s">
        <v>227</v>
      </c>
      <c r="H257" s="195">
        <v>20.64</v>
      </c>
      <c r="I257" s="196">
        <v>249.52</v>
      </c>
      <c r="J257" s="197">
        <f>ROUND(I257*H257,2)</f>
        <v>5150.09</v>
      </c>
      <c r="K257" s="193" t="s">
        <v>126</v>
      </c>
      <c r="L257" s="59"/>
      <c r="M257" s="198" t="s">
        <v>21</v>
      </c>
      <c r="N257" s="199" t="s">
        <v>42</v>
      </c>
      <c r="O257" s="40"/>
      <c r="P257" s="200">
        <f>O257*H257</f>
        <v>0</v>
      </c>
      <c r="Q257" s="200">
        <v>0.13188</v>
      </c>
      <c r="R257" s="200">
        <f>Q257*H257</f>
        <v>2.7220032</v>
      </c>
      <c r="S257" s="200">
        <v>0</v>
      </c>
      <c r="T257" s="201">
        <f>S257*H257</f>
        <v>0</v>
      </c>
      <c r="AR257" s="23" t="s">
        <v>138</v>
      </c>
      <c r="AT257" s="23" t="s">
        <v>122</v>
      </c>
      <c r="AU257" s="23" t="s">
        <v>81</v>
      </c>
      <c r="AY257" s="23" t="s">
        <v>119</v>
      </c>
      <c r="BE257" s="202">
        <f>IF(N257="základní",J257,0)</f>
        <v>5150.09</v>
      </c>
      <c r="BF257" s="202">
        <f>IF(N257="snížená",J257,0)</f>
        <v>0</v>
      </c>
      <c r="BG257" s="202">
        <f>IF(N257="zákl. přenesená",J257,0)</f>
        <v>0</v>
      </c>
      <c r="BH257" s="202">
        <f>IF(N257="sníž. přenesená",J257,0)</f>
        <v>0</v>
      </c>
      <c r="BI257" s="202">
        <f>IF(N257="nulová",J257,0)</f>
        <v>0</v>
      </c>
      <c r="BJ257" s="23" t="s">
        <v>79</v>
      </c>
      <c r="BK257" s="202">
        <f>ROUND(I257*H257,2)</f>
        <v>5150.09</v>
      </c>
      <c r="BL257" s="23" t="s">
        <v>138</v>
      </c>
      <c r="BM257" s="23" t="s">
        <v>362</v>
      </c>
    </row>
    <row r="258" spans="2:51" s="11" customFormat="1" ht="13.5">
      <c r="B258" s="208"/>
      <c r="C258" s="209"/>
      <c r="D258" s="203" t="s">
        <v>175</v>
      </c>
      <c r="E258" s="210" t="s">
        <v>21</v>
      </c>
      <c r="F258" s="211" t="s">
        <v>352</v>
      </c>
      <c r="G258" s="209"/>
      <c r="H258" s="212" t="s">
        <v>21</v>
      </c>
      <c r="I258" s="213"/>
      <c r="J258" s="209"/>
      <c r="K258" s="209"/>
      <c r="L258" s="214"/>
      <c r="M258" s="215"/>
      <c r="N258" s="216"/>
      <c r="O258" s="216"/>
      <c r="P258" s="216"/>
      <c r="Q258" s="216"/>
      <c r="R258" s="216"/>
      <c r="S258" s="216"/>
      <c r="T258" s="217"/>
      <c r="AT258" s="218" t="s">
        <v>175</v>
      </c>
      <c r="AU258" s="218" t="s">
        <v>81</v>
      </c>
      <c r="AV258" s="11" t="s">
        <v>79</v>
      </c>
      <c r="AW258" s="11" t="s">
        <v>35</v>
      </c>
      <c r="AX258" s="11" t="s">
        <v>71</v>
      </c>
      <c r="AY258" s="218" t="s">
        <v>119</v>
      </c>
    </row>
    <row r="259" spans="2:51" s="12" customFormat="1" ht="13.5">
      <c r="B259" s="219"/>
      <c r="C259" s="220"/>
      <c r="D259" s="221" t="s">
        <v>175</v>
      </c>
      <c r="E259" s="222" t="s">
        <v>21</v>
      </c>
      <c r="F259" s="223" t="s">
        <v>363</v>
      </c>
      <c r="G259" s="220"/>
      <c r="H259" s="224">
        <v>20.64</v>
      </c>
      <c r="I259" s="225"/>
      <c r="J259" s="220"/>
      <c r="K259" s="220"/>
      <c r="L259" s="226"/>
      <c r="M259" s="227"/>
      <c r="N259" s="228"/>
      <c r="O259" s="228"/>
      <c r="P259" s="228"/>
      <c r="Q259" s="228"/>
      <c r="R259" s="228"/>
      <c r="S259" s="228"/>
      <c r="T259" s="229"/>
      <c r="AT259" s="230" t="s">
        <v>175</v>
      </c>
      <c r="AU259" s="230" t="s">
        <v>81</v>
      </c>
      <c r="AV259" s="12" t="s">
        <v>81</v>
      </c>
      <c r="AW259" s="12" t="s">
        <v>35</v>
      </c>
      <c r="AX259" s="12" t="s">
        <v>79</v>
      </c>
      <c r="AY259" s="230" t="s">
        <v>119</v>
      </c>
    </row>
    <row r="260" spans="2:65" s="1" customFormat="1" ht="28.5" customHeight="1">
      <c r="B260" s="39"/>
      <c r="C260" s="191" t="s">
        <v>364</v>
      </c>
      <c r="D260" s="191" t="s">
        <v>122</v>
      </c>
      <c r="E260" s="192" t="s">
        <v>365</v>
      </c>
      <c r="F260" s="193" t="s">
        <v>366</v>
      </c>
      <c r="G260" s="194" t="s">
        <v>227</v>
      </c>
      <c r="H260" s="195">
        <v>23.22</v>
      </c>
      <c r="I260" s="196">
        <v>15.88</v>
      </c>
      <c r="J260" s="197">
        <f>ROUND(I260*H260,2)</f>
        <v>368.73</v>
      </c>
      <c r="K260" s="193" t="s">
        <v>126</v>
      </c>
      <c r="L260" s="59"/>
      <c r="M260" s="198" t="s">
        <v>21</v>
      </c>
      <c r="N260" s="199" t="s">
        <v>42</v>
      </c>
      <c r="O260" s="40"/>
      <c r="P260" s="200">
        <f>O260*H260</f>
        <v>0</v>
      </c>
      <c r="Q260" s="200">
        <v>0.00601</v>
      </c>
      <c r="R260" s="200">
        <f>Q260*H260</f>
        <v>0.1395522</v>
      </c>
      <c r="S260" s="200">
        <v>0</v>
      </c>
      <c r="T260" s="201">
        <f>S260*H260</f>
        <v>0</v>
      </c>
      <c r="AR260" s="23" t="s">
        <v>138</v>
      </c>
      <c r="AT260" s="23" t="s">
        <v>122</v>
      </c>
      <c r="AU260" s="23" t="s">
        <v>81</v>
      </c>
      <c r="AY260" s="23" t="s">
        <v>119</v>
      </c>
      <c r="BE260" s="202">
        <f>IF(N260="základní",J260,0)</f>
        <v>368.73</v>
      </c>
      <c r="BF260" s="202">
        <f>IF(N260="snížená",J260,0)</f>
        <v>0</v>
      </c>
      <c r="BG260" s="202">
        <f>IF(N260="zákl. přenesená",J260,0)</f>
        <v>0</v>
      </c>
      <c r="BH260" s="202">
        <f>IF(N260="sníž. přenesená",J260,0)</f>
        <v>0</v>
      </c>
      <c r="BI260" s="202">
        <f>IF(N260="nulová",J260,0)</f>
        <v>0</v>
      </c>
      <c r="BJ260" s="23" t="s">
        <v>79</v>
      </c>
      <c r="BK260" s="202">
        <f>ROUND(I260*H260,2)</f>
        <v>368.73</v>
      </c>
      <c r="BL260" s="23" t="s">
        <v>138</v>
      </c>
      <c r="BM260" s="23" t="s">
        <v>367</v>
      </c>
    </row>
    <row r="261" spans="2:51" s="11" customFormat="1" ht="13.5">
      <c r="B261" s="208"/>
      <c r="C261" s="209"/>
      <c r="D261" s="203" t="s">
        <v>175</v>
      </c>
      <c r="E261" s="210" t="s">
        <v>21</v>
      </c>
      <c r="F261" s="211" t="s">
        <v>352</v>
      </c>
      <c r="G261" s="209"/>
      <c r="H261" s="212" t="s">
        <v>21</v>
      </c>
      <c r="I261" s="213"/>
      <c r="J261" s="209"/>
      <c r="K261" s="209"/>
      <c r="L261" s="214"/>
      <c r="M261" s="215"/>
      <c r="N261" s="216"/>
      <c r="O261" s="216"/>
      <c r="P261" s="216"/>
      <c r="Q261" s="216"/>
      <c r="R261" s="216"/>
      <c r="S261" s="216"/>
      <c r="T261" s="217"/>
      <c r="AT261" s="218" t="s">
        <v>175</v>
      </c>
      <c r="AU261" s="218" t="s">
        <v>81</v>
      </c>
      <c r="AV261" s="11" t="s">
        <v>79</v>
      </c>
      <c r="AW261" s="11" t="s">
        <v>35</v>
      </c>
      <c r="AX261" s="11" t="s">
        <v>71</v>
      </c>
      <c r="AY261" s="218" t="s">
        <v>119</v>
      </c>
    </row>
    <row r="262" spans="2:51" s="12" customFormat="1" ht="13.5">
      <c r="B262" s="219"/>
      <c r="C262" s="220"/>
      <c r="D262" s="221" t="s">
        <v>175</v>
      </c>
      <c r="E262" s="222" t="s">
        <v>21</v>
      </c>
      <c r="F262" s="223" t="s">
        <v>368</v>
      </c>
      <c r="G262" s="220"/>
      <c r="H262" s="224">
        <v>23.22</v>
      </c>
      <c r="I262" s="225"/>
      <c r="J262" s="220"/>
      <c r="K262" s="220"/>
      <c r="L262" s="226"/>
      <c r="M262" s="227"/>
      <c r="N262" s="228"/>
      <c r="O262" s="228"/>
      <c r="P262" s="228"/>
      <c r="Q262" s="228"/>
      <c r="R262" s="228"/>
      <c r="S262" s="228"/>
      <c r="T262" s="229"/>
      <c r="AT262" s="230" t="s">
        <v>175</v>
      </c>
      <c r="AU262" s="230" t="s">
        <v>81</v>
      </c>
      <c r="AV262" s="12" t="s">
        <v>81</v>
      </c>
      <c r="AW262" s="12" t="s">
        <v>35</v>
      </c>
      <c r="AX262" s="12" t="s">
        <v>79</v>
      </c>
      <c r="AY262" s="230" t="s">
        <v>119</v>
      </c>
    </row>
    <row r="263" spans="2:65" s="1" customFormat="1" ht="22.5" customHeight="1">
      <c r="B263" s="39"/>
      <c r="C263" s="191" t="s">
        <v>369</v>
      </c>
      <c r="D263" s="191" t="s">
        <v>122</v>
      </c>
      <c r="E263" s="192" t="s">
        <v>370</v>
      </c>
      <c r="F263" s="193" t="s">
        <v>371</v>
      </c>
      <c r="G263" s="194" t="s">
        <v>227</v>
      </c>
      <c r="H263" s="195">
        <v>25.8</v>
      </c>
      <c r="I263" s="196">
        <v>6.7370854784</v>
      </c>
      <c r="J263" s="197">
        <f>ROUND(I263*H263,2)</f>
        <v>173.82</v>
      </c>
      <c r="K263" s="193" t="s">
        <v>126</v>
      </c>
      <c r="L263" s="59"/>
      <c r="M263" s="198" t="s">
        <v>21</v>
      </c>
      <c r="N263" s="199" t="s">
        <v>42</v>
      </c>
      <c r="O263" s="40"/>
      <c r="P263" s="200">
        <f>O263*H263</f>
        <v>0</v>
      </c>
      <c r="Q263" s="200">
        <v>0.00031</v>
      </c>
      <c r="R263" s="200">
        <f>Q263*H263</f>
        <v>0.007998</v>
      </c>
      <c r="S263" s="200">
        <v>0</v>
      </c>
      <c r="T263" s="201">
        <f>S263*H263</f>
        <v>0</v>
      </c>
      <c r="AR263" s="23" t="s">
        <v>138</v>
      </c>
      <c r="AT263" s="23" t="s">
        <v>122</v>
      </c>
      <c r="AU263" s="23" t="s">
        <v>81</v>
      </c>
      <c r="AY263" s="23" t="s">
        <v>119</v>
      </c>
      <c r="BE263" s="202">
        <f>IF(N263="základní",J263,0)</f>
        <v>173.82</v>
      </c>
      <c r="BF263" s="202">
        <f>IF(N263="snížená",J263,0)</f>
        <v>0</v>
      </c>
      <c r="BG263" s="202">
        <f>IF(N263="zákl. přenesená",J263,0)</f>
        <v>0</v>
      </c>
      <c r="BH263" s="202">
        <f>IF(N263="sníž. přenesená",J263,0)</f>
        <v>0</v>
      </c>
      <c r="BI263" s="202">
        <f>IF(N263="nulová",J263,0)</f>
        <v>0</v>
      </c>
      <c r="BJ263" s="23" t="s">
        <v>79</v>
      </c>
      <c r="BK263" s="202">
        <f>ROUND(I263*H263,2)</f>
        <v>173.82</v>
      </c>
      <c r="BL263" s="23" t="s">
        <v>138</v>
      </c>
      <c r="BM263" s="23" t="s">
        <v>372</v>
      </c>
    </row>
    <row r="264" spans="2:51" s="11" customFormat="1" ht="13.5">
      <c r="B264" s="208"/>
      <c r="C264" s="209"/>
      <c r="D264" s="203" t="s">
        <v>175</v>
      </c>
      <c r="E264" s="210" t="s">
        <v>21</v>
      </c>
      <c r="F264" s="211" t="s">
        <v>352</v>
      </c>
      <c r="G264" s="209"/>
      <c r="H264" s="212" t="s">
        <v>21</v>
      </c>
      <c r="I264" s="213"/>
      <c r="J264" s="209"/>
      <c r="K264" s="209"/>
      <c r="L264" s="214"/>
      <c r="M264" s="215"/>
      <c r="N264" s="216"/>
      <c r="O264" s="216"/>
      <c r="P264" s="216"/>
      <c r="Q264" s="216"/>
      <c r="R264" s="216"/>
      <c r="S264" s="216"/>
      <c r="T264" s="217"/>
      <c r="AT264" s="218" t="s">
        <v>175</v>
      </c>
      <c r="AU264" s="218" t="s">
        <v>81</v>
      </c>
      <c r="AV264" s="11" t="s">
        <v>79</v>
      </c>
      <c r="AW264" s="11" t="s">
        <v>35</v>
      </c>
      <c r="AX264" s="11" t="s">
        <v>71</v>
      </c>
      <c r="AY264" s="218" t="s">
        <v>119</v>
      </c>
    </row>
    <row r="265" spans="2:51" s="12" customFormat="1" ht="13.5">
      <c r="B265" s="219"/>
      <c r="C265" s="220"/>
      <c r="D265" s="221" t="s">
        <v>175</v>
      </c>
      <c r="E265" s="222" t="s">
        <v>21</v>
      </c>
      <c r="F265" s="223" t="s">
        <v>373</v>
      </c>
      <c r="G265" s="220"/>
      <c r="H265" s="224">
        <v>25.8</v>
      </c>
      <c r="I265" s="225"/>
      <c r="J265" s="220"/>
      <c r="K265" s="220"/>
      <c r="L265" s="226"/>
      <c r="M265" s="227"/>
      <c r="N265" s="228"/>
      <c r="O265" s="228"/>
      <c r="P265" s="228"/>
      <c r="Q265" s="228"/>
      <c r="R265" s="228"/>
      <c r="S265" s="228"/>
      <c r="T265" s="229"/>
      <c r="AT265" s="230" t="s">
        <v>175</v>
      </c>
      <c r="AU265" s="230" t="s">
        <v>81</v>
      </c>
      <c r="AV265" s="12" t="s">
        <v>81</v>
      </c>
      <c r="AW265" s="12" t="s">
        <v>35</v>
      </c>
      <c r="AX265" s="12" t="s">
        <v>79</v>
      </c>
      <c r="AY265" s="230" t="s">
        <v>119</v>
      </c>
    </row>
    <row r="266" spans="2:65" s="1" customFormat="1" ht="31.5" customHeight="1">
      <c r="B266" s="39"/>
      <c r="C266" s="191" t="s">
        <v>374</v>
      </c>
      <c r="D266" s="191" t="s">
        <v>122</v>
      </c>
      <c r="E266" s="192" t="s">
        <v>375</v>
      </c>
      <c r="F266" s="193" t="s">
        <v>376</v>
      </c>
      <c r="G266" s="194" t="s">
        <v>227</v>
      </c>
      <c r="H266" s="195">
        <v>25.8</v>
      </c>
      <c r="I266" s="196">
        <v>238.1</v>
      </c>
      <c r="J266" s="197">
        <f>ROUND(I266*H266,2)</f>
        <v>6142.98</v>
      </c>
      <c r="K266" s="193" t="s">
        <v>126</v>
      </c>
      <c r="L266" s="59"/>
      <c r="M266" s="198" t="s">
        <v>21</v>
      </c>
      <c r="N266" s="199" t="s">
        <v>42</v>
      </c>
      <c r="O266" s="40"/>
      <c r="P266" s="200">
        <f>O266*H266</f>
        <v>0</v>
      </c>
      <c r="Q266" s="200">
        <v>0.10373</v>
      </c>
      <c r="R266" s="200">
        <f>Q266*H266</f>
        <v>2.676234</v>
      </c>
      <c r="S266" s="200">
        <v>0</v>
      </c>
      <c r="T266" s="201">
        <f>S266*H266</f>
        <v>0</v>
      </c>
      <c r="AR266" s="23" t="s">
        <v>138</v>
      </c>
      <c r="AT266" s="23" t="s">
        <v>122</v>
      </c>
      <c r="AU266" s="23" t="s">
        <v>81</v>
      </c>
      <c r="AY266" s="23" t="s">
        <v>119</v>
      </c>
      <c r="BE266" s="202">
        <f>IF(N266="základní",J266,0)</f>
        <v>6142.98</v>
      </c>
      <c r="BF266" s="202">
        <f>IF(N266="snížená",J266,0)</f>
        <v>0</v>
      </c>
      <c r="BG266" s="202">
        <f>IF(N266="zákl. přenesená",J266,0)</f>
        <v>0</v>
      </c>
      <c r="BH266" s="202">
        <f>IF(N266="sníž. přenesená",J266,0)</f>
        <v>0</v>
      </c>
      <c r="BI266" s="202">
        <f>IF(N266="nulová",J266,0)</f>
        <v>0</v>
      </c>
      <c r="BJ266" s="23" t="s">
        <v>79</v>
      </c>
      <c r="BK266" s="202">
        <f>ROUND(I266*H266,2)</f>
        <v>6142.98</v>
      </c>
      <c r="BL266" s="23" t="s">
        <v>138</v>
      </c>
      <c r="BM266" s="23" t="s">
        <v>377</v>
      </c>
    </row>
    <row r="267" spans="2:51" s="11" customFormat="1" ht="13.5">
      <c r="B267" s="208"/>
      <c r="C267" s="209"/>
      <c r="D267" s="203" t="s">
        <v>175</v>
      </c>
      <c r="E267" s="210" t="s">
        <v>21</v>
      </c>
      <c r="F267" s="211" t="s">
        <v>352</v>
      </c>
      <c r="G267" s="209"/>
      <c r="H267" s="212" t="s">
        <v>21</v>
      </c>
      <c r="I267" s="213"/>
      <c r="J267" s="209"/>
      <c r="K267" s="209"/>
      <c r="L267" s="214"/>
      <c r="M267" s="215"/>
      <c r="N267" s="216"/>
      <c r="O267" s="216"/>
      <c r="P267" s="216"/>
      <c r="Q267" s="216"/>
      <c r="R267" s="216"/>
      <c r="S267" s="216"/>
      <c r="T267" s="217"/>
      <c r="AT267" s="218" t="s">
        <v>175</v>
      </c>
      <c r="AU267" s="218" t="s">
        <v>81</v>
      </c>
      <c r="AV267" s="11" t="s">
        <v>79</v>
      </c>
      <c r="AW267" s="11" t="s">
        <v>35</v>
      </c>
      <c r="AX267" s="11" t="s">
        <v>71</v>
      </c>
      <c r="AY267" s="218" t="s">
        <v>119</v>
      </c>
    </row>
    <row r="268" spans="2:51" s="12" customFormat="1" ht="13.5">
      <c r="B268" s="219"/>
      <c r="C268" s="220"/>
      <c r="D268" s="221" t="s">
        <v>175</v>
      </c>
      <c r="E268" s="222" t="s">
        <v>21</v>
      </c>
      <c r="F268" s="223" t="s">
        <v>373</v>
      </c>
      <c r="G268" s="220"/>
      <c r="H268" s="224">
        <v>25.8</v>
      </c>
      <c r="I268" s="225"/>
      <c r="J268" s="220"/>
      <c r="K268" s="220"/>
      <c r="L268" s="226"/>
      <c r="M268" s="227"/>
      <c r="N268" s="228"/>
      <c r="O268" s="228"/>
      <c r="P268" s="228"/>
      <c r="Q268" s="228"/>
      <c r="R268" s="228"/>
      <c r="S268" s="228"/>
      <c r="T268" s="229"/>
      <c r="AT268" s="230" t="s">
        <v>175</v>
      </c>
      <c r="AU268" s="230" t="s">
        <v>81</v>
      </c>
      <c r="AV268" s="12" t="s">
        <v>81</v>
      </c>
      <c r="AW268" s="12" t="s">
        <v>35</v>
      </c>
      <c r="AX268" s="12" t="s">
        <v>79</v>
      </c>
      <c r="AY268" s="230" t="s">
        <v>119</v>
      </c>
    </row>
    <row r="269" spans="2:65" s="1" customFormat="1" ht="31.5" customHeight="1">
      <c r="B269" s="39"/>
      <c r="C269" s="191" t="s">
        <v>378</v>
      </c>
      <c r="D269" s="191" t="s">
        <v>122</v>
      </c>
      <c r="E269" s="192" t="s">
        <v>379</v>
      </c>
      <c r="F269" s="193" t="s">
        <v>380</v>
      </c>
      <c r="G269" s="194" t="s">
        <v>227</v>
      </c>
      <c r="H269" s="195">
        <v>23.22</v>
      </c>
      <c r="I269" s="196">
        <v>362.94</v>
      </c>
      <c r="J269" s="197">
        <f>ROUND(I269*H269,2)</f>
        <v>8427.47</v>
      </c>
      <c r="K269" s="193" t="s">
        <v>126</v>
      </c>
      <c r="L269" s="59"/>
      <c r="M269" s="198" t="s">
        <v>21</v>
      </c>
      <c r="N269" s="199" t="s">
        <v>42</v>
      </c>
      <c r="O269" s="40"/>
      <c r="P269" s="200">
        <f>O269*H269</f>
        <v>0</v>
      </c>
      <c r="Q269" s="200">
        <v>0.15559</v>
      </c>
      <c r="R269" s="200">
        <f>Q269*H269</f>
        <v>3.6127998</v>
      </c>
      <c r="S269" s="200">
        <v>0</v>
      </c>
      <c r="T269" s="201">
        <f>S269*H269</f>
        <v>0</v>
      </c>
      <c r="AR269" s="23" t="s">
        <v>138</v>
      </c>
      <c r="AT269" s="23" t="s">
        <v>122</v>
      </c>
      <c r="AU269" s="23" t="s">
        <v>81</v>
      </c>
      <c r="AY269" s="23" t="s">
        <v>119</v>
      </c>
      <c r="BE269" s="202">
        <f>IF(N269="základní",J269,0)</f>
        <v>8427.47</v>
      </c>
      <c r="BF269" s="202">
        <f>IF(N269="snížená",J269,0)</f>
        <v>0</v>
      </c>
      <c r="BG269" s="202">
        <f>IF(N269="zákl. přenesená",J269,0)</f>
        <v>0</v>
      </c>
      <c r="BH269" s="202">
        <f>IF(N269="sníž. přenesená",J269,0)</f>
        <v>0</v>
      </c>
      <c r="BI269" s="202">
        <f>IF(N269="nulová",J269,0)</f>
        <v>0</v>
      </c>
      <c r="BJ269" s="23" t="s">
        <v>79</v>
      </c>
      <c r="BK269" s="202">
        <f>ROUND(I269*H269,2)</f>
        <v>8427.47</v>
      </c>
      <c r="BL269" s="23" t="s">
        <v>138</v>
      </c>
      <c r="BM269" s="23" t="s">
        <v>381</v>
      </c>
    </row>
    <row r="270" spans="2:51" s="11" customFormat="1" ht="13.5">
      <c r="B270" s="208"/>
      <c r="C270" s="209"/>
      <c r="D270" s="203" t="s">
        <v>175</v>
      </c>
      <c r="E270" s="210" t="s">
        <v>21</v>
      </c>
      <c r="F270" s="211" t="s">
        <v>352</v>
      </c>
      <c r="G270" s="209"/>
      <c r="H270" s="212" t="s">
        <v>21</v>
      </c>
      <c r="I270" s="213"/>
      <c r="J270" s="209"/>
      <c r="K270" s="209"/>
      <c r="L270" s="214"/>
      <c r="M270" s="215"/>
      <c r="N270" s="216"/>
      <c r="O270" s="216"/>
      <c r="P270" s="216"/>
      <c r="Q270" s="216"/>
      <c r="R270" s="216"/>
      <c r="S270" s="216"/>
      <c r="T270" s="217"/>
      <c r="AT270" s="218" t="s">
        <v>175</v>
      </c>
      <c r="AU270" s="218" t="s">
        <v>81</v>
      </c>
      <c r="AV270" s="11" t="s">
        <v>79</v>
      </c>
      <c r="AW270" s="11" t="s">
        <v>35</v>
      </c>
      <c r="AX270" s="11" t="s">
        <v>71</v>
      </c>
      <c r="AY270" s="218" t="s">
        <v>119</v>
      </c>
    </row>
    <row r="271" spans="2:51" s="12" customFormat="1" ht="13.5">
      <c r="B271" s="219"/>
      <c r="C271" s="220"/>
      <c r="D271" s="221" t="s">
        <v>175</v>
      </c>
      <c r="E271" s="222" t="s">
        <v>21</v>
      </c>
      <c r="F271" s="223" t="s">
        <v>368</v>
      </c>
      <c r="G271" s="220"/>
      <c r="H271" s="224">
        <v>23.22</v>
      </c>
      <c r="I271" s="225"/>
      <c r="J271" s="220"/>
      <c r="K271" s="220"/>
      <c r="L271" s="226"/>
      <c r="M271" s="227"/>
      <c r="N271" s="228"/>
      <c r="O271" s="228"/>
      <c r="P271" s="228"/>
      <c r="Q271" s="228"/>
      <c r="R271" s="228"/>
      <c r="S271" s="228"/>
      <c r="T271" s="229"/>
      <c r="AT271" s="230" t="s">
        <v>175</v>
      </c>
      <c r="AU271" s="230" t="s">
        <v>81</v>
      </c>
      <c r="AV271" s="12" t="s">
        <v>81</v>
      </c>
      <c r="AW271" s="12" t="s">
        <v>35</v>
      </c>
      <c r="AX271" s="12" t="s">
        <v>79</v>
      </c>
      <c r="AY271" s="230" t="s">
        <v>119</v>
      </c>
    </row>
    <row r="272" spans="2:65" s="1" customFormat="1" ht="31.5" customHeight="1">
      <c r="B272" s="39"/>
      <c r="C272" s="191" t="s">
        <v>382</v>
      </c>
      <c r="D272" s="191" t="s">
        <v>122</v>
      </c>
      <c r="E272" s="192" t="s">
        <v>383</v>
      </c>
      <c r="F272" s="193" t="s">
        <v>384</v>
      </c>
      <c r="G272" s="194" t="s">
        <v>227</v>
      </c>
      <c r="H272" s="195">
        <v>12.9</v>
      </c>
      <c r="I272" s="196">
        <v>62.674820992</v>
      </c>
      <c r="J272" s="197">
        <f>ROUND(I272*H272,2)</f>
        <v>808.51</v>
      </c>
      <c r="K272" s="193" t="s">
        <v>126</v>
      </c>
      <c r="L272" s="59"/>
      <c r="M272" s="198" t="s">
        <v>21</v>
      </c>
      <c r="N272" s="199" t="s">
        <v>42</v>
      </c>
      <c r="O272" s="40"/>
      <c r="P272" s="200">
        <f>O272*H272</f>
        <v>0</v>
      </c>
      <c r="Q272" s="200">
        <v>0.00069</v>
      </c>
      <c r="R272" s="200">
        <f>Q272*H272</f>
        <v>0.008901</v>
      </c>
      <c r="S272" s="200">
        <v>0</v>
      </c>
      <c r="T272" s="201">
        <f>S272*H272</f>
        <v>0</v>
      </c>
      <c r="AR272" s="23" t="s">
        <v>138</v>
      </c>
      <c r="AT272" s="23" t="s">
        <v>122</v>
      </c>
      <c r="AU272" s="23" t="s">
        <v>81</v>
      </c>
      <c r="AY272" s="23" t="s">
        <v>119</v>
      </c>
      <c r="BE272" s="202">
        <f>IF(N272="základní",J272,0)</f>
        <v>808.51</v>
      </c>
      <c r="BF272" s="202">
        <f>IF(N272="snížená",J272,0)</f>
        <v>0</v>
      </c>
      <c r="BG272" s="202">
        <f>IF(N272="zákl. přenesená",J272,0)</f>
        <v>0</v>
      </c>
      <c r="BH272" s="202">
        <f>IF(N272="sníž. přenesená",J272,0)</f>
        <v>0</v>
      </c>
      <c r="BI272" s="202">
        <f>IF(N272="nulová",J272,0)</f>
        <v>0</v>
      </c>
      <c r="BJ272" s="23" t="s">
        <v>79</v>
      </c>
      <c r="BK272" s="202">
        <f>ROUND(I272*H272,2)</f>
        <v>808.51</v>
      </c>
      <c r="BL272" s="23" t="s">
        <v>138</v>
      </c>
      <c r="BM272" s="23" t="s">
        <v>385</v>
      </c>
    </row>
    <row r="273" spans="2:63" s="10" customFormat="1" ht="29.85" customHeight="1">
      <c r="B273" s="174"/>
      <c r="C273" s="175"/>
      <c r="D273" s="188" t="s">
        <v>70</v>
      </c>
      <c r="E273" s="189" t="s">
        <v>245</v>
      </c>
      <c r="F273" s="189" t="s">
        <v>386</v>
      </c>
      <c r="G273" s="175"/>
      <c r="H273" s="175"/>
      <c r="I273" s="178"/>
      <c r="J273" s="190">
        <f>BK273</f>
        <v>700771.5800000001</v>
      </c>
      <c r="K273" s="175"/>
      <c r="L273" s="180"/>
      <c r="M273" s="181"/>
      <c r="N273" s="182"/>
      <c r="O273" s="182"/>
      <c r="P273" s="183">
        <f>SUM(P274:P307)</f>
        <v>0</v>
      </c>
      <c r="Q273" s="182"/>
      <c r="R273" s="183">
        <f>SUM(R274:R307)</f>
        <v>82.73644672000002</v>
      </c>
      <c r="S273" s="182"/>
      <c r="T273" s="184">
        <f>SUM(T274:T307)</f>
        <v>0</v>
      </c>
      <c r="AR273" s="185" t="s">
        <v>79</v>
      </c>
      <c r="AT273" s="186" t="s">
        <v>70</v>
      </c>
      <c r="AU273" s="186" t="s">
        <v>79</v>
      </c>
      <c r="AY273" s="185" t="s">
        <v>119</v>
      </c>
      <c r="BK273" s="187">
        <f>SUM(BK274:BK307)</f>
        <v>700771.5800000001</v>
      </c>
    </row>
    <row r="274" spans="2:65" s="1" customFormat="1" ht="22.5" customHeight="1">
      <c r="B274" s="39"/>
      <c r="C274" s="191" t="s">
        <v>387</v>
      </c>
      <c r="D274" s="191" t="s">
        <v>122</v>
      </c>
      <c r="E274" s="192" t="s">
        <v>388</v>
      </c>
      <c r="F274" s="193" t="s">
        <v>389</v>
      </c>
      <c r="G274" s="194" t="s">
        <v>390</v>
      </c>
      <c r="H274" s="195">
        <v>7</v>
      </c>
      <c r="I274" s="196">
        <v>680.52</v>
      </c>
      <c r="J274" s="197">
        <f aca="true" t="shared" si="0" ref="J274:J281">ROUND(I274*H274,2)</f>
        <v>4763.64</v>
      </c>
      <c r="K274" s="193" t="s">
        <v>126</v>
      </c>
      <c r="L274" s="59"/>
      <c r="M274" s="198" t="s">
        <v>21</v>
      </c>
      <c r="N274" s="199" t="s">
        <v>42</v>
      </c>
      <c r="O274" s="40"/>
      <c r="P274" s="200">
        <f aca="true" t="shared" si="1" ref="P274:P281">O274*H274</f>
        <v>0</v>
      </c>
      <c r="Q274" s="200">
        <v>0</v>
      </c>
      <c r="R274" s="200">
        <f aca="true" t="shared" si="2" ref="R274:R281">Q274*H274</f>
        <v>0</v>
      </c>
      <c r="S274" s="200">
        <v>0</v>
      </c>
      <c r="T274" s="201">
        <f aca="true" t="shared" si="3" ref="T274:T281">S274*H274</f>
        <v>0</v>
      </c>
      <c r="AR274" s="23" t="s">
        <v>138</v>
      </c>
      <c r="AT274" s="23" t="s">
        <v>122</v>
      </c>
      <c r="AU274" s="23" t="s">
        <v>81</v>
      </c>
      <c r="AY274" s="23" t="s">
        <v>119</v>
      </c>
      <c r="BE274" s="202">
        <f aca="true" t="shared" si="4" ref="BE274:BE281">IF(N274="základní",J274,0)</f>
        <v>4763.64</v>
      </c>
      <c r="BF274" s="202">
        <f aca="true" t="shared" si="5" ref="BF274:BF281">IF(N274="snížená",J274,0)</f>
        <v>0</v>
      </c>
      <c r="BG274" s="202">
        <f aca="true" t="shared" si="6" ref="BG274:BG281">IF(N274="zákl. přenesená",J274,0)</f>
        <v>0</v>
      </c>
      <c r="BH274" s="202">
        <f aca="true" t="shared" si="7" ref="BH274:BH281">IF(N274="sníž. přenesená",J274,0)</f>
        <v>0</v>
      </c>
      <c r="BI274" s="202">
        <f aca="true" t="shared" si="8" ref="BI274:BI281">IF(N274="nulová",J274,0)</f>
        <v>0</v>
      </c>
      <c r="BJ274" s="23" t="s">
        <v>79</v>
      </c>
      <c r="BK274" s="202">
        <f aca="true" t="shared" si="9" ref="BK274:BK281">ROUND(I274*H274,2)</f>
        <v>4763.64</v>
      </c>
      <c r="BL274" s="23" t="s">
        <v>138</v>
      </c>
      <c r="BM274" s="23" t="s">
        <v>391</v>
      </c>
    </row>
    <row r="275" spans="2:65" s="1" customFormat="1" ht="22.5" customHeight="1">
      <c r="B275" s="39"/>
      <c r="C275" s="245" t="s">
        <v>392</v>
      </c>
      <c r="D275" s="245" t="s">
        <v>284</v>
      </c>
      <c r="E275" s="246" t="s">
        <v>393</v>
      </c>
      <c r="F275" s="247" t="s">
        <v>394</v>
      </c>
      <c r="G275" s="248" t="s">
        <v>390</v>
      </c>
      <c r="H275" s="249">
        <v>7</v>
      </c>
      <c r="I275" s="250">
        <v>2835.5</v>
      </c>
      <c r="J275" s="251">
        <f t="shared" si="0"/>
        <v>19848.5</v>
      </c>
      <c r="K275" s="247" t="s">
        <v>126</v>
      </c>
      <c r="L275" s="252"/>
      <c r="M275" s="253" t="s">
        <v>21</v>
      </c>
      <c r="N275" s="254" t="s">
        <v>42</v>
      </c>
      <c r="O275" s="40"/>
      <c r="P275" s="200">
        <f t="shared" si="1"/>
        <v>0</v>
      </c>
      <c r="Q275" s="200">
        <v>0.004</v>
      </c>
      <c r="R275" s="200">
        <f t="shared" si="2"/>
        <v>0.028</v>
      </c>
      <c r="S275" s="200">
        <v>0</v>
      </c>
      <c r="T275" s="201">
        <f t="shared" si="3"/>
        <v>0</v>
      </c>
      <c r="AR275" s="23" t="s">
        <v>245</v>
      </c>
      <c r="AT275" s="23" t="s">
        <v>284</v>
      </c>
      <c r="AU275" s="23" t="s">
        <v>81</v>
      </c>
      <c r="AY275" s="23" t="s">
        <v>119</v>
      </c>
      <c r="BE275" s="202">
        <f t="shared" si="4"/>
        <v>19848.5</v>
      </c>
      <c r="BF275" s="202">
        <f t="shared" si="5"/>
        <v>0</v>
      </c>
      <c r="BG275" s="202">
        <f t="shared" si="6"/>
        <v>0</v>
      </c>
      <c r="BH275" s="202">
        <f t="shared" si="7"/>
        <v>0</v>
      </c>
      <c r="BI275" s="202">
        <f t="shared" si="8"/>
        <v>0</v>
      </c>
      <c r="BJ275" s="23" t="s">
        <v>79</v>
      </c>
      <c r="BK275" s="202">
        <f t="shared" si="9"/>
        <v>19848.5</v>
      </c>
      <c r="BL275" s="23" t="s">
        <v>138</v>
      </c>
      <c r="BM275" s="23" t="s">
        <v>395</v>
      </c>
    </row>
    <row r="276" spans="2:65" s="1" customFormat="1" ht="31.5" customHeight="1">
      <c r="B276" s="39"/>
      <c r="C276" s="191" t="s">
        <v>396</v>
      </c>
      <c r="D276" s="191" t="s">
        <v>122</v>
      </c>
      <c r="E276" s="192" t="s">
        <v>397</v>
      </c>
      <c r="F276" s="193" t="s">
        <v>398</v>
      </c>
      <c r="G276" s="194" t="s">
        <v>390</v>
      </c>
      <c r="H276" s="195">
        <v>6</v>
      </c>
      <c r="I276" s="196">
        <v>907.36</v>
      </c>
      <c r="J276" s="197">
        <f t="shared" si="0"/>
        <v>5444.16</v>
      </c>
      <c r="K276" s="193" t="s">
        <v>126</v>
      </c>
      <c r="L276" s="59"/>
      <c r="M276" s="198" t="s">
        <v>21</v>
      </c>
      <c r="N276" s="199" t="s">
        <v>42</v>
      </c>
      <c r="O276" s="40"/>
      <c r="P276" s="200">
        <f t="shared" si="1"/>
        <v>0</v>
      </c>
      <c r="Q276" s="200">
        <v>0.00296</v>
      </c>
      <c r="R276" s="200">
        <f t="shared" si="2"/>
        <v>0.017759999999999998</v>
      </c>
      <c r="S276" s="200">
        <v>0</v>
      </c>
      <c r="T276" s="201">
        <f t="shared" si="3"/>
        <v>0</v>
      </c>
      <c r="AR276" s="23" t="s">
        <v>138</v>
      </c>
      <c r="AT276" s="23" t="s">
        <v>122</v>
      </c>
      <c r="AU276" s="23" t="s">
        <v>81</v>
      </c>
      <c r="AY276" s="23" t="s">
        <v>119</v>
      </c>
      <c r="BE276" s="202">
        <f t="shared" si="4"/>
        <v>5444.16</v>
      </c>
      <c r="BF276" s="202">
        <f t="shared" si="5"/>
        <v>0</v>
      </c>
      <c r="BG276" s="202">
        <f t="shared" si="6"/>
        <v>0</v>
      </c>
      <c r="BH276" s="202">
        <f t="shared" si="7"/>
        <v>0</v>
      </c>
      <c r="BI276" s="202">
        <f t="shared" si="8"/>
        <v>0</v>
      </c>
      <c r="BJ276" s="23" t="s">
        <v>79</v>
      </c>
      <c r="BK276" s="202">
        <f t="shared" si="9"/>
        <v>5444.16</v>
      </c>
      <c r="BL276" s="23" t="s">
        <v>138</v>
      </c>
      <c r="BM276" s="23" t="s">
        <v>399</v>
      </c>
    </row>
    <row r="277" spans="2:65" s="1" customFormat="1" ht="22.5" customHeight="1">
      <c r="B277" s="39"/>
      <c r="C277" s="245" t="s">
        <v>400</v>
      </c>
      <c r="D277" s="245" t="s">
        <v>284</v>
      </c>
      <c r="E277" s="246" t="s">
        <v>401</v>
      </c>
      <c r="F277" s="247" t="s">
        <v>402</v>
      </c>
      <c r="G277" s="248" t="s">
        <v>390</v>
      </c>
      <c r="H277" s="249">
        <v>4</v>
      </c>
      <c r="I277" s="250">
        <v>3572.73</v>
      </c>
      <c r="J277" s="251">
        <f t="shared" si="0"/>
        <v>14290.92</v>
      </c>
      <c r="K277" s="247" t="s">
        <v>126</v>
      </c>
      <c r="L277" s="252"/>
      <c r="M277" s="253" t="s">
        <v>21</v>
      </c>
      <c r="N277" s="254" t="s">
        <v>42</v>
      </c>
      <c r="O277" s="40"/>
      <c r="P277" s="200">
        <f t="shared" si="1"/>
        <v>0</v>
      </c>
      <c r="Q277" s="200">
        <v>0.0123</v>
      </c>
      <c r="R277" s="200">
        <f t="shared" si="2"/>
        <v>0.0492</v>
      </c>
      <c r="S277" s="200">
        <v>0</v>
      </c>
      <c r="T277" s="201">
        <f t="shared" si="3"/>
        <v>0</v>
      </c>
      <c r="AR277" s="23" t="s">
        <v>245</v>
      </c>
      <c r="AT277" s="23" t="s">
        <v>284</v>
      </c>
      <c r="AU277" s="23" t="s">
        <v>81</v>
      </c>
      <c r="AY277" s="23" t="s">
        <v>119</v>
      </c>
      <c r="BE277" s="202">
        <f t="shared" si="4"/>
        <v>14290.92</v>
      </c>
      <c r="BF277" s="202">
        <f t="shared" si="5"/>
        <v>0</v>
      </c>
      <c r="BG277" s="202">
        <f t="shared" si="6"/>
        <v>0</v>
      </c>
      <c r="BH277" s="202">
        <f t="shared" si="7"/>
        <v>0</v>
      </c>
      <c r="BI277" s="202">
        <f t="shared" si="8"/>
        <v>0</v>
      </c>
      <c r="BJ277" s="23" t="s">
        <v>79</v>
      </c>
      <c r="BK277" s="202">
        <f t="shared" si="9"/>
        <v>14290.92</v>
      </c>
      <c r="BL277" s="23" t="s">
        <v>138</v>
      </c>
      <c r="BM277" s="23" t="s">
        <v>403</v>
      </c>
    </row>
    <row r="278" spans="2:65" s="1" customFormat="1" ht="22.5" customHeight="1">
      <c r="B278" s="39"/>
      <c r="C278" s="245" t="s">
        <v>404</v>
      </c>
      <c r="D278" s="245" t="s">
        <v>284</v>
      </c>
      <c r="E278" s="246" t="s">
        <v>405</v>
      </c>
      <c r="F278" s="247" t="s">
        <v>406</v>
      </c>
      <c r="G278" s="248" t="s">
        <v>390</v>
      </c>
      <c r="H278" s="249">
        <v>2</v>
      </c>
      <c r="I278" s="250">
        <v>3175.76</v>
      </c>
      <c r="J278" s="251">
        <f t="shared" si="0"/>
        <v>6351.52</v>
      </c>
      <c r="K278" s="247" t="s">
        <v>126</v>
      </c>
      <c r="L278" s="252"/>
      <c r="M278" s="253" t="s">
        <v>21</v>
      </c>
      <c r="N278" s="254" t="s">
        <v>42</v>
      </c>
      <c r="O278" s="40"/>
      <c r="P278" s="200">
        <f t="shared" si="1"/>
        <v>0</v>
      </c>
      <c r="Q278" s="200">
        <v>0.0121</v>
      </c>
      <c r="R278" s="200">
        <f t="shared" si="2"/>
        <v>0.0242</v>
      </c>
      <c r="S278" s="200">
        <v>0</v>
      </c>
      <c r="T278" s="201">
        <f t="shared" si="3"/>
        <v>0</v>
      </c>
      <c r="AR278" s="23" t="s">
        <v>245</v>
      </c>
      <c r="AT278" s="23" t="s">
        <v>284</v>
      </c>
      <c r="AU278" s="23" t="s">
        <v>81</v>
      </c>
      <c r="AY278" s="23" t="s">
        <v>119</v>
      </c>
      <c r="BE278" s="202">
        <f t="shared" si="4"/>
        <v>6351.52</v>
      </c>
      <c r="BF278" s="202">
        <f t="shared" si="5"/>
        <v>0</v>
      </c>
      <c r="BG278" s="202">
        <f t="shared" si="6"/>
        <v>0</v>
      </c>
      <c r="BH278" s="202">
        <f t="shared" si="7"/>
        <v>0</v>
      </c>
      <c r="BI278" s="202">
        <f t="shared" si="8"/>
        <v>0</v>
      </c>
      <c r="BJ278" s="23" t="s">
        <v>79</v>
      </c>
      <c r="BK278" s="202">
        <f t="shared" si="9"/>
        <v>6351.52</v>
      </c>
      <c r="BL278" s="23" t="s">
        <v>138</v>
      </c>
      <c r="BM278" s="23" t="s">
        <v>407</v>
      </c>
    </row>
    <row r="279" spans="2:65" s="1" customFormat="1" ht="31.5" customHeight="1">
      <c r="B279" s="39"/>
      <c r="C279" s="191" t="s">
        <v>408</v>
      </c>
      <c r="D279" s="191" t="s">
        <v>122</v>
      </c>
      <c r="E279" s="192" t="s">
        <v>409</v>
      </c>
      <c r="F279" s="193" t="s">
        <v>410</v>
      </c>
      <c r="G279" s="194" t="s">
        <v>390</v>
      </c>
      <c r="H279" s="195">
        <v>3</v>
      </c>
      <c r="I279" s="196">
        <v>1077.49</v>
      </c>
      <c r="J279" s="197">
        <f t="shared" si="0"/>
        <v>3232.47</v>
      </c>
      <c r="K279" s="193" t="s">
        <v>126</v>
      </c>
      <c r="L279" s="59"/>
      <c r="M279" s="198" t="s">
        <v>21</v>
      </c>
      <c r="N279" s="199" t="s">
        <v>42</v>
      </c>
      <c r="O279" s="40"/>
      <c r="P279" s="200">
        <f t="shared" si="1"/>
        <v>0</v>
      </c>
      <c r="Q279" s="200">
        <v>0.00379</v>
      </c>
      <c r="R279" s="200">
        <f t="shared" si="2"/>
        <v>0.01137</v>
      </c>
      <c r="S279" s="200">
        <v>0</v>
      </c>
      <c r="T279" s="201">
        <f t="shared" si="3"/>
        <v>0</v>
      </c>
      <c r="AR279" s="23" t="s">
        <v>138</v>
      </c>
      <c r="AT279" s="23" t="s">
        <v>122</v>
      </c>
      <c r="AU279" s="23" t="s">
        <v>81</v>
      </c>
      <c r="AY279" s="23" t="s">
        <v>119</v>
      </c>
      <c r="BE279" s="202">
        <f t="shared" si="4"/>
        <v>3232.47</v>
      </c>
      <c r="BF279" s="202">
        <f t="shared" si="5"/>
        <v>0</v>
      </c>
      <c r="BG279" s="202">
        <f t="shared" si="6"/>
        <v>0</v>
      </c>
      <c r="BH279" s="202">
        <f t="shared" si="7"/>
        <v>0</v>
      </c>
      <c r="BI279" s="202">
        <f t="shared" si="8"/>
        <v>0</v>
      </c>
      <c r="BJ279" s="23" t="s">
        <v>79</v>
      </c>
      <c r="BK279" s="202">
        <f t="shared" si="9"/>
        <v>3232.47</v>
      </c>
      <c r="BL279" s="23" t="s">
        <v>138</v>
      </c>
      <c r="BM279" s="23" t="s">
        <v>411</v>
      </c>
    </row>
    <row r="280" spans="2:65" s="1" customFormat="1" ht="22.5" customHeight="1">
      <c r="B280" s="39"/>
      <c r="C280" s="245" t="s">
        <v>412</v>
      </c>
      <c r="D280" s="245" t="s">
        <v>284</v>
      </c>
      <c r="E280" s="246" t="s">
        <v>413</v>
      </c>
      <c r="F280" s="247" t="s">
        <v>414</v>
      </c>
      <c r="G280" s="248" t="s">
        <v>390</v>
      </c>
      <c r="H280" s="249">
        <v>3</v>
      </c>
      <c r="I280" s="250">
        <v>1587.88</v>
      </c>
      <c r="J280" s="251">
        <f t="shared" si="0"/>
        <v>4763.64</v>
      </c>
      <c r="K280" s="247" t="s">
        <v>126</v>
      </c>
      <c r="L280" s="252"/>
      <c r="M280" s="253" t="s">
        <v>21</v>
      </c>
      <c r="N280" s="254" t="s">
        <v>42</v>
      </c>
      <c r="O280" s="40"/>
      <c r="P280" s="200">
        <f t="shared" si="1"/>
        <v>0</v>
      </c>
      <c r="Q280" s="200">
        <v>0.011</v>
      </c>
      <c r="R280" s="200">
        <f t="shared" si="2"/>
        <v>0.033</v>
      </c>
      <c r="S280" s="200">
        <v>0</v>
      </c>
      <c r="T280" s="201">
        <f t="shared" si="3"/>
        <v>0</v>
      </c>
      <c r="AR280" s="23" t="s">
        <v>245</v>
      </c>
      <c r="AT280" s="23" t="s">
        <v>284</v>
      </c>
      <c r="AU280" s="23" t="s">
        <v>81</v>
      </c>
      <c r="AY280" s="23" t="s">
        <v>119</v>
      </c>
      <c r="BE280" s="202">
        <f t="shared" si="4"/>
        <v>4763.64</v>
      </c>
      <c r="BF280" s="202">
        <f t="shared" si="5"/>
        <v>0</v>
      </c>
      <c r="BG280" s="202">
        <f t="shared" si="6"/>
        <v>0</v>
      </c>
      <c r="BH280" s="202">
        <f t="shared" si="7"/>
        <v>0</v>
      </c>
      <c r="BI280" s="202">
        <f t="shared" si="8"/>
        <v>0</v>
      </c>
      <c r="BJ280" s="23" t="s">
        <v>79</v>
      </c>
      <c r="BK280" s="202">
        <f t="shared" si="9"/>
        <v>4763.64</v>
      </c>
      <c r="BL280" s="23" t="s">
        <v>138</v>
      </c>
      <c r="BM280" s="23" t="s">
        <v>415</v>
      </c>
    </row>
    <row r="281" spans="2:65" s="1" customFormat="1" ht="31.5" customHeight="1">
      <c r="B281" s="39"/>
      <c r="C281" s="191" t="s">
        <v>416</v>
      </c>
      <c r="D281" s="191" t="s">
        <v>122</v>
      </c>
      <c r="E281" s="192" t="s">
        <v>417</v>
      </c>
      <c r="F281" s="193" t="s">
        <v>418</v>
      </c>
      <c r="G281" s="194" t="s">
        <v>419</v>
      </c>
      <c r="H281" s="195">
        <v>97.36</v>
      </c>
      <c r="I281" s="196">
        <v>430.996</v>
      </c>
      <c r="J281" s="197">
        <f t="shared" si="0"/>
        <v>41961.77</v>
      </c>
      <c r="K281" s="193" t="s">
        <v>126</v>
      </c>
      <c r="L281" s="59"/>
      <c r="M281" s="198" t="s">
        <v>21</v>
      </c>
      <c r="N281" s="199" t="s">
        <v>42</v>
      </c>
      <c r="O281" s="40"/>
      <c r="P281" s="200">
        <f t="shared" si="1"/>
        <v>0</v>
      </c>
      <c r="Q281" s="200">
        <v>0</v>
      </c>
      <c r="R281" s="200">
        <f t="shared" si="2"/>
        <v>0</v>
      </c>
      <c r="S281" s="200">
        <v>0</v>
      </c>
      <c r="T281" s="201">
        <f t="shared" si="3"/>
        <v>0</v>
      </c>
      <c r="AR281" s="23" t="s">
        <v>138</v>
      </c>
      <c r="AT281" s="23" t="s">
        <v>122</v>
      </c>
      <c r="AU281" s="23" t="s">
        <v>81</v>
      </c>
      <c r="AY281" s="23" t="s">
        <v>119</v>
      </c>
      <c r="BE281" s="202">
        <f t="shared" si="4"/>
        <v>41961.77</v>
      </c>
      <c r="BF281" s="202">
        <f t="shared" si="5"/>
        <v>0</v>
      </c>
      <c r="BG281" s="202">
        <f t="shared" si="6"/>
        <v>0</v>
      </c>
      <c r="BH281" s="202">
        <f t="shared" si="7"/>
        <v>0</v>
      </c>
      <c r="BI281" s="202">
        <f t="shared" si="8"/>
        <v>0</v>
      </c>
      <c r="BJ281" s="23" t="s">
        <v>79</v>
      </c>
      <c r="BK281" s="202">
        <f t="shared" si="9"/>
        <v>41961.77</v>
      </c>
      <c r="BL281" s="23" t="s">
        <v>138</v>
      </c>
      <c r="BM281" s="23" t="s">
        <v>420</v>
      </c>
    </row>
    <row r="282" spans="2:51" s="12" customFormat="1" ht="13.5">
      <c r="B282" s="219"/>
      <c r="C282" s="220"/>
      <c r="D282" s="221" t="s">
        <v>175</v>
      </c>
      <c r="E282" s="222" t="s">
        <v>21</v>
      </c>
      <c r="F282" s="223" t="s">
        <v>421</v>
      </c>
      <c r="G282" s="220"/>
      <c r="H282" s="224">
        <v>97.36</v>
      </c>
      <c r="I282" s="225"/>
      <c r="J282" s="220"/>
      <c r="K282" s="220"/>
      <c r="L282" s="226"/>
      <c r="M282" s="227"/>
      <c r="N282" s="228"/>
      <c r="O282" s="228"/>
      <c r="P282" s="228"/>
      <c r="Q282" s="228"/>
      <c r="R282" s="228"/>
      <c r="S282" s="228"/>
      <c r="T282" s="229"/>
      <c r="AT282" s="230" t="s">
        <v>175</v>
      </c>
      <c r="AU282" s="230" t="s">
        <v>81</v>
      </c>
      <c r="AV282" s="12" t="s">
        <v>81</v>
      </c>
      <c r="AW282" s="12" t="s">
        <v>35</v>
      </c>
      <c r="AX282" s="12" t="s">
        <v>79</v>
      </c>
      <c r="AY282" s="230" t="s">
        <v>119</v>
      </c>
    </row>
    <row r="283" spans="2:65" s="1" customFormat="1" ht="22.5" customHeight="1">
      <c r="B283" s="39"/>
      <c r="C283" s="245" t="s">
        <v>422</v>
      </c>
      <c r="D283" s="245" t="s">
        <v>284</v>
      </c>
      <c r="E283" s="246" t="s">
        <v>423</v>
      </c>
      <c r="F283" s="247" t="s">
        <v>424</v>
      </c>
      <c r="G283" s="248" t="s">
        <v>419</v>
      </c>
      <c r="H283" s="249">
        <v>102.228</v>
      </c>
      <c r="I283" s="250">
        <v>825.6976</v>
      </c>
      <c r="J283" s="251">
        <f>ROUND(I283*H283,2)</f>
        <v>84409.41</v>
      </c>
      <c r="K283" s="247" t="s">
        <v>126</v>
      </c>
      <c r="L283" s="252"/>
      <c r="M283" s="253" t="s">
        <v>21</v>
      </c>
      <c r="N283" s="254" t="s">
        <v>42</v>
      </c>
      <c r="O283" s="40"/>
      <c r="P283" s="200">
        <f>O283*H283</f>
        <v>0</v>
      </c>
      <c r="Q283" s="200">
        <v>0.00674</v>
      </c>
      <c r="R283" s="200">
        <f>Q283*H283</f>
        <v>0.68901672</v>
      </c>
      <c r="S283" s="200">
        <v>0</v>
      </c>
      <c r="T283" s="201">
        <f>S283*H283</f>
        <v>0</v>
      </c>
      <c r="AR283" s="23" t="s">
        <v>245</v>
      </c>
      <c r="AT283" s="23" t="s">
        <v>284</v>
      </c>
      <c r="AU283" s="23" t="s">
        <v>81</v>
      </c>
      <c r="AY283" s="23" t="s">
        <v>119</v>
      </c>
      <c r="BE283" s="202">
        <f>IF(N283="základní",J283,0)</f>
        <v>84409.41</v>
      </c>
      <c r="BF283" s="202">
        <f>IF(N283="snížená",J283,0)</f>
        <v>0</v>
      </c>
      <c r="BG283" s="202">
        <f>IF(N283="zákl. přenesená",J283,0)</f>
        <v>0</v>
      </c>
      <c r="BH283" s="202">
        <f>IF(N283="sníž. přenesená",J283,0)</f>
        <v>0</v>
      </c>
      <c r="BI283" s="202">
        <f>IF(N283="nulová",J283,0)</f>
        <v>0</v>
      </c>
      <c r="BJ283" s="23" t="s">
        <v>79</v>
      </c>
      <c r="BK283" s="202">
        <f>ROUND(I283*H283,2)</f>
        <v>84409.41</v>
      </c>
      <c r="BL283" s="23" t="s">
        <v>138</v>
      </c>
      <c r="BM283" s="23" t="s">
        <v>425</v>
      </c>
    </row>
    <row r="284" spans="2:51" s="12" customFormat="1" ht="13.5">
      <c r="B284" s="219"/>
      <c r="C284" s="220"/>
      <c r="D284" s="221" t="s">
        <v>175</v>
      </c>
      <c r="E284" s="220"/>
      <c r="F284" s="223" t="s">
        <v>426</v>
      </c>
      <c r="G284" s="220"/>
      <c r="H284" s="224">
        <v>102.228</v>
      </c>
      <c r="I284" s="225"/>
      <c r="J284" s="220"/>
      <c r="K284" s="220"/>
      <c r="L284" s="226"/>
      <c r="M284" s="227"/>
      <c r="N284" s="228"/>
      <c r="O284" s="228"/>
      <c r="P284" s="228"/>
      <c r="Q284" s="228"/>
      <c r="R284" s="228"/>
      <c r="S284" s="228"/>
      <c r="T284" s="229"/>
      <c r="AT284" s="230" t="s">
        <v>175</v>
      </c>
      <c r="AU284" s="230" t="s">
        <v>81</v>
      </c>
      <c r="AV284" s="12" t="s">
        <v>81</v>
      </c>
      <c r="AW284" s="12" t="s">
        <v>6</v>
      </c>
      <c r="AX284" s="12" t="s">
        <v>79</v>
      </c>
      <c r="AY284" s="230" t="s">
        <v>119</v>
      </c>
    </row>
    <row r="285" spans="2:65" s="1" customFormat="1" ht="31.5" customHeight="1">
      <c r="B285" s="39"/>
      <c r="C285" s="191" t="s">
        <v>427</v>
      </c>
      <c r="D285" s="191" t="s">
        <v>122</v>
      </c>
      <c r="E285" s="192" t="s">
        <v>428</v>
      </c>
      <c r="F285" s="193" t="s">
        <v>429</v>
      </c>
      <c r="G285" s="194" t="s">
        <v>390</v>
      </c>
      <c r="H285" s="195">
        <v>2</v>
      </c>
      <c r="I285" s="196">
        <v>1361.04</v>
      </c>
      <c r="J285" s="197">
        <f aca="true" t="shared" si="10" ref="J285:J304">ROUND(I285*H285,2)</f>
        <v>2722.08</v>
      </c>
      <c r="K285" s="193" t="s">
        <v>126</v>
      </c>
      <c r="L285" s="59"/>
      <c r="M285" s="198" t="s">
        <v>21</v>
      </c>
      <c r="N285" s="199" t="s">
        <v>42</v>
      </c>
      <c r="O285" s="40"/>
      <c r="P285" s="200">
        <f aca="true" t="shared" si="11" ref="P285:P304">O285*H285</f>
        <v>0</v>
      </c>
      <c r="Q285" s="200">
        <v>0</v>
      </c>
      <c r="R285" s="200">
        <f aca="true" t="shared" si="12" ref="R285:R304">Q285*H285</f>
        <v>0</v>
      </c>
      <c r="S285" s="200">
        <v>0</v>
      </c>
      <c r="T285" s="201">
        <f aca="true" t="shared" si="13" ref="T285:T304">S285*H285</f>
        <v>0</v>
      </c>
      <c r="AR285" s="23" t="s">
        <v>138</v>
      </c>
      <c r="AT285" s="23" t="s">
        <v>122</v>
      </c>
      <c r="AU285" s="23" t="s">
        <v>81</v>
      </c>
      <c r="AY285" s="23" t="s">
        <v>119</v>
      </c>
      <c r="BE285" s="202">
        <f aca="true" t="shared" si="14" ref="BE285:BE304">IF(N285="základní",J285,0)</f>
        <v>2722.08</v>
      </c>
      <c r="BF285" s="202">
        <f aca="true" t="shared" si="15" ref="BF285:BF304">IF(N285="snížená",J285,0)</f>
        <v>0</v>
      </c>
      <c r="BG285" s="202">
        <f aca="true" t="shared" si="16" ref="BG285:BG304">IF(N285="zákl. přenesená",J285,0)</f>
        <v>0</v>
      </c>
      <c r="BH285" s="202">
        <f aca="true" t="shared" si="17" ref="BH285:BH304">IF(N285="sníž. přenesená",J285,0)</f>
        <v>0</v>
      </c>
      <c r="BI285" s="202">
        <f aca="true" t="shared" si="18" ref="BI285:BI304">IF(N285="nulová",J285,0)</f>
        <v>0</v>
      </c>
      <c r="BJ285" s="23" t="s">
        <v>79</v>
      </c>
      <c r="BK285" s="202">
        <f aca="true" t="shared" si="19" ref="BK285:BK304">ROUND(I285*H285,2)</f>
        <v>2722.08</v>
      </c>
      <c r="BL285" s="23" t="s">
        <v>138</v>
      </c>
      <c r="BM285" s="23" t="s">
        <v>430</v>
      </c>
    </row>
    <row r="286" spans="2:65" s="1" customFormat="1" ht="22.5" customHeight="1">
      <c r="B286" s="39"/>
      <c r="C286" s="245" t="s">
        <v>431</v>
      </c>
      <c r="D286" s="245" t="s">
        <v>284</v>
      </c>
      <c r="E286" s="246" t="s">
        <v>432</v>
      </c>
      <c r="F286" s="247" t="s">
        <v>433</v>
      </c>
      <c r="G286" s="248" t="s">
        <v>390</v>
      </c>
      <c r="H286" s="249">
        <v>2</v>
      </c>
      <c r="I286" s="250">
        <v>3629.44</v>
      </c>
      <c r="J286" s="251">
        <f t="shared" si="10"/>
        <v>7258.88</v>
      </c>
      <c r="K286" s="247" t="s">
        <v>126</v>
      </c>
      <c r="L286" s="252"/>
      <c r="M286" s="253" t="s">
        <v>21</v>
      </c>
      <c r="N286" s="254" t="s">
        <v>42</v>
      </c>
      <c r="O286" s="40"/>
      <c r="P286" s="200">
        <f t="shared" si="11"/>
        <v>0</v>
      </c>
      <c r="Q286" s="200">
        <v>0.0018</v>
      </c>
      <c r="R286" s="200">
        <f t="shared" si="12"/>
        <v>0.0036</v>
      </c>
      <c r="S286" s="200">
        <v>0</v>
      </c>
      <c r="T286" s="201">
        <f t="shared" si="13"/>
        <v>0</v>
      </c>
      <c r="AR286" s="23" t="s">
        <v>245</v>
      </c>
      <c r="AT286" s="23" t="s">
        <v>284</v>
      </c>
      <c r="AU286" s="23" t="s">
        <v>81</v>
      </c>
      <c r="AY286" s="23" t="s">
        <v>119</v>
      </c>
      <c r="BE286" s="202">
        <f t="shared" si="14"/>
        <v>7258.88</v>
      </c>
      <c r="BF286" s="202">
        <f t="shared" si="15"/>
        <v>0</v>
      </c>
      <c r="BG286" s="202">
        <f t="shared" si="16"/>
        <v>0</v>
      </c>
      <c r="BH286" s="202">
        <f t="shared" si="17"/>
        <v>0</v>
      </c>
      <c r="BI286" s="202">
        <f t="shared" si="18"/>
        <v>0</v>
      </c>
      <c r="BJ286" s="23" t="s">
        <v>79</v>
      </c>
      <c r="BK286" s="202">
        <f t="shared" si="19"/>
        <v>7258.88</v>
      </c>
      <c r="BL286" s="23" t="s">
        <v>138</v>
      </c>
      <c r="BM286" s="23" t="s">
        <v>434</v>
      </c>
    </row>
    <row r="287" spans="2:65" s="1" customFormat="1" ht="31.5" customHeight="1">
      <c r="B287" s="39"/>
      <c r="C287" s="191" t="s">
        <v>435</v>
      </c>
      <c r="D287" s="191" t="s">
        <v>122</v>
      </c>
      <c r="E287" s="192" t="s">
        <v>436</v>
      </c>
      <c r="F287" s="193" t="s">
        <v>437</v>
      </c>
      <c r="G287" s="194" t="s">
        <v>390</v>
      </c>
      <c r="H287" s="195">
        <v>2</v>
      </c>
      <c r="I287" s="196">
        <v>1361.04</v>
      </c>
      <c r="J287" s="197">
        <f t="shared" si="10"/>
        <v>2722.08</v>
      </c>
      <c r="K287" s="193" t="s">
        <v>126</v>
      </c>
      <c r="L287" s="59"/>
      <c r="M287" s="198" t="s">
        <v>21</v>
      </c>
      <c r="N287" s="199" t="s">
        <v>42</v>
      </c>
      <c r="O287" s="40"/>
      <c r="P287" s="200">
        <f t="shared" si="11"/>
        <v>0</v>
      </c>
      <c r="Q287" s="200">
        <v>0</v>
      </c>
      <c r="R287" s="200">
        <f t="shared" si="12"/>
        <v>0</v>
      </c>
      <c r="S287" s="200">
        <v>0</v>
      </c>
      <c r="T287" s="201">
        <f t="shared" si="13"/>
        <v>0</v>
      </c>
      <c r="AR287" s="23" t="s">
        <v>138</v>
      </c>
      <c r="AT287" s="23" t="s">
        <v>122</v>
      </c>
      <c r="AU287" s="23" t="s">
        <v>81</v>
      </c>
      <c r="AY287" s="23" t="s">
        <v>119</v>
      </c>
      <c r="BE287" s="202">
        <f t="shared" si="14"/>
        <v>2722.08</v>
      </c>
      <c r="BF287" s="202">
        <f t="shared" si="15"/>
        <v>0</v>
      </c>
      <c r="BG287" s="202">
        <f t="shared" si="16"/>
        <v>0</v>
      </c>
      <c r="BH287" s="202">
        <f t="shared" si="17"/>
        <v>0</v>
      </c>
      <c r="BI287" s="202">
        <f t="shared" si="18"/>
        <v>0</v>
      </c>
      <c r="BJ287" s="23" t="s">
        <v>79</v>
      </c>
      <c r="BK287" s="202">
        <f t="shared" si="19"/>
        <v>2722.08</v>
      </c>
      <c r="BL287" s="23" t="s">
        <v>138</v>
      </c>
      <c r="BM287" s="23" t="s">
        <v>438</v>
      </c>
    </row>
    <row r="288" spans="2:65" s="1" customFormat="1" ht="22.5" customHeight="1">
      <c r="B288" s="39"/>
      <c r="C288" s="245" t="s">
        <v>439</v>
      </c>
      <c r="D288" s="245" t="s">
        <v>284</v>
      </c>
      <c r="E288" s="246" t="s">
        <v>440</v>
      </c>
      <c r="F288" s="247" t="s">
        <v>441</v>
      </c>
      <c r="G288" s="248" t="s">
        <v>390</v>
      </c>
      <c r="H288" s="249">
        <v>2</v>
      </c>
      <c r="I288" s="250">
        <v>3652.124</v>
      </c>
      <c r="J288" s="251">
        <f t="shared" si="10"/>
        <v>7304.25</v>
      </c>
      <c r="K288" s="247" t="s">
        <v>126</v>
      </c>
      <c r="L288" s="252"/>
      <c r="M288" s="253" t="s">
        <v>21</v>
      </c>
      <c r="N288" s="254" t="s">
        <v>42</v>
      </c>
      <c r="O288" s="40"/>
      <c r="P288" s="200">
        <f t="shared" si="11"/>
        <v>0</v>
      </c>
      <c r="Q288" s="200">
        <v>0.00343</v>
      </c>
      <c r="R288" s="200">
        <f t="shared" si="12"/>
        <v>0.00686</v>
      </c>
      <c r="S288" s="200">
        <v>0</v>
      </c>
      <c r="T288" s="201">
        <f t="shared" si="13"/>
        <v>0</v>
      </c>
      <c r="AR288" s="23" t="s">
        <v>245</v>
      </c>
      <c r="AT288" s="23" t="s">
        <v>284</v>
      </c>
      <c r="AU288" s="23" t="s">
        <v>81</v>
      </c>
      <c r="AY288" s="23" t="s">
        <v>119</v>
      </c>
      <c r="BE288" s="202">
        <f t="shared" si="14"/>
        <v>7304.25</v>
      </c>
      <c r="BF288" s="202">
        <f t="shared" si="15"/>
        <v>0</v>
      </c>
      <c r="BG288" s="202">
        <f t="shared" si="16"/>
        <v>0</v>
      </c>
      <c r="BH288" s="202">
        <f t="shared" si="17"/>
        <v>0</v>
      </c>
      <c r="BI288" s="202">
        <f t="shared" si="18"/>
        <v>0</v>
      </c>
      <c r="BJ288" s="23" t="s">
        <v>79</v>
      </c>
      <c r="BK288" s="202">
        <f t="shared" si="19"/>
        <v>7304.25</v>
      </c>
      <c r="BL288" s="23" t="s">
        <v>138</v>
      </c>
      <c r="BM288" s="23" t="s">
        <v>442</v>
      </c>
    </row>
    <row r="289" spans="2:65" s="1" customFormat="1" ht="31.5" customHeight="1">
      <c r="B289" s="39"/>
      <c r="C289" s="191" t="s">
        <v>443</v>
      </c>
      <c r="D289" s="191" t="s">
        <v>122</v>
      </c>
      <c r="E289" s="192" t="s">
        <v>444</v>
      </c>
      <c r="F289" s="193" t="s">
        <v>445</v>
      </c>
      <c r="G289" s="194" t="s">
        <v>390</v>
      </c>
      <c r="H289" s="195">
        <v>7</v>
      </c>
      <c r="I289" s="196">
        <v>1701.3</v>
      </c>
      <c r="J289" s="197">
        <f t="shared" si="10"/>
        <v>11909.1</v>
      </c>
      <c r="K289" s="193" t="s">
        <v>126</v>
      </c>
      <c r="L289" s="59"/>
      <c r="M289" s="198" t="s">
        <v>21</v>
      </c>
      <c r="N289" s="199" t="s">
        <v>42</v>
      </c>
      <c r="O289" s="40"/>
      <c r="P289" s="200">
        <f t="shared" si="11"/>
        <v>0</v>
      </c>
      <c r="Q289" s="200">
        <v>0.00296</v>
      </c>
      <c r="R289" s="200">
        <f t="shared" si="12"/>
        <v>0.02072</v>
      </c>
      <c r="S289" s="200">
        <v>0</v>
      </c>
      <c r="T289" s="201">
        <f t="shared" si="13"/>
        <v>0</v>
      </c>
      <c r="AR289" s="23" t="s">
        <v>138</v>
      </c>
      <c r="AT289" s="23" t="s">
        <v>122</v>
      </c>
      <c r="AU289" s="23" t="s">
        <v>81</v>
      </c>
      <c r="AY289" s="23" t="s">
        <v>119</v>
      </c>
      <c r="BE289" s="202">
        <f t="shared" si="14"/>
        <v>11909.1</v>
      </c>
      <c r="BF289" s="202">
        <f t="shared" si="15"/>
        <v>0</v>
      </c>
      <c r="BG289" s="202">
        <f t="shared" si="16"/>
        <v>0</v>
      </c>
      <c r="BH289" s="202">
        <f t="shared" si="17"/>
        <v>0</v>
      </c>
      <c r="BI289" s="202">
        <f t="shared" si="18"/>
        <v>0</v>
      </c>
      <c r="BJ289" s="23" t="s">
        <v>79</v>
      </c>
      <c r="BK289" s="202">
        <f t="shared" si="19"/>
        <v>11909.1</v>
      </c>
      <c r="BL289" s="23" t="s">
        <v>138</v>
      </c>
      <c r="BM289" s="23" t="s">
        <v>446</v>
      </c>
    </row>
    <row r="290" spans="2:65" s="1" customFormat="1" ht="22.5" customHeight="1">
      <c r="B290" s="39"/>
      <c r="C290" s="245" t="s">
        <v>447</v>
      </c>
      <c r="D290" s="245" t="s">
        <v>284</v>
      </c>
      <c r="E290" s="246" t="s">
        <v>448</v>
      </c>
      <c r="F290" s="247" t="s">
        <v>449</v>
      </c>
      <c r="G290" s="248" t="s">
        <v>390</v>
      </c>
      <c r="H290" s="249">
        <v>7</v>
      </c>
      <c r="I290" s="250">
        <v>14598.2882</v>
      </c>
      <c r="J290" s="251">
        <f t="shared" si="10"/>
        <v>102188.02</v>
      </c>
      <c r="K290" s="247" t="s">
        <v>126</v>
      </c>
      <c r="L290" s="252"/>
      <c r="M290" s="253" t="s">
        <v>21</v>
      </c>
      <c r="N290" s="254" t="s">
        <v>42</v>
      </c>
      <c r="O290" s="40"/>
      <c r="P290" s="200">
        <f t="shared" si="11"/>
        <v>0</v>
      </c>
      <c r="Q290" s="200">
        <v>0.046</v>
      </c>
      <c r="R290" s="200">
        <f t="shared" si="12"/>
        <v>0.322</v>
      </c>
      <c r="S290" s="200">
        <v>0</v>
      </c>
      <c r="T290" s="201">
        <f t="shared" si="13"/>
        <v>0</v>
      </c>
      <c r="AR290" s="23" t="s">
        <v>245</v>
      </c>
      <c r="AT290" s="23" t="s">
        <v>284</v>
      </c>
      <c r="AU290" s="23" t="s">
        <v>81</v>
      </c>
      <c r="AY290" s="23" t="s">
        <v>119</v>
      </c>
      <c r="BE290" s="202">
        <f t="shared" si="14"/>
        <v>102188.02</v>
      </c>
      <c r="BF290" s="202">
        <f t="shared" si="15"/>
        <v>0</v>
      </c>
      <c r="BG290" s="202">
        <f t="shared" si="16"/>
        <v>0</v>
      </c>
      <c r="BH290" s="202">
        <f t="shared" si="17"/>
        <v>0</v>
      </c>
      <c r="BI290" s="202">
        <f t="shared" si="18"/>
        <v>0</v>
      </c>
      <c r="BJ290" s="23" t="s">
        <v>79</v>
      </c>
      <c r="BK290" s="202">
        <f t="shared" si="19"/>
        <v>102188.02</v>
      </c>
      <c r="BL290" s="23" t="s">
        <v>138</v>
      </c>
      <c r="BM290" s="23" t="s">
        <v>450</v>
      </c>
    </row>
    <row r="291" spans="2:65" s="1" customFormat="1" ht="22.5" customHeight="1">
      <c r="B291" s="39"/>
      <c r="C291" s="191" t="s">
        <v>451</v>
      </c>
      <c r="D291" s="191" t="s">
        <v>122</v>
      </c>
      <c r="E291" s="192" t="s">
        <v>452</v>
      </c>
      <c r="F291" s="193" t="s">
        <v>453</v>
      </c>
      <c r="G291" s="194" t="s">
        <v>419</v>
      </c>
      <c r="H291" s="195">
        <v>97.36</v>
      </c>
      <c r="I291" s="196">
        <v>56.71</v>
      </c>
      <c r="J291" s="197">
        <f t="shared" si="10"/>
        <v>5521.29</v>
      </c>
      <c r="K291" s="193" t="s">
        <v>126</v>
      </c>
      <c r="L291" s="59"/>
      <c r="M291" s="198" t="s">
        <v>21</v>
      </c>
      <c r="N291" s="199" t="s">
        <v>42</v>
      </c>
      <c r="O291" s="40"/>
      <c r="P291" s="200">
        <f t="shared" si="11"/>
        <v>0</v>
      </c>
      <c r="Q291" s="200">
        <v>0</v>
      </c>
      <c r="R291" s="200">
        <f t="shared" si="12"/>
        <v>0</v>
      </c>
      <c r="S291" s="200">
        <v>0</v>
      </c>
      <c r="T291" s="201">
        <f t="shared" si="13"/>
        <v>0</v>
      </c>
      <c r="AR291" s="23" t="s">
        <v>138</v>
      </c>
      <c r="AT291" s="23" t="s">
        <v>122</v>
      </c>
      <c r="AU291" s="23" t="s">
        <v>81</v>
      </c>
      <c r="AY291" s="23" t="s">
        <v>119</v>
      </c>
      <c r="BE291" s="202">
        <f t="shared" si="14"/>
        <v>5521.29</v>
      </c>
      <c r="BF291" s="202">
        <f t="shared" si="15"/>
        <v>0</v>
      </c>
      <c r="BG291" s="202">
        <f t="shared" si="16"/>
        <v>0</v>
      </c>
      <c r="BH291" s="202">
        <f t="shared" si="17"/>
        <v>0</v>
      </c>
      <c r="BI291" s="202">
        <f t="shared" si="18"/>
        <v>0</v>
      </c>
      <c r="BJ291" s="23" t="s">
        <v>79</v>
      </c>
      <c r="BK291" s="202">
        <f t="shared" si="19"/>
        <v>5521.29</v>
      </c>
      <c r="BL291" s="23" t="s">
        <v>138</v>
      </c>
      <c r="BM291" s="23" t="s">
        <v>454</v>
      </c>
    </row>
    <row r="292" spans="2:65" s="1" customFormat="1" ht="22.5" customHeight="1">
      <c r="B292" s="39"/>
      <c r="C292" s="191" t="s">
        <v>455</v>
      </c>
      <c r="D292" s="191" t="s">
        <v>122</v>
      </c>
      <c r="E292" s="192" t="s">
        <v>456</v>
      </c>
      <c r="F292" s="193" t="s">
        <v>457</v>
      </c>
      <c r="G292" s="194" t="s">
        <v>419</v>
      </c>
      <c r="H292" s="195">
        <v>97.36</v>
      </c>
      <c r="I292" s="196">
        <v>68.052</v>
      </c>
      <c r="J292" s="197">
        <f t="shared" si="10"/>
        <v>6625.54</v>
      </c>
      <c r="K292" s="193" t="s">
        <v>458</v>
      </c>
      <c r="L292" s="59"/>
      <c r="M292" s="198" t="s">
        <v>21</v>
      </c>
      <c r="N292" s="199" t="s">
        <v>42</v>
      </c>
      <c r="O292" s="40"/>
      <c r="P292" s="200">
        <f t="shared" si="11"/>
        <v>0</v>
      </c>
      <c r="Q292" s="200">
        <v>0</v>
      </c>
      <c r="R292" s="200">
        <f t="shared" si="12"/>
        <v>0</v>
      </c>
      <c r="S292" s="200">
        <v>0</v>
      </c>
      <c r="T292" s="201">
        <f t="shared" si="13"/>
        <v>0</v>
      </c>
      <c r="AR292" s="23" t="s">
        <v>138</v>
      </c>
      <c r="AT292" s="23" t="s">
        <v>122</v>
      </c>
      <c r="AU292" s="23" t="s">
        <v>81</v>
      </c>
      <c r="AY292" s="23" t="s">
        <v>119</v>
      </c>
      <c r="BE292" s="202">
        <f t="shared" si="14"/>
        <v>6625.54</v>
      </c>
      <c r="BF292" s="202">
        <f t="shared" si="15"/>
        <v>0</v>
      </c>
      <c r="BG292" s="202">
        <f t="shared" si="16"/>
        <v>0</v>
      </c>
      <c r="BH292" s="202">
        <f t="shared" si="17"/>
        <v>0</v>
      </c>
      <c r="BI292" s="202">
        <f t="shared" si="18"/>
        <v>0</v>
      </c>
      <c r="BJ292" s="23" t="s">
        <v>79</v>
      </c>
      <c r="BK292" s="202">
        <f t="shared" si="19"/>
        <v>6625.54</v>
      </c>
      <c r="BL292" s="23" t="s">
        <v>138</v>
      </c>
      <c r="BM292" s="23" t="s">
        <v>459</v>
      </c>
    </row>
    <row r="293" spans="2:65" s="1" customFormat="1" ht="22.5" customHeight="1">
      <c r="B293" s="39"/>
      <c r="C293" s="191" t="s">
        <v>460</v>
      </c>
      <c r="D293" s="191" t="s">
        <v>122</v>
      </c>
      <c r="E293" s="192" t="s">
        <v>461</v>
      </c>
      <c r="F293" s="193" t="s">
        <v>462</v>
      </c>
      <c r="G293" s="194" t="s">
        <v>390</v>
      </c>
      <c r="H293" s="195">
        <v>4</v>
      </c>
      <c r="I293" s="196">
        <v>1826.062</v>
      </c>
      <c r="J293" s="197">
        <f t="shared" si="10"/>
        <v>7304.25</v>
      </c>
      <c r="K293" s="193" t="s">
        <v>126</v>
      </c>
      <c r="L293" s="59"/>
      <c r="M293" s="198" t="s">
        <v>21</v>
      </c>
      <c r="N293" s="199" t="s">
        <v>42</v>
      </c>
      <c r="O293" s="40"/>
      <c r="P293" s="200">
        <f t="shared" si="11"/>
        <v>0</v>
      </c>
      <c r="Q293" s="200">
        <v>0.00918</v>
      </c>
      <c r="R293" s="200">
        <f t="shared" si="12"/>
        <v>0.03672</v>
      </c>
      <c r="S293" s="200">
        <v>0</v>
      </c>
      <c r="T293" s="201">
        <f t="shared" si="13"/>
        <v>0</v>
      </c>
      <c r="AR293" s="23" t="s">
        <v>138</v>
      </c>
      <c r="AT293" s="23" t="s">
        <v>122</v>
      </c>
      <c r="AU293" s="23" t="s">
        <v>81</v>
      </c>
      <c r="AY293" s="23" t="s">
        <v>119</v>
      </c>
      <c r="BE293" s="202">
        <f t="shared" si="14"/>
        <v>7304.25</v>
      </c>
      <c r="BF293" s="202">
        <f t="shared" si="15"/>
        <v>0</v>
      </c>
      <c r="BG293" s="202">
        <f t="shared" si="16"/>
        <v>0</v>
      </c>
      <c r="BH293" s="202">
        <f t="shared" si="17"/>
        <v>0</v>
      </c>
      <c r="BI293" s="202">
        <f t="shared" si="18"/>
        <v>0</v>
      </c>
      <c r="BJ293" s="23" t="s">
        <v>79</v>
      </c>
      <c r="BK293" s="202">
        <f t="shared" si="19"/>
        <v>7304.25</v>
      </c>
      <c r="BL293" s="23" t="s">
        <v>138</v>
      </c>
      <c r="BM293" s="23" t="s">
        <v>463</v>
      </c>
    </row>
    <row r="294" spans="2:65" s="1" customFormat="1" ht="22.5" customHeight="1">
      <c r="B294" s="39"/>
      <c r="C294" s="245" t="s">
        <v>464</v>
      </c>
      <c r="D294" s="245" t="s">
        <v>284</v>
      </c>
      <c r="E294" s="246" t="s">
        <v>465</v>
      </c>
      <c r="F294" s="247" t="s">
        <v>466</v>
      </c>
      <c r="G294" s="248" t="s">
        <v>390</v>
      </c>
      <c r="H294" s="249">
        <v>2</v>
      </c>
      <c r="I294" s="250">
        <v>2393.162</v>
      </c>
      <c r="J294" s="251">
        <f t="shared" si="10"/>
        <v>4786.32</v>
      </c>
      <c r="K294" s="247" t="s">
        <v>126</v>
      </c>
      <c r="L294" s="252"/>
      <c r="M294" s="253" t="s">
        <v>21</v>
      </c>
      <c r="N294" s="254" t="s">
        <v>42</v>
      </c>
      <c r="O294" s="40"/>
      <c r="P294" s="200">
        <f t="shared" si="11"/>
        <v>0</v>
      </c>
      <c r="Q294" s="200">
        <v>0.74</v>
      </c>
      <c r="R294" s="200">
        <f t="shared" si="12"/>
        <v>1.48</v>
      </c>
      <c r="S294" s="200">
        <v>0</v>
      </c>
      <c r="T294" s="201">
        <f t="shared" si="13"/>
        <v>0</v>
      </c>
      <c r="AR294" s="23" t="s">
        <v>245</v>
      </c>
      <c r="AT294" s="23" t="s">
        <v>284</v>
      </c>
      <c r="AU294" s="23" t="s">
        <v>81</v>
      </c>
      <c r="AY294" s="23" t="s">
        <v>119</v>
      </c>
      <c r="BE294" s="202">
        <f t="shared" si="14"/>
        <v>4786.32</v>
      </c>
      <c r="BF294" s="202">
        <f t="shared" si="15"/>
        <v>0</v>
      </c>
      <c r="BG294" s="202">
        <f t="shared" si="16"/>
        <v>0</v>
      </c>
      <c r="BH294" s="202">
        <f t="shared" si="17"/>
        <v>0</v>
      </c>
      <c r="BI294" s="202">
        <f t="shared" si="18"/>
        <v>0</v>
      </c>
      <c r="BJ294" s="23" t="s">
        <v>79</v>
      </c>
      <c r="BK294" s="202">
        <f t="shared" si="19"/>
        <v>4786.32</v>
      </c>
      <c r="BL294" s="23" t="s">
        <v>138</v>
      </c>
      <c r="BM294" s="23" t="s">
        <v>467</v>
      </c>
    </row>
    <row r="295" spans="2:65" s="1" customFormat="1" ht="22.5" customHeight="1">
      <c r="B295" s="39"/>
      <c r="C295" s="245" t="s">
        <v>468</v>
      </c>
      <c r="D295" s="245" t="s">
        <v>284</v>
      </c>
      <c r="E295" s="246" t="s">
        <v>469</v>
      </c>
      <c r="F295" s="247" t="s">
        <v>470</v>
      </c>
      <c r="G295" s="248" t="s">
        <v>390</v>
      </c>
      <c r="H295" s="249">
        <v>2</v>
      </c>
      <c r="I295" s="250">
        <v>1190.91</v>
      </c>
      <c r="J295" s="251">
        <f t="shared" si="10"/>
        <v>2381.82</v>
      </c>
      <c r="K295" s="247" t="s">
        <v>126</v>
      </c>
      <c r="L295" s="252"/>
      <c r="M295" s="253" t="s">
        <v>21</v>
      </c>
      <c r="N295" s="254" t="s">
        <v>42</v>
      </c>
      <c r="O295" s="40"/>
      <c r="P295" s="200">
        <f t="shared" si="11"/>
        <v>0</v>
      </c>
      <c r="Q295" s="200">
        <v>0.37</v>
      </c>
      <c r="R295" s="200">
        <f t="shared" si="12"/>
        <v>0.74</v>
      </c>
      <c r="S295" s="200">
        <v>0</v>
      </c>
      <c r="T295" s="201">
        <f t="shared" si="13"/>
        <v>0</v>
      </c>
      <c r="AR295" s="23" t="s">
        <v>245</v>
      </c>
      <c r="AT295" s="23" t="s">
        <v>284</v>
      </c>
      <c r="AU295" s="23" t="s">
        <v>81</v>
      </c>
      <c r="AY295" s="23" t="s">
        <v>119</v>
      </c>
      <c r="BE295" s="202">
        <f t="shared" si="14"/>
        <v>2381.82</v>
      </c>
      <c r="BF295" s="202">
        <f t="shared" si="15"/>
        <v>0</v>
      </c>
      <c r="BG295" s="202">
        <f t="shared" si="16"/>
        <v>0</v>
      </c>
      <c r="BH295" s="202">
        <f t="shared" si="17"/>
        <v>0</v>
      </c>
      <c r="BI295" s="202">
        <f t="shared" si="18"/>
        <v>0</v>
      </c>
      <c r="BJ295" s="23" t="s">
        <v>79</v>
      </c>
      <c r="BK295" s="202">
        <f t="shared" si="19"/>
        <v>2381.82</v>
      </c>
      <c r="BL295" s="23" t="s">
        <v>138</v>
      </c>
      <c r="BM295" s="23" t="s">
        <v>471</v>
      </c>
    </row>
    <row r="296" spans="2:65" s="1" customFormat="1" ht="22.5" customHeight="1">
      <c r="B296" s="39"/>
      <c r="C296" s="191" t="s">
        <v>472</v>
      </c>
      <c r="D296" s="191" t="s">
        <v>122</v>
      </c>
      <c r="E296" s="192" t="s">
        <v>473</v>
      </c>
      <c r="F296" s="193" t="s">
        <v>474</v>
      </c>
      <c r="G296" s="194" t="s">
        <v>390</v>
      </c>
      <c r="H296" s="195">
        <v>2</v>
      </c>
      <c r="I296" s="196">
        <v>1962.166</v>
      </c>
      <c r="J296" s="197">
        <f t="shared" si="10"/>
        <v>3924.33</v>
      </c>
      <c r="K296" s="193" t="s">
        <v>126</v>
      </c>
      <c r="L296" s="59"/>
      <c r="M296" s="198" t="s">
        <v>21</v>
      </c>
      <c r="N296" s="199" t="s">
        <v>42</v>
      </c>
      <c r="O296" s="40"/>
      <c r="P296" s="200">
        <f t="shared" si="11"/>
        <v>0</v>
      </c>
      <c r="Q296" s="200">
        <v>0.01147</v>
      </c>
      <c r="R296" s="200">
        <f t="shared" si="12"/>
        <v>0.02294</v>
      </c>
      <c r="S296" s="200">
        <v>0</v>
      </c>
      <c r="T296" s="201">
        <f t="shared" si="13"/>
        <v>0</v>
      </c>
      <c r="AR296" s="23" t="s">
        <v>138</v>
      </c>
      <c r="AT296" s="23" t="s">
        <v>122</v>
      </c>
      <c r="AU296" s="23" t="s">
        <v>81</v>
      </c>
      <c r="AY296" s="23" t="s">
        <v>119</v>
      </c>
      <c r="BE296" s="202">
        <f t="shared" si="14"/>
        <v>3924.33</v>
      </c>
      <c r="BF296" s="202">
        <f t="shared" si="15"/>
        <v>0</v>
      </c>
      <c r="BG296" s="202">
        <f t="shared" si="16"/>
        <v>0</v>
      </c>
      <c r="BH296" s="202">
        <f t="shared" si="17"/>
        <v>0</v>
      </c>
      <c r="BI296" s="202">
        <f t="shared" si="18"/>
        <v>0</v>
      </c>
      <c r="BJ296" s="23" t="s">
        <v>79</v>
      </c>
      <c r="BK296" s="202">
        <f t="shared" si="19"/>
        <v>3924.33</v>
      </c>
      <c r="BL296" s="23" t="s">
        <v>138</v>
      </c>
      <c r="BM296" s="23" t="s">
        <v>475</v>
      </c>
    </row>
    <row r="297" spans="2:65" s="1" customFormat="1" ht="22.5" customHeight="1">
      <c r="B297" s="39"/>
      <c r="C297" s="245" t="s">
        <v>476</v>
      </c>
      <c r="D297" s="245" t="s">
        <v>284</v>
      </c>
      <c r="E297" s="246" t="s">
        <v>477</v>
      </c>
      <c r="F297" s="247" t="s">
        <v>478</v>
      </c>
      <c r="G297" s="248" t="s">
        <v>390</v>
      </c>
      <c r="H297" s="249">
        <v>2</v>
      </c>
      <c r="I297" s="250">
        <v>3592.0114</v>
      </c>
      <c r="J297" s="251">
        <f t="shared" si="10"/>
        <v>7184.02</v>
      </c>
      <c r="K297" s="247" t="s">
        <v>126</v>
      </c>
      <c r="L297" s="252"/>
      <c r="M297" s="253" t="s">
        <v>21</v>
      </c>
      <c r="N297" s="254" t="s">
        <v>42</v>
      </c>
      <c r="O297" s="40"/>
      <c r="P297" s="200">
        <f t="shared" si="11"/>
        <v>0</v>
      </c>
      <c r="Q297" s="200">
        <v>0.393</v>
      </c>
      <c r="R297" s="200">
        <f t="shared" si="12"/>
        <v>0.786</v>
      </c>
      <c r="S297" s="200">
        <v>0</v>
      </c>
      <c r="T297" s="201">
        <f t="shared" si="13"/>
        <v>0</v>
      </c>
      <c r="AR297" s="23" t="s">
        <v>245</v>
      </c>
      <c r="AT297" s="23" t="s">
        <v>284</v>
      </c>
      <c r="AU297" s="23" t="s">
        <v>81</v>
      </c>
      <c r="AY297" s="23" t="s">
        <v>119</v>
      </c>
      <c r="BE297" s="202">
        <f t="shared" si="14"/>
        <v>7184.02</v>
      </c>
      <c r="BF297" s="202">
        <f t="shared" si="15"/>
        <v>0</v>
      </c>
      <c r="BG297" s="202">
        <f t="shared" si="16"/>
        <v>0</v>
      </c>
      <c r="BH297" s="202">
        <f t="shared" si="17"/>
        <v>0</v>
      </c>
      <c r="BI297" s="202">
        <f t="shared" si="18"/>
        <v>0</v>
      </c>
      <c r="BJ297" s="23" t="s">
        <v>79</v>
      </c>
      <c r="BK297" s="202">
        <f t="shared" si="19"/>
        <v>7184.02</v>
      </c>
      <c r="BL297" s="23" t="s">
        <v>138</v>
      </c>
      <c r="BM297" s="23" t="s">
        <v>479</v>
      </c>
    </row>
    <row r="298" spans="2:65" s="1" customFormat="1" ht="31.5" customHeight="1">
      <c r="B298" s="39"/>
      <c r="C298" s="191" t="s">
        <v>480</v>
      </c>
      <c r="D298" s="191" t="s">
        <v>122</v>
      </c>
      <c r="E298" s="192" t="s">
        <v>481</v>
      </c>
      <c r="F298" s="193" t="s">
        <v>482</v>
      </c>
      <c r="G298" s="194" t="s">
        <v>390</v>
      </c>
      <c r="H298" s="195">
        <v>2</v>
      </c>
      <c r="I298" s="196">
        <v>56710</v>
      </c>
      <c r="J298" s="197">
        <f t="shared" si="10"/>
        <v>113420</v>
      </c>
      <c r="K298" s="193" t="s">
        <v>21</v>
      </c>
      <c r="L298" s="59"/>
      <c r="M298" s="198" t="s">
        <v>21</v>
      </c>
      <c r="N298" s="199" t="s">
        <v>42</v>
      </c>
      <c r="O298" s="40"/>
      <c r="P298" s="200">
        <f t="shared" si="11"/>
        <v>0</v>
      </c>
      <c r="Q298" s="200">
        <v>28.98449</v>
      </c>
      <c r="R298" s="200">
        <f t="shared" si="12"/>
        <v>57.96898</v>
      </c>
      <c r="S298" s="200">
        <v>0</v>
      </c>
      <c r="T298" s="201">
        <f t="shared" si="13"/>
        <v>0</v>
      </c>
      <c r="AR298" s="23" t="s">
        <v>138</v>
      </c>
      <c r="AT298" s="23" t="s">
        <v>122</v>
      </c>
      <c r="AU298" s="23" t="s">
        <v>81</v>
      </c>
      <c r="AY298" s="23" t="s">
        <v>119</v>
      </c>
      <c r="BE298" s="202">
        <f t="shared" si="14"/>
        <v>113420</v>
      </c>
      <c r="BF298" s="202">
        <f t="shared" si="15"/>
        <v>0</v>
      </c>
      <c r="BG298" s="202">
        <f t="shared" si="16"/>
        <v>0</v>
      </c>
      <c r="BH298" s="202">
        <f t="shared" si="17"/>
        <v>0</v>
      </c>
      <c r="BI298" s="202">
        <f t="shared" si="18"/>
        <v>0</v>
      </c>
      <c r="BJ298" s="23" t="s">
        <v>79</v>
      </c>
      <c r="BK298" s="202">
        <f t="shared" si="19"/>
        <v>113420</v>
      </c>
      <c r="BL298" s="23" t="s">
        <v>138</v>
      </c>
      <c r="BM298" s="23" t="s">
        <v>483</v>
      </c>
    </row>
    <row r="299" spans="2:65" s="1" customFormat="1" ht="31.5" customHeight="1">
      <c r="B299" s="39"/>
      <c r="C299" s="245" t="s">
        <v>484</v>
      </c>
      <c r="D299" s="245" t="s">
        <v>284</v>
      </c>
      <c r="E299" s="246" t="s">
        <v>485</v>
      </c>
      <c r="F299" s="247" t="s">
        <v>486</v>
      </c>
      <c r="G299" s="248" t="s">
        <v>390</v>
      </c>
      <c r="H299" s="249">
        <v>2</v>
      </c>
      <c r="I299" s="250">
        <v>56710</v>
      </c>
      <c r="J299" s="251">
        <f t="shared" si="10"/>
        <v>113420</v>
      </c>
      <c r="K299" s="247" t="s">
        <v>21</v>
      </c>
      <c r="L299" s="252"/>
      <c r="M299" s="253" t="s">
        <v>21</v>
      </c>
      <c r="N299" s="254" t="s">
        <v>42</v>
      </c>
      <c r="O299" s="40"/>
      <c r="P299" s="200">
        <f t="shared" si="11"/>
        <v>0</v>
      </c>
      <c r="Q299" s="200">
        <v>9.23</v>
      </c>
      <c r="R299" s="200">
        <f t="shared" si="12"/>
        <v>18.46</v>
      </c>
      <c r="S299" s="200">
        <v>0</v>
      </c>
      <c r="T299" s="201">
        <f t="shared" si="13"/>
        <v>0</v>
      </c>
      <c r="AR299" s="23" t="s">
        <v>245</v>
      </c>
      <c r="AT299" s="23" t="s">
        <v>284</v>
      </c>
      <c r="AU299" s="23" t="s">
        <v>81</v>
      </c>
      <c r="AY299" s="23" t="s">
        <v>119</v>
      </c>
      <c r="BE299" s="202">
        <f t="shared" si="14"/>
        <v>113420</v>
      </c>
      <c r="BF299" s="202">
        <f t="shared" si="15"/>
        <v>0</v>
      </c>
      <c r="BG299" s="202">
        <f t="shared" si="16"/>
        <v>0</v>
      </c>
      <c r="BH299" s="202">
        <f t="shared" si="17"/>
        <v>0</v>
      </c>
      <c r="BI299" s="202">
        <f t="shared" si="18"/>
        <v>0</v>
      </c>
      <c r="BJ299" s="23" t="s">
        <v>79</v>
      </c>
      <c r="BK299" s="202">
        <f t="shared" si="19"/>
        <v>113420</v>
      </c>
      <c r="BL299" s="23" t="s">
        <v>138</v>
      </c>
      <c r="BM299" s="23" t="s">
        <v>487</v>
      </c>
    </row>
    <row r="300" spans="2:65" s="1" customFormat="1" ht="31.5" customHeight="1">
      <c r="B300" s="39"/>
      <c r="C300" s="191" t="s">
        <v>488</v>
      </c>
      <c r="D300" s="191" t="s">
        <v>122</v>
      </c>
      <c r="E300" s="192" t="s">
        <v>489</v>
      </c>
      <c r="F300" s="193" t="s">
        <v>490</v>
      </c>
      <c r="G300" s="194" t="s">
        <v>390</v>
      </c>
      <c r="H300" s="195">
        <v>2</v>
      </c>
      <c r="I300" s="196">
        <v>385.628</v>
      </c>
      <c r="J300" s="197">
        <f t="shared" si="10"/>
        <v>771.26</v>
      </c>
      <c r="K300" s="193" t="s">
        <v>126</v>
      </c>
      <c r="L300" s="59"/>
      <c r="M300" s="198" t="s">
        <v>21</v>
      </c>
      <c r="N300" s="199" t="s">
        <v>42</v>
      </c>
      <c r="O300" s="40"/>
      <c r="P300" s="200">
        <f t="shared" si="11"/>
        <v>0</v>
      </c>
      <c r="Q300" s="200">
        <v>0.00936</v>
      </c>
      <c r="R300" s="200">
        <f t="shared" si="12"/>
        <v>0.01872</v>
      </c>
      <c r="S300" s="200">
        <v>0</v>
      </c>
      <c r="T300" s="201">
        <f t="shared" si="13"/>
        <v>0</v>
      </c>
      <c r="AR300" s="23" t="s">
        <v>138</v>
      </c>
      <c r="AT300" s="23" t="s">
        <v>122</v>
      </c>
      <c r="AU300" s="23" t="s">
        <v>81</v>
      </c>
      <c r="AY300" s="23" t="s">
        <v>119</v>
      </c>
      <c r="BE300" s="202">
        <f t="shared" si="14"/>
        <v>771.26</v>
      </c>
      <c r="BF300" s="202">
        <f t="shared" si="15"/>
        <v>0</v>
      </c>
      <c r="BG300" s="202">
        <f t="shared" si="16"/>
        <v>0</v>
      </c>
      <c r="BH300" s="202">
        <f t="shared" si="17"/>
        <v>0</v>
      </c>
      <c r="BI300" s="202">
        <f t="shared" si="18"/>
        <v>0</v>
      </c>
      <c r="BJ300" s="23" t="s">
        <v>79</v>
      </c>
      <c r="BK300" s="202">
        <f t="shared" si="19"/>
        <v>771.26</v>
      </c>
      <c r="BL300" s="23" t="s">
        <v>138</v>
      </c>
      <c r="BM300" s="23" t="s">
        <v>491</v>
      </c>
    </row>
    <row r="301" spans="2:65" s="1" customFormat="1" ht="22.5" customHeight="1">
      <c r="B301" s="39"/>
      <c r="C301" s="245" t="s">
        <v>492</v>
      </c>
      <c r="D301" s="245" t="s">
        <v>284</v>
      </c>
      <c r="E301" s="246" t="s">
        <v>493</v>
      </c>
      <c r="F301" s="247" t="s">
        <v>494</v>
      </c>
      <c r="G301" s="248" t="s">
        <v>390</v>
      </c>
      <c r="H301" s="249">
        <v>2</v>
      </c>
      <c r="I301" s="250">
        <v>5103.9</v>
      </c>
      <c r="J301" s="251">
        <f t="shared" si="10"/>
        <v>10207.8</v>
      </c>
      <c r="K301" s="247" t="s">
        <v>126</v>
      </c>
      <c r="L301" s="252"/>
      <c r="M301" s="253" t="s">
        <v>21</v>
      </c>
      <c r="N301" s="254" t="s">
        <v>42</v>
      </c>
      <c r="O301" s="40"/>
      <c r="P301" s="200">
        <f t="shared" si="11"/>
        <v>0</v>
      </c>
      <c r="Q301" s="200">
        <v>0.118</v>
      </c>
      <c r="R301" s="200">
        <f t="shared" si="12"/>
        <v>0.236</v>
      </c>
      <c r="S301" s="200">
        <v>0</v>
      </c>
      <c r="T301" s="201">
        <f t="shared" si="13"/>
        <v>0</v>
      </c>
      <c r="AR301" s="23" t="s">
        <v>245</v>
      </c>
      <c r="AT301" s="23" t="s">
        <v>284</v>
      </c>
      <c r="AU301" s="23" t="s">
        <v>81</v>
      </c>
      <c r="AY301" s="23" t="s">
        <v>119</v>
      </c>
      <c r="BE301" s="202">
        <f t="shared" si="14"/>
        <v>10207.8</v>
      </c>
      <c r="BF301" s="202">
        <f t="shared" si="15"/>
        <v>0</v>
      </c>
      <c r="BG301" s="202">
        <f t="shared" si="16"/>
        <v>0</v>
      </c>
      <c r="BH301" s="202">
        <f t="shared" si="17"/>
        <v>0</v>
      </c>
      <c r="BI301" s="202">
        <f t="shared" si="18"/>
        <v>0</v>
      </c>
      <c r="BJ301" s="23" t="s">
        <v>79</v>
      </c>
      <c r="BK301" s="202">
        <f t="shared" si="19"/>
        <v>10207.8</v>
      </c>
      <c r="BL301" s="23" t="s">
        <v>138</v>
      </c>
      <c r="BM301" s="23" t="s">
        <v>495</v>
      </c>
    </row>
    <row r="302" spans="2:65" s="1" customFormat="1" ht="22.5" customHeight="1">
      <c r="B302" s="39"/>
      <c r="C302" s="191" t="s">
        <v>496</v>
      </c>
      <c r="D302" s="191" t="s">
        <v>122</v>
      </c>
      <c r="E302" s="192" t="s">
        <v>497</v>
      </c>
      <c r="F302" s="193" t="s">
        <v>498</v>
      </c>
      <c r="G302" s="194" t="s">
        <v>390</v>
      </c>
      <c r="H302" s="195">
        <v>7</v>
      </c>
      <c r="I302" s="196">
        <v>423.0566</v>
      </c>
      <c r="J302" s="197">
        <f t="shared" si="10"/>
        <v>2961.4</v>
      </c>
      <c r="K302" s="193" t="s">
        <v>126</v>
      </c>
      <c r="L302" s="59"/>
      <c r="M302" s="198" t="s">
        <v>21</v>
      </c>
      <c r="N302" s="199" t="s">
        <v>42</v>
      </c>
      <c r="O302" s="40"/>
      <c r="P302" s="200">
        <f t="shared" si="11"/>
        <v>0</v>
      </c>
      <c r="Q302" s="200">
        <v>0.12303</v>
      </c>
      <c r="R302" s="200">
        <f t="shared" si="12"/>
        <v>0.86121</v>
      </c>
      <c r="S302" s="200">
        <v>0</v>
      </c>
      <c r="T302" s="201">
        <f t="shared" si="13"/>
        <v>0</v>
      </c>
      <c r="AR302" s="23" t="s">
        <v>138</v>
      </c>
      <c r="AT302" s="23" t="s">
        <v>122</v>
      </c>
      <c r="AU302" s="23" t="s">
        <v>81</v>
      </c>
      <c r="AY302" s="23" t="s">
        <v>119</v>
      </c>
      <c r="BE302" s="202">
        <f t="shared" si="14"/>
        <v>2961.4</v>
      </c>
      <c r="BF302" s="202">
        <f t="shared" si="15"/>
        <v>0</v>
      </c>
      <c r="BG302" s="202">
        <f t="shared" si="16"/>
        <v>0</v>
      </c>
      <c r="BH302" s="202">
        <f t="shared" si="17"/>
        <v>0</v>
      </c>
      <c r="BI302" s="202">
        <f t="shared" si="18"/>
        <v>0</v>
      </c>
      <c r="BJ302" s="23" t="s">
        <v>79</v>
      </c>
      <c r="BK302" s="202">
        <f t="shared" si="19"/>
        <v>2961.4</v>
      </c>
      <c r="BL302" s="23" t="s">
        <v>138</v>
      </c>
      <c r="BM302" s="23" t="s">
        <v>499</v>
      </c>
    </row>
    <row r="303" spans="2:65" s="1" customFormat="1" ht="22.5" customHeight="1">
      <c r="B303" s="39"/>
      <c r="C303" s="245" t="s">
        <v>500</v>
      </c>
      <c r="D303" s="245" t="s">
        <v>284</v>
      </c>
      <c r="E303" s="246" t="s">
        <v>501</v>
      </c>
      <c r="F303" s="247" t="s">
        <v>502</v>
      </c>
      <c r="G303" s="248" t="s">
        <v>390</v>
      </c>
      <c r="H303" s="249">
        <v>7</v>
      </c>
      <c r="I303" s="250">
        <v>757.6456</v>
      </c>
      <c r="J303" s="251">
        <f t="shared" si="10"/>
        <v>5303.52</v>
      </c>
      <c r="K303" s="247" t="s">
        <v>126</v>
      </c>
      <c r="L303" s="252"/>
      <c r="M303" s="253" t="s">
        <v>21</v>
      </c>
      <c r="N303" s="254" t="s">
        <v>42</v>
      </c>
      <c r="O303" s="40"/>
      <c r="P303" s="200">
        <f t="shared" si="11"/>
        <v>0</v>
      </c>
      <c r="Q303" s="200">
        <v>0.0133</v>
      </c>
      <c r="R303" s="200">
        <f t="shared" si="12"/>
        <v>0.09309999999999999</v>
      </c>
      <c r="S303" s="200">
        <v>0</v>
      </c>
      <c r="T303" s="201">
        <f t="shared" si="13"/>
        <v>0</v>
      </c>
      <c r="AR303" s="23" t="s">
        <v>245</v>
      </c>
      <c r="AT303" s="23" t="s">
        <v>284</v>
      </c>
      <c r="AU303" s="23" t="s">
        <v>81</v>
      </c>
      <c r="AY303" s="23" t="s">
        <v>119</v>
      </c>
      <c r="BE303" s="202">
        <f t="shared" si="14"/>
        <v>5303.52</v>
      </c>
      <c r="BF303" s="202">
        <f t="shared" si="15"/>
        <v>0</v>
      </c>
      <c r="BG303" s="202">
        <f t="shared" si="16"/>
        <v>0</v>
      </c>
      <c r="BH303" s="202">
        <f t="shared" si="17"/>
        <v>0</v>
      </c>
      <c r="BI303" s="202">
        <f t="shared" si="18"/>
        <v>0</v>
      </c>
      <c r="BJ303" s="23" t="s">
        <v>79</v>
      </c>
      <c r="BK303" s="202">
        <f t="shared" si="19"/>
        <v>5303.52</v>
      </c>
      <c r="BL303" s="23" t="s">
        <v>138</v>
      </c>
      <c r="BM303" s="23" t="s">
        <v>503</v>
      </c>
    </row>
    <row r="304" spans="2:65" s="1" customFormat="1" ht="22.5" customHeight="1">
      <c r="B304" s="39"/>
      <c r="C304" s="191" t="s">
        <v>504</v>
      </c>
      <c r="D304" s="191" t="s">
        <v>122</v>
      </c>
      <c r="E304" s="192" t="s">
        <v>505</v>
      </c>
      <c r="F304" s="193" t="s">
        <v>506</v>
      </c>
      <c r="G304" s="194" t="s">
        <v>419</v>
      </c>
      <c r="H304" s="195">
        <v>17</v>
      </c>
      <c r="I304" s="196">
        <v>1134.2</v>
      </c>
      <c r="J304" s="197">
        <f t="shared" si="10"/>
        <v>19281.4</v>
      </c>
      <c r="K304" s="193" t="s">
        <v>126</v>
      </c>
      <c r="L304" s="59"/>
      <c r="M304" s="198" t="s">
        <v>21</v>
      </c>
      <c r="N304" s="199" t="s">
        <v>42</v>
      </c>
      <c r="O304" s="40"/>
      <c r="P304" s="200">
        <f t="shared" si="11"/>
        <v>0</v>
      </c>
      <c r="Q304" s="200">
        <v>0.00058</v>
      </c>
      <c r="R304" s="200">
        <f t="shared" si="12"/>
        <v>0.00986</v>
      </c>
      <c r="S304" s="200">
        <v>0</v>
      </c>
      <c r="T304" s="201">
        <f t="shared" si="13"/>
        <v>0</v>
      </c>
      <c r="AR304" s="23" t="s">
        <v>138</v>
      </c>
      <c r="AT304" s="23" t="s">
        <v>122</v>
      </c>
      <c r="AU304" s="23" t="s">
        <v>81</v>
      </c>
      <c r="AY304" s="23" t="s">
        <v>119</v>
      </c>
      <c r="BE304" s="202">
        <f t="shared" si="14"/>
        <v>19281.4</v>
      </c>
      <c r="BF304" s="202">
        <f t="shared" si="15"/>
        <v>0</v>
      </c>
      <c r="BG304" s="202">
        <f t="shared" si="16"/>
        <v>0</v>
      </c>
      <c r="BH304" s="202">
        <f t="shared" si="17"/>
        <v>0</v>
      </c>
      <c r="BI304" s="202">
        <f t="shared" si="18"/>
        <v>0</v>
      </c>
      <c r="BJ304" s="23" t="s">
        <v>79</v>
      </c>
      <c r="BK304" s="202">
        <f t="shared" si="19"/>
        <v>19281.4</v>
      </c>
      <c r="BL304" s="23" t="s">
        <v>138</v>
      </c>
      <c r="BM304" s="23" t="s">
        <v>507</v>
      </c>
    </row>
    <row r="305" spans="2:51" s="12" customFormat="1" ht="13.5">
      <c r="B305" s="219"/>
      <c r="C305" s="220"/>
      <c r="D305" s="221" t="s">
        <v>175</v>
      </c>
      <c r="E305" s="222" t="s">
        <v>21</v>
      </c>
      <c r="F305" s="223" t="s">
        <v>508</v>
      </c>
      <c r="G305" s="220"/>
      <c r="H305" s="224">
        <v>17</v>
      </c>
      <c r="I305" s="225"/>
      <c r="J305" s="220"/>
      <c r="K305" s="220"/>
      <c r="L305" s="226"/>
      <c r="M305" s="227"/>
      <c r="N305" s="228"/>
      <c r="O305" s="228"/>
      <c r="P305" s="228"/>
      <c r="Q305" s="228"/>
      <c r="R305" s="228"/>
      <c r="S305" s="228"/>
      <c r="T305" s="229"/>
      <c r="AT305" s="230" t="s">
        <v>175</v>
      </c>
      <c r="AU305" s="230" t="s">
        <v>81</v>
      </c>
      <c r="AV305" s="12" t="s">
        <v>81</v>
      </c>
      <c r="AW305" s="12" t="s">
        <v>35</v>
      </c>
      <c r="AX305" s="12" t="s">
        <v>79</v>
      </c>
      <c r="AY305" s="230" t="s">
        <v>119</v>
      </c>
    </row>
    <row r="306" spans="2:65" s="1" customFormat="1" ht="22.5" customHeight="1">
      <c r="B306" s="39"/>
      <c r="C306" s="245" t="s">
        <v>509</v>
      </c>
      <c r="D306" s="245" t="s">
        <v>284</v>
      </c>
      <c r="E306" s="246" t="s">
        <v>510</v>
      </c>
      <c r="F306" s="247" t="s">
        <v>511</v>
      </c>
      <c r="G306" s="248" t="s">
        <v>419</v>
      </c>
      <c r="H306" s="249">
        <v>17</v>
      </c>
      <c r="I306" s="250">
        <v>2616.5994</v>
      </c>
      <c r="J306" s="251">
        <f>ROUND(I306*H306,2)</f>
        <v>44482.19</v>
      </c>
      <c r="K306" s="247" t="s">
        <v>126</v>
      </c>
      <c r="L306" s="252"/>
      <c r="M306" s="253" t="s">
        <v>21</v>
      </c>
      <c r="N306" s="254" t="s">
        <v>42</v>
      </c>
      <c r="O306" s="40"/>
      <c r="P306" s="200">
        <f>O306*H306</f>
        <v>0</v>
      </c>
      <c r="Q306" s="200">
        <v>0.04807</v>
      </c>
      <c r="R306" s="200">
        <f>Q306*H306</f>
        <v>0.8171900000000001</v>
      </c>
      <c r="S306" s="200">
        <v>0</v>
      </c>
      <c r="T306" s="201">
        <f>S306*H306</f>
        <v>0</v>
      </c>
      <c r="AR306" s="23" t="s">
        <v>245</v>
      </c>
      <c r="AT306" s="23" t="s">
        <v>284</v>
      </c>
      <c r="AU306" s="23" t="s">
        <v>81</v>
      </c>
      <c r="AY306" s="23" t="s">
        <v>119</v>
      </c>
      <c r="BE306" s="202">
        <f>IF(N306="základní",J306,0)</f>
        <v>44482.19</v>
      </c>
      <c r="BF306" s="202">
        <f>IF(N306="snížená",J306,0)</f>
        <v>0</v>
      </c>
      <c r="BG306" s="202">
        <f>IF(N306="zákl. přenesená",J306,0)</f>
        <v>0</v>
      </c>
      <c r="BH306" s="202">
        <f>IF(N306="sníž. přenesená",J306,0)</f>
        <v>0</v>
      </c>
      <c r="BI306" s="202">
        <f>IF(N306="nulová",J306,0)</f>
        <v>0</v>
      </c>
      <c r="BJ306" s="23" t="s">
        <v>79</v>
      </c>
      <c r="BK306" s="202">
        <f>ROUND(I306*H306,2)</f>
        <v>44482.19</v>
      </c>
      <c r="BL306" s="23" t="s">
        <v>138</v>
      </c>
      <c r="BM306" s="23" t="s">
        <v>512</v>
      </c>
    </row>
    <row r="307" spans="2:65" s="1" customFormat="1" ht="31.5" customHeight="1">
      <c r="B307" s="39"/>
      <c r="C307" s="191" t="s">
        <v>513</v>
      </c>
      <c r="D307" s="191" t="s">
        <v>122</v>
      </c>
      <c r="E307" s="192" t="s">
        <v>514</v>
      </c>
      <c r="F307" s="193" t="s">
        <v>515</v>
      </c>
      <c r="G307" s="194" t="s">
        <v>125</v>
      </c>
      <c r="H307" s="195">
        <v>3</v>
      </c>
      <c r="I307" s="196">
        <v>11342</v>
      </c>
      <c r="J307" s="197">
        <f>ROUND(I307*H307,2)</f>
        <v>34026</v>
      </c>
      <c r="K307" s="193" t="s">
        <v>21</v>
      </c>
      <c r="L307" s="59"/>
      <c r="M307" s="198" t="s">
        <v>21</v>
      </c>
      <c r="N307" s="199" t="s">
        <v>42</v>
      </c>
      <c r="O307" s="40"/>
      <c r="P307" s="200">
        <f>O307*H307</f>
        <v>0</v>
      </c>
      <c r="Q307" s="200">
        <v>0</v>
      </c>
      <c r="R307" s="200">
        <f>Q307*H307</f>
        <v>0</v>
      </c>
      <c r="S307" s="200">
        <v>0</v>
      </c>
      <c r="T307" s="201">
        <f>S307*H307</f>
        <v>0</v>
      </c>
      <c r="AR307" s="23" t="s">
        <v>138</v>
      </c>
      <c r="AT307" s="23" t="s">
        <v>122</v>
      </c>
      <c r="AU307" s="23" t="s">
        <v>81</v>
      </c>
      <c r="AY307" s="23" t="s">
        <v>119</v>
      </c>
      <c r="BE307" s="202">
        <f>IF(N307="základní",J307,0)</f>
        <v>34026</v>
      </c>
      <c r="BF307" s="202">
        <f>IF(N307="snížená",J307,0)</f>
        <v>0</v>
      </c>
      <c r="BG307" s="202">
        <f>IF(N307="zákl. přenesená",J307,0)</f>
        <v>0</v>
      </c>
      <c r="BH307" s="202">
        <f>IF(N307="sníž. přenesená",J307,0)</f>
        <v>0</v>
      </c>
      <c r="BI307" s="202">
        <f>IF(N307="nulová",J307,0)</f>
        <v>0</v>
      </c>
      <c r="BJ307" s="23" t="s">
        <v>79</v>
      </c>
      <c r="BK307" s="202">
        <f>ROUND(I307*H307,2)</f>
        <v>34026</v>
      </c>
      <c r="BL307" s="23" t="s">
        <v>138</v>
      </c>
      <c r="BM307" s="23" t="s">
        <v>516</v>
      </c>
    </row>
    <row r="308" spans="2:63" s="10" customFormat="1" ht="29.85" customHeight="1">
      <c r="B308" s="174"/>
      <c r="C308" s="175"/>
      <c r="D308" s="188" t="s">
        <v>70</v>
      </c>
      <c r="E308" s="189" t="s">
        <v>517</v>
      </c>
      <c r="F308" s="189" t="s">
        <v>518</v>
      </c>
      <c r="G308" s="175"/>
      <c r="H308" s="175"/>
      <c r="I308" s="178"/>
      <c r="J308" s="190">
        <f>BK308</f>
        <v>70977.90000000001</v>
      </c>
      <c r="K308" s="175"/>
      <c r="L308" s="180"/>
      <c r="M308" s="181"/>
      <c r="N308" s="182"/>
      <c r="O308" s="182"/>
      <c r="P308" s="183">
        <f>SUM(P309:P335)</f>
        <v>0</v>
      </c>
      <c r="Q308" s="182"/>
      <c r="R308" s="183">
        <f>SUM(R309:R335)</f>
        <v>0.0031218</v>
      </c>
      <c r="S308" s="182"/>
      <c r="T308" s="184">
        <f>SUM(T309:T335)</f>
        <v>46.65672</v>
      </c>
      <c r="AR308" s="185" t="s">
        <v>79</v>
      </c>
      <c r="AT308" s="186" t="s">
        <v>70</v>
      </c>
      <c r="AU308" s="186" t="s">
        <v>79</v>
      </c>
      <c r="AY308" s="185" t="s">
        <v>119</v>
      </c>
      <c r="BK308" s="187">
        <f>SUM(BK309:BK335)</f>
        <v>70977.90000000001</v>
      </c>
    </row>
    <row r="309" spans="2:65" s="1" customFormat="1" ht="44.25" customHeight="1">
      <c r="B309" s="39"/>
      <c r="C309" s="191" t="s">
        <v>519</v>
      </c>
      <c r="D309" s="191" t="s">
        <v>122</v>
      </c>
      <c r="E309" s="192" t="s">
        <v>520</v>
      </c>
      <c r="F309" s="193" t="s">
        <v>521</v>
      </c>
      <c r="G309" s="194" t="s">
        <v>227</v>
      </c>
      <c r="H309" s="195">
        <v>50.74</v>
      </c>
      <c r="I309" s="196">
        <v>651.9244632320001</v>
      </c>
      <c r="J309" s="197">
        <f>ROUND(I309*H309,2)</f>
        <v>33078.65</v>
      </c>
      <c r="K309" s="193" t="s">
        <v>126</v>
      </c>
      <c r="L309" s="59"/>
      <c r="M309" s="198" t="s">
        <v>21</v>
      </c>
      <c r="N309" s="199" t="s">
        <v>42</v>
      </c>
      <c r="O309" s="40"/>
      <c r="P309" s="200">
        <f>O309*H309</f>
        <v>0</v>
      </c>
      <c r="Q309" s="200">
        <v>0</v>
      </c>
      <c r="R309" s="200">
        <f>Q309*H309</f>
        <v>0</v>
      </c>
      <c r="S309" s="200">
        <v>0.75</v>
      </c>
      <c r="T309" s="201">
        <f>S309*H309</f>
        <v>38.055</v>
      </c>
      <c r="AR309" s="23" t="s">
        <v>138</v>
      </c>
      <c r="AT309" s="23" t="s">
        <v>122</v>
      </c>
      <c r="AU309" s="23" t="s">
        <v>81</v>
      </c>
      <c r="AY309" s="23" t="s">
        <v>119</v>
      </c>
      <c r="BE309" s="202">
        <f>IF(N309="základní",J309,0)</f>
        <v>33078.65</v>
      </c>
      <c r="BF309" s="202">
        <f>IF(N309="snížená",J309,0)</f>
        <v>0</v>
      </c>
      <c r="BG309" s="202">
        <f>IF(N309="zákl. přenesená",J309,0)</f>
        <v>0</v>
      </c>
      <c r="BH309" s="202">
        <f>IF(N309="sníž. přenesená",J309,0)</f>
        <v>0</v>
      </c>
      <c r="BI309" s="202">
        <f>IF(N309="nulová",J309,0)</f>
        <v>0</v>
      </c>
      <c r="BJ309" s="23" t="s">
        <v>79</v>
      </c>
      <c r="BK309" s="202">
        <f>ROUND(I309*H309,2)</f>
        <v>33078.65</v>
      </c>
      <c r="BL309" s="23" t="s">
        <v>138</v>
      </c>
      <c r="BM309" s="23" t="s">
        <v>522</v>
      </c>
    </row>
    <row r="310" spans="2:51" s="11" customFormat="1" ht="13.5">
      <c r="B310" s="208"/>
      <c r="C310" s="209"/>
      <c r="D310" s="203" t="s">
        <v>175</v>
      </c>
      <c r="E310" s="210" t="s">
        <v>21</v>
      </c>
      <c r="F310" s="211" t="s">
        <v>523</v>
      </c>
      <c r="G310" s="209"/>
      <c r="H310" s="212" t="s">
        <v>21</v>
      </c>
      <c r="I310" s="213"/>
      <c r="J310" s="209"/>
      <c r="K310" s="209"/>
      <c r="L310" s="214"/>
      <c r="M310" s="215"/>
      <c r="N310" s="216"/>
      <c r="O310" s="216"/>
      <c r="P310" s="216"/>
      <c r="Q310" s="216"/>
      <c r="R310" s="216"/>
      <c r="S310" s="216"/>
      <c r="T310" s="217"/>
      <c r="AT310" s="218" t="s">
        <v>175</v>
      </c>
      <c r="AU310" s="218" t="s">
        <v>81</v>
      </c>
      <c r="AV310" s="11" t="s">
        <v>79</v>
      </c>
      <c r="AW310" s="11" t="s">
        <v>35</v>
      </c>
      <c r="AX310" s="11" t="s">
        <v>71</v>
      </c>
      <c r="AY310" s="218" t="s">
        <v>119</v>
      </c>
    </row>
    <row r="311" spans="2:51" s="12" customFormat="1" ht="13.5">
      <c r="B311" s="219"/>
      <c r="C311" s="220"/>
      <c r="D311" s="203" t="s">
        <v>175</v>
      </c>
      <c r="E311" s="231" t="s">
        <v>21</v>
      </c>
      <c r="F311" s="232" t="s">
        <v>353</v>
      </c>
      <c r="G311" s="220"/>
      <c r="H311" s="233">
        <v>12.9</v>
      </c>
      <c r="I311" s="225"/>
      <c r="J311" s="220"/>
      <c r="K311" s="220"/>
      <c r="L311" s="226"/>
      <c r="M311" s="227"/>
      <c r="N311" s="228"/>
      <c r="O311" s="228"/>
      <c r="P311" s="228"/>
      <c r="Q311" s="228"/>
      <c r="R311" s="228"/>
      <c r="S311" s="228"/>
      <c r="T311" s="229"/>
      <c r="AT311" s="230" t="s">
        <v>175</v>
      </c>
      <c r="AU311" s="230" t="s">
        <v>81</v>
      </c>
      <c r="AV311" s="12" t="s">
        <v>81</v>
      </c>
      <c r="AW311" s="12" t="s">
        <v>35</v>
      </c>
      <c r="AX311" s="12" t="s">
        <v>71</v>
      </c>
      <c r="AY311" s="230" t="s">
        <v>119</v>
      </c>
    </row>
    <row r="312" spans="2:51" s="11" customFormat="1" ht="13.5">
      <c r="B312" s="208"/>
      <c r="C312" s="209"/>
      <c r="D312" s="203" t="s">
        <v>175</v>
      </c>
      <c r="E312" s="210" t="s">
        <v>21</v>
      </c>
      <c r="F312" s="211" t="s">
        <v>524</v>
      </c>
      <c r="G312" s="209"/>
      <c r="H312" s="212" t="s">
        <v>21</v>
      </c>
      <c r="I312" s="213"/>
      <c r="J312" s="209"/>
      <c r="K312" s="209"/>
      <c r="L312" s="214"/>
      <c r="M312" s="215"/>
      <c r="N312" s="216"/>
      <c r="O312" s="216"/>
      <c r="P312" s="216"/>
      <c r="Q312" s="216"/>
      <c r="R312" s="216"/>
      <c r="S312" s="216"/>
      <c r="T312" s="217"/>
      <c r="AT312" s="218" t="s">
        <v>175</v>
      </c>
      <c r="AU312" s="218" t="s">
        <v>81</v>
      </c>
      <c r="AV312" s="11" t="s">
        <v>79</v>
      </c>
      <c r="AW312" s="11" t="s">
        <v>35</v>
      </c>
      <c r="AX312" s="11" t="s">
        <v>71</v>
      </c>
      <c r="AY312" s="218" t="s">
        <v>119</v>
      </c>
    </row>
    <row r="313" spans="2:51" s="12" customFormat="1" ht="13.5">
      <c r="B313" s="219"/>
      <c r="C313" s="220"/>
      <c r="D313" s="203" t="s">
        <v>175</v>
      </c>
      <c r="E313" s="231" t="s">
        <v>21</v>
      </c>
      <c r="F313" s="232" t="s">
        <v>358</v>
      </c>
      <c r="G313" s="220"/>
      <c r="H313" s="233">
        <v>17.2</v>
      </c>
      <c r="I313" s="225"/>
      <c r="J313" s="220"/>
      <c r="K313" s="220"/>
      <c r="L313" s="226"/>
      <c r="M313" s="227"/>
      <c r="N313" s="228"/>
      <c r="O313" s="228"/>
      <c r="P313" s="228"/>
      <c r="Q313" s="228"/>
      <c r="R313" s="228"/>
      <c r="S313" s="228"/>
      <c r="T313" s="229"/>
      <c r="AT313" s="230" t="s">
        <v>175</v>
      </c>
      <c r="AU313" s="230" t="s">
        <v>81</v>
      </c>
      <c r="AV313" s="12" t="s">
        <v>81</v>
      </c>
      <c r="AW313" s="12" t="s">
        <v>35</v>
      </c>
      <c r="AX313" s="12" t="s">
        <v>71</v>
      </c>
      <c r="AY313" s="230" t="s">
        <v>119</v>
      </c>
    </row>
    <row r="314" spans="2:51" s="11" customFormat="1" ht="13.5">
      <c r="B314" s="208"/>
      <c r="C314" s="209"/>
      <c r="D314" s="203" t="s">
        <v>175</v>
      </c>
      <c r="E314" s="210" t="s">
        <v>21</v>
      </c>
      <c r="F314" s="211" t="s">
        <v>525</v>
      </c>
      <c r="G314" s="209"/>
      <c r="H314" s="212" t="s">
        <v>21</v>
      </c>
      <c r="I314" s="213"/>
      <c r="J314" s="209"/>
      <c r="K314" s="209"/>
      <c r="L314" s="214"/>
      <c r="M314" s="215"/>
      <c r="N314" s="216"/>
      <c r="O314" s="216"/>
      <c r="P314" s="216"/>
      <c r="Q314" s="216"/>
      <c r="R314" s="216"/>
      <c r="S314" s="216"/>
      <c r="T314" s="217"/>
      <c r="AT314" s="218" t="s">
        <v>175</v>
      </c>
      <c r="AU314" s="218" t="s">
        <v>81</v>
      </c>
      <c r="AV314" s="11" t="s">
        <v>79</v>
      </c>
      <c r="AW314" s="11" t="s">
        <v>35</v>
      </c>
      <c r="AX314" s="11" t="s">
        <v>71</v>
      </c>
      <c r="AY314" s="218" t="s">
        <v>119</v>
      </c>
    </row>
    <row r="315" spans="2:51" s="12" customFormat="1" ht="13.5">
      <c r="B315" s="219"/>
      <c r="C315" s="220"/>
      <c r="D315" s="203" t="s">
        <v>175</v>
      </c>
      <c r="E315" s="231" t="s">
        <v>21</v>
      </c>
      <c r="F315" s="232" t="s">
        <v>363</v>
      </c>
      <c r="G315" s="220"/>
      <c r="H315" s="233">
        <v>20.64</v>
      </c>
      <c r="I315" s="225"/>
      <c r="J315" s="220"/>
      <c r="K315" s="220"/>
      <c r="L315" s="226"/>
      <c r="M315" s="227"/>
      <c r="N315" s="228"/>
      <c r="O315" s="228"/>
      <c r="P315" s="228"/>
      <c r="Q315" s="228"/>
      <c r="R315" s="228"/>
      <c r="S315" s="228"/>
      <c r="T315" s="229"/>
      <c r="AT315" s="230" t="s">
        <v>175</v>
      </c>
      <c r="AU315" s="230" t="s">
        <v>81</v>
      </c>
      <c r="AV315" s="12" t="s">
        <v>81</v>
      </c>
      <c r="AW315" s="12" t="s">
        <v>35</v>
      </c>
      <c r="AX315" s="12" t="s">
        <v>71</v>
      </c>
      <c r="AY315" s="230" t="s">
        <v>119</v>
      </c>
    </row>
    <row r="316" spans="2:51" s="13" customFormat="1" ht="13.5">
      <c r="B316" s="234"/>
      <c r="C316" s="235"/>
      <c r="D316" s="221" t="s">
        <v>175</v>
      </c>
      <c r="E316" s="236" t="s">
        <v>21</v>
      </c>
      <c r="F316" s="237" t="s">
        <v>219</v>
      </c>
      <c r="G316" s="235"/>
      <c r="H316" s="238">
        <v>50.74</v>
      </c>
      <c r="I316" s="239"/>
      <c r="J316" s="235"/>
      <c r="K316" s="235"/>
      <c r="L316" s="240"/>
      <c r="M316" s="241"/>
      <c r="N316" s="242"/>
      <c r="O316" s="242"/>
      <c r="P316" s="242"/>
      <c r="Q316" s="242"/>
      <c r="R316" s="242"/>
      <c r="S316" s="242"/>
      <c r="T316" s="243"/>
      <c r="AT316" s="244" t="s">
        <v>175</v>
      </c>
      <c r="AU316" s="244" t="s">
        <v>81</v>
      </c>
      <c r="AV316" s="13" t="s">
        <v>138</v>
      </c>
      <c r="AW316" s="13" t="s">
        <v>35</v>
      </c>
      <c r="AX316" s="13" t="s">
        <v>79</v>
      </c>
      <c r="AY316" s="244" t="s">
        <v>119</v>
      </c>
    </row>
    <row r="317" spans="2:65" s="1" customFormat="1" ht="31.5" customHeight="1">
      <c r="B317" s="39"/>
      <c r="C317" s="191" t="s">
        <v>526</v>
      </c>
      <c r="D317" s="191" t="s">
        <v>122</v>
      </c>
      <c r="E317" s="192" t="s">
        <v>527</v>
      </c>
      <c r="F317" s="193" t="s">
        <v>528</v>
      </c>
      <c r="G317" s="194" t="s">
        <v>227</v>
      </c>
      <c r="H317" s="195">
        <v>25.8</v>
      </c>
      <c r="I317" s="196">
        <v>81.88828168639999</v>
      </c>
      <c r="J317" s="197">
        <f>ROUND(I317*H317,2)</f>
        <v>2112.72</v>
      </c>
      <c r="K317" s="193" t="s">
        <v>126</v>
      </c>
      <c r="L317" s="59"/>
      <c r="M317" s="198" t="s">
        <v>21</v>
      </c>
      <c r="N317" s="199" t="s">
        <v>42</v>
      </c>
      <c r="O317" s="40"/>
      <c r="P317" s="200">
        <f>O317*H317</f>
        <v>0</v>
      </c>
      <c r="Q317" s="200">
        <v>4E-05</v>
      </c>
      <c r="R317" s="200">
        <f>Q317*H317</f>
        <v>0.0010320000000000001</v>
      </c>
      <c r="S317" s="200">
        <v>0.103</v>
      </c>
      <c r="T317" s="201">
        <f>S317*H317</f>
        <v>2.6574</v>
      </c>
      <c r="AR317" s="23" t="s">
        <v>138</v>
      </c>
      <c r="AT317" s="23" t="s">
        <v>122</v>
      </c>
      <c r="AU317" s="23" t="s">
        <v>81</v>
      </c>
      <c r="AY317" s="23" t="s">
        <v>119</v>
      </c>
      <c r="BE317" s="202">
        <f>IF(N317="základní",J317,0)</f>
        <v>2112.72</v>
      </c>
      <c r="BF317" s="202">
        <f>IF(N317="snížená",J317,0)</f>
        <v>0</v>
      </c>
      <c r="BG317" s="202">
        <f>IF(N317="zákl. přenesená",J317,0)</f>
        <v>0</v>
      </c>
      <c r="BH317" s="202">
        <f>IF(N317="sníž. přenesená",J317,0)</f>
        <v>0</v>
      </c>
      <c r="BI317" s="202">
        <f>IF(N317="nulová",J317,0)</f>
        <v>0</v>
      </c>
      <c r="BJ317" s="23" t="s">
        <v>79</v>
      </c>
      <c r="BK317" s="202">
        <f>ROUND(I317*H317,2)</f>
        <v>2112.72</v>
      </c>
      <c r="BL317" s="23" t="s">
        <v>138</v>
      </c>
      <c r="BM317" s="23" t="s">
        <v>529</v>
      </c>
    </row>
    <row r="318" spans="2:51" s="11" customFormat="1" ht="13.5">
      <c r="B318" s="208"/>
      <c r="C318" s="209"/>
      <c r="D318" s="203" t="s">
        <v>175</v>
      </c>
      <c r="E318" s="210" t="s">
        <v>21</v>
      </c>
      <c r="F318" s="211" t="s">
        <v>530</v>
      </c>
      <c r="G318" s="209"/>
      <c r="H318" s="212" t="s">
        <v>21</v>
      </c>
      <c r="I318" s="213"/>
      <c r="J318" s="209"/>
      <c r="K318" s="209"/>
      <c r="L318" s="214"/>
      <c r="M318" s="215"/>
      <c r="N318" s="216"/>
      <c r="O318" s="216"/>
      <c r="P318" s="216"/>
      <c r="Q318" s="216"/>
      <c r="R318" s="216"/>
      <c r="S318" s="216"/>
      <c r="T318" s="217"/>
      <c r="AT318" s="218" t="s">
        <v>175</v>
      </c>
      <c r="AU318" s="218" t="s">
        <v>81</v>
      </c>
      <c r="AV318" s="11" t="s">
        <v>79</v>
      </c>
      <c r="AW318" s="11" t="s">
        <v>35</v>
      </c>
      <c r="AX318" s="11" t="s">
        <v>71</v>
      </c>
      <c r="AY318" s="218" t="s">
        <v>119</v>
      </c>
    </row>
    <row r="319" spans="2:51" s="12" customFormat="1" ht="13.5">
      <c r="B319" s="219"/>
      <c r="C319" s="220"/>
      <c r="D319" s="221" t="s">
        <v>175</v>
      </c>
      <c r="E319" s="222" t="s">
        <v>21</v>
      </c>
      <c r="F319" s="223" t="s">
        <v>373</v>
      </c>
      <c r="G319" s="220"/>
      <c r="H319" s="224">
        <v>25.8</v>
      </c>
      <c r="I319" s="225"/>
      <c r="J319" s="220"/>
      <c r="K319" s="220"/>
      <c r="L319" s="226"/>
      <c r="M319" s="227"/>
      <c r="N319" s="228"/>
      <c r="O319" s="228"/>
      <c r="P319" s="228"/>
      <c r="Q319" s="228"/>
      <c r="R319" s="228"/>
      <c r="S319" s="228"/>
      <c r="T319" s="229"/>
      <c r="AT319" s="230" t="s">
        <v>175</v>
      </c>
      <c r="AU319" s="230" t="s">
        <v>81</v>
      </c>
      <c r="AV319" s="12" t="s">
        <v>81</v>
      </c>
      <c r="AW319" s="12" t="s">
        <v>35</v>
      </c>
      <c r="AX319" s="12" t="s">
        <v>71</v>
      </c>
      <c r="AY319" s="230" t="s">
        <v>119</v>
      </c>
    </row>
    <row r="320" spans="2:65" s="1" customFormat="1" ht="38.25" customHeight="1">
      <c r="B320" s="39"/>
      <c r="C320" s="191" t="s">
        <v>531</v>
      </c>
      <c r="D320" s="191" t="s">
        <v>122</v>
      </c>
      <c r="E320" s="192" t="s">
        <v>532</v>
      </c>
      <c r="F320" s="193" t="s">
        <v>533</v>
      </c>
      <c r="G320" s="194" t="s">
        <v>227</v>
      </c>
      <c r="H320" s="195">
        <v>23.22</v>
      </c>
      <c r="I320" s="196">
        <v>118.65076789759999</v>
      </c>
      <c r="J320" s="197">
        <f>ROUND(I320*H320,2)</f>
        <v>2755.07</v>
      </c>
      <c r="K320" s="193" t="s">
        <v>126</v>
      </c>
      <c r="L320" s="59"/>
      <c r="M320" s="198" t="s">
        <v>21</v>
      </c>
      <c r="N320" s="199" t="s">
        <v>42</v>
      </c>
      <c r="O320" s="40"/>
      <c r="P320" s="200">
        <f>O320*H320</f>
        <v>0</v>
      </c>
      <c r="Q320" s="200">
        <v>9E-05</v>
      </c>
      <c r="R320" s="200">
        <f>Q320*H320</f>
        <v>0.0020898</v>
      </c>
      <c r="S320" s="200">
        <v>0.256</v>
      </c>
      <c r="T320" s="201">
        <f>S320*H320</f>
        <v>5.94432</v>
      </c>
      <c r="AR320" s="23" t="s">
        <v>138</v>
      </c>
      <c r="AT320" s="23" t="s">
        <v>122</v>
      </c>
      <c r="AU320" s="23" t="s">
        <v>81</v>
      </c>
      <c r="AY320" s="23" t="s">
        <v>119</v>
      </c>
      <c r="BE320" s="202">
        <f>IF(N320="základní",J320,0)</f>
        <v>2755.07</v>
      </c>
      <c r="BF320" s="202">
        <f>IF(N320="snížená",J320,0)</f>
        <v>0</v>
      </c>
      <c r="BG320" s="202">
        <f>IF(N320="zákl. přenesená",J320,0)</f>
        <v>0</v>
      </c>
      <c r="BH320" s="202">
        <f>IF(N320="sníž. přenesená",J320,0)</f>
        <v>0</v>
      </c>
      <c r="BI320" s="202">
        <f>IF(N320="nulová",J320,0)</f>
        <v>0</v>
      </c>
      <c r="BJ320" s="23" t="s">
        <v>79</v>
      </c>
      <c r="BK320" s="202">
        <f>ROUND(I320*H320,2)</f>
        <v>2755.07</v>
      </c>
      <c r="BL320" s="23" t="s">
        <v>138</v>
      </c>
      <c r="BM320" s="23" t="s">
        <v>534</v>
      </c>
    </row>
    <row r="321" spans="2:51" s="11" customFormat="1" ht="13.5">
      <c r="B321" s="208"/>
      <c r="C321" s="209"/>
      <c r="D321" s="203" t="s">
        <v>175</v>
      </c>
      <c r="E321" s="210" t="s">
        <v>21</v>
      </c>
      <c r="F321" s="211" t="s">
        <v>535</v>
      </c>
      <c r="G321" s="209"/>
      <c r="H321" s="212" t="s">
        <v>21</v>
      </c>
      <c r="I321" s="213"/>
      <c r="J321" s="209"/>
      <c r="K321" s="209"/>
      <c r="L321" s="214"/>
      <c r="M321" s="215"/>
      <c r="N321" s="216"/>
      <c r="O321" s="216"/>
      <c r="P321" s="216"/>
      <c r="Q321" s="216"/>
      <c r="R321" s="216"/>
      <c r="S321" s="216"/>
      <c r="T321" s="217"/>
      <c r="AT321" s="218" t="s">
        <v>175</v>
      </c>
      <c r="AU321" s="218" t="s">
        <v>81</v>
      </c>
      <c r="AV321" s="11" t="s">
        <v>79</v>
      </c>
      <c r="AW321" s="11" t="s">
        <v>35</v>
      </c>
      <c r="AX321" s="11" t="s">
        <v>71</v>
      </c>
      <c r="AY321" s="218" t="s">
        <v>119</v>
      </c>
    </row>
    <row r="322" spans="2:51" s="12" customFormat="1" ht="13.5">
      <c r="B322" s="219"/>
      <c r="C322" s="220"/>
      <c r="D322" s="221" t="s">
        <v>175</v>
      </c>
      <c r="E322" s="222" t="s">
        <v>21</v>
      </c>
      <c r="F322" s="223" t="s">
        <v>368</v>
      </c>
      <c r="G322" s="220"/>
      <c r="H322" s="224">
        <v>23.22</v>
      </c>
      <c r="I322" s="225"/>
      <c r="J322" s="220"/>
      <c r="K322" s="220"/>
      <c r="L322" s="226"/>
      <c r="M322" s="227"/>
      <c r="N322" s="228"/>
      <c r="O322" s="228"/>
      <c r="P322" s="228"/>
      <c r="Q322" s="228"/>
      <c r="R322" s="228"/>
      <c r="S322" s="228"/>
      <c r="T322" s="229"/>
      <c r="AT322" s="230" t="s">
        <v>175</v>
      </c>
      <c r="AU322" s="230" t="s">
        <v>81</v>
      </c>
      <c r="AV322" s="12" t="s">
        <v>81</v>
      </c>
      <c r="AW322" s="12" t="s">
        <v>35</v>
      </c>
      <c r="AX322" s="12" t="s">
        <v>79</v>
      </c>
      <c r="AY322" s="230" t="s">
        <v>119</v>
      </c>
    </row>
    <row r="323" spans="2:65" s="1" customFormat="1" ht="22.5" customHeight="1">
      <c r="B323" s="39"/>
      <c r="C323" s="191" t="s">
        <v>536</v>
      </c>
      <c r="D323" s="191" t="s">
        <v>122</v>
      </c>
      <c r="E323" s="192" t="s">
        <v>537</v>
      </c>
      <c r="F323" s="193" t="s">
        <v>538</v>
      </c>
      <c r="G323" s="194" t="s">
        <v>419</v>
      </c>
      <c r="H323" s="195">
        <v>34.4</v>
      </c>
      <c r="I323" s="196">
        <v>56.36227806400001</v>
      </c>
      <c r="J323" s="197">
        <f>ROUND(I323*H323,2)</f>
        <v>1938.86</v>
      </c>
      <c r="K323" s="193" t="s">
        <v>126</v>
      </c>
      <c r="L323" s="59"/>
      <c r="M323" s="198" t="s">
        <v>21</v>
      </c>
      <c r="N323" s="199" t="s">
        <v>42</v>
      </c>
      <c r="O323" s="40"/>
      <c r="P323" s="200">
        <f>O323*H323</f>
        <v>0</v>
      </c>
      <c r="Q323" s="200">
        <v>0</v>
      </c>
      <c r="R323" s="200">
        <f>Q323*H323</f>
        <v>0</v>
      </c>
      <c r="S323" s="200">
        <v>0</v>
      </c>
      <c r="T323" s="201">
        <f>S323*H323</f>
        <v>0</v>
      </c>
      <c r="AR323" s="23" t="s">
        <v>138</v>
      </c>
      <c r="AT323" s="23" t="s">
        <v>122</v>
      </c>
      <c r="AU323" s="23" t="s">
        <v>81</v>
      </c>
      <c r="AY323" s="23" t="s">
        <v>119</v>
      </c>
      <c r="BE323" s="202">
        <f>IF(N323="základní",J323,0)</f>
        <v>1938.86</v>
      </c>
      <c r="BF323" s="202">
        <f>IF(N323="snížená",J323,0)</f>
        <v>0</v>
      </c>
      <c r="BG323" s="202">
        <f>IF(N323="zákl. přenesená",J323,0)</f>
        <v>0</v>
      </c>
      <c r="BH323" s="202">
        <f>IF(N323="sníž. přenesená",J323,0)</f>
        <v>0</v>
      </c>
      <c r="BI323" s="202">
        <f>IF(N323="nulová",J323,0)</f>
        <v>0</v>
      </c>
      <c r="BJ323" s="23" t="s">
        <v>79</v>
      </c>
      <c r="BK323" s="202">
        <f>ROUND(I323*H323,2)</f>
        <v>1938.86</v>
      </c>
      <c r="BL323" s="23" t="s">
        <v>138</v>
      </c>
      <c r="BM323" s="23" t="s">
        <v>539</v>
      </c>
    </row>
    <row r="324" spans="2:51" s="11" customFormat="1" ht="13.5">
      <c r="B324" s="208"/>
      <c r="C324" s="209"/>
      <c r="D324" s="203" t="s">
        <v>175</v>
      </c>
      <c r="E324" s="210" t="s">
        <v>21</v>
      </c>
      <c r="F324" s="211" t="s">
        <v>530</v>
      </c>
      <c r="G324" s="209"/>
      <c r="H324" s="212" t="s">
        <v>21</v>
      </c>
      <c r="I324" s="213"/>
      <c r="J324" s="209"/>
      <c r="K324" s="209"/>
      <c r="L324" s="214"/>
      <c r="M324" s="215"/>
      <c r="N324" s="216"/>
      <c r="O324" s="216"/>
      <c r="P324" s="216"/>
      <c r="Q324" s="216"/>
      <c r="R324" s="216"/>
      <c r="S324" s="216"/>
      <c r="T324" s="217"/>
      <c r="AT324" s="218" t="s">
        <v>175</v>
      </c>
      <c r="AU324" s="218" t="s">
        <v>81</v>
      </c>
      <c r="AV324" s="11" t="s">
        <v>79</v>
      </c>
      <c r="AW324" s="11" t="s">
        <v>35</v>
      </c>
      <c r="AX324" s="11" t="s">
        <v>71</v>
      </c>
      <c r="AY324" s="218" t="s">
        <v>119</v>
      </c>
    </row>
    <row r="325" spans="2:51" s="12" customFormat="1" ht="13.5">
      <c r="B325" s="219"/>
      <c r="C325" s="220"/>
      <c r="D325" s="221" t="s">
        <v>175</v>
      </c>
      <c r="E325" s="222" t="s">
        <v>21</v>
      </c>
      <c r="F325" s="223" t="s">
        <v>540</v>
      </c>
      <c r="G325" s="220"/>
      <c r="H325" s="224">
        <v>34.4</v>
      </c>
      <c r="I325" s="225"/>
      <c r="J325" s="220"/>
      <c r="K325" s="220"/>
      <c r="L325" s="226"/>
      <c r="M325" s="227"/>
      <c r="N325" s="228"/>
      <c r="O325" s="228"/>
      <c r="P325" s="228"/>
      <c r="Q325" s="228"/>
      <c r="R325" s="228"/>
      <c r="S325" s="228"/>
      <c r="T325" s="229"/>
      <c r="AT325" s="230" t="s">
        <v>175</v>
      </c>
      <c r="AU325" s="230" t="s">
        <v>81</v>
      </c>
      <c r="AV325" s="12" t="s">
        <v>81</v>
      </c>
      <c r="AW325" s="12" t="s">
        <v>35</v>
      </c>
      <c r="AX325" s="12" t="s">
        <v>71</v>
      </c>
      <c r="AY325" s="230" t="s">
        <v>119</v>
      </c>
    </row>
    <row r="326" spans="2:65" s="1" customFormat="1" ht="22.5" customHeight="1">
      <c r="B326" s="39"/>
      <c r="C326" s="191" t="s">
        <v>541</v>
      </c>
      <c r="D326" s="191" t="s">
        <v>122</v>
      </c>
      <c r="E326" s="192" t="s">
        <v>542</v>
      </c>
      <c r="F326" s="193" t="s">
        <v>543</v>
      </c>
      <c r="G326" s="194" t="s">
        <v>419</v>
      </c>
      <c r="H326" s="195">
        <v>34.4</v>
      </c>
      <c r="I326" s="196">
        <v>71.0784056448</v>
      </c>
      <c r="J326" s="197">
        <f>ROUND(I326*H326,2)</f>
        <v>2445.1</v>
      </c>
      <c r="K326" s="193" t="s">
        <v>126</v>
      </c>
      <c r="L326" s="59"/>
      <c r="M326" s="198" t="s">
        <v>21</v>
      </c>
      <c r="N326" s="199" t="s">
        <v>42</v>
      </c>
      <c r="O326" s="40"/>
      <c r="P326" s="200">
        <f>O326*H326</f>
        <v>0</v>
      </c>
      <c r="Q326" s="200">
        <v>0</v>
      </c>
      <c r="R326" s="200">
        <f>Q326*H326</f>
        <v>0</v>
      </c>
      <c r="S326" s="200">
        <v>0</v>
      </c>
      <c r="T326" s="201">
        <f>S326*H326</f>
        <v>0</v>
      </c>
      <c r="AR326" s="23" t="s">
        <v>138</v>
      </c>
      <c r="AT326" s="23" t="s">
        <v>122</v>
      </c>
      <c r="AU326" s="23" t="s">
        <v>81</v>
      </c>
      <c r="AY326" s="23" t="s">
        <v>119</v>
      </c>
      <c r="BE326" s="202">
        <f>IF(N326="základní",J326,0)</f>
        <v>2445.1</v>
      </c>
      <c r="BF326" s="202">
        <f>IF(N326="snížená",J326,0)</f>
        <v>0</v>
      </c>
      <c r="BG326" s="202">
        <f>IF(N326="zákl. přenesená",J326,0)</f>
        <v>0</v>
      </c>
      <c r="BH326" s="202">
        <f>IF(N326="sníž. přenesená",J326,0)</f>
        <v>0</v>
      </c>
      <c r="BI326" s="202">
        <f>IF(N326="nulová",J326,0)</f>
        <v>0</v>
      </c>
      <c r="BJ326" s="23" t="s">
        <v>79</v>
      </c>
      <c r="BK326" s="202">
        <f>ROUND(I326*H326,2)</f>
        <v>2445.1</v>
      </c>
      <c r="BL326" s="23" t="s">
        <v>138</v>
      </c>
      <c r="BM326" s="23" t="s">
        <v>544</v>
      </c>
    </row>
    <row r="327" spans="2:51" s="11" customFormat="1" ht="13.5">
      <c r="B327" s="208"/>
      <c r="C327" s="209"/>
      <c r="D327" s="203" t="s">
        <v>175</v>
      </c>
      <c r="E327" s="210" t="s">
        <v>21</v>
      </c>
      <c r="F327" s="211" t="s">
        <v>535</v>
      </c>
      <c r="G327" s="209"/>
      <c r="H327" s="212" t="s">
        <v>21</v>
      </c>
      <c r="I327" s="213"/>
      <c r="J327" s="209"/>
      <c r="K327" s="209"/>
      <c r="L327" s="214"/>
      <c r="M327" s="215"/>
      <c r="N327" s="216"/>
      <c r="O327" s="216"/>
      <c r="P327" s="216"/>
      <c r="Q327" s="216"/>
      <c r="R327" s="216"/>
      <c r="S327" s="216"/>
      <c r="T327" s="217"/>
      <c r="AT327" s="218" t="s">
        <v>175</v>
      </c>
      <c r="AU327" s="218" t="s">
        <v>81</v>
      </c>
      <c r="AV327" s="11" t="s">
        <v>79</v>
      </c>
      <c r="AW327" s="11" t="s">
        <v>35</v>
      </c>
      <c r="AX327" s="11" t="s">
        <v>71</v>
      </c>
      <c r="AY327" s="218" t="s">
        <v>119</v>
      </c>
    </row>
    <row r="328" spans="2:51" s="12" customFormat="1" ht="13.5">
      <c r="B328" s="219"/>
      <c r="C328" s="220"/>
      <c r="D328" s="221" t="s">
        <v>175</v>
      </c>
      <c r="E328" s="222" t="s">
        <v>21</v>
      </c>
      <c r="F328" s="223" t="s">
        <v>540</v>
      </c>
      <c r="G328" s="220"/>
      <c r="H328" s="224">
        <v>34.4</v>
      </c>
      <c r="I328" s="225"/>
      <c r="J328" s="220"/>
      <c r="K328" s="220"/>
      <c r="L328" s="226"/>
      <c r="M328" s="227"/>
      <c r="N328" s="228"/>
      <c r="O328" s="228"/>
      <c r="P328" s="228"/>
      <c r="Q328" s="228"/>
      <c r="R328" s="228"/>
      <c r="S328" s="228"/>
      <c r="T328" s="229"/>
      <c r="AT328" s="230" t="s">
        <v>175</v>
      </c>
      <c r="AU328" s="230" t="s">
        <v>81</v>
      </c>
      <c r="AV328" s="12" t="s">
        <v>81</v>
      </c>
      <c r="AW328" s="12" t="s">
        <v>35</v>
      </c>
      <c r="AX328" s="12" t="s">
        <v>79</v>
      </c>
      <c r="AY328" s="230" t="s">
        <v>119</v>
      </c>
    </row>
    <row r="329" spans="2:65" s="1" customFormat="1" ht="22.5" customHeight="1">
      <c r="B329" s="39"/>
      <c r="C329" s="191" t="s">
        <v>545</v>
      </c>
      <c r="D329" s="191" t="s">
        <v>122</v>
      </c>
      <c r="E329" s="192" t="s">
        <v>546</v>
      </c>
      <c r="F329" s="193" t="s">
        <v>547</v>
      </c>
      <c r="G329" s="194" t="s">
        <v>256</v>
      </c>
      <c r="H329" s="195">
        <v>46.657</v>
      </c>
      <c r="I329" s="196">
        <v>96.03940469759999</v>
      </c>
      <c r="J329" s="197">
        <f>ROUND(I329*H329,2)</f>
        <v>4480.91</v>
      </c>
      <c r="K329" s="193" t="s">
        <v>126</v>
      </c>
      <c r="L329" s="59"/>
      <c r="M329" s="198" t="s">
        <v>21</v>
      </c>
      <c r="N329" s="199" t="s">
        <v>42</v>
      </c>
      <c r="O329" s="40"/>
      <c r="P329" s="200">
        <f>O329*H329</f>
        <v>0</v>
      </c>
      <c r="Q329" s="200">
        <v>0</v>
      </c>
      <c r="R329" s="200">
        <f>Q329*H329</f>
        <v>0</v>
      </c>
      <c r="S329" s="200">
        <v>0</v>
      </c>
      <c r="T329" s="201">
        <f>S329*H329</f>
        <v>0</v>
      </c>
      <c r="AR329" s="23" t="s">
        <v>138</v>
      </c>
      <c r="AT329" s="23" t="s">
        <v>122</v>
      </c>
      <c r="AU329" s="23" t="s">
        <v>81</v>
      </c>
      <c r="AY329" s="23" t="s">
        <v>119</v>
      </c>
      <c r="BE329" s="202">
        <f>IF(N329="základní",J329,0)</f>
        <v>4480.91</v>
      </c>
      <c r="BF329" s="202">
        <f>IF(N329="snížená",J329,0)</f>
        <v>0</v>
      </c>
      <c r="BG329" s="202">
        <f>IF(N329="zákl. přenesená",J329,0)</f>
        <v>0</v>
      </c>
      <c r="BH329" s="202">
        <f>IF(N329="sníž. přenesená",J329,0)</f>
        <v>0</v>
      </c>
      <c r="BI329" s="202">
        <f>IF(N329="nulová",J329,0)</f>
        <v>0</v>
      </c>
      <c r="BJ329" s="23" t="s">
        <v>79</v>
      </c>
      <c r="BK329" s="202">
        <f>ROUND(I329*H329,2)</f>
        <v>4480.91</v>
      </c>
      <c r="BL329" s="23" t="s">
        <v>138</v>
      </c>
      <c r="BM329" s="23" t="s">
        <v>548</v>
      </c>
    </row>
    <row r="330" spans="2:65" s="1" customFormat="1" ht="31.5" customHeight="1">
      <c r="B330" s="39"/>
      <c r="C330" s="191" t="s">
        <v>549</v>
      </c>
      <c r="D330" s="191" t="s">
        <v>122</v>
      </c>
      <c r="E330" s="192" t="s">
        <v>550</v>
      </c>
      <c r="F330" s="193" t="s">
        <v>551</v>
      </c>
      <c r="G330" s="194" t="s">
        <v>256</v>
      </c>
      <c r="H330" s="195">
        <v>46.657</v>
      </c>
      <c r="I330" s="196">
        <v>39.141356889600004</v>
      </c>
      <c r="J330" s="197">
        <f>ROUND(I330*H330,2)</f>
        <v>1826.22</v>
      </c>
      <c r="K330" s="193" t="s">
        <v>126</v>
      </c>
      <c r="L330" s="59"/>
      <c r="M330" s="198" t="s">
        <v>21</v>
      </c>
      <c r="N330" s="199" t="s">
        <v>42</v>
      </c>
      <c r="O330" s="40"/>
      <c r="P330" s="200">
        <f>O330*H330</f>
        <v>0</v>
      </c>
      <c r="Q330" s="200">
        <v>0</v>
      </c>
      <c r="R330" s="200">
        <f>Q330*H330</f>
        <v>0</v>
      </c>
      <c r="S330" s="200">
        <v>0</v>
      </c>
      <c r="T330" s="201">
        <f>S330*H330</f>
        <v>0</v>
      </c>
      <c r="AR330" s="23" t="s">
        <v>138</v>
      </c>
      <c r="AT330" s="23" t="s">
        <v>122</v>
      </c>
      <c r="AU330" s="23" t="s">
        <v>81</v>
      </c>
      <c r="AY330" s="23" t="s">
        <v>119</v>
      </c>
      <c r="BE330" s="202">
        <f>IF(N330="základní",J330,0)</f>
        <v>1826.22</v>
      </c>
      <c r="BF330" s="202">
        <f>IF(N330="snížená",J330,0)</f>
        <v>0</v>
      </c>
      <c r="BG330" s="202">
        <f>IF(N330="zákl. přenesená",J330,0)</f>
        <v>0</v>
      </c>
      <c r="BH330" s="202">
        <f>IF(N330="sníž. přenesená",J330,0)</f>
        <v>0</v>
      </c>
      <c r="BI330" s="202">
        <f>IF(N330="nulová",J330,0)</f>
        <v>0</v>
      </c>
      <c r="BJ330" s="23" t="s">
        <v>79</v>
      </c>
      <c r="BK330" s="202">
        <f>ROUND(I330*H330,2)</f>
        <v>1826.22</v>
      </c>
      <c r="BL330" s="23" t="s">
        <v>138</v>
      </c>
      <c r="BM330" s="23" t="s">
        <v>552</v>
      </c>
    </row>
    <row r="331" spans="2:65" s="1" customFormat="1" ht="31.5" customHeight="1">
      <c r="B331" s="39"/>
      <c r="C331" s="191" t="s">
        <v>553</v>
      </c>
      <c r="D331" s="191" t="s">
        <v>122</v>
      </c>
      <c r="E331" s="192" t="s">
        <v>554</v>
      </c>
      <c r="F331" s="193" t="s">
        <v>555</v>
      </c>
      <c r="G331" s="194" t="s">
        <v>256</v>
      </c>
      <c r="H331" s="195">
        <v>886.483</v>
      </c>
      <c r="I331" s="196">
        <v>8.715354726400001</v>
      </c>
      <c r="J331" s="197">
        <f>ROUND(I331*H331,2)</f>
        <v>7726.01</v>
      </c>
      <c r="K331" s="193" t="s">
        <v>126</v>
      </c>
      <c r="L331" s="59"/>
      <c r="M331" s="198" t="s">
        <v>21</v>
      </c>
      <c r="N331" s="199" t="s">
        <v>42</v>
      </c>
      <c r="O331" s="40"/>
      <c r="P331" s="200">
        <f>O331*H331</f>
        <v>0</v>
      </c>
      <c r="Q331" s="200">
        <v>0</v>
      </c>
      <c r="R331" s="200">
        <f>Q331*H331</f>
        <v>0</v>
      </c>
      <c r="S331" s="200">
        <v>0</v>
      </c>
      <c r="T331" s="201">
        <f>S331*H331</f>
        <v>0</v>
      </c>
      <c r="AR331" s="23" t="s">
        <v>138</v>
      </c>
      <c r="AT331" s="23" t="s">
        <v>122</v>
      </c>
      <c r="AU331" s="23" t="s">
        <v>81</v>
      </c>
      <c r="AY331" s="23" t="s">
        <v>119</v>
      </c>
      <c r="BE331" s="202">
        <f>IF(N331="základní",J331,0)</f>
        <v>7726.01</v>
      </c>
      <c r="BF331" s="202">
        <f>IF(N331="snížená",J331,0)</f>
        <v>0</v>
      </c>
      <c r="BG331" s="202">
        <f>IF(N331="zákl. přenesená",J331,0)</f>
        <v>0</v>
      </c>
      <c r="BH331" s="202">
        <f>IF(N331="sníž. přenesená",J331,0)</f>
        <v>0</v>
      </c>
      <c r="BI331" s="202">
        <f>IF(N331="nulová",J331,0)</f>
        <v>0</v>
      </c>
      <c r="BJ331" s="23" t="s">
        <v>79</v>
      </c>
      <c r="BK331" s="202">
        <f>ROUND(I331*H331,2)</f>
        <v>7726.01</v>
      </c>
      <c r="BL331" s="23" t="s">
        <v>138</v>
      </c>
      <c r="BM331" s="23" t="s">
        <v>556</v>
      </c>
    </row>
    <row r="332" spans="2:51" s="12" customFormat="1" ht="13.5">
      <c r="B332" s="219"/>
      <c r="C332" s="220"/>
      <c r="D332" s="221" t="s">
        <v>175</v>
      </c>
      <c r="E332" s="220"/>
      <c r="F332" s="223" t="s">
        <v>557</v>
      </c>
      <c r="G332" s="220"/>
      <c r="H332" s="224">
        <v>886.483</v>
      </c>
      <c r="I332" s="225"/>
      <c r="J332" s="220"/>
      <c r="K332" s="220"/>
      <c r="L332" s="226"/>
      <c r="M332" s="227"/>
      <c r="N332" s="228"/>
      <c r="O332" s="228"/>
      <c r="P332" s="228"/>
      <c r="Q332" s="228"/>
      <c r="R332" s="228"/>
      <c r="S332" s="228"/>
      <c r="T332" s="229"/>
      <c r="AT332" s="230" t="s">
        <v>175</v>
      </c>
      <c r="AU332" s="230" t="s">
        <v>81</v>
      </c>
      <c r="AV332" s="12" t="s">
        <v>81</v>
      </c>
      <c r="AW332" s="12" t="s">
        <v>6</v>
      </c>
      <c r="AX332" s="12" t="s">
        <v>79</v>
      </c>
      <c r="AY332" s="230" t="s">
        <v>119</v>
      </c>
    </row>
    <row r="333" spans="2:65" s="1" customFormat="1" ht="22.5" customHeight="1">
      <c r="B333" s="39"/>
      <c r="C333" s="191" t="s">
        <v>558</v>
      </c>
      <c r="D333" s="191" t="s">
        <v>122</v>
      </c>
      <c r="E333" s="192" t="s">
        <v>559</v>
      </c>
      <c r="F333" s="193" t="s">
        <v>560</v>
      </c>
      <c r="G333" s="194" t="s">
        <v>256</v>
      </c>
      <c r="H333" s="195">
        <v>8.601</v>
      </c>
      <c r="I333" s="196">
        <v>155</v>
      </c>
      <c r="J333" s="197">
        <f>ROUND(I333*H333,2)</f>
        <v>1333.16</v>
      </c>
      <c r="K333" s="193" t="s">
        <v>126</v>
      </c>
      <c r="L333" s="59"/>
      <c r="M333" s="198" t="s">
        <v>21</v>
      </c>
      <c r="N333" s="199" t="s">
        <v>42</v>
      </c>
      <c r="O333" s="40"/>
      <c r="P333" s="200">
        <f>O333*H333</f>
        <v>0</v>
      </c>
      <c r="Q333" s="200">
        <v>0</v>
      </c>
      <c r="R333" s="200">
        <f>Q333*H333</f>
        <v>0</v>
      </c>
      <c r="S333" s="200">
        <v>0</v>
      </c>
      <c r="T333" s="201">
        <f>S333*H333</f>
        <v>0</v>
      </c>
      <c r="AR333" s="23" t="s">
        <v>138</v>
      </c>
      <c r="AT333" s="23" t="s">
        <v>122</v>
      </c>
      <c r="AU333" s="23" t="s">
        <v>81</v>
      </c>
      <c r="AY333" s="23" t="s">
        <v>119</v>
      </c>
      <c r="BE333" s="202">
        <f>IF(N333="základní",J333,0)</f>
        <v>1333.16</v>
      </c>
      <c r="BF333" s="202">
        <f>IF(N333="snížená",J333,0)</f>
        <v>0</v>
      </c>
      <c r="BG333" s="202">
        <f>IF(N333="zákl. přenesená",J333,0)</f>
        <v>0</v>
      </c>
      <c r="BH333" s="202">
        <f>IF(N333="sníž. přenesená",J333,0)</f>
        <v>0</v>
      </c>
      <c r="BI333" s="202">
        <f>IF(N333="nulová",J333,0)</f>
        <v>0</v>
      </c>
      <c r="BJ333" s="23" t="s">
        <v>79</v>
      </c>
      <c r="BK333" s="202">
        <f>ROUND(I333*H333,2)</f>
        <v>1333.16</v>
      </c>
      <c r="BL333" s="23" t="s">
        <v>138</v>
      </c>
      <c r="BM333" s="23" t="s">
        <v>561</v>
      </c>
    </row>
    <row r="334" spans="2:51" s="12" customFormat="1" ht="13.5">
      <c r="B334" s="219"/>
      <c r="C334" s="220"/>
      <c r="D334" s="221" t="s">
        <v>175</v>
      </c>
      <c r="E334" s="222" t="s">
        <v>21</v>
      </c>
      <c r="F334" s="223" t="s">
        <v>562</v>
      </c>
      <c r="G334" s="220"/>
      <c r="H334" s="224">
        <v>8.601</v>
      </c>
      <c r="I334" s="225"/>
      <c r="J334" s="220"/>
      <c r="K334" s="220"/>
      <c r="L334" s="226"/>
      <c r="M334" s="227"/>
      <c r="N334" s="228"/>
      <c r="O334" s="228"/>
      <c r="P334" s="228"/>
      <c r="Q334" s="228"/>
      <c r="R334" s="228"/>
      <c r="S334" s="228"/>
      <c r="T334" s="229"/>
      <c r="AT334" s="230" t="s">
        <v>175</v>
      </c>
      <c r="AU334" s="230" t="s">
        <v>81</v>
      </c>
      <c r="AV334" s="12" t="s">
        <v>81</v>
      </c>
      <c r="AW334" s="12" t="s">
        <v>35</v>
      </c>
      <c r="AX334" s="12" t="s">
        <v>71</v>
      </c>
      <c r="AY334" s="230" t="s">
        <v>119</v>
      </c>
    </row>
    <row r="335" spans="2:65" s="1" customFormat="1" ht="22.5" customHeight="1">
      <c r="B335" s="39"/>
      <c r="C335" s="191" t="s">
        <v>563</v>
      </c>
      <c r="D335" s="191" t="s">
        <v>122</v>
      </c>
      <c r="E335" s="192" t="s">
        <v>564</v>
      </c>
      <c r="F335" s="193" t="s">
        <v>565</v>
      </c>
      <c r="G335" s="194" t="s">
        <v>256</v>
      </c>
      <c r="H335" s="195">
        <v>38.055</v>
      </c>
      <c r="I335" s="196">
        <v>349</v>
      </c>
      <c r="J335" s="197">
        <f>ROUND(I335*H335,2)</f>
        <v>13281.2</v>
      </c>
      <c r="K335" s="193" t="s">
        <v>126</v>
      </c>
      <c r="L335" s="59"/>
      <c r="M335" s="198" t="s">
        <v>21</v>
      </c>
      <c r="N335" s="199" t="s">
        <v>42</v>
      </c>
      <c r="O335" s="40"/>
      <c r="P335" s="200">
        <f>O335*H335</f>
        <v>0</v>
      </c>
      <c r="Q335" s="200">
        <v>0</v>
      </c>
      <c r="R335" s="200">
        <f>Q335*H335</f>
        <v>0</v>
      </c>
      <c r="S335" s="200">
        <v>0</v>
      </c>
      <c r="T335" s="201">
        <f>S335*H335</f>
        <v>0</v>
      </c>
      <c r="AR335" s="23" t="s">
        <v>138</v>
      </c>
      <c r="AT335" s="23" t="s">
        <v>122</v>
      </c>
      <c r="AU335" s="23" t="s">
        <v>81</v>
      </c>
      <c r="AY335" s="23" t="s">
        <v>119</v>
      </c>
      <c r="BE335" s="202">
        <f>IF(N335="základní",J335,0)</f>
        <v>13281.2</v>
      </c>
      <c r="BF335" s="202">
        <f>IF(N335="snížená",J335,0)</f>
        <v>0</v>
      </c>
      <c r="BG335" s="202">
        <f>IF(N335="zákl. přenesená",J335,0)</f>
        <v>0</v>
      </c>
      <c r="BH335" s="202">
        <f>IF(N335="sníž. přenesená",J335,0)</f>
        <v>0</v>
      </c>
      <c r="BI335" s="202">
        <f>IF(N335="nulová",J335,0)</f>
        <v>0</v>
      </c>
      <c r="BJ335" s="23" t="s">
        <v>79</v>
      </c>
      <c r="BK335" s="202">
        <f>ROUND(I335*H335,2)</f>
        <v>13281.2</v>
      </c>
      <c r="BL335" s="23" t="s">
        <v>138</v>
      </c>
      <c r="BM335" s="23" t="s">
        <v>566</v>
      </c>
    </row>
    <row r="336" spans="2:63" s="10" customFormat="1" ht="29.85" customHeight="1">
      <c r="B336" s="174"/>
      <c r="C336" s="175"/>
      <c r="D336" s="188" t="s">
        <v>70</v>
      </c>
      <c r="E336" s="189" t="s">
        <v>567</v>
      </c>
      <c r="F336" s="189" t="s">
        <v>568</v>
      </c>
      <c r="G336" s="175"/>
      <c r="H336" s="175"/>
      <c r="I336" s="178"/>
      <c r="J336" s="190">
        <f>BK336</f>
        <v>143210.07</v>
      </c>
      <c r="K336" s="175"/>
      <c r="L336" s="180"/>
      <c r="M336" s="181"/>
      <c r="N336" s="182"/>
      <c r="O336" s="182"/>
      <c r="P336" s="183">
        <f>P337</f>
        <v>0</v>
      </c>
      <c r="Q336" s="182"/>
      <c r="R336" s="183">
        <f>R337</f>
        <v>0</v>
      </c>
      <c r="S336" s="182"/>
      <c r="T336" s="184">
        <f>T337</f>
        <v>0</v>
      </c>
      <c r="AR336" s="185" t="s">
        <v>79</v>
      </c>
      <c r="AT336" s="186" t="s">
        <v>70</v>
      </c>
      <c r="AU336" s="186" t="s">
        <v>79</v>
      </c>
      <c r="AY336" s="185" t="s">
        <v>119</v>
      </c>
      <c r="BK336" s="187">
        <f>BK337</f>
        <v>143210.07</v>
      </c>
    </row>
    <row r="337" spans="2:65" s="1" customFormat="1" ht="44.25" customHeight="1">
      <c r="B337" s="39"/>
      <c r="C337" s="191" t="s">
        <v>569</v>
      </c>
      <c r="D337" s="191" t="s">
        <v>122</v>
      </c>
      <c r="E337" s="192" t="s">
        <v>570</v>
      </c>
      <c r="F337" s="193" t="s">
        <v>571</v>
      </c>
      <c r="G337" s="194" t="s">
        <v>256</v>
      </c>
      <c r="H337" s="195">
        <v>173.935</v>
      </c>
      <c r="I337" s="196">
        <v>823.3539591424</v>
      </c>
      <c r="J337" s="197">
        <f>ROUND(I337*H337,2)</f>
        <v>143210.07</v>
      </c>
      <c r="K337" s="193" t="s">
        <v>126</v>
      </c>
      <c r="L337" s="59"/>
      <c r="M337" s="198" t="s">
        <v>21</v>
      </c>
      <c r="N337" s="199" t="s">
        <v>42</v>
      </c>
      <c r="O337" s="40"/>
      <c r="P337" s="200">
        <f>O337*H337</f>
        <v>0</v>
      </c>
      <c r="Q337" s="200">
        <v>0</v>
      </c>
      <c r="R337" s="200">
        <f>Q337*H337</f>
        <v>0</v>
      </c>
      <c r="S337" s="200">
        <v>0</v>
      </c>
      <c r="T337" s="201">
        <f>S337*H337</f>
        <v>0</v>
      </c>
      <c r="AR337" s="23" t="s">
        <v>138</v>
      </c>
      <c r="AT337" s="23" t="s">
        <v>122</v>
      </c>
      <c r="AU337" s="23" t="s">
        <v>81</v>
      </c>
      <c r="AY337" s="23" t="s">
        <v>119</v>
      </c>
      <c r="BE337" s="202">
        <f>IF(N337="základní",J337,0)</f>
        <v>143210.07</v>
      </c>
      <c r="BF337" s="202">
        <f>IF(N337="snížená",J337,0)</f>
        <v>0</v>
      </c>
      <c r="BG337" s="202">
        <f>IF(N337="zákl. přenesená",J337,0)</f>
        <v>0</v>
      </c>
      <c r="BH337" s="202">
        <f>IF(N337="sníž. přenesená",J337,0)</f>
        <v>0</v>
      </c>
      <c r="BI337" s="202">
        <f>IF(N337="nulová",J337,0)</f>
        <v>0</v>
      </c>
      <c r="BJ337" s="23" t="s">
        <v>79</v>
      </c>
      <c r="BK337" s="202">
        <f>ROUND(I337*H337,2)</f>
        <v>143210.07</v>
      </c>
      <c r="BL337" s="23" t="s">
        <v>138</v>
      </c>
      <c r="BM337" s="23" t="s">
        <v>572</v>
      </c>
    </row>
    <row r="338" spans="2:63" s="10" customFormat="1" ht="37.35" customHeight="1">
      <c r="B338" s="174"/>
      <c r="C338" s="175"/>
      <c r="D338" s="176" t="s">
        <v>70</v>
      </c>
      <c r="E338" s="177" t="s">
        <v>573</v>
      </c>
      <c r="F338" s="177" t="s">
        <v>574</v>
      </c>
      <c r="G338" s="175"/>
      <c r="H338" s="175"/>
      <c r="I338" s="178"/>
      <c r="J338" s="179">
        <f>BK338</f>
        <v>11502.33</v>
      </c>
      <c r="K338" s="175"/>
      <c r="L338" s="180"/>
      <c r="M338" s="181"/>
      <c r="N338" s="182"/>
      <c r="O338" s="182"/>
      <c r="P338" s="183">
        <f>P339</f>
        <v>0</v>
      </c>
      <c r="Q338" s="182"/>
      <c r="R338" s="183">
        <f>R339</f>
        <v>0.11423999999999998</v>
      </c>
      <c r="S338" s="182"/>
      <c r="T338" s="184">
        <f>T339</f>
        <v>0</v>
      </c>
      <c r="AR338" s="185" t="s">
        <v>81</v>
      </c>
      <c r="AT338" s="186" t="s">
        <v>70</v>
      </c>
      <c r="AU338" s="186" t="s">
        <v>71</v>
      </c>
      <c r="AY338" s="185" t="s">
        <v>119</v>
      </c>
      <c r="BK338" s="187">
        <f>BK339</f>
        <v>11502.33</v>
      </c>
    </row>
    <row r="339" spans="2:63" s="10" customFormat="1" ht="19.9" customHeight="1">
      <c r="B339" s="174"/>
      <c r="C339" s="175"/>
      <c r="D339" s="188" t="s">
        <v>70</v>
      </c>
      <c r="E339" s="189" t="s">
        <v>575</v>
      </c>
      <c r="F339" s="189" t="s">
        <v>576</v>
      </c>
      <c r="G339" s="175"/>
      <c r="H339" s="175"/>
      <c r="I339" s="178"/>
      <c r="J339" s="190">
        <f>BK339</f>
        <v>11502.33</v>
      </c>
      <c r="K339" s="175"/>
      <c r="L339" s="180"/>
      <c r="M339" s="181"/>
      <c r="N339" s="182"/>
      <c r="O339" s="182"/>
      <c r="P339" s="183">
        <f>SUM(P340:P364)</f>
        <v>0</v>
      </c>
      <c r="Q339" s="182"/>
      <c r="R339" s="183">
        <f>SUM(R340:R364)</f>
        <v>0.11423999999999998</v>
      </c>
      <c r="S339" s="182"/>
      <c r="T339" s="184">
        <f>SUM(T340:T364)</f>
        <v>0</v>
      </c>
      <c r="AR339" s="185" t="s">
        <v>81</v>
      </c>
      <c r="AT339" s="186" t="s">
        <v>70</v>
      </c>
      <c r="AU339" s="186" t="s">
        <v>79</v>
      </c>
      <c r="AY339" s="185" t="s">
        <v>119</v>
      </c>
      <c r="BK339" s="187">
        <f>SUM(BK340:BK364)</f>
        <v>11502.33</v>
      </c>
    </row>
    <row r="340" spans="2:65" s="1" customFormat="1" ht="31.5" customHeight="1">
      <c r="B340" s="39"/>
      <c r="C340" s="191" t="s">
        <v>577</v>
      </c>
      <c r="D340" s="191" t="s">
        <v>122</v>
      </c>
      <c r="E340" s="192" t="s">
        <v>578</v>
      </c>
      <c r="F340" s="193" t="s">
        <v>579</v>
      </c>
      <c r="G340" s="194" t="s">
        <v>227</v>
      </c>
      <c r="H340" s="195">
        <v>23.04</v>
      </c>
      <c r="I340" s="196">
        <v>7.8834502656</v>
      </c>
      <c r="J340" s="197">
        <f>ROUND(I340*H340,2)</f>
        <v>181.63</v>
      </c>
      <c r="K340" s="193" t="s">
        <v>126</v>
      </c>
      <c r="L340" s="59"/>
      <c r="M340" s="198" t="s">
        <v>21</v>
      </c>
      <c r="N340" s="199" t="s">
        <v>42</v>
      </c>
      <c r="O340" s="40"/>
      <c r="P340" s="200">
        <f>O340*H340</f>
        <v>0</v>
      </c>
      <c r="Q340" s="200">
        <v>0</v>
      </c>
      <c r="R340" s="200">
        <f>Q340*H340</f>
        <v>0</v>
      </c>
      <c r="S340" s="200">
        <v>0</v>
      </c>
      <c r="T340" s="201">
        <f>S340*H340</f>
        <v>0</v>
      </c>
      <c r="AR340" s="23" t="s">
        <v>303</v>
      </c>
      <c r="AT340" s="23" t="s">
        <v>122</v>
      </c>
      <c r="AU340" s="23" t="s">
        <v>81</v>
      </c>
      <c r="AY340" s="23" t="s">
        <v>119</v>
      </c>
      <c r="BE340" s="202">
        <f>IF(N340="základní",J340,0)</f>
        <v>181.63</v>
      </c>
      <c r="BF340" s="202">
        <f>IF(N340="snížená",J340,0)</f>
        <v>0</v>
      </c>
      <c r="BG340" s="202">
        <f>IF(N340="zákl. přenesená",J340,0)</f>
        <v>0</v>
      </c>
      <c r="BH340" s="202">
        <f>IF(N340="sníž. přenesená",J340,0)</f>
        <v>0</v>
      </c>
      <c r="BI340" s="202">
        <f>IF(N340="nulová",J340,0)</f>
        <v>0</v>
      </c>
      <c r="BJ340" s="23" t="s">
        <v>79</v>
      </c>
      <c r="BK340" s="202">
        <f>ROUND(I340*H340,2)</f>
        <v>181.63</v>
      </c>
      <c r="BL340" s="23" t="s">
        <v>303</v>
      </c>
      <c r="BM340" s="23" t="s">
        <v>580</v>
      </c>
    </row>
    <row r="341" spans="2:51" s="11" customFormat="1" ht="13.5">
      <c r="B341" s="208"/>
      <c r="C341" s="209"/>
      <c r="D341" s="203" t="s">
        <v>175</v>
      </c>
      <c r="E341" s="210" t="s">
        <v>21</v>
      </c>
      <c r="F341" s="211" t="s">
        <v>581</v>
      </c>
      <c r="G341" s="209"/>
      <c r="H341" s="212" t="s">
        <v>21</v>
      </c>
      <c r="I341" s="213"/>
      <c r="J341" s="209"/>
      <c r="K341" s="209"/>
      <c r="L341" s="214"/>
      <c r="M341" s="215"/>
      <c r="N341" s="216"/>
      <c r="O341" s="216"/>
      <c r="P341" s="216"/>
      <c r="Q341" s="216"/>
      <c r="R341" s="216"/>
      <c r="S341" s="216"/>
      <c r="T341" s="217"/>
      <c r="AT341" s="218" t="s">
        <v>175</v>
      </c>
      <c r="AU341" s="218" t="s">
        <v>81</v>
      </c>
      <c r="AV341" s="11" t="s">
        <v>79</v>
      </c>
      <c r="AW341" s="11" t="s">
        <v>35</v>
      </c>
      <c r="AX341" s="11" t="s">
        <v>71</v>
      </c>
      <c r="AY341" s="218" t="s">
        <v>119</v>
      </c>
    </row>
    <row r="342" spans="2:51" s="12" customFormat="1" ht="13.5">
      <c r="B342" s="219"/>
      <c r="C342" s="220"/>
      <c r="D342" s="221" t="s">
        <v>175</v>
      </c>
      <c r="E342" s="222" t="s">
        <v>21</v>
      </c>
      <c r="F342" s="223" t="s">
        <v>582</v>
      </c>
      <c r="G342" s="220"/>
      <c r="H342" s="224">
        <v>23.04</v>
      </c>
      <c r="I342" s="225"/>
      <c r="J342" s="220"/>
      <c r="K342" s="220"/>
      <c r="L342" s="226"/>
      <c r="M342" s="227"/>
      <c r="N342" s="228"/>
      <c r="O342" s="228"/>
      <c r="P342" s="228"/>
      <c r="Q342" s="228"/>
      <c r="R342" s="228"/>
      <c r="S342" s="228"/>
      <c r="T342" s="229"/>
      <c r="AT342" s="230" t="s">
        <v>175</v>
      </c>
      <c r="AU342" s="230" t="s">
        <v>81</v>
      </c>
      <c r="AV342" s="12" t="s">
        <v>81</v>
      </c>
      <c r="AW342" s="12" t="s">
        <v>35</v>
      </c>
      <c r="AX342" s="12" t="s">
        <v>79</v>
      </c>
      <c r="AY342" s="230" t="s">
        <v>119</v>
      </c>
    </row>
    <row r="343" spans="2:65" s="1" customFormat="1" ht="31.5" customHeight="1">
      <c r="B343" s="39"/>
      <c r="C343" s="191" t="s">
        <v>583</v>
      </c>
      <c r="D343" s="191" t="s">
        <v>122</v>
      </c>
      <c r="E343" s="192" t="s">
        <v>584</v>
      </c>
      <c r="F343" s="193" t="s">
        <v>585</v>
      </c>
      <c r="G343" s="194" t="s">
        <v>227</v>
      </c>
      <c r="H343" s="195">
        <v>51.153</v>
      </c>
      <c r="I343" s="196">
        <v>17.1577099008</v>
      </c>
      <c r="J343" s="197">
        <f>ROUND(I343*H343,2)</f>
        <v>877.67</v>
      </c>
      <c r="K343" s="193" t="s">
        <v>126</v>
      </c>
      <c r="L343" s="59"/>
      <c r="M343" s="198" t="s">
        <v>21</v>
      </c>
      <c r="N343" s="199" t="s">
        <v>42</v>
      </c>
      <c r="O343" s="40"/>
      <c r="P343" s="200">
        <f>O343*H343</f>
        <v>0</v>
      </c>
      <c r="Q343" s="200">
        <v>0</v>
      </c>
      <c r="R343" s="200">
        <f>Q343*H343</f>
        <v>0</v>
      </c>
      <c r="S343" s="200">
        <v>0</v>
      </c>
      <c r="T343" s="201">
        <f>S343*H343</f>
        <v>0</v>
      </c>
      <c r="AR343" s="23" t="s">
        <v>303</v>
      </c>
      <c r="AT343" s="23" t="s">
        <v>122</v>
      </c>
      <c r="AU343" s="23" t="s">
        <v>81</v>
      </c>
      <c r="AY343" s="23" t="s">
        <v>119</v>
      </c>
      <c r="BE343" s="202">
        <f>IF(N343="základní",J343,0)</f>
        <v>877.67</v>
      </c>
      <c r="BF343" s="202">
        <f>IF(N343="snížená",J343,0)</f>
        <v>0</v>
      </c>
      <c r="BG343" s="202">
        <f>IF(N343="zákl. přenesená",J343,0)</f>
        <v>0</v>
      </c>
      <c r="BH343" s="202">
        <f>IF(N343="sníž. přenesená",J343,0)</f>
        <v>0</v>
      </c>
      <c r="BI343" s="202">
        <f>IF(N343="nulová",J343,0)</f>
        <v>0</v>
      </c>
      <c r="BJ343" s="23" t="s">
        <v>79</v>
      </c>
      <c r="BK343" s="202">
        <f>ROUND(I343*H343,2)</f>
        <v>877.67</v>
      </c>
      <c r="BL343" s="23" t="s">
        <v>303</v>
      </c>
      <c r="BM343" s="23" t="s">
        <v>586</v>
      </c>
    </row>
    <row r="344" spans="2:51" s="11" customFormat="1" ht="13.5">
      <c r="B344" s="208"/>
      <c r="C344" s="209"/>
      <c r="D344" s="203" t="s">
        <v>175</v>
      </c>
      <c r="E344" s="210" t="s">
        <v>21</v>
      </c>
      <c r="F344" s="211" t="s">
        <v>581</v>
      </c>
      <c r="G344" s="209"/>
      <c r="H344" s="212" t="s">
        <v>21</v>
      </c>
      <c r="I344" s="213"/>
      <c r="J344" s="209"/>
      <c r="K344" s="209"/>
      <c r="L344" s="214"/>
      <c r="M344" s="215"/>
      <c r="N344" s="216"/>
      <c r="O344" s="216"/>
      <c r="P344" s="216"/>
      <c r="Q344" s="216"/>
      <c r="R344" s="216"/>
      <c r="S344" s="216"/>
      <c r="T344" s="217"/>
      <c r="AT344" s="218" t="s">
        <v>175</v>
      </c>
      <c r="AU344" s="218" t="s">
        <v>81</v>
      </c>
      <c r="AV344" s="11" t="s">
        <v>79</v>
      </c>
      <c r="AW344" s="11" t="s">
        <v>35</v>
      </c>
      <c r="AX344" s="11" t="s">
        <v>71</v>
      </c>
      <c r="AY344" s="218" t="s">
        <v>119</v>
      </c>
    </row>
    <row r="345" spans="2:51" s="12" customFormat="1" ht="13.5">
      <c r="B345" s="219"/>
      <c r="C345" s="220"/>
      <c r="D345" s="203" t="s">
        <v>175</v>
      </c>
      <c r="E345" s="231" t="s">
        <v>21</v>
      </c>
      <c r="F345" s="232" t="s">
        <v>587</v>
      </c>
      <c r="G345" s="220"/>
      <c r="H345" s="233">
        <v>40.32</v>
      </c>
      <c r="I345" s="225"/>
      <c r="J345" s="220"/>
      <c r="K345" s="220"/>
      <c r="L345" s="226"/>
      <c r="M345" s="227"/>
      <c r="N345" s="228"/>
      <c r="O345" s="228"/>
      <c r="P345" s="228"/>
      <c r="Q345" s="228"/>
      <c r="R345" s="228"/>
      <c r="S345" s="228"/>
      <c r="T345" s="229"/>
      <c r="AT345" s="230" t="s">
        <v>175</v>
      </c>
      <c r="AU345" s="230" t="s">
        <v>81</v>
      </c>
      <c r="AV345" s="12" t="s">
        <v>81</v>
      </c>
      <c r="AW345" s="12" t="s">
        <v>35</v>
      </c>
      <c r="AX345" s="12" t="s">
        <v>71</v>
      </c>
      <c r="AY345" s="230" t="s">
        <v>119</v>
      </c>
    </row>
    <row r="346" spans="2:51" s="11" customFormat="1" ht="13.5">
      <c r="B346" s="208"/>
      <c r="C346" s="209"/>
      <c r="D346" s="203" t="s">
        <v>175</v>
      </c>
      <c r="E346" s="210" t="s">
        <v>21</v>
      </c>
      <c r="F346" s="211" t="s">
        <v>588</v>
      </c>
      <c r="G346" s="209"/>
      <c r="H346" s="212" t="s">
        <v>21</v>
      </c>
      <c r="I346" s="213"/>
      <c r="J346" s="209"/>
      <c r="K346" s="209"/>
      <c r="L346" s="214"/>
      <c r="M346" s="215"/>
      <c r="N346" s="216"/>
      <c r="O346" s="216"/>
      <c r="P346" s="216"/>
      <c r="Q346" s="216"/>
      <c r="R346" s="216"/>
      <c r="S346" s="216"/>
      <c r="T346" s="217"/>
      <c r="AT346" s="218" t="s">
        <v>175</v>
      </c>
      <c r="AU346" s="218" t="s">
        <v>81</v>
      </c>
      <c r="AV346" s="11" t="s">
        <v>79</v>
      </c>
      <c r="AW346" s="11" t="s">
        <v>35</v>
      </c>
      <c r="AX346" s="11" t="s">
        <v>71</v>
      </c>
      <c r="AY346" s="218" t="s">
        <v>119</v>
      </c>
    </row>
    <row r="347" spans="2:51" s="12" customFormat="1" ht="13.5">
      <c r="B347" s="219"/>
      <c r="C347" s="220"/>
      <c r="D347" s="203" t="s">
        <v>175</v>
      </c>
      <c r="E347" s="231" t="s">
        <v>21</v>
      </c>
      <c r="F347" s="232" t="s">
        <v>589</v>
      </c>
      <c r="G347" s="220"/>
      <c r="H347" s="233">
        <v>10.833</v>
      </c>
      <c r="I347" s="225"/>
      <c r="J347" s="220"/>
      <c r="K347" s="220"/>
      <c r="L347" s="226"/>
      <c r="M347" s="227"/>
      <c r="N347" s="228"/>
      <c r="O347" s="228"/>
      <c r="P347" s="228"/>
      <c r="Q347" s="228"/>
      <c r="R347" s="228"/>
      <c r="S347" s="228"/>
      <c r="T347" s="229"/>
      <c r="AT347" s="230" t="s">
        <v>175</v>
      </c>
      <c r="AU347" s="230" t="s">
        <v>81</v>
      </c>
      <c r="AV347" s="12" t="s">
        <v>81</v>
      </c>
      <c r="AW347" s="12" t="s">
        <v>35</v>
      </c>
      <c r="AX347" s="12" t="s">
        <v>71</v>
      </c>
      <c r="AY347" s="230" t="s">
        <v>119</v>
      </c>
    </row>
    <row r="348" spans="2:51" s="13" customFormat="1" ht="13.5">
      <c r="B348" s="234"/>
      <c r="C348" s="235"/>
      <c r="D348" s="221" t="s">
        <v>175</v>
      </c>
      <c r="E348" s="236" t="s">
        <v>21</v>
      </c>
      <c r="F348" s="237" t="s">
        <v>219</v>
      </c>
      <c r="G348" s="235"/>
      <c r="H348" s="238">
        <v>51.153</v>
      </c>
      <c r="I348" s="239"/>
      <c r="J348" s="235"/>
      <c r="K348" s="235"/>
      <c r="L348" s="240"/>
      <c r="M348" s="241"/>
      <c r="N348" s="242"/>
      <c r="O348" s="242"/>
      <c r="P348" s="242"/>
      <c r="Q348" s="242"/>
      <c r="R348" s="242"/>
      <c r="S348" s="242"/>
      <c r="T348" s="243"/>
      <c r="AT348" s="244" t="s">
        <v>175</v>
      </c>
      <c r="AU348" s="244" t="s">
        <v>81</v>
      </c>
      <c r="AV348" s="13" t="s">
        <v>138</v>
      </c>
      <c r="AW348" s="13" t="s">
        <v>35</v>
      </c>
      <c r="AX348" s="13" t="s">
        <v>79</v>
      </c>
      <c r="AY348" s="244" t="s">
        <v>119</v>
      </c>
    </row>
    <row r="349" spans="2:65" s="1" customFormat="1" ht="22.5" customHeight="1">
      <c r="B349" s="39"/>
      <c r="C349" s="245" t="s">
        <v>590</v>
      </c>
      <c r="D349" s="245" t="s">
        <v>284</v>
      </c>
      <c r="E349" s="246" t="s">
        <v>591</v>
      </c>
      <c r="F349" s="247" t="s">
        <v>592</v>
      </c>
      <c r="G349" s="248" t="s">
        <v>256</v>
      </c>
      <c r="H349" s="249">
        <v>0.037</v>
      </c>
      <c r="I349" s="250">
        <v>48700</v>
      </c>
      <c r="J349" s="251">
        <f>ROUND(I349*H349,2)</f>
        <v>1801.9</v>
      </c>
      <c r="K349" s="247" t="s">
        <v>126</v>
      </c>
      <c r="L349" s="252"/>
      <c r="M349" s="253" t="s">
        <v>21</v>
      </c>
      <c r="N349" s="254" t="s">
        <v>42</v>
      </c>
      <c r="O349" s="40"/>
      <c r="P349" s="200">
        <f>O349*H349</f>
        <v>0</v>
      </c>
      <c r="Q349" s="200">
        <v>1</v>
      </c>
      <c r="R349" s="200">
        <f>Q349*H349</f>
        <v>0.037</v>
      </c>
      <c r="S349" s="200">
        <v>0</v>
      </c>
      <c r="T349" s="201">
        <f>S349*H349</f>
        <v>0</v>
      </c>
      <c r="AR349" s="23" t="s">
        <v>392</v>
      </c>
      <c r="AT349" s="23" t="s">
        <v>284</v>
      </c>
      <c r="AU349" s="23" t="s">
        <v>81</v>
      </c>
      <c r="AY349" s="23" t="s">
        <v>119</v>
      </c>
      <c r="BE349" s="202">
        <f>IF(N349="základní",J349,0)</f>
        <v>1801.9</v>
      </c>
      <c r="BF349" s="202">
        <f>IF(N349="snížená",J349,0)</f>
        <v>0</v>
      </c>
      <c r="BG349" s="202">
        <f>IF(N349="zákl. přenesená",J349,0)</f>
        <v>0</v>
      </c>
      <c r="BH349" s="202">
        <f>IF(N349="sníž. přenesená",J349,0)</f>
        <v>0</v>
      </c>
      <c r="BI349" s="202">
        <f>IF(N349="nulová",J349,0)</f>
        <v>0</v>
      </c>
      <c r="BJ349" s="23" t="s">
        <v>79</v>
      </c>
      <c r="BK349" s="202">
        <f>ROUND(I349*H349,2)</f>
        <v>1801.9</v>
      </c>
      <c r="BL349" s="23" t="s">
        <v>303</v>
      </c>
      <c r="BM349" s="23" t="s">
        <v>593</v>
      </c>
    </row>
    <row r="350" spans="2:47" s="1" customFormat="1" ht="27">
      <c r="B350" s="39"/>
      <c r="C350" s="61"/>
      <c r="D350" s="203" t="s">
        <v>155</v>
      </c>
      <c r="E350" s="61"/>
      <c r="F350" s="204" t="s">
        <v>594</v>
      </c>
      <c r="G350" s="61"/>
      <c r="H350" s="61"/>
      <c r="I350" s="161"/>
      <c r="J350" s="61"/>
      <c r="K350" s="61"/>
      <c r="L350" s="59"/>
      <c r="M350" s="255"/>
      <c r="N350" s="40"/>
      <c r="O350" s="40"/>
      <c r="P350" s="40"/>
      <c r="Q350" s="40"/>
      <c r="R350" s="40"/>
      <c r="S350" s="40"/>
      <c r="T350" s="76"/>
      <c r="AT350" s="23" t="s">
        <v>155</v>
      </c>
      <c r="AU350" s="23" t="s">
        <v>81</v>
      </c>
    </row>
    <row r="351" spans="2:51" s="12" customFormat="1" ht="13.5">
      <c r="B351" s="219"/>
      <c r="C351" s="220"/>
      <c r="D351" s="221" t="s">
        <v>175</v>
      </c>
      <c r="E351" s="220"/>
      <c r="F351" s="223" t="s">
        <v>595</v>
      </c>
      <c r="G351" s="220"/>
      <c r="H351" s="224">
        <v>0.037</v>
      </c>
      <c r="I351" s="225"/>
      <c r="J351" s="220"/>
      <c r="K351" s="220"/>
      <c r="L351" s="226"/>
      <c r="M351" s="227"/>
      <c r="N351" s="228"/>
      <c r="O351" s="228"/>
      <c r="P351" s="228"/>
      <c r="Q351" s="228"/>
      <c r="R351" s="228"/>
      <c r="S351" s="228"/>
      <c r="T351" s="229"/>
      <c r="AT351" s="230" t="s">
        <v>175</v>
      </c>
      <c r="AU351" s="230" t="s">
        <v>81</v>
      </c>
      <c r="AV351" s="12" t="s">
        <v>81</v>
      </c>
      <c r="AW351" s="12" t="s">
        <v>6</v>
      </c>
      <c r="AX351" s="12" t="s">
        <v>79</v>
      </c>
      <c r="AY351" s="230" t="s">
        <v>119</v>
      </c>
    </row>
    <row r="352" spans="2:65" s="1" customFormat="1" ht="31.5" customHeight="1">
      <c r="B352" s="39"/>
      <c r="C352" s="191" t="s">
        <v>596</v>
      </c>
      <c r="D352" s="191" t="s">
        <v>122</v>
      </c>
      <c r="E352" s="192" t="s">
        <v>597</v>
      </c>
      <c r="F352" s="193" t="s">
        <v>598</v>
      </c>
      <c r="G352" s="194" t="s">
        <v>227</v>
      </c>
      <c r="H352" s="195">
        <v>46.08</v>
      </c>
      <c r="I352" s="196">
        <v>9.854312831999998</v>
      </c>
      <c r="J352" s="197">
        <f>ROUND(I352*H352,2)</f>
        <v>454.09</v>
      </c>
      <c r="K352" s="193" t="s">
        <v>126</v>
      </c>
      <c r="L352" s="59"/>
      <c r="M352" s="198" t="s">
        <v>21</v>
      </c>
      <c r="N352" s="199" t="s">
        <v>42</v>
      </c>
      <c r="O352" s="40"/>
      <c r="P352" s="200">
        <f>O352*H352</f>
        <v>0</v>
      </c>
      <c r="Q352" s="200">
        <v>0</v>
      </c>
      <c r="R352" s="200">
        <f>Q352*H352</f>
        <v>0</v>
      </c>
      <c r="S352" s="200">
        <v>0</v>
      </c>
      <c r="T352" s="201">
        <f>S352*H352</f>
        <v>0</v>
      </c>
      <c r="AR352" s="23" t="s">
        <v>303</v>
      </c>
      <c r="AT352" s="23" t="s">
        <v>122</v>
      </c>
      <c r="AU352" s="23" t="s">
        <v>81</v>
      </c>
      <c r="AY352" s="23" t="s">
        <v>119</v>
      </c>
      <c r="BE352" s="202">
        <f>IF(N352="základní",J352,0)</f>
        <v>454.09</v>
      </c>
      <c r="BF352" s="202">
        <f>IF(N352="snížená",J352,0)</f>
        <v>0</v>
      </c>
      <c r="BG352" s="202">
        <f>IF(N352="zákl. přenesená",J352,0)</f>
        <v>0</v>
      </c>
      <c r="BH352" s="202">
        <f>IF(N352="sníž. přenesená",J352,0)</f>
        <v>0</v>
      </c>
      <c r="BI352" s="202">
        <f>IF(N352="nulová",J352,0)</f>
        <v>0</v>
      </c>
      <c r="BJ352" s="23" t="s">
        <v>79</v>
      </c>
      <c r="BK352" s="202">
        <f>ROUND(I352*H352,2)</f>
        <v>454.09</v>
      </c>
      <c r="BL352" s="23" t="s">
        <v>303</v>
      </c>
      <c r="BM352" s="23" t="s">
        <v>599</v>
      </c>
    </row>
    <row r="353" spans="2:51" s="11" customFormat="1" ht="13.5">
      <c r="B353" s="208"/>
      <c r="C353" s="209"/>
      <c r="D353" s="203" t="s">
        <v>175</v>
      </c>
      <c r="E353" s="210" t="s">
        <v>21</v>
      </c>
      <c r="F353" s="211" t="s">
        <v>600</v>
      </c>
      <c r="G353" s="209"/>
      <c r="H353" s="212" t="s">
        <v>21</v>
      </c>
      <c r="I353" s="213"/>
      <c r="J353" s="209"/>
      <c r="K353" s="209"/>
      <c r="L353" s="214"/>
      <c r="M353" s="215"/>
      <c r="N353" s="216"/>
      <c r="O353" s="216"/>
      <c r="P353" s="216"/>
      <c r="Q353" s="216"/>
      <c r="R353" s="216"/>
      <c r="S353" s="216"/>
      <c r="T353" s="217"/>
      <c r="AT353" s="218" t="s">
        <v>175</v>
      </c>
      <c r="AU353" s="218" t="s">
        <v>81</v>
      </c>
      <c r="AV353" s="11" t="s">
        <v>79</v>
      </c>
      <c r="AW353" s="11" t="s">
        <v>35</v>
      </c>
      <c r="AX353" s="11" t="s">
        <v>71</v>
      </c>
      <c r="AY353" s="218" t="s">
        <v>119</v>
      </c>
    </row>
    <row r="354" spans="2:51" s="12" customFormat="1" ht="13.5">
      <c r="B354" s="219"/>
      <c r="C354" s="220"/>
      <c r="D354" s="221" t="s">
        <v>175</v>
      </c>
      <c r="E354" s="222" t="s">
        <v>21</v>
      </c>
      <c r="F354" s="223" t="s">
        <v>601</v>
      </c>
      <c r="G354" s="220"/>
      <c r="H354" s="224">
        <v>46.08</v>
      </c>
      <c r="I354" s="225"/>
      <c r="J354" s="220"/>
      <c r="K354" s="220"/>
      <c r="L354" s="226"/>
      <c r="M354" s="227"/>
      <c r="N354" s="228"/>
      <c r="O354" s="228"/>
      <c r="P354" s="228"/>
      <c r="Q354" s="228"/>
      <c r="R354" s="228"/>
      <c r="S354" s="228"/>
      <c r="T354" s="229"/>
      <c r="AT354" s="230" t="s">
        <v>175</v>
      </c>
      <c r="AU354" s="230" t="s">
        <v>81</v>
      </c>
      <c r="AV354" s="12" t="s">
        <v>81</v>
      </c>
      <c r="AW354" s="12" t="s">
        <v>35</v>
      </c>
      <c r="AX354" s="12" t="s">
        <v>79</v>
      </c>
      <c r="AY354" s="230" t="s">
        <v>119</v>
      </c>
    </row>
    <row r="355" spans="2:65" s="1" customFormat="1" ht="31.5" customHeight="1">
      <c r="B355" s="39"/>
      <c r="C355" s="191" t="s">
        <v>602</v>
      </c>
      <c r="D355" s="191" t="s">
        <v>122</v>
      </c>
      <c r="E355" s="192" t="s">
        <v>603</v>
      </c>
      <c r="F355" s="193" t="s">
        <v>604</v>
      </c>
      <c r="G355" s="194" t="s">
        <v>227</v>
      </c>
      <c r="H355" s="195">
        <v>102.306</v>
      </c>
      <c r="I355" s="196">
        <v>18.800095372799998</v>
      </c>
      <c r="J355" s="197">
        <f>ROUND(I355*H355,2)</f>
        <v>1923.36</v>
      </c>
      <c r="K355" s="193" t="s">
        <v>126</v>
      </c>
      <c r="L355" s="59"/>
      <c r="M355" s="198" t="s">
        <v>21</v>
      </c>
      <c r="N355" s="199" t="s">
        <v>42</v>
      </c>
      <c r="O355" s="40"/>
      <c r="P355" s="200">
        <f>O355*H355</f>
        <v>0</v>
      </c>
      <c r="Q355" s="200">
        <v>0</v>
      </c>
      <c r="R355" s="200">
        <f>Q355*H355</f>
        <v>0</v>
      </c>
      <c r="S355" s="200">
        <v>0</v>
      </c>
      <c r="T355" s="201">
        <f>S355*H355</f>
        <v>0</v>
      </c>
      <c r="AR355" s="23" t="s">
        <v>303</v>
      </c>
      <c r="AT355" s="23" t="s">
        <v>122</v>
      </c>
      <c r="AU355" s="23" t="s">
        <v>81</v>
      </c>
      <c r="AY355" s="23" t="s">
        <v>119</v>
      </c>
      <c r="BE355" s="202">
        <f>IF(N355="základní",J355,0)</f>
        <v>1923.36</v>
      </c>
      <c r="BF355" s="202">
        <f>IF(N355="snížená",J355,0)</f>
        <v>0</v>
      </c>
      <c r="BG355" s="202">
        <f>IF(N355="zákl. přenesená",J355,0)</f>
        <v>0</v>
      </c>
      <c r="BH355" s="202">
        <f>IF(N355="sníž. přenesená",J355,0)</f>
        <v>0</v>
      </c>
      <c r="BI355" s="202">
        <f>IF(N355="nulová",J355,0)</f>
        <v>0</v>
      </c>
      <c r="BJ355" s="23" t="s">
        <v>79</v>
      </c>
      <c r="BK355" s="202">
        <f>ROUND(I355*H355,2)</f>
        <v>1923.36</v>
      </c>
      <c r="BL355" s="23" t="s">
        <v>303</v>
      </c>
      <c r="BM355" s="23" t="s">
        <v>605</v>
      </c>
    </row>
    <row r="356" spans="2:51" s="11" customFormat="1" ht="13.5">
      <c r="B356" s="208"/>
      <c r="C356" s="209"/>
      <c r="D356" s="203" t="s">
        <v>175</v>
      </c>
      <c r="E356" s="210" t="s">
        <v>21</v>
      </c>
      <c r="F356" s="211" t="s">
        <v>600</v>
      </c>
      <c r="G356" s="209"/>
      <c r="H356" s="212" t="s">
        <v>21</v>
      </c>
      <c r="I356" s="213"/>
      <c r="J356" s="209"/>
      <c r="K356" s="209"/>
      <c r="L356" s="214"/>
      <c r="M356" s="215"/>
      <c r="N356" s="216"/>
      <c r="O356" s="216"/>
      <c r="P356" s="216"/>
      <c r="Q356" s="216"/>
      <c r="R356" s="216"/>
      <c r="S356" s="216"/>
      <c r="T356" s="217"/>
      <c r="AT356" s="218" t="s">
        <v>175</v>
      </c>
      <c r="AU356" s="218" t="s">
        <v>81</v>
      </c>
      <c r="AV356" s="11" t="s">
        <v>79</v>
      </c>
      <c r="AW356" s="11" t="s">
        <v>35</v>
      </c>
      <c r="AX356" s="11" t="s">
        <v>71</v>
      </c>
      <c r="AY356" s="218" t="s">
        <v>119</v>
      </c>
    </row>
    <row r="357" spans="2:51" s="12" customFormat="1" ht="13.5">
      <c r="B357" s="219"/>
      <c r="C357" s="220"/>
      <c r="D357" s="221" t="s">
        <v>175</v>
      </c>
      <c r="E357" s="222" t="s">
        <v>21</v>
      </c>
      <c r="F357" s="223" t="s">
        <v>606</v>
      </c>
      <c r="G357" s="220"/>
      <c r="H357" s="224">
        <v>102.306</v>
      </c>
      <c r="I357" s="225"/>
      <c r="J357" s="220"/>
      <c r="K357" s="220"/>
      <c r="L357" s="226"/>
      <c r="M357" s="227"/>
      <c r="N357" s="228"/>
      <c r="O357" s="228"/>
      <c r="P357" s="228"/>
      <c r="Q357" s="228"/>
      <c r="R357" s="228"/>
      <c r="S357" s="228"/>
      <c r="T357" s="229"/>
      <c r="AT357" s="230" t="s">
        <v>175</v>
      </c>
      <c r="AU357" s="230" t="s">
        <v>81</v>
      </c>
      <c r="AV357" s="12" t="s">
        <v>81</v>
      </c>
      <c r="AW357" s="12" t="s">
        <v>35</v>
      </c>
      <c r="AX357" s="12" t="s">
        <v>79</v>
      </c>
      <c r="AY357" s="230" t="s">
        <v>119</v>
      </c>
    </row>
    <row r="358" spans="2:65" s="1" customFormat="1" ht="22.5" customHeight="1">
      <c r="B358" s="39"/>
      <c r="C358" s="245" t="s">
        <v>607</v>
      </c>
      <c r="D358" s="245" t="s">
        <v>284</v>
      </c>
      <c r="E358" s="246" t="s">
        <v>608</v>
      </c>
      <c r="F358" s="247" t="s">
        <v>609</v>
      </c>
      <c r="G358" s="248" t="s">
        <v>256</v>
      </c>
      <c r="H358" s="249">
        <v>0.074</v>
      </c>
      <c r="I358" s="250">
        <v>43600</v>
      </c>
      <c r="J358" s="251">
        <f>ROUND(I358*H358,2)</f>
        <v>3226.4</v>
      </c>
      <c r="K358" s="247" t="s">
        <v>126</v>
      </c>
      <c r="L358" s="252"/>
      <c r="M358" s="253" t="s">
        <v>21</v>
      </c>
      <c r="N358" s="254" t="s">
        <v>42</v>
      </c>
      <c r="O358" s="40"/>
      <c r="P358" s="200">
        <f>O358*H358</f>
        <v>0</v>
      </c>
      <c r="Q358" s="200">
        <v>1</v>
      </c>
      <c r="R358" s="200">
        <f>Q358*H358</f>
        <v>0.074</v>
      </c>
      <c r="S358" s="200">
        <v>0</v>
      </c>
      <c r="T358" s="201">
        <f>S358*H358</f>
        <v>0</v>
      </c>
      <c r="AR358" s="23" t="s">
        <v>392</v>
      </c>
      <c r="AT358" s="23" t="s">
        <v>284</v>
      </c>
      <c r="AU358" s="23" t="s">
        <v>81</v>
      </c>
      <c r="AY358" s="23" t="s">
        <v>119</v>
      </c>
      <c r="BE358" s="202">
        <f>IF(N358="základní",J358,0)</f>
        <v>3226.4</v>
      </c>
      <c r="BF358" s="202">
        <f>IF(N358="snížená",J358,0)</f>
        <v>0</v>
      </c>
      <c r="BG358" s="202">
        <f>IF(N358="zákl. přenesená",J358,0)</f>
        <v>0</v>
      </c>
      <c r="BH358" s="202">
        <f>IF(N358="sníž. přenesená",J358,0)</f>
        <v>0</v>
      </c>
      <c r="BI358" s="202">
        <f>IF(N358="nulová",J358,0)</f>
        <v>0</v>
      </c>
      <c r="BJ358" s="23" t="s">
        <v>79</v>
      </c>
      <c r="BK358" s="202">
        <f>ROUND(I358*H358,2)</f>
        <v>3226.4</v>
      </c>
      <c r="BL358" s="23" t="s">
        <v>303</v>
      </c>
      <c r="BM358" s="23" t="s">
        <v>610</v>
      </c>
    </row>
    <row r="359" spans="2:47" s="1" customFormat="1" ht="40.5">
      <c r="B359" s="39"/>
      <c r="C359" s="61"/>
      <c r="D359" s="203" t="s">
        <v>155</v>
      </c>
      <c r="E359" s="61"/>
      <c r="F359" s="204" t="s">
        <v>611</v>
      </c>
      <c r="G359" s="61"/>
      <c r="H359" s="61"/>
      <c r="I359" s="161"/>
      <c r="J359" s="61"/>
      <c r="K359" s="61"/>
      <c r="L359" s="59"/>
      <c r="M359" s="255"/>
      <c r="N359" s="40"/>
      <c r="O359" s="40"/>
      <c r="P359" s="40"/>
      <c r="Q359" s="40"/>
      <c r="R359" s="40"/>
      <c r="S359" s="40"/>
      <c r="T359" s="76"/>
      <c r="AT359" s="23" t="s">
        <v>155</v>
      </c>
      <c r="AU359" s="23" t="s">
        <v>81</v>
      </c>
    </row>
    <row r="360" spans="2:51" s="12" customFormat="1" ht="13.5">
      <c r="B360" s="219"/>
      <c r="C360" s="220"/>
      <c r="D360" s="221" t="s">
        <v>175</v>
      </c>
      <c r="E360" s="220"/>
      <c r="F360" s="223" t="s">
        <v>612</v>
      </c>
      <c r="G360" s="220"/>
      <c r="H360" s="224">
        <v>0.074</v>
      </c>
      <c r="I360" s="225"/>
      <c r="J360" s="220"/>
      <c r="K360" s="220"/>
      <c r="L360" s="226"/>
      <c r="M360" s="227"/>
      <c r="N360" s="228"/>
      <c r="O360" s="228"/>
      <c r="P360" s="228"/>
      <c r="Q360" s="228"/>
      <c r="R360" s="228"/>
      <c r="S360" s="228"/>
      <c r="T360" s="229"/>
      <c r="AT360" s="230" t="s">
        <v>175</v>
      </c>
      <c r="AU360" s="230" t="s">
        <v>81</v>
      </c>
      <c r="AV360" s="12" t="s">
        <v>81</v>
      </c>
      <c r="AW360" s="12" t="s">
        <v>6</v>
      </c>
      <c r="AX360" s="12" t="s">
        <v>79</v>
      </c>
      <c r="AY360" s="230" t="s">
        <v>119</v>
      </c>
    </row>
    <row r="361" spans="2:65" s="1" customFormat="1" ht="31.5" customHeight="1">
      <c r="B361" s="39"/>
      <c r="C361" s="191" t="s">
        <v>613</v>
      </c>
      <c r="D361" s="191" t="s">
        <v>122</v>
      </c>
      <c r="E361" s="192" t="s">
        <v>614</v>
      </c>
      <c r="F361" s="193" t="s">
        <v>615</v>
      </c>
      <c r="G361" s="194" t="s">
        <v>390</v>
      </c>
      <c r="H361" s="195">
        <v>6</v>
      </c>
      <c r="I361" s="196">
        <v>461.52978720000016</v>
      </c>
      <c r="J361" s="197">
        <f>ROUND(I361*H361,2)</f>
        <v>2769.18</v>
      </c>
      <c r="K361" s="193" t="s">
        <v>126</v>
      </c>
      <c r="L361" s="59"/>
      <c r="M361" s="198" t="s">
        <v>21</v>
      </c>
      <c r="N361" s="199" t="s">
        <v>42</v>
      </c>
      <c r="O361" s="40"/>
      <c r="P361" s="200">
        <f>O361*H361</f>
        <v>0</v>
      </c>
      <c r="Q361" s="200">
        <v>0.00021</v>
      </c>
      <c r="R361" s="200">
        <f>Q361*H361</f>
        <v>0.00126</v>
      </c>
      <c r="S361" s="200">
        <v>0</v>
      </c>
      <c r="T361" s="201">
        <f>S361*H361</f>
        <v>0</v>
      </c>
      <c r="AR361" s="23" t="s">
        <v>303</v>
      </c>
      <c r="AT361" s="23" t="s">
        <v>122</v>
      </c>
      <c r="AU361" s="23" t="s">
        <v>81</v>
      </c>
      <c r="AY361" s="23" t="s">
        <v>119</v>
      </c>
      <c r="BE361" s="202">
        <f>IF(N361="základní",J361,0)</f>
        <v>2769.18</v>
      </c>
      <c r="BF361" s="202">
        <f>IF(N361="snížená",J361,0)</f>
        <v>0</v>
      </c>
      <c r="BG361" s="202">
        <f>IF(N361="zákl. přenesená",J361,0)</f>
        <v>0</v>
      </c>
      <c r="BH361" s="202">
        <f>IF(N361="sníž. přenesená",J361,0)</f>
        <v>0</v>
      </c>
      <c r="BI361" s="202">
        <f>IF(N361="nulová",J361,0)</f>
        <v>0</v>
      </c>
      <c r="BJ361" s="23" t="s">
        <v>79</v>
      </c>
      <c r="BK361" s="202">
        <f>ROUND(I361*H361,2)</f>
        <v>2769.18</v>
      </c>
      <c r="BL361" s="23" t="s">
        <v>303</v>
      </c>
      <c r="BM361" s="23" t="s">
        <v>616</v>
      </c>
    </row>
    <row r="362" spans="2:65" s="1" customFormat="1" ht="22.5" customHeight="1">
      <c r="B362" s="39"/>
      <c r="C362" s="245" t="s">
        <v>617</v>
      </c>
      <c r="D362" s="245" t="s">
        <v>284</v>
      </c>
      <c r="E362" s="246" t="s">
        <v>618</v>
      </c>
      <c r="F362" s="247" t="s">
        <v>619</v>
      </c>
      <c r="G362" s="248" t="s">
        <v>306</v>
      </c>
      <c r="H362" s="249">
        <v>1.98</v>
      </c>
      <c r="I362" s="250">
        <v>120</v>
      </c>
      <c r="J362" s="251">
        <f>ROUND(I362*H362,2)</f>
        <v>237.6</v>
      </c>
      <c r="K362" s="247" t="s">
        <v>126</v>
      </c>
      <c r="L362" s="252"/>
      <c r="M362" s="253" t="s">
        <v>21</v>
      </c>
      <c r="N362" s="254" t="s">
        <v>42</v>
      </c>
      <c r="O362" s="40"/>
      <c r="P362" s="200">
        <f>O362*H362</f>
        <v>0</v>
      </c>
      <c r="Q362" s="200">
        <v>0.001</v>
      </c>
      <c r="R362" s="200">
        <f>Q362*H362</f>
        <v>0.00198</v>
      </c>
      <c r="S362" s="200">
        <v>0</v>
      </c>
      <c r="T362" s="201">
        <f>S362*H362</f>
        <v>0</v>
      </c>
      <c r="AR362" s="23" t="s">
        <v>392</v>
      </c>
      <c r="AT362" s="23" t="s">
        <v>284</v>
      </c>
      <c r="AU362" s="23" t="s">
        <v>81</v>
      </c>
      <c r="AY362" s="23" t="s">
        <v>119</v>
      </c>
      <c r="BE362" s="202">
        <f>IF(N362="základní",J362,0)</f>
        <v>237.6</v>
      </c>
      <c r="BF362" s="202">
        <f>IF(N362="snížená",J362,0)</f>
        <v>0</v>
      </c>
      <c r="BG362" s="202">
        <f>IF(N362="zákl. přenesená",J362,0)</f>
        <v>0</v>
      </c>
      <c r="BH362" s="202">
        <f>IF(N362="sníž. přenesená",J362,0)</f>
        <v>0</v>
      </c>
      <c r="BI362" s="202">
        <f>IF(N362="nulová",J362,0)</f>
        <v>0</v>
      </c>
      <c r="BJ362" s="23" t="s">
        <v>79</v>
      </c>
      <c r="BK362" s="202">
        <f>ROUND(I362*H362,2)</f>
        <v>237.6</v>
      </c>
      <c r="BL362" s="23" t="s">
        <v>303</v>
      </c>
      <c r="BM362" s="23" t="s">
        <v>620</v>
      </c>
    </row>
    <row r="363" spans="2:51" s="12" customFormat="1" ht="13.5">
      <c r="B363" s="219"/>
      <c r="C363" s="220"/>
      <c r="D363" s="221" t="s">
        <v>175</v>
      </c>
      <c r="E363" s="220"/>
      <c r="F363" s="223" t="s">
        <v>621</v>
      </c>
      <c r="G363" s="220"/>
      <c r="H363" s="224">
        <v>1.98</v>
      </c>
      <c r="I363" s="225"/>
      <c r="J363" s="220"/>
      <c r="K363" s="220"/>
      <c r="L363" s="226"/>
      <c r="M363" s="227"/>
      <c r="N363" s="228"/>
      <c r="O363" s="228"/>
      <c r="P363" s="228"/>
      <c r="Q363" s="228"/>
      <c r="R363" s="228"/>
      <c r="S363" s="228"/>
      <c r="T363" s="229"/>
      <c r="AT363" s="230" t="s">
        <v>175</v>
      </c>
      <c r="AU363" s="230" t="s">
        <v>81</v>
      </c>
      <c r="AV363" s="12" t="s">
        <v>81</v>
      </c>
      <c r="AW363" s="12" t="s">
        <v>6</v>
      </c>
      <c r="AX363" s="12" t="s">
        <v>79</v>
      </c>
      <c r="AY363" s="230" t="s">
        <v>119</v>
      </c>
    </row>
    <row r="364" spans="2:65" s="1" customFormat="1" ht="31.5" customHeight="1">
      <c r="B364" s="39"/>
      <c r="C364" s="191" t="s">
        <v>622</v>
      </c>
      <c r="D364" s="191" t="s">
        <v>122</v>
      </c>
      <c r="E364" s="192" t="s">
        <v>623</v>
      </c>
      <c r="F364" s="193" t="s">
        <v>624</v>
      </c>
      <c r="G364" s="194" t="s">
        <v>625</v>
      </c>
      <c r="H364" s="256">
        <v>10</v>
      </c>
      <c r="I364" s="196">
        <v>3.05</v>
      </c>
      <c r="J364" s="197">
        <f>ROUND(I364*H364,2)</f>
        <v>30.5</v>
      </c>
      <c r="K364" s="193" t="s">
        <v>126</v>
      </c>
      <c r="L364" s="59"/>
      <c r="M364" s="198" t="s">
        <v>21</v>
      </c>
      <c r="N364" s="257" t="s">
        <v>42</v>
      </c>
      <c r="O364" s="206"/>
      <c r="P364" s="258">
        <f>O364*H364</f>
        <v>0</v>
      </c>
      <c r="Q364" s="258">
        <v>0</v>
      </c>
      <c r="R364" s="258">
        <f>Q364*H364</f>
        <v>0</v>
      </c>
      <c r="S364" s="258">
        <v>0</v>
      </c>
      <c r="T364" s="259">
        <f>S364*H364</f>
        <v>0</v>
      </c>
      <c r="AR364" s="23" t="s">
        <v>303</v>
      </c>
      <c r="AT364" s="23" t="s">
        <v>122</v>
      </c>
      <c r="AU364" s="23" t="s">
        <v>81</v>
      </c>
      <c r="AY364" s="23" t="s">
        <v>119</v>
      </c>
      <c r="BE364" s="202">
        <f>IF(N364="základní",J364,0)</f>
        <v>30.5</v>
      </c>
      <c r="BF364" s="202">
        <f>IF(N364="snížená",J364,0)</f>
        <v>0</v>
      </c>
      <c r="BG364" s="202">
        <f>IF(N364="zákl. přenesená",J364,0)</f>
        <v>0</v>
      </c>
      <c r="BH364" s="202">
        <f>IF(N364="sníž. přenesená",J364,0)</f>
        <v>0</v>
      </c>
      <c r="BI364" s="202">
        <f>IF(N364="nulová",J364,0)</f>
        <v>0</v>
      </c>
      <c r="BJ364" s="23" t="s">
        <v>79</v>
      </c>
      <c r="BK364" s="202">
        <f>ROUND(I364*H364,2)</f>
        <v>30.5</v>
      </c>
      <c r="BL364" s="23" t="s">
        <v>303</v>
      </c>
      <c r="BM364" s="23" t="s">
        <v>626</v>
      </c>
    </row>
    <row r="365" spans="2:12" s="1" customFormat="1" ht="6.95" customHeight="1">
      <c r="B365" s="54"/>
      <c r="C365" s="55"/>
      <c r="D365" s="55"/>
      <c r="E365" s="55"/>
      <c r="F365" s="55"/>
      <c r="G365" s="55"/>
      <c r="H365" s="55"/>
      <c r="I365" s="137"/>
      <c r="J365" s="55"/>
      <c r="K365" s="55"/>
      <c r="L365" s="59"/>
    </row>
  </sheetData>
  <sheetProtection password="CC35" sheet="1" objects="1" scenarios="1" formatCells="0" formatColumns="0" formatRows="0" sort="0" autoFilter="0"/>
  <autoFilter ref="C85:K85"/>
  <mergeCells count="9"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90551181102362" right="0.590551181102362" top="0.590551181102362" bottom="0.590551181102362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0" customWidth="1"/>
    <col min="2" max="2" width="1.66796875" style="260" customWidth="1"/>
    <col min="3" max="4" width="5" style="260" customWidth="1"/>
    <col min="5" max="5" width="11.66015625" style="260" customWidth="1"/>
    <col min="6" max="6" width="9.16015625" style="260" customWidth="1"/>
    <col min="7" max="7" width="5" style="260" customWidth="1"/>
    <col min="8" max="8" width="77.83203125" style="260" customWidth="1"/>
    <col min="9" max="10" width="20" style="260" customWidth="1"/>
    <col min="11" max="11" width="1.66796875" style="260" customWidth="1"/>
  </cols>
  <sheetData>
    <row r="1" ht="37.5" customHeight="1"/>
    <row r="2" spans="2:11" ht="7.5" customHeight="1">
      <c r="B2" s="261"/>
      <c r="C2" s="262"/>
      <c r="D2" s="262"/>
      <c r="E2" s="262"/>
      <c r="F2" s="262"/>
      <c r="G2" s="262"/>
      <c r="H2" s="262"/>
      <c r="I2" s="262"/>
      <c r="J2" s="262"/>
      <c r="K2" s="263"/>
    </row>
    <row r="3" spans="2:11" s="14" customFormat="1" ht="45" customHeight="1">
      <c r="B3" s="264"/>
      <c r="C3" s="404" t="s">
        <v>627</v>
      </c>
      <c r="D3" s="404"/>
      <c r="E3" s="404"/>
      <c r="F3" s="404"/>
      <c r="G3" s="404"/>
      <c r="H3" s="404"/>
      <c r="I3" s="404"/>
      <c r="J3" s="404"/>
      <c r="K3" s="265"/>
    </row>
    <row r="4" spans="2:11" ht="25.5" customHeight="1">
      <c r="B4" s="266"/>
      <c r="C4" s="411" t="s">
        <v>628</v>
      </c>
      <c r="D4" s="411"/>
      <c r="E4" s="411"/>
      <c r="F4" s="411"/>
      <c r="G4" s="411"/>
      <c r="H4" s="411"/>
      <c r="I4" s="411"/>
      <c r="J4" s="411"/>
      <c r="K4" s="267"/>
    </row>
    <row r="5" spans="2:11" ht="5.25" customHeight="1">
      <c r="B5" s="266"/>
      <c r="C5" s="268"/>
      <c r="D5" s="268"/>
      <c r="E5" s="268"/>
      <c r="F5" s="268"/>
      <c r="G5" s="268"/>
      <c r="H5" s="268"/>
      <c r="I5" s="268"/>
      <c r="J5" s="268"/>
      <c r="K5" s="267"/>
    </row>
    <row r="6" spans="2:11" ht="15" customHeight="1">
      <c r="B6" s="266"/>
      <c r="C6" s="407" t="s">
        <v>629</v>
      </c>
      <c r="D6" s="407"/>
      <c r="E6" s="407"/>
      <c r="F6" s="407"/>
      <c r="G6" s="407"/>
      <c r="H6" s="407"/>
      <c r="I6" s="407"/>
      <c r="J6" s="407"/>
      <c r="K6" s="267"/>
    </row>
    <row r="7" spans="2:11" ht="15" customHeight="1">
      <c r="B7" s="270"/>
      <c r="C7" s="407" t="s">
        <v>630</v>
      </c>
      <c r="D7" s="407"/>
      <c r="E7" s="407"/>
      <c r="F7" s="407"/>
      <c r="G7" s="407"/>
      <c r="H7" s="407"/>
      <c r="I7" s="407"/>
      <c r="J7" s="407"/>
      <c r="K7" s="267"/>
    </row>
    <row r="8" spans="2:11" ht="12.75" customHeight="1">
      <c r="B8" s="270"/>
      <c r="C8" s="269"/>
      <c r="D8" s="269"/>
      <c r="E8" s="269"/>
      <c r="F8" s="269"/>
      <c r="G8" s="269"/>
      <c r="H8" s="269"/>
      <c r="I8" s="269"/>
      <c r="J8" s="269"/>
      <c r="K8" s="267"/>
    </row>
    <row r="9" spans="2:11" ht="15" customHeight="1">
      <c r="B9" s="270"/>
      <c r="C9" s="407" t="s">
        <v>631</v>
      </c>
      <c r="D9" s="407"/>
      <c r="E9" s="407"/>
      <c r="F9" s="407"/>
      <c r="G9" s="407"/>
      <c r="H9" s="407"/>
      <c r="I9" s="407"/>
      <c r="J9" s="407"/>
      <c r="K9" s="267"/>
    </row>
    <row r="10" spans="2:11" ht="15" customHeight="1">
      <c r="B10" s="270"/>
      <c r="C10" s="269"/>
      <c r="D10" s="407" t="s">
        <v>632</v>
      </c>
      <c r="E10" s="407"/>
      <c r="F10" s="407"/>
      <c r="G10" s="407"/>
      <c r="H10" s="407"/>
      <c r="I10" s="407"/>
      <c r="J10" s="407"/>
      <c r="K10" s="267"/>
    </row>
    <row r="11" spans="2:11" ht="15" customHeight="1">
      <c r="B11" s="270"/>
      <c r="C11" s="271"/>
      <c r="D11" s="407" t="s">
        <v>633</v>
      </c>
      <c r="E11" s="407"/>
      <c r="F11" s="407"/>
      <c r="G11" s="407"/>
      <c r="H11" s="407"/>
      <c r="I11" s="407"/>
      <c r="J11" s="407"/>
      <c r="K11" s="267"/>
    </row>
    <row r="12" spans="2:11" ht="12.75" customHeight="1">
      <c r="B12" s="270"/>
      <c r="C12" s="271"/>
      <c r="D12" s="271"/>
      <c r="E12" s="271"/>
      <c r="F12" s="271"/>
      <c r="G12" s="271"/>
      <c r="H12" s="271"/>
      <c r="I12" s="271"/>
      <c r="J12" s="271"/>
      <c r="K12" s="267"/>
    </row>
    <row r="13" spans="2:11" ht="15" customHeight="1">
      <c r="B13" s="270"/>
      <c r="C13" s="271"/>
      <c r="D13" s="407" t="s">
        <v>634</v>
      </c>
      <c r="E13" s="407"/>
      <c r="F13" s="407"/>
      <c r="G13" s="407"/>
      <c r="H13" s="407"/>
      <c r="I13" s="407"/>
      <c r="J13" s="407"/>
      <c r="K13" s="267"/>
    </row>
    <row r="14" spans="2:11" ht="15" customHeight="1">
      <c r="B14" s="270"/>
      <c r="C14" s="271"/>
      <c r="D14" s="407" t="s">
        <v>635</v>
      </c>
      <c r="E14" s="407"/>
      <c r="F14" s="407"/>
      <c r="G14" s="407"/>
      <c r="H14" s="407"/>
      <c r="I14" s="407"/>
      <c r="J14" s="407"/>
      <c r="K14" s="267"/>
    </row>
    <row r="15" spans="2:11" ht="15" customHeight="1">
      <c r="B15" s="270"/>
      <c r="C15" s="271"/>
      <c r="D15" s="407" t="s">
        <v>636</v>
      </c>
      <c r="E15" s="407"/>
      <c r="F15" s="407"/>
      <c r="G15" s="407"/>
      <c r="H15" s="407"/>
      <c r="I15" s="407"/>
      <c r="J15" s="407"/>
      <c r="K15" s="267"/>
    </row>
    <row r="16" spans="2:11" ht="15" customHeight="1">
      <c r="B16" s="270"/>
      <c r="C16" s="271"/>
      <c r="D16" s="271"/>
      <c r="E16" s="272" t="s">
        <v>78</v>
      </c>
      <c r="F16" s="407" t="s">
        <v>637</v>
      </c>
      <c r="G16" s="407"/>
      <c r="H16" s="407"/>
      <c r="I16" s="407"/>
      <c r="J16" s="407"/>
      <c r="K16" s="267"/>
    </row>
    <row r="17" spans="2:11" ht="15" customHeight="1">
      <c r="B17" s="270"/>
      <c r="C17" s="271"/>
      <c r="D17" s="271"/>
      <c r="E17" s="272" t="s">
        <v>638</v>
      </c>
      <c r="F17" s="407" t="s">
        <v>639</v>
      </c>
      <c r="G17" s="407"/>
      <c r="H17" s="407"/>
      <c r="I17" s="407"/>
      <c r="J17" s="407"/>
      <c r="K17" s="267"/>
    </row>
    <row r="18" spans="2:11" ht="15" customHeight="1">
      <c r="B18" s="270"/>
      <c r="C18" s="271"/>
      <c r="D18" s="271"/>
      <c r="E18" s="272" t="s">
        <v>640</v>
      </c>
      <c r="F18" s="407" t="s">
        <v>641</v>
      </c>
      <c r="G18" s="407"/>
      <c r="H18" s="407"/>
      <c r="I18" s="407"/>
      <c r="J18" s="407"/>
      <c r="K18" s="267"/>
    </row>
    <row r="19" spans="2:11" ht="15" customHeight="1">
      <c r="B19" s="270"/>
      <c r="C19" s="271"/>
      <c r="D19" s="271"/>
      <c r="E19" s="272" t="s">
        <v>642</v>
      </c>
      <c r="F19" s="407" t="s">
        <v>643</v>
      </c>
      <c r="G19" s="407"/>
      <c r="H19" s="407"/>
      <c r="I19" s="407"/>
      <c r="J19" s="407"/>
      <c r="K19" s="267"/>
    </row>
    <row r="20" spans="2:11" ht="15" customHeight="1">
      <c r="B20" s="270"/>
      <c r="C20" s="271"/>
      <c r="D20" s="271"/>
      <c r="E20" s="272" t="s">
        <v>644</v>
      </c>
      <c r="F20" s="407" t="s">
        <v>645</v>
      </c>
      <c r="G20" s="407"/>
      <c r="H20" s="407"/>
      <c r="I20" s="407"/>
      <c r="J20" s="407"/>
      <c r="K20" s="267"/>
    </row>
    <row r="21" spans="2:11" ht="15" customHeight="1">
      <c r="B21" s="270"/>
      <c r="C21" s="271"/>
      <c r="D21" s="271"/>
      <c r="E21" s="272" t="s">
        <v>646</v>
      </c>
      <c r="F21" s="407" t="s">
        <v>647</v>
      </c>
      <c r="G21" s="407"/>
      <c r="H21" s="407"/>
      <c r="I21" s="407"/>
      <c r="J21" s="407"/>
      <c r="K21" s="267"/>
    </row>
    <row r="22" spans="2:11" ht="12.75" customHeight="1">
      <c r="B22" s="270"/>
      <c r="C22" s="271"/>
      <c r="D22" s="271"/>
      <c r="E22" s="271"/>
      <c r="F22" s="271"/>
      <c r="G22" s="271"/>
      <c r="H22" s="271"/>
      <c r="I22" s="271"/>
      <c r="J22" s="271"/>
      <c r="K22" s="267"/>
    </row>
    <row r="23" spans="2:11" ht="15" customHeight="1">
      <c r="B23" s="270"/>
      <c r="C23" s="407" t="s">
        <v>648</v>
      </c>
      <c r="D23" s="407"/>
      <c r="E23" s="407"/>
      <c r="F23" s="407"/>
      <c r="G23" s="407"/>
      <c r="H23" s="407"/>
      <c r="I23" s="407"/>
      <c r="J23" s="407"/>
      <c r="K23" s="267"/>
    </row>
    <row r="24" spans="2:11" ht="15" customHeight="1">
      <c r="B24" s="270"/>
      <c r="C24" s="407" t="s">
        <v>649</v>
      </c>
      <c r="D24" s="407"/>
      <c r="E24" s="407"/>
      <c r="F24" s="407"/>
      <c r="G24" s="407"/>
      <c r="H24" s="407"/>
      <c r="I24" s="407"/>
      <c r="J24" s="407"/>
      <c r="K24" s="267"/>
    </row>
    <row r="25" spans="2:11" ht="15" customHeight="1">
      <c r="B25" s="270"/>
      <c r="C25" s="269"/>
      <c r="D25" s="407" t="s">
        <v>650</v>
      </c>
      <c r="E25" s="407"/>
      <c r="F25" s="407"/>
      <c r="G25" s="407"/>
      <c r="H25" s="407"/>
      <c r="I25" s="407"/>
      <c r="J25" s="407"/>
      <c r="K25" s="267"/>
    </row>
    <row r="26" spans="2:11" ht="15" customHeight="1">
      <c r="B26" s="270"/>
      <c r="C26" s="271"/>
      <c r="D26" s="407" t="s">
        <v>651</v>
      </c>
      <c r="E26" s="407"/>
      <c r="F26" s="407"/>
      <c r="G26" s="407"/>
      <c r="H26" s="407"/>
      <c r="I26" s="407"/>
      <c r="J26" s="407"/>
      <c r="K26" s="267"/>
    </row>
    <row r="27" spans="2:11" ht="12.75" customHeight="1">
      <c r="B27" s="270"/>
      <c r="C27" s="271"/>
      <c r="D27" s="271"/>
      <c r="E27" s="271"/>
      <c r="F27" s="271"/>
      <c r="G27" s="271"/>
      <c r="H27" s="271"/>
      <c r="I27" s="271"/>
      <c r="J27" s="271"/>
      <c r="K27" s="267"/>
    </row>
    <row r="28" spans="2:11" ht="15" customHeight="1">
      <c r="B28" s="270"/>
      <c r="C28" s="271"/>
      <c r="D28" s="407" t="s">
        <v>652</v>
      </c>
      <c r="E28" s="407"/>
      <c r="F28" s="407"/>
      <c r="G28" s="407"/>
      <c r="H28" s="407"/>
      <c r="I28" s="407"/>
      <c r="J28" s="407"/>
      <c r="K28" s="267"/>
    </row>
    <row r="29" spans="2:11" ht="15" customHeight="1">
      <c r="B29" s="270"/>
      <c r="C29" s="271"/>
      <c r="D29" s="407" t="s">
        <v>653</v>
      </c>
      <c r="E29" s="407"/>
      <c r="F29" s="407"/>
      <c r="G29" s="407"/>
      <c r="H29" s="407"/>
      <c r="I29" s="407"/>
      <c r="J29" s="407"/>
      <c r="K29" s="267"/>
    </row>
    <row r="30" spans="2:11" ht="12.75" customHeight="1">
      <c r="B30" s="270"/>
      <c r="C30" s="271"/>
      <c r="D30" s="271"/>
      <c r="E30" s="271"/>
      <c r="F30" s="271"/>
      <c r="G30" s="271"/>
      <c r="H30" s="271"/>
      <c r="I30" s="271"/>
      <c r="J30" s="271"/>
      <c r="K30" s="267"/>
    </row>
    <row r="31" spans="2:11" ht="15" customHeight="1">
      <c r="B31" s="270"/>
      <c r="C31" s="271"/>
      <c r="D31" s="407" t="s">
        <v>654</v>
      </c>
      <c r="E31" s="407"/>
      <c r="F31" s="407"/>
      <c r="G31" s="407"/>
      <c r="H31" s="407"/>
      <c r="I31" s="407"/>
      <c r="J31" s="407"/>
      <c r="K31" s="267"/>
    </row>
    <row r="32" spans="2:11" ht="15" customHeight="1">
      <c r="B32" s="270"/>
      <c r="C32" s="271"/>
      <c r="D32" s="407" t="s">
        <v>655</v>
      </c>
      <c r="E32" s="407"/>
      <c r="F32" s="407"/>
      <c r="G32" s="407"/>
      <c r="H32" s="407"/>
      <c r="I32" s="407"/>
      <c r="J32" s="407"/>
      <c r="K32" s="267"/>
    </row>
    <row r="33" spans="2:11" ht="15" customHeight="1">
      <c r="B33" s="270"/>
      <c r="C33" s="271"/>
      <c r="D33" s="407" t="s">
        <v>656</v>
      </c>
      <c r="E33" s="407"/>
      <c r="F33" s="407"/>
      <c r="G33" s="407"/>
      <c r="H33" s="407"/>
      <c r="I33" s="407"/>
      <c r="J33" s="407"/>
      <c r="K33" s="267"/>
    </row>
    <row r="34" spans="2:11" ht="15" customHeight="1">
      <c r="B34" s="270"/>
      <c r="C34" s="271"/>
      <c r="D34" s="269"/>
      <c r="E34" s="273" t="s">
        <v>103</v>
      </c>
      <c r="F34" s="269"/>
      <c r="G34" s="407" t="s">
        <v>657</v>
      </c>
      <c r="H34" s="407"/>
      <c r="I34" s="407"/>
      <c r="J34" s="407"/>
      <c r="K34" s="267"/>
    </row>
    <row r="35" spans="2:11" ht="30.75" customHeight="1">
      <c r="B35" s="270"/>
      <c r="C35" s="271"/>
      <c r="D35" s="269"/>
      <c r="E35" s="273" t="s">
        <v>658</v>
      </c>
      <c r="F35" s="269"/>
      <c r="G35" s="407" t="s">
        <v>659</v>
      </c>
      <c r="H35" s="407"/>
      <c r="I35" s="407"/>
      <c r="J35" s="407"/>
      <c r="K35" s="267"/>
    </row>
    <row r="36" spans="2:11" ht="15" customHeight="1">
      <c r="B36" s="270"/>
      <c r="C36" s="271"/>
      <c r="D36" s="269"/>
      <c r="E36" s="273" t="s">
        <v>52</v>
      </c>
      <c r="F36" s="269"/>
      <c r="G36" s="407" t="s">
        <v>660</v>
      </c>
      <c r="H36" s="407"/>
      <c r="I36" s="407"/>
      <c r="J36" s="407"/>
      <c r="K36" s="267"/>
    </row>
    <row r="37" spans="2:11" ht="15" customHeight="1">
      <c r="B37" s="270"/>
      <c r="C37" s="271"/>
      <c r="D37" s="269"/>
      <c r="E37" s="273" t="s">
        <v>104</v>
      </c>
      <c r="F37" s="269"/>
      <c r="G37" s="407" t="s">
        <v>661</v>
      </c>
      <c r="H37" s="407"/>
      <c r="I37" s="407"/>
      <c r="J37" s="407"/>
      <c r="K37" s="267"/>
    </row>
    <row r="38" spans="2:11" ht="15" customHeight="1">
      <c r="B38" s="270"/>
      <c r="C38" s="271"/>
      <c r="D38" s="269"/>
      <c r="E38" s="273" t="s">
        <v>105</v>
      </c>
      <c r="F38" s="269"/>
      <c r="G38" s="407" t="s">
        <v>662</v>
      </c>
      <c r="H38" s="407"/>
      <c r="I38" s="407"/>
      <c r="J38" s="407"/>
      <c r="K38" s="267"/>
    </row>
    <row r="39" spans="2:11" ht="15" customHeight="1">
      <c r="B39" s="270"/>
      <c r="C39" s="271"/>
      <c r="D39" s="269"/>
      <c r="E39" s="273" t="s">
        <v>106</v>
      </c>
      <c r="F39" s="269"/>
      <c r="G39" s="407" t="s">
        <v>663</v>
      </c>
      <c r="H39" s="407"/>
      <c r="I39" s="407"/>
      <c r="J39" s="407"/>
      <c r="K39" s="267"/>
    </row>
    <row r="40" spans="2:11" ht="15" customHeight="1">
      <c r="B40" s="270"/>
      <c r="C40" s="271"/>
      <c r="D40" s="269"/>
      <c r="E40" s="273" t="s">
        <v>664</v>
      </c>
      <c r="F40" s="269"/>
      <c r="G40" s="407" t="s">
        <v>665</v>
      </c>
      <c r="H40" s="407"/>
      <c r="I40" s="407"/>
      <c r="J40" s="407"/>
      <c r="K40" s="267"/>
    </row>
    <row r="41" spans="2:11" ht="15" customHeight="1">
      <c r="B41" s="270"/>
      <c r="C41" s="271"/>
      <c r="D41" s="269"/>
      <c r="E41" s="273"/>
      <c r="F41" s="269"/>
      <c r="G41" s="407" t="s">
        <v>666</v>
      </c>
      <c r="H41" s="407"/>
      <c r="I41" s="407"/>
      <c r="J41" s="407"/>
      <c r="K41" s="267"/>
    </row>
    <row r="42" spans="2:11" ht="15" customHeight="1">
      <c r="B42" s="270"/>
      <c r="C42" s="271"/>
      <c r="D42" s="269"/>
      <c r="E42" s="273" t="s">
        <v>667</v>
      </c>
      <c r="F42" s="269"/>
      <c r="G42" s="407" t="s">
        <v>668</v>
      </c>
      <c r="H42" s="407"/>
      <c r="I42" s="407"/>
      <c r="J42" s="407"/>
      <c r="K42" s="267"/>
    </row>
    <row r="43" spans="2:11" ht="15" customHeight="1">
      <c r="B43" s="270"/>
      <c r="C43" s="271"/>
      <c r="D43" s="269"/>
      <c r="E43" s="273" t="s">
        <v>108</v>
      </c>
      <c r="F43" s="269"/>
      <c r="G43" s="407" t="s">
        <v>669</v>
      </c>
      <c r="H43" s="407"/>
      <c r="I43" s="407"/>
      <c r="J43" s="407"/>
      <c r="K43" s="267"/>
    </row>
    <row r="44" spans="2:11" ht="12.75" customHeight="1">
      <c r="B44" s="270"/>
      <c r="C44" s="271"/>
      <c r="D44" s="269"/>
      <c r="E44" s="269"/>
      <c r="F44" s="269"/>
      <c r="G44" s="269"/>
      <c r="H44" s="269"/>
      <c r="I44" s="269"/>
      <c r="J44" s="269"/>
      <c r="K44" s="267"/>
    </row>
    <row r="45" spans="2:11" ht="15" customHeight="1">
      <c r="B45" s="270"/>
      <c r="C45" s="271"/>
      <c r="D45" s="407" t="s">
        <v>670</v>
      </c>
      <c r="E45" s="407"/>
      <c r="F45" s="407"/>
      <c r="G45" s="407"/>
      <c r="H45" s="407"/>
      <c r="I45" s="407"/>
      <c r="J45" s="407"/>
      <c r="K45" s="267"/>
    </row>
    <row r="46" spans="2:11" ht="15" customHeight="1">
      <c r="B46" s="270"/>
      <c r="C46" s="271"/>
      <c r="D46" s="271"/>
      <c r="E46" s="407" t="s">
        <v>671</v>
      </c>
      <c r="F46" s="407"/>
      <c r="G46" s="407"/>
      <c r="H46" s="407"/>
      <c r="I46" s="407"/>
      <c r="J46" s="407"/>
      <c r="K46" s="267"/>
    </row>
    <row r="47" spans="2:11" ht="15" customHeight="1">
      <c r="B47" s="270"/>
      <c r="C47" s="271"/>
      <c r="D47" s="271"/>
      <c r="E47" s="407" t="s">
        <v>672</v>
      </c>
      <c r="F47" s="407"/>
      <c r="G47" s="407"/>
      <c r="H47" s="407"/>
      <c r="I47" s="407"/>
      <c r="J47" s="407"/>
      <c r="K47" s="267"/>
    </row>
    <row r="48" spans="2:11" ht="15" customHeight="1">
      <c r="B48" s="270"/>
      <c r="C48" s="271"/>
      <c r="D48" s="271"/>
      <c r="E48" s="407" t="s">
        <v>673</v>
      </c>
      <c r="F48" s="407"/>
      <c r="G48" s="407"/>
      <c r="H48" s="407"/>
      <c r="I48" s="407"/>
      <c r="J48" s="407"/>
      <c r="K48" s="267"/>
    </row>
    <row r="49" spans="2:11" ht="15" customHeight="1">
      <c r="B49" s="270"/>
      <c r="C49" s="271"/>
      <c r="D49" s="407" t="s">
        <v>674</v>
      </c>
      <c r="E49" s="407"/>
      <c r="F49" s="407"/>
      <c r="G49" s="407"/>
      <c r="H49" s="407"/>
      <c r="I49" s="407"/>
      <c r="J49" s="407"/>
      <c r="K49" s="267"/>
    </row>
    <row r="50" spans="2:11" ht="25.5" customHeight="1">
      <c r="B50" s="266"/>
      <c r="C50" s="411" t="s">
        <v>675</v>
      </c>
      <c r="D50" s="411"/>
      <c r="E50" s="411"/>
      <c r="F50" s="411"/>
      <c r="G50" s="411"/>
      <c r="H50" s="411"/>
      <c r="I50" s="411"/>
      <c r="J50" s="411"/>
      <c r="K50" s="267"/>
    </row>
    <row r="51" spans="2:11" ht="5.25" customHeight="1">
      <c r="B51" s="266"/>
      <c r="C51" s="268"/>
      <c r="D51" s="268"/>
      <c r="E51" s="268"/>
      <c r="F51" s="268"/>
      <c r="G51" s="268"/>
      <c r="H51" s="268"/>
      <c r="I51" s="268"/>
      <c r="J51" s="268"/>
      <c r="K51" s="267"/>
    </row>
    <row r="52" spans="2:11" ht="15" customHeight="1">
      <c r="B52" s="266"/>
      <c r="C52" s="407" t="s">
        <v>676</v>
      </c>
      <c r="D52" s="407"/>
      <c r="E52" s="407"/>
      <c r="F52" s="407"/>
      <c r="G52" s="407"/>
      <c r="H52" s="407"/>
      <c r="I52" s="407"/>
      <c r="J52" s="407"/>
      <c r="K52" s="267"/>
    </row>
    <row r="53" spans="2:11" ht="15" customHeight="1">
      <c r="B53" s="266"/>
      <c r="C53" s="407" t="s">
        <v>677</v>
      </c>
      <c r="D53" s="407"/>
      <c r="E53" s="407"/>
      <c r="F53" s="407"/>
      <c r="G53" s="407"/>
      <c r="H53" s="407"/>
      <c r="I53" s="407"/>
      <c r="J53" s="407"/>
      <c r="K53" s="267"/>
    </row>
    <row r="54" spans="2:11" ht="12.75" customHeight="1">
      <c r="B54" s="266"/>
      <c r="C54" s="269"/>
      <c r="D54" s="269"/>
      <c r="E54" s="269"/>
      <c r="F54" s="269"/>
      <c r="G54" s="269"/>
      <c r="H54" s="269"/>
      <c r="I54" s="269"/>
      <c r="J54" s="269"/>
      <c r="K54" s="267"/>
    </row>
    <row r="55" spans="2:11" ht="15" customHeight="1">
      <c r="B55" s="266"/>
      <c r="C55" s="407" t="s">
        <v>678</v>
      </c>
      <c r="D55" s="407"/>
      <c r="E55" s="407"/>
      <c r="F55" s="407"/>
      <c r="G55" s="407"/>
      <c r="H55" s="407"/>
      <c r="I55" s="407"/>
      <c r="J55" s="407"/>
      <c r="K55" s="267"/>
    </row>
    <row r="56" spans="2:11" ht="15" customHeight="1">
      <c r="B56" s="266"/>
      <c r="C56" s="271"/>
      <c r="D56" s="407" t="s">
        <v>679</v>
      </c>
      <c r="E56" s="407"/>
      <c r="F56" s="407"/>
      <c r="G56" s="407"/>
      <c r="H56" s="407"/>
      <c r="I56" s="407"/>
      <c r="J56" s="407"/>
      <c r="K56" s="267"/>
    </row>
    <row r="57" spans="2:11" ht="15" customHeight="1">
      <c r="B57" s="266"/>
      <c r="C57" s="271"/>
      <c r="D57" s="407" t="s">
        <v>680</v>
      </c>
      <c r="E57" s="407"/>
      <c r="F57" s="407"/>
      <c r="G57" s="407"/>
      <c r="H57" s="407"/>
      <c r="I57" s="407"/>
      <c r="J57" s="407"/>
      <c r="K57" s="267"/>
    </row>
    <row r="58" spans="2:11" ht="15" customHeight="1">
      <c r="B58" s="266"/>
      <c r="C58" s="271"/>
      <c r="D58" s="407" t="s">
        <v>681</v>
      </c>
      <c r="E58" s="407"/>
      <c r="F58" s="407"/>
      <c r="G58" s="407"/>
      <c r="H58" s="407"/>
      <c r="I58" s="407"/>
      <c r="J58" s="407"/>
      <c r="K58" s="267"/>
    </row>
    <row r="59" spans="2:11" ht="15" customHeight="1">
      <c r="B59" s="266"/>
      <c r="C59" s="271"/>
      <c r="D59" s="407" t="s">
        <v>682</v>
      </c>
      <c r="E59" s="407"/>
      <c r="F59" s="407"/>
      <c r="G59" s="407"/>
      <c r="H59" s="407"/>
      <c r="I59" s="407"/>
      <c r="J59" s="407"/>
      <c r="K59" s="267"/>
    </row>
    <row r="60" spans="2:11" ht="15" customHeight="1">
      <c r="B60" s="266"/>
      <c r="C60" s="271"/>
      <c r="D60" s="408" t="s">
        <v>683</v>
      </c>
      <c r="E60" s="408"/>
      <c r="F60" s="408"/>
      <c r="G60" s="408"/>
      <c r="H60" s="408"/>
      <c r="I60" s="408"/>
      <c r="J60" s="408"/>
      <c r="K60" s="267"/>
    </row>
    <row r="61" spans="2:11" ht="15" customHeight="1">
      <c r="B61" s="266"/>
      <c r="C61" s="271"/>
      <c r="D61" s="407" t="s">
        <v>684</v>
      </c>
      <c r="E61" s="407"/>
      <c r="F61" s="407"/>
      <c r="G61" s="407"/>
      <c r="H61" s="407"/>
      <c r="I61" s="407"/>
      <c r="J61" s="407"/>
      <c r="K61" s="267"/>
    </row>
    <row r="62" spans="2:11" ht="12.75" customHeight="1">
      <c r="B62" s="266"/>
      <c r="C62" s="271"/>
      <c r="D62" s="271"/>
      <c r="E62" s="274"/>
      <c r="F62" s="271"/>
      <c r="G62" s="271"/>
      <c r="H62" s="271"/>
      <c r="I62" s="271"/>
      <c r="J62" s="271"/>
      <c r="K62" s="267"/>
    </row>
    <row r="63" spans="2:11" ht="15" customHeight="1">
      <c r="B63" s="266"/>
      <c r="C63" s="271"/>
      <c r="D63" s="407" t="s">
        <v>685</v>
      </c>
      <c r="E63" s="407"/>
      <c r="F63" s="407"/>
      <c r="G63" s="407"/>
      <c r="H63" s="407"/>
      <c r="I63" s="407"/>
      <c r="J63" s="407"/>
      <c r="K63" s="267"/>
    </row>
    <row r="64" spans="2:11" ht="15" customHeight="1">
      <c r="B64" s="266"/>
      <c r="C64" s="271"/>
      <c r="D64" s="408" t="s">
        <v>686</v>
      </c>
      <c r="E64" s="408"/>
      <c r="F64" s="408"/>
      <c r="G64" s="408"/>
      <c r="H64" s="408"/>
      <c r="I64" s="408"/>
      <c r="J64" s="408"/>
      <c r="K64" s="267"/>
    </row>
    <row r="65" spans="2:11" ht="15" customHeight="1">
      <c r="B65" s="266"/>
      <c r="C65" s="271"/>
      <c r="D65" s="407" t="s">
        <v>687</v>
      </c>
      <c r="E65" s="407"/>
      <c r="F65" s="407"/>
      <c r="G65" s="407"/>
      <c r="H65" s="407"/>
      <c r="I65" s="407"/>
      <c r="J65" s="407"/>
      <c r="K65" s="267"/>
    </row>
    <row r="66" spans="2:11" ht="15" customHeight="1">
      <c r="B66" s="266"/>
      <c r="C66" s="271"/>
      <c r="D66" s="407" t="s">
        <v>688</v>
      </c>
      <c r="E66" s="407"/>
      <c r="F66" s="407"/>
      <c r="G66" s="407"/>
      <c r="H66" s="407"/>
      <c r="I66" s="407"/>
      <c r="J66" s="407"/>
      <c r="K66" s="267"/>
    </row>
    <row r="67" spans="2:11" ht="15" customHeight="1">
      <c r="B67" s="266"/>
      <c r="C67" s="271"/>
      <c r="D67" s="407" t="s">
        <v>689</v>
      </c>
      <c r="E67" s="407"/>
      <c r="F67" s="407"/>
      <c r="G67" s="407"/>
      <c r="H67" s="407"/>
      <c r="I67" s="407"/>
      <c r="J67" s="407"/>
      <c r="K67" s="267"/>
    </row>
    <row r="68" spans="2:11" ht="15" customHeight="1">
      <c r="B68" s="266"/>
      <c r="C68" s="271"/>
      <c r="D68" s="407" t="s">
        <v>690</v>
      </c>
      <c r="E68" s="407"/>
      <c r="F68" s="407"/>
      <c r="G68" s="407"/>
      <c r="H68" s="407"/>
      <c r="I68" s="407"/>
      <c r="J68" s="407"/>
      <c r="K68" s="267"/>
    </row>
    <row r="69" spans="2:11" ht="12.75" customHeight="1">
      <c r="B69" s="275"/>
      <c r="C69" s="276"/>
      <c r="D69" s="276"/>
      <c r="E69" s="276"/>
      <c r="F69" s="276"/>
      <c r="G69" s="276"/>
      <c r="H69" s="276"/>
      <c r="I69" s="276"/>
      <c r="J69" s="276"/>
      <c r="K69" s="277"/>
    </row>
    <row r="70" spans="2:11" ht="18.75" customHeight="1">
      <c r="B70" s="278"/>
      <c r="C70" s="278"/>
      <c r="D70" s="278"/>
      <c r="E70" s="278"/>
      <c r="F70" s="278"/>
      <c r="G70" s="278"/>
      <c r="H70" s="278"/>
      <c r="I70" s="278"/>
      <c r="J70" s="278"/>
      <c r="K70" s="279"/>
    </row>
    <row r="71" spans="2:11" ht="18.75" customHeight="1">
      <c r="B71" s="279"/>
      <c r="C71" s="279"/>
      <c r="D71" s="279"/>
      <c r="E71" s="279"/>
      <c r="F71" s="279"/>
      <c r="G71" s="279"/>
      <c r="H71" s="279"/>
      <c r="I71" s="279"/>
      <c r="J71" s="279"/>
      <c r="K71" s="279"/>
    </row>
    <row r="72" spans="2:11" ht="7.5" customHeight="1">
      <c r="B72" s="280"/>
      <c r="C72" s="281"/>
      <c r="D72" s="281"/>
      <c r="E72" s="281"/>
      <c r="F72" s="281"/>
      <c r="G72" s="281"/>
      <c r="H72" s="281"/>
      <c r="I72" s="281"/>
      <c r="J72" s="281"/>
      <c r="K72" s="282"/>
    </row>
    <row r="73" spans="2:11" ht="45" customHeight="1">
      <c r="B73" s="283"/>
      <c r="C73" s="409" t="s">
        <v>89</v>
      </c>
      <c r="D73" s="409"/>
      <c r="E73" s="409"/>
      <c r="F73" s="409"/>
      <c r="G73" s="409"/>
      <c r="H73" s="409"/>
      <c r="I73" s="409"/>
      <c r="J73" s="409"/>
      <c r="K73" s="284"/>
    </row>
    <row r="74" spans="2:11" ht="17.25" customHeight="1">
      <c r="B74" s="283"/>
      <c r="C74" s="285" t="s">
        <v>691</v>
      </c>
      <c r="D74" s="285"/>
      <c r="E74" s="285"/>
      <c r="F74" s="285" t="s">
        <v>692</v>
      </c>
      <c r="G74" s="286"/>
      <c r="H74" s="285" t="s">
        <v>104</v>
      </c>
      <c r="I74" s="285" t="s">
        <v>56</v>
      </c>
      <c r="J74" s="285" t="s">
        <v>693</v>
      </c>
      <c r="K74" s="284"/>
    </row>
    <row r="75" spans="2:11" ht="17.25" customHeight="1">
      <c r="B75" s="283"/>
      <c r="C75" s="287" t="s">
        <v>694</v>
      </c>
      <c r="D75" s="287"/>
      <c r="E75" s="287"/>
      <c r="F75" s="288" t="s">
        <v>695</v>
      </c>
      <c r="G75" s="289"/>
      <c r="H75" s="287"/>
      <c r="I75" s="287"/>
      <c r="J75" s="287" t="s">
        <v>696</v>
      </c>
      <c r="K75" s="284"/>
    </row>
    <row r="76" spans="2:11" ht="5.25" customHeight="1">
      <c r="B76" s="283"/>
      <c r="C76" s="290"/>
      <c r="D76" s="290"/>
      <c r="E76" s="290"/>
      <c r="F76" s="290"/>
      <c r="G76" s="291"/>
      <c r="H76" s="290"/>
      <c r="I76" s="290"/>
      <c r="J76" s="290"/>
      <c r="K76" s="284"/>
    </row>
    <row r="77" spans="2:11" ht="15" customHeight="1">
      <c r="B77" s="283"/>
      <c r="C77" s="273" t="s">
        <v>52</v>
      </c>
      <c r="D77" s="290"/>
      <c r="E77" s="290"/>
      <c r="F77" s="292" t="s">
        <v>697</v>
      </c>
      <c r="G77" s="291"/>
      <c r="H77" s="273" t="s">
        <v>698</v>
      </c>
      <c r="I77" s="273" t="s">
        <v>699</v>
      </c>
      <c r="J77" s="273">
        <v>20</v>
      </c>
      <c r="K77" s="284"/>
    </row>
    <row r="78" spans="2:11" ht="15" customHeight="1">
      <c r="B78" s="283"/>
      <c r="C78" s="273" t="s">
        <v>700</v>
      </c>
      <c r="D78" s="273"/>
      <c r="E78" s="273"/>
      <c r="F78" s="292" t="s">
        <v>697</v>
      </c>
      <c r="G78" s="291"/>
      <c r="H78" s="273" t="s">
        <v>701</v>
      </c>
      <c r="I78" s="273" t="s">
        <v>699</v>
      </c>
      <c r="J78" s="273">
        <v>120</v>
      </c>
      <c r="K78" s="284"/>
    </row>
    <row r="79" spans="2:11" ht="15" customHeight="1">
      <c r="B79" s="293"/>
      <c r="C79" s="273" t="s">
        <v>702</v>
      </c>
      <c r="D79" s="273"/>
      <c r="E79" s="273"/>
      <c r="F79" s="292" t="s">
        <v>703</v>
      </c>
      <c r="G79" s="291"/>
      <c r="H79" s="273" t="s">
        <v>704</v>
      </c>
      <c r="I79" s="273" t="s">
        <v>699</v>
      </c>
      <c r="J79" s="273">
        <v>50</v>
      </c>
      <c r="K79" s="284"/>
    </row>
    <row r="80" spans="2:11" ht="15" customHeight="1">
      <c r="B80" s="293"/>
      <c r="C80" s="273" t="s">
        <v>705</v>
      </c>
      <c r="D80" s="273"/>
      <c r="E80" s="273"/>
      <c r="F80" s="292" t="s">
        <v>697</v>
      </c>
      <c r="G80" s="291"/>
      <c r="H80" s="273" t="s">
        <v>706</v>
      </c>
      <c r="I80" s="273" t="s">
        <v>707</v>
      </c>
      <c r="J80" s="273"/>
      <c r="K80" s="284"/>
    </row>
    <row r="81" spans="2:11" ht="15" customHeight="1">
      <c r="B81" s="293"/>
      <c r="C81" s="294" t="s">
        <v>708</v>
      </c>
      <c r="D81" s="294"/>
      <c r="E81" s="294"/>
      <c r="F81" s="295" t="s">
        <v>703</v>
      </c>
      <c r="G81" s="294"/>
      <c r="H81" s="294" t="s">
        <v>709</v>
      </c>
      <c r="I81" s="294" t="s">
        <v>699</v>
      </c>
      <c r="J81" s="294">
        <v>15</v>
      </c>
      <c r="K81" s="284"/>
    </row>
    <row r="82" spans="2:11" ht="15" customHeight="1">
      <c r="B82" s="293"/>
      <c r="C82" s="294" t="s">
        <v>710</v>
      </c>
      <c r="D82" s="294"/>
      <c r="E82" s="294"/>
      <c r="F82" s="295" t="s">
        <v>703</v>
      </c>
      <c r="G82" s="294"/>
      <c r="H82" s="294" t="s">
        <v>711</v>
      </c>
      <c r="I82" s="294" t="s">
        <v>699</v>
      </c>
      <c r="J82" s="294">
        <v>15</v>
      </c>
      <c r="K82" s="284"/>
    </row>
    <row r="83" spans="2:11" ht="15" customHeight="1">
      <c r="B83" s="293"/>
      <c r="C83" s="294" t="s">
        <v>712</v>
      </c>
      <c r="D83" s="294"/>
      <c r="E83" s="294"/>
      <c r="F83" s="295" t="s">
        <v>703</v>
      </c>
      <c r="G83" s="294"/>
      <c r="H83" s="294" t="s">
        <v>713</v>
      </c>
      <c r="I83" s="294" t="s">
        <v>699</v>
      </c>
      <c r="J83" s="294">
        <v>20</v>
      </c>
      <c r="K83" s="284"/>
    </row>
    <row r="84" spans="2:11" ht="15" customHeight="1">
      <c r="B84" s="293"/>
      <c r="C84" s="294" t="s">
        <v>714</v>
      </c>
      <c r="D84" s="294"/>
      <c r="E84" s="294"/>
      <c r="F84" s="295" t="s">
        <v>703</v>
      </c>
      <c r="G84" s="294"/>
      <c r="H84" s="294" t="s">
        <v>715</v>
      </c>
      <c r="I84" s="294" t="s">
        <v>699</v>
      </c>
      <c r="J84" s="294">
        <v>20</v>
      </c>
      <c r="K84" s="284"/>
    </row>
    <row r="85" spans="2:11" ht="15" customHeight="1">
      <c r="B85" s="293"/>
      <c r="C85" s="273" t="s">
        <v>716</v>
      </c>
      <c r="D85" s="273"/>
      <c r="E85" s="273"/>
      <c r="F85" s="292" t="s">
        <v>703</v>
      </c>
      <c r="G85" s="291"/>
      <c r="H85" s="273" t="s">
        <v>717</v>
      </c>
      <c r="I85" s="273" t="s">
        <v>699</v>
      </c>
      <c r="J85" s="273">
        <v>50</v>
      </c>
      <c r="K85" s="284"/>
    </row>
    <row r="86" spans="2:11" ht="15" customHeight="1">
      <c r="B86" s="293"/>
      <c r="C86" s="273" t="s">
        <v>718</v>
      </c>
      <c r="D86" s="273"/>
      <c r="E86" s="273"/>
      <c r="F86" s="292" t="s">
        <v>703</v>
      </c>
      <c r="G86" s="291"/>
      <c r="H86" s="273" t="s">
        <v>719</v>
      </c>
      <c r="I86" s="273" t="s">
        <v>699</v>
      </c>
      <c r="J86" s="273">
        <v>20</v>
      </c>
      <c r="K86" s="284"/>
    </row>
    <row r="87" spans="2:11" ht="15" customHeight="1">
      <c r="B87" s="293"/>
      <c r="C87" s="273" t="s">
        <v>720</v>
      </c>
      <c r="D87" s="273"/>
      <c r="E87" s="273"/>
      <c r="F87" s="292" t="s">
        <v>703</v>
      </c>
      <c r="G87" s="291"/>
      <c r="H87" s="273" t="s">
        <v>721</v>
      </c>
      <c r="I87" s="273" t="s">
        <v>699</v>
      </c>
      <c r="J87" s="273">
        <v>20</v>
      </c>
      <c r="K87" s="284"/>
    </row>
    <row r="88" spans="2:11" ht="15" customHeight="1">
      <c r="B88" s="293"/>
      <c r="C88" s="273" t="s">
        <v>722</v>
      </c>
      <c r="D88" s="273"/>
      <c r="E88" s="273"/>
      <c r="F88" s="292" t="s">
        <v>703</v>
      </c>
      <c r="G88" s="291"/>
      <c r="H88" s="273" t="s">
        <v>723</v>
      </c>
      <c r="I88" s="273" t="s">
        <v>699</v>
      </c>
      <c r="J88" s="273">
        <v>50</v>
      </c>
      <c r="K88" s="284"/>
    </row>
    <row r="89" spans="2:11" ht="15" customHeight="1">
      <c r="B89" s="293"/>
      <c r="C89" s="273" t="s">
        <v>724</v>
      </c>
      <c r="D89" s="273"/>
      <c r="E89" s="273"/>
      <c r="F89" s="292" t="s">
        <v>703</v>
      </c>
      <c r="G89" s="291"/>
      <c r="H89" s="273" t="s">
        <v>724</v>
      </c>
      <c r="I89" s="273" t="s">
        <v>699</v>
      </c>
      <c r="J89" s="273">
        <v>50</v>
      </c>
      <c r="K89" s="284"/>
    </row>
    <row r="90" spans="2:11" ht="15" customHeight="1">
      <c r="B90" s="293"/>
      <c r="C90" s="273" t="s">
        <v>109</v>
      </c>
      <c r="D90" s="273"/>
      <c r="E90" s="273"/>
      <c r="F90" s="292" t="s">
        <v>703</v>
      </c>
      <c r="G90" s="291"/>
      <c r="H90" s="273" t="s">
        <v>725</v>
      </c>
      <c r="I90" s="273" t="s">
        <v>699</v>
      </c>
      <c r="J90" s="273">
        <v>255</v>
      </c>
      <c r="K90" s="284"/>
    </row>
    <row r="91" spans="2:11" ht="15" customHeight="1">
      <c r="B91" s="293"/>
      <c r="C91" s="273" t="s">
        <v>726</v>
      </c>
      <c r="D91" s="273"/>
      <c r="E91" s="273"/>
      <c r="F91" s="292" t="s">
        <v>697</v>
      </c>
      <c r="G91" s="291"/>
      <c r="H91" s="273" t="s">
        <v>727</v>
      </c>
      <c r="I91" s="273" t="s">
        <v>728</v>
      </c>
      <c r="J91" s="273"/>
      <c r="K91" s="284"/>
    </row>
    <row r="92" spans="2:11" ht="15" customHeight="1">
      <c r="B92" s="293"/>
      <c r="C92" s="273" t="s">
        <v>729</v>
      </c>
      <c r="D92" s="273"/>
      <c r="E92" s="273"/>
      <c r="F92" s="292" t="s">
        <v>697</v>
      </c>
      <c r="G92" s="291"/>
      <c r="H92" s="273" t="s">
        <v>730</v>
      </c>
      <c r="I92" s="273" t="s">
        <v>731</v>
      </c>
      <c r="J92" s="273"/>
      <c r="K92" s="284"/>
    </row>
    <row r="93" spans="2:11" ht="15" customHeight="1">
      <c r="B93" s="293"/>
      <c r="C93" s="273" t="s">
        <v>732</v>
      </c>
      <c r="D93" s="273"/>
      <c r="E93" s="273"/>
      <c r="F93" s="292" t="s">
        <v>697</v>
      </c>
      <c r="G93" s="291"/>
      <c r="H93" s="273" t="s">
        <v>732</v>
      </c>
      <c r="I93" s="273" t="s">
        <v>731</v>
      </c>
      <c r="J93" s="273"/>
      <c r="K93" s="284"/>
    </row>
    <row r="94" spans="2:11" ht="15" customHeight="1">
      <c r="B94" s="293"/>
      <c r="C94" s="273" t="s">
        <v>37</v>
      </c>
      <c r="D94" s="273"/>
      <c r="E94" s="273"/>
      <c r="F94" s="292" t="s">
        <v>697</v>
      </c>
      <c r="G94" s="291"/>
      <c r="H94" s="273" t="s">
        <v>733</v>
      </c>
      <c r="I94" s="273" t="s">
        <v>731</v>
      </c>
      <c r="J94" s="273"/>
      <c r="K94" s="284"/>
    </row>
    <row r="95" spans="2:11" ht="15" customHeight="1">
      <c r="B95" s="293"/>
      <c r="C95" s="273" t="s">
        <v>47</v>
      </c>
      <c r="D95" s="273"/>
      <c r="E95" s="273"/>
      <c r="F95" s="292" t="s">
        <v>697</v>
      </c>
      <c r="G95" s="291"/>
      <c r="H95" s="273" t="s">
        <v>734</v>
      </c>
      <c r="I95" s="273" t="s">
        <v>731</v>
      </c>
      <c r="J95" s="273"/>
      <c r="K95" s="284"/>
    </row>
    <row r="96" spans="2:11" ht="15" customHeight="1">
      <c r="B96" s="296"/>
      <c r="C96" s="297"/>
      <c r="D96" s="297"/>
      <c r="E96" s="297"/>
      <c r="F96" s="297"/>
      <c r="G96" s="297"/>
      <c r="H96" s="297"/>
      <c r="I96" s="297"/>
      <c r="J96" s="297"/>
      <c r="K96" s="298"/>
    </row>
    <row r="97" spans="2:11" ht="18.75" customHeight="1">
      <c r="B97" s="299"/>
      <c r="C97" s="300"/>
      <c r="D97" s="300"/>
      <c r="E97" s="300"/>
      <c r="F97" s="300"/>
      <c r="G97" s="300"/>
      <c r="H97" s="300"/>
      <c r="I97" s="300"/>
      <c r="J97" s="300"/>
      <c r="K97" s="299"/>
    </row>
    <row r="98" spans="2:11" ht="18.75" customHeight="1">
      <c r="B98" s="279"/>
      <c r="C98" s="279"/>
      <c r="D98" s="279"/>
      <c r="E98" s="279"/>
      <c r="F98" s="279"/>
      <c r="G98" s="279"/>
      <c r="H98" s="279"/>
      <c r="I98" s="279"/>
      <c r="J98" s="279"/>
      <c r="K98" s="279"/>
    </row>
    <row r="99" spans="2:11" ht="7.5" customHeight="1">
      <c r="B99" s="280"/>
      <c r="C99" s="281"/>
      <c r="D99" s="281"/>
      <c r="E99" s="281"/>
      <c r="F99" s="281"/>
      <c r="G99" s="281"/>
      <c r="H99" s="281"/>
      <c r="I99" s="281"/>
      <c r="J99" s="281"/>
      <c r="K99" s="282"/>
    </row>
    <row r="100" spans="2:11" ht="45" customHeight="1">
      <c r="B100" s="283"/>
      <c r="C100" s="409" t="s">
        <v>735</v>
      </c>
      <c r="D100" s="409"/>
      <c r="E100" s="409"/>
      <c r="F100" s="409"/>
      <c r="G100" s="409"/>
      <c r="H100" s="409"/>
      <c r="I100" s="409"/>
      <c r="J100" s="409"/>
      <c r="K100" s="284"/>
    </row>
    <row r="101" spans="2:11" ht="17.25" customHeight="1">
      <c r="B101" s="283"/>
      <c r="C101" s="285" t="s">
        <v>691</v>
      </c>
      <c r="D101" s="285"/>
      <c r="E101" s="285"/>
      <c r="F101" s="285" t="s">
        <v>692</v>
      </c>
      <c r="G101" s="286"/>
      <c r="H101" s="285" t="s">
        <v>104</v>
      </c>
      <c r="I101" s="285" t="s">
        <v>56</v>
      </c>
      <c r="J101" s="285" t="s">
        <v>693</v>
      </c>
      <c r="K101" s="284"/>
    </row>
    <row r="102" spans="2:11" ht="17.25" customHeight="1">
      <c r="B102" s="283"/>
      <c r="C102" s="287" t="s">
        <v>694</v>
      </c>
      <c r="D102" s="287"/>
      <c r="E102" s="287"/>
      <c r="F102" s="288" t="s">
        <v>695</v>
      </c>
      <c r="G102" s="289"/>
      <c r="H102" s="287"/>
      <c r="I102" s="287"/>
      <c r="J102" s="287" t="s">
        <v>696</v>
      </c>
      <c r="K102" s="284"/>
    </row>
    <row r="103" spans="2:11" ht="5.25" customHeight="1">
      <c r="B103" s="283"/>
      <c r="C103" s="285"/>
      <c r="D103" s="285"/>
      <c r="E103" s="285"/>
      <c r="F103" s="285"/>
      <c r="G103" s="301"/>
      <c r="H103" s="285"/>
      <c r="I103" s="285"/>
      <c r="J103" s="285"/>
      <c r="K103" s="284"/>
    </row>
    <row r="104" spans="2:11" ht="15" customHeight="1">
      <c r="B104" s="283"/>
      <c r="C104" s="273" t="s">
        <v>52</v>
      </c>
      <c r="D104" s="290"/>
      <c r="E104" s="290"/>
      <c r="F104" s="292" t="s">
        <v>697</v>
      </c>
      <c r="G104" s="301"/>
      <c r="H104" s="273" t="s">
        <v>736</v>
      </c>
      <c r="I104" s="273" t="s">
        <v>699</v>
      </c>
      <c r="J104" s="273">
        <v>20</v>
      </c>
      <c r="K104" s="284"/>
    </row>
    <row r="105" spans="2:11" ht="15" customHeight="1">
      <c r="B105" s="283"/>
      <c r="C105" s="273" t="s">
        <v>700</v>
      </c>
      <c r="D105" s="273"/>
      <c r="E105" s="273"/>
      <c r="F105" s="292" t="s">
        <v>697</v>
      </c>
      <c r="G105" s="273"/>
      <c r="H105" s="273" t="s">
        <v>736</v>
      </c>
      <c r="I105" s="273" t="s">
        <v>699</v>
      </c>
      <c r="J105" s="273">
        <v>120</v>
      </c>
      <c r="K105" s="284"/>
    </row>
    <row r="106" spans="2:11" ht="15" customHeight="1">
      <c r="B106" s="293"/>
      <c r="C106" s="273" t="s">
        <v>702</v>
      </c>
      <c r="D106" s="273"/>
      <c r="E106" s="273"/>
      <c r="F106" s="292" t="s">
        <v>703</v>
      </c>
      <c r="G106" s="273"/>
      <c r="H106" s="273" t="s">
        <v>736</v>
      </c>
      <c r="I106" s="273" t="s">
        <v>699</v>
      </c>
      <c r="J106" s="273">
        <v>50</v>
      </c>
      <c r="K106" s="284"/>
    </row>
    <row r="107" spans="2:11" ht="15" customHeight="1">
      <c r="B107" s="293"/>
      <c r="C107" s="273" t="s">
        <v>705</v>
      </c>
      <c r="D107" s="273"/>
      <c r="E107" s="273"/>
      <c r="F107" s="292" t="s">
        <v>697</v>
      </c>
      <c r="G107" s="273"/>
      <c r="H107" s="273" t="s">
        <v>736</v>
      </c>
      <c r="I107" s="273" t="s">
        <v>707</v>
      </c>
      <c r="J107" s="273"/>
      <c r="K107" s="284"/>
    </row>
    <row r="108" spans="2:11" ht="15" customHeight="1">
      <c r="B108" s="293"/>
      <c r="C108" s="273" t="s">
        <v>716</v>
      </c>
      <c r="D108" s="273"/>
      <c r="E108" s="273"/>
      <c r="F108" s="292" t="s">
        <v>703</v>
      </c>
      <c r="G108" s="273"/>
      <c r="H108" s="273" t="s">
        <v>736</v>
      </c>
      <c r="I108" s="273" t="s">
        <v>699</v>
      </c>
      <c r="J108" s="273">
        <v>50</v>
      </c>
      <c r="K108" s="284"/>
    </row>
    <row r="109" spans="2:11" ht="15" customHeight="1">
      <c r="B109" s="293"/>
      <c r="C109" s="273" t="s">
        <v>724</v>
      </c>
      <c r="D109" s="273"/>
      <c r="E109" s="273"/>
      <c r="F109" s="292" t="s">
        <v>703</v>
      </c>
      <c r="G109" s="273"/>
      <c r="H109" s="273" t="s">
        <v>736</v>
      </c>
      <c r="I109" s="273" t="s">
        <v>699</v>
      </c>
      <c r="J109" s="273">
        <v>50</v>
      </c>
      <c r="K109" s="284"/>
    </row>
    <row r="110" spans="2:11" ht="15" customHeight="1">
      <c r="B110" s="293"/>
      <c r="C110" s="273" t="s">
        <v>722</v>
      </c>
      <c r="D110" s="273"/>
      <c r="E110" s="273"/>
      <c r="F110" s="292" t="s">
        <v>703</v>
      </c>
      <c r="G110" s="273"/>
      <c r="H110" s="273" t="s">
        <v>736</v>
      </c>
      <c r="I110" s="273" t="s">
        <v>699</v>
      </c>
      <c r="J110" s="273">
        <v>50</v>
      </c>
      <c r="K110" s="284"/>
    </row>
    <row r="111" spans="2:11" ht="15" customHeight="1">
      <c r="B111" s="293"/>
      <c r="C111" s="273" t="s">
        <v>52</v>
      </c>
      <c r="D111" s="273"/>
      <c r="E111" s="273"/>
      <c r="F111" s="292" t="s">
        <v>697</v>
      </c>
      <c r="G111" s="273"/>
      <c r="H111" s="273" t="s">
        <v>737</v>
      </c>
      <c r="I111" s="273" t="s">
        <v>699</v>
      </c>
      <c r="J111" s="273">
        <v>20</v>
      </c>
      <c r="K111" s="284"/>
    </row>
    <row r="112" spans="2:11" ht="15" customHeight="1">
      <c r="B112" s="293"/>
      <c r="C112" s="273" t="s">
        <v>738</v>
      </c>
      <c r="D112" s="273"/>
      <c r="E112" s="273"/>
      <c r="F112" s="292" t="s">
        <v>697</v>
      </c>
      <c r="G112" s="273"/>
      <c r="H112" s="273" t="s">
        <v>739</v>
      </c>
      <c r="I112" s="273" t="s">
        <v>699</v>
      </c>
      <c r="J112" s="273">
        <v>120</v>
      </c>
      <c r="K112" s="284"/>
    </row>
    <row r="113" spans="2:11" ht="15" customHeight="1">
      <c r="B113" s="293"/>
      <c r="C113" s="273" t="s">
        <v>37</v>
      </c>
      <c r="D113" s="273"/>
      <c r="E113" s="273"/>
      <c r="F113" s="292" t="s">
        <v>697</v>
      </c>
      <c r="G113" s="273"/>
      <c r="H113" s="273" t="s">
        <v>740</v>
      </c>
      <c r="I113" s="273" t="s">
        <v>731</v>
      </c>
      <c r="J113" s="273"/>
      <c r="K113" s="284"/>
    </row>
    <row r="114" spans="2:11" ht="15" customHeight="1">
      <c r="B114" s="293"/>
      <c r="C114" s="273" t="s">
        <v>47</v>
      </c>
      <c r="D114" s="273"/>
      <c r="E114" s="273"/>
      <c r="F114" s="292" t="s">
        <v>697</v>
      </c>
      <c r="G114" s="273"/>
      <c r="H114" s="273" t="s">
        <v>741</v>
      </c>
      <c r="I114" s="273" t="s">
        <v>731</v>
      </c>
      <c r="J114" s="273"/>
      <c r="K114" s="284"/>
    </row>
    <row r="115" spans="2:11" ht="15" customHeight="1">
      <c r="B115" s="293"/>
      <c r="C115" s="273" t="s">
        <v>56</v>
      </c>
      <c r="D115" s="273"/>
      <c r="E115" s="273"/>
      <c r="F115" s="292" t="s">
        <v>697</v>
      </c>
      <c r="G115" s="273"/>
      <c r="H115" s="273" t="s">
        <v>742</v>
      </c>
      <c r="I115" s="273" t="s">
        <v>743</v>
      </c>
      <c r="J115" s="273"/>
      <c r="K115" s="284"/>
    </row>
    <row r="116" spans="2:11" ht="15" customHeight="1">
      <c r="B116" s="296"/>
      <c r="C116" s="302"/>
      <c r="D116" s="302"/>
      <c r="E116" s="302"/>
      <c r="F116" s="302"/>
      <c r="G116" s="302"/>
      <c r="H116" s="302"/>
      <c r="I116" s="302"/>
      <c r="J116" s="302"/>
      <c r="K116" s="298"/>
    </row>
    <row r="117" spans="2:11" ht="18.75" customHeight="1">
      <c r="B117" s="303"/>
      <c r="C117" s="269"/>
      <c r="D117" s="269"/>
      <c r="E117" s="269"/>
      <c r="F117" s="304"/>
      <c r="G117" s="269"/>
      <c r="H117" s="269"/>
      <c r="I117" s="269"/>
      <c r="J117" s="269"/>
      <c r="K117" s="303"/>
    </row>
    <row r="118" spans="2:11" ht="18.75" customHeight="1">
      <c r="B118" s="279"/>
      <c r="C118" s="279"/>
      <c r="D118" s="279"/>
      <c r="E118" s="279"/>
      <c r="F118" s="279"/>
      <c r="G118" s="279"/>
      <c r="H118" s="279"/>
      <c r="I118" s="279"/>
      <c r="J118" s="279"/>
      <c r="K118" s="279"/>
    </row>
    <row r="119" spans="2:11" ht="7.5" customHeight="1">
      <c r="B119" s="305"/>
      <c r="C119" s="306"/>
      <c r="D119" s="306"/>
      <c r="E119" s="306"/>
      <c r="F119" s="306"/>
      <c r="G119" s="306"/>
      <c r="H119" s="306"/>
      <c r="I119" s="306"/>
      <c r="J119" s="306"/>
      <c r="K119" s="307"/>
    </row>
    <row r="120" spans="2:11" ht="45" customHeight="1">
      <c r="B120" s="308"/>
      <c r="C120" s="404" t="s">
        <v>744</v>
      </c>
      <c r="D120" s="404"/>
      <c r="E120" s="404"/>
      <c r="F120" s="404"/>
      <c r="G120" s="404"/>
      <c r="H120" s="404"/>
      <c r="I120" s="404"/>
      <c r="J120" s="404"/>
      <c r="K120" s="309"/>
    </row>
    <row r="121" spans="2:11" ht="17.25" customHeight="1">
      <c r="B121" s="310"/>
      <c r="C121" s="285" t="s">
        <v>691</v>
      </c>
      <c r="D121" s="285"/>
      <c r="E121" s="285"/>
      <c r="F121" s="285" t="s">
        <v>692</v>
      </c>
      <c r="G121" s="286"/>
      <c r="H121" s="285" t="s">
        <v>104</v>
      </c>
      <c r="I121" s="285" t="s">
        <v>56</v>
      </c>
      <c r="J121" s="285" t="s">
        <v>693</v>
      </c>
      <c r="K121" s="311"/>
    </row>
    <row r="122" spans="2:11" ht="17.25" customHeight="1">
      <c r="B122" s="310"/>
      <c r="C122" s="287" t="s">
        <v>694</v>
      </c>
      <c r="D122" s="287"/>
      <c r="E122" s="287"/>
      <c r="F122" s="288" t="s">
        <v>695</v>
      </c>
      <c r="G122" s="289"/>
      <c r="H122" s="287"/>
      <c r="I122" s="287"/>
      <c r="J122" s="287" t="s">
        <v>696</v>
      </c>
      <c r="K122" s="311"/>
    </row>
    <row r="123" spans="2:11" ht="5.25" customHeight="1">
      <c r="B123" s="312"/>
      <c r="C123" s="290"/>
      <c r="D123" s="290"/>
      <c r="E123" s="290"/>
      <c r="F123" s="290"/>
      <c r="G123" s="273"/>
      <c r="H123" s="290"/>
      <c r="I123" s="290"/>
      <c r="J123" s="290"/>
      <c r="K123" s="313"/>
    </row>
    <row r="124" spans="2:11" ht="15" customHeight="1">
      <c r="B124" s="312"/>
      <c r="C124" s="273" t="s">
        <v>700</v>
      </c>
      <c r="D124" s="290"/>
      <c r="E124" s="290"/>
      <c r="F124" s="292" t="s">
        <v>697</v>
      </c>
      <c r="G124" s="273"/>
      <c r="H124" s="273" t="s">
        <v>736</v>
      </c>
      <c r="I124" s="273" t="s">
        <v>699</v>
      </c>
      <c r="J124" s="273">
        <v>120</v>
      </c>
      <c r="K124" s="314"/>
    </row>
    <row r="125" spans="2:11" ht="15" customHeight="1">
      <c r="B125" s="312"/>
      <c r="C125" s="273" t="s">
        <v>745</v>
      </c>
      <c r="D125" s="273"/>
      <c r="E125" s="273"/>
      <c r="F125" s="292" t="s">
        <v>697</v>
      </c>
      <c r="G125" s="273"/>
      <c r="H125" s="273" t="s">
        <v>746</v>
      </c>
      <c r="I125" s="273" t="s">
        <v>699</v>
      </c>
      <c r="J125" s="273" t="s">
        <v>747</v>
      </c>
      <c r="K125" s="314"/>
    </row>
    <row r="126" spans="2:11" ht="15" customHeight="1">
      <c r="B126" s="312"/>
      <c r="C126" s="273" t="s">
        <v>646</v>
      </c>
      <c r="D126" s="273"/>
      <c r="E126" s="273"/>
      <c r="F126" s="292" t="s">
        <v>697</v>
      </c>
      <c r="G126" s="273"/>
      <c r="H126" s="273" t="s">
        <v>748</v>
      </c>
      <c r="I126" s="273" t="s">
        <v>699</v>
      </c>
      <c r="J126" s="273" t="s">
        <v>747</v>
      </c>
      <c r="K126" s="314"/>
    </row>
    <row r="127" spans="2:11" ht="15" customHeight="1">
      <c r="B127" s="312"/>
      <c r="C127" s="273" t="s">
        <v>708</v>
      </c>
      <c r="D127" s="273"/>
      <c r="E127" s="273"/>
      <c r="F127" s="292" t="s">
        <v>703</v>
      </c>
      <c r="G127" s="273"/>
      <c r="H127" s="273" t="s">
        <v>709</v>
      </c>
      <c r="I127" s="273" t="s">
        <v>699</v>
      </c>
      <c r="J127" s="273">
        <v>15</v>
      </c>
      <c r="K127" s="314"/>
    </row>
    <row r="128" spans="2:11" ht="15" customHeight="1">
      <c r="B128" s="312"/>
      <c r="C128" s="294" t="s">
        <v>710</v>
      </c>
      <c r="D128" s="294"/>
      <c r="E128" s="294"/>
      <c r="F128" s="295" t="s">
        <v>703</v>
      </c>
      <c r="G128" s="294"/>
      <c r="H128" s="294" t="s">
        <v>711</v>
      </c>
      <c r="I128" s="294" t="s">
        <v>699</v>
      </c>
      <c r="J128" s="294">
        <v>15</v>
      </c>
      <c r="K128" s="314"/>
    </row>
    <row r="129" spans="2:11" ht="15" customHeight="1">
      <c r="B129" s="312"/>
      <c r="C129" s="294" t="s">
        <v>712</v>
      </c>
      <c r="D129" s="294"/>
      <c r="E129" s="294"/>
      <c r="F129" s="295" t="s">
        <v>703</v>
      </c>
      <c r="G129" s="294"/>
      <c r="H129" s="294" t="s">
        <v>713</v>
      </c>
      <c r="I129" s="294" t="s">
        <v>699</v>
      </c>
      <c r="J129" s="294">
        <v>20</v>
      </c>
      <c r="K129" s="314"/>
    </row>
    <row r="130" spans="2:11" ht="15" customHeight="1">
      <c r="B130" s="312"/>
      <c r="C130" s="294" t="s">
        <v>714</v>
      </c>
      <c r="D130" s="294"/>
      <c r="E130" s="294"/>
      <c r="F130" s="295" t="s">
        <v>703</v>
      </c>
      <c r="G130" s="294"/>
      <c r="H130" s="294" t="s">
        <v>715</v>
      </c>
      <c r="I130" s="294" t="s">
        <v>699</v>
      </c>
      <c r="J130" s="294">
        <v>20</v>
      </c>
      <c r="K130" s="314"/>
    </row>
    <row r="131" spans="2:11" ht="15" customHeight="1">
      <c r="B131" s="312"/>
      <c r="C131" s="273" t="s">
        <v>702</v>
      </c>
      <c r="D131" s="273"/>
      <c r="E131" s="273"/>
      <c r="F131" s="292" t="s">
        <v>703</v>
      </c>
      <c r="G131" s="273"/>
      <c r="H131" s="273" t="s">
        <v>736</v>
      </c>
      <c r="I131" s="273" t="s">
        <v>699</v>
      </c>
      <c r="J131" s="273">
        <v>50</v>
      </c>
      <c r="K131" s="314"/>
    </row>
    <row r="132" spans="2:11" ht="15" customHeight="1">
      <c r="B132" s="312"/>
      <c r="C132" s="273" t="s">
        <v>716</v>
      </c>
      <c r="D132" s="273"/>
      <c r="E132" s="273"/>
      <c r="F132" s="292" t="s">
        <v>703</v>
      </c>
      <c r="G132" s="273"/>
      <c r="H132" s="273" t="s">
        <v>736</v>
      </c>
      <c r="I132" s="273" t="s">
        <v>699</v>
      </c>
      <c r="J132" s="273">
        <v>50</v>
      </c>
      <c r="K132" s="314"/>
    </row>
    <row r="133" spans="2:11" ht="15" customHeight="1">
      <c r="B133" s="312"/>
      <c r="C133" s="273" t="s">
        <v>722</v>
      </c>
      <c r="D133" s="273"/>
      <c r="E133" s="273"/>
      <c r="F133" s="292" t="s">
        <v>703</v>
      </c>
      <c r="G133" s="273"/>
      <c r="H133" s="273" t="s">
        <v>736</v>
      </c>
      <c r="I133" s="273" t="s">
        <v>699</v>
      </c>
      <c r="J133" s="273">
        <v>50</v>
      </c>
      <c r="K133" s="314"/>
    </row>
    <row r="134" spans="2:11" ht="15" customHeight="1">
      <c r="B134" s="312"/>
      <c r="C134" s="273" t="s">
        <v>724</v>
      </c>
      <c r="D134" s="273"/>
      <c r="E134" s="273"/>
      <c r="F134" s="292" t="s">
        <v>703</v>
      </c>
      <c r="G134" s="273"/>
      <c r="H134" s="273" t="s">
        <v>736</v>
      </c>
      <c r="I134" s="273" t="s">
        <v>699</v>
      </c>
      <c r="J134" s="273">
        <v>50</v>
      </c>
      <c r="K134" s="314"/>
    </row>
    <row r="135" spans="2:11" ht="15" customHeight="1">
      <c r="B135" s="312"/>
      <c r="C135" s="273" t="s">
        <v>109</v>
      </c>
      <c r="D135" s="273"/>
      <c r="E135" s="273"/>
      <c r="F135" s="292" t="s">
        <v>703</v>
      </c>
      <c r="G135" s="273"/>
      <c r="H135" s="273" t="s">
        <v>749</v>
      </c>
      <c r="I135" s="273" t="s">
        <v>699</v>
      </c>
      <c r="J135" s="273">
        <v>255</v>
      </c>
      <c r="K135" s="314"/>
    </row>
    <row r="136" spans="2:11" ht="15" customHeight="1">
      <c r="B136" s="312"/>
      <c r="C136" s="273" t="s">
        <v>726</v>
      </c>
      <c r="D136" s="273"/>
      <c r="E136" s="273"/>
      <c r="F136" s="292" t="s">
        <v>697</v>
      </c>
      <c r="G136" s="273"/>
      <c r="H136" s="273" t="s">
        <v>750</v>
      </c>
      <c r="I136" s="273" t="s">
        <v>728</v>
      </c>
      <c r="J136" s="273"/>
      <c r="K136" s="314"/>
    </row>
    <row r="137" spans="2:11" ht="15" customHeight="1">
      <c r="B137" s="312"/>
      <c r="C137" s="273" t="s">
        <v>729</v>
      </c>
      <c r="D137" s="273"/>
      <c r="E137" s="273"/>
      <c r="F137" s="292" t="s">
        <v>697</v>
      </c>
      <c r="G137" s="273"/>
      <c r="H137" s="273" t="s">
        <v>751</v>
      </c>
      <c r="I137" s="273" t="s">
        <v>731</v>
      </c>
      <c r="J137" s="273"/>
      <c r="K137" s="314"/>
    </row>
    <row r="138" spans="2:11" ht="15" customHeight="1">
      <c r="B138" s="312"/>
      <c r="C138" s="273" t="s">
        <v>732</v>
      </c>
      <c r="D138" s="273"/>
      <c r="E138" s="273"/>
      <c r="F138" s="292" t="s">
        <v>697</v>
      </c>
      <c r="G138" s="273"/>
      <c r="H138" s="273" t="s">
        <v>732</v>
      </c>
      <c r="I138" s="273" t="s">
        <v>731</v>
      </c>
      <c r="J138" s="273"/>
      <c r="K138" s="314"/>
    </row>
    <row r="139" spans="2:11" ht="15" customHeight="1">
      <c r="B139" s="312"/>
      <c r="C139" s="273" t="s">
        <v>37</v>
      </c>
      <c r="D139" s="273"/>
      <c r="E139" s="273"/>
      <c r="F139" s="292" t="s">
        <v>697</v>
      </c>
      <c r="G139" s="273"/>
      <c r="H139" s="273" t="s">
        <v>752</v>
      </c>
      <c r="I139" s="273" t="s">
        <v>731</v>
      </c>
      <c r="J139" s="273"/>
      <c r="K139" s="314"/>
    </row>
    <row r="140" spans="2:11" ht="15" customHeight="1">
      <c r="B140" s="312"/>
      <c r="C140" s="273" t="s">
        <v>753</v>
      </c>
      <c r="D140" s="273"/>
      <c r="E140" s="273"/>
      <c r="F140" s="292" t="s">
        <v>697</v>
      </c>
      <c r="G140" s="273"/>
      <c r="H140" s="273" t="s">
        <v>754</v>
      </c>
      <c r="I140" s="273" t="s">
        <v>731</v>
      </c>
      <c r="J140" s="273"/>
      <c r="K140" s="314"/>
    </row>
    <row r="141" spans="2:11" ht="15" customHeight="1">
      <c r="B141" s="315"/>
      <c r="C141" s="316"/>
      <c r="D141" s="316"/>
      <c r="E141" s="316"/>
      <c r="F141" s="316"/>
      <c r="G141" s="316"/>
      <c r="H141" s="316"/>
      <c r="I141" s="316"/>
      <c r="J141" s="316"/>
      <c r="K141" s="317"/>
    </row>
    <row r="142" spans="2:11" ht="18.75" customHeight="1">
      <c r="B142" s="269"/>
      <c r="C142" s="269"/>
      <c r="D142" s="269"/>
      <c r="E142" s="269"/>
      <c r="F142" s="304"/>
      <c r="G142" s="269"/>
      <c r="H142" s="269"/>
      <c r="I142" s="269"/>
      <c r="J142" s="269"/>
      <c r="K142" s="269"/>
    </row>
    <row r="143" spans="2:11" ht="18.75" customHeight="1">
      <c r="B143" s="279"/>
      <c r="C143" s="279"/>
      <c r="D143" s="279"/>
      <c r="E143" s="279"/>
      <c r="F143" s="279"/>
      <c r="G143" s="279"/>
      <c r="H143" s="279"/>
      <c r="I143" s="279"/>
      <c r="J143" s="279"/>
      <c r="K143" s="279"/>
    </row>
    <row r="144" spans="2:11" ht="7.5" customHeight="1">
      <c r="B144" s="280"/>
      <c r="C144" s="281"/>
      <c r="D144" s="281"/>
      <c r="E144" s="281"/>
      <c r="F144" s="281"/>
      <c r="G144" s="281"/>
      <c r="H144" s="281"/>
      <c r="I144" s="281"/>
      <c r="J144" s="281"/>
      <c r="K144" s="282"/>
    </row>
    <row r="145" spans="2:11" ht="45" customHeight="1">
      <c r="B145" s="283"/>
      <c r="C145" s="409" t="s">
        <v>755</v>
      </c>
      <c r="D145" s="409"/>
      <c r="E145" s="409"/>
      <c r="F145" s="409"/>
      <c r="G145" s="409"/>
      <c r="H145" s="409"/>
      <c r="I145" s="409"/>
      <c r="J145" s="409"/>
      <c r="K145" s="284"/>
    </row>
    <row r="146" spans="2:11" ht="17.25" customHeight="1">
      <c r="B146" s="283"/>
      <c r="C146" s="285" t="s">
        <v>691</v>
      </c>
      <c r="D146" s="285"/>
      <c r="E146" s="285"/>
      <c r="F146" s="285" t="s">
        <v>692</v>
      </c>
      <c r="G146" s="286"/>
      <c r="H146" s="285" t="s">
        <v>104</v>
      </c>
      <c r="I146" s="285" t="s">
        <v>56</v>
      </c>
      <c r="J146" s="285" t="s">
        <v>693</v>
      </c>
      <c r="K146" s="284"/>
    </row>
    <row r="147" spans="2:11" ht="17.25" customHeight="1">
      <c r="B147" s="283"/>
      <c r="C147" s="287" t="s">
        <v>694</v>
      </c>
      <c r="D147" s="287"/>
      <c r="E147" s="287"/>
      <c r="F147" s="288" t="s">
        <v>695</v>
      </c>
      <c r="G147" s="289"/>
      <c r="H147" s="287"/>
      <c r="I147" s="287"/>
      <c r="J147" s="287" t="s">
        <v>696</v>
      </c>
      <c r="K147" s="284"/>
    </row>
    <row r="148" spans="2:11" ht="5.25" customHeight="1">
      <c r="B148" s="293"/>
      <c r="C148" s="290"/>
      <c r="D148" s="290"/>
      <c r="E148" s="290"/>
      <c r="F148" s="290"/>
      <c r="G148" s="291"/>
      <c r="H148" s="290"/>
      <c r="I148" s="290"/>
      <c r="J148" s="290"/>
      <c r="K148" s="314"/>
    </row>
    <row r="149" spans="2:11" ht="15" customHeight="1">
      <c r="B149" s="293"/>
      <c r="C149" s="318" t="s">
        <v>700</v>
      </c>
      <c r="D149" s="273"/>
      <c r="E149" s="273"/>
      <c r="F149" s="319" t="s">
        <v>697</v>
      </c>
      <c r="G149" s="273"/>
      <c r="H149" s="318" t="s">
        <v>736</v>
      </c>
      <c r="I149" s="318" t="s">
        <v>699</v>
      </c>
      <c r="J149" s="318">
        <v>120</v>
      </c>
      <c r="K149" s="314"/>
    </row>
    <row r="150" spans="2:11" ht="15" customHeight="1">
      <c r="B150" s="293"/>
      <c r="C150" s="318" t="s">
        <v>745</v>
      </c>
      <c r="D150" s="273"/>
      <c r="E150" s="273"/>
      <c r="F150" s="319" t="s">
        <v>697</v>
      </c>
      <c r="G150" s="273"/>
      <c r="H150" s="318" t="s">
        <v>756</v>
      </c>
      <c r="I150" s="318" t="s">
        <v>699</v>
      </c>
      <c r="J150" s="318" t="s">
        <v>747</v>
      </c>
      <c r="K150" s="314"/>
    </row>
    <row r="151" spans="2:11" ht="15" customHeight="1">
      <c r="B151" s="293"/>
      <c r="C151" s="318" t="s">
        <v>646</v>
      </c>
      <c r="D151" s="273"/>
      <c r="E151" s="273"/>
      <c r="F151" s="319" t="s">
        <v>697</v>
      </c>
      <c r="G151" s="273"/>
      <c r="H151" s="318" t="s">
        <v>757</v>
      </c>
      <c r="I151" s="318" t="s">
        <v>699</v>
      </c>
      <c r="J151" s="318" t="s">
        <v>747</v>
      </c>
      <c r="K151" s="314"/>
    </row>
    <row r="152" spans="2:11" ht="15" customHeight="1">
      <c r="B152" s="293"/>
      <c r="C152" s="318" t="s">
        <v>702</v>
      </c>
      <c r="D152" s="273"/>
      <c r="E152" s="273"/>
      <c r="F152" s="319" t="s">
        <v>703</v>
      </c>
      <c r="G152" s="273"/>
      <c r="H152" s="318" t="s">
        <v>736</v>
      </c>
      <c r="I152" s="318" t="s">
        <v>699</v>
      </c>
      <c r="J152" s="318">
        <v>50</v>
      </c>
      <c r="K152" s="314"/>
    </row>
    <row r="153" spans="2:11" ht="15" customHeight="1">
      <c r="B153" s="293"/>
      <c r="C153" s="318" t="s">
        <v>705</v>
      </c>
      <c r="D153" s="273"/>
      <c r="E153" s="273"/>
      <c r="F153" s="319" t="s">
        <v>697</v>
      </c>
      <c r="G153" s="273"/>
      <c r="H153" s="318" t="s">
        <v>736</v>
      </c>
      <c r="I153" s="318" t="s">
        <v>707</v>
      </c>
      <c r="J153" s="318"/>
      <c r="K153" s="314"/>
    </row>
    <row r="154" spans="2:11" ht="15" customHeight="1">
      <c r="B154" s="293"/>
      <c r="C154" s="318" t="s">
        <v>716</v>
      </c>
      <c r="D154" s="273"/>
      <c r="E154" s="273"/>
      <c r="F154" s="319" t="s">
        <v>703</v>
      </c>
      <c r="G154" s="273"/>
      <c r="H154" s="318" t="s">
        <v>736</v>
      </c>
      <c r="I154" s="318" t="s">
        <v>699</v>
      </c>
      <c r="J154" s="318">
        <v>50</v>
      </c>
      <c r="K154" s="314"/>
    </row>
    <row r="155" spans="2:11" ht="15" customHeight="1">
      <c r="B155" s="293"/>
      <c r="C155" s="318" t="s">
        <v>724</v>
      </c>
      <c r="D155" s="273"/>
      <c r="E155" s="273"/>
      <c r="F155" s="319" t="s">
        <v>703</v>
      </c>
      <c r="G155" s="273"/>
      <c r="H155" s="318" t="s">
        <v>736</v>
      </c>
      <c r="I155" s="318" t="s">
        <v>699</v>
      </c>
      <c r="J155" s="318">
        <v>50</v>
      </c>
      <c r="K155" s="314"/>
    </row>
    <row r="156" spans="2:11" ht="15" customHeight="1">
      <c r="B156" s="293"/>
      <c r="C156" s="318" t="s">
        <v>722</v>
      </c>
      <c r="D156" s="273"/>
      <c r="E156" s="273"/>
      <c r="F156" s="319" t="s">
        <v>703</v>
      </c>
      <c r="G156" s="273"/>
      <c r="H156" s="318" t="s">
        <v>736</v>
      </c>
      <c r="I156" s="318" t="s">
        <v>699</v>
      </c>
      <c r="J156" s="318">
        <v>50</v>
      </c>
      <c r="K156" s="314"/>
    </row>
    <row r="157" spans="2:11" ht="15" customHeight="1">
      <c r="B157" s="293"/>
      <c r="C157" s="318" t="s">
        <v>94</v>
      </c>
      <c r="D157" s="273"/>
      <c r="E157" s="273"/>
      <c r="F157" s="319" t="s">
        <v>697</v>
      </c>
      <c r="G157" s="273"/>
      <c r="H157" s="318" t="s">
        <v>758</v>
      </c>
      <c r="I157" s="318" t="s">
        <v>699</v>
      </c>
      <c r="J157" s="318" t="s">
        <v>759</v>
      </c>
      <c r="K157" s="314"/>
    </row>
    <row r="158" spans="2:11" ht="15" customHeight="1">
      <c r="B158" s="293"/>
      <c r="C158" s="318" t="s">
        <v>760</v>
      </c>
      <c r="D158" s="273"/>
      <c r="E158" s="273"/>
      <c r="F158" s="319" t="s">
        <v>697</v>
      </c>
      <c r="G158" s="273"/>
      <c r="H158" s="318" t="s">
        <v>761</v>
      </c>
      <c r="I158" s="318" t="s">
        <v>731</v>
      </c>
      <c r="J158" s="318"/>
      <c r="K158" s="314"/>
    </row>
    <row r="159" spans="2:11" ht="15" customHeight="1">
      <c r="B159" s="320"/>
      <c r="C159" s="302"/>
      <c r="D159" s="302"/>
      <c r="E159" s="302"/>
      <c r="F159" s="302"/>
      <c r="G159" s="302"/>
      <c r="H159" s="302"/>
      <c r="I159" s="302"/>
      <c r="J159" s="302"/>
      <c r="K159" s="321"/>
    </row>
    <row r="160" spans="2:11" ht="18.75" customHeight="1">
      <c r="B160" s="269"/>
      <c r="C160" s="273"/>
      <c r="D160" s="273"/>
      <c r="E160" s="273"/>
      <c r="F160" s="292"/>
      <c r="G160" s="273"/>
      <c r="H160" s="273"/>
      <c r="I160" s="273"/>
      <c r="J160" s="273"/>
      <c r="K160" s="269"/>
    </row>
    <row r="161" spans="2:11" ht="18.75" customHeight="1">
      <c r="B161" s="279"/>
      <c r="C161" s="279"/>
      <c r="D161" s="279"/>
      <c r="E161" s="279"/>
      <c r="F161" s="279"/>
      <c r="G161" s="279"/>
      <c r="H161" s="279"/>
      <c r="I161" s="279"/>
      <c r="J161" s="279"/>
      <c r="K161" s="279"/>
    </row>
    <row r="162" spans="2:11" ht="7.5" customHeight="1">
      <c r="B162" s="261"/>
      <c r="C162" s="262"/>
      <c r="D162" s="262"/>
      <c r="E162" s="262"/>
      <c r="F162" s="262"/>
      <c r="G162" s="262"/>
      <c r="H162" s="262"/>
      <c r="I162" s="262"/>
      <c r="J162" s="262"/>
      <c r="K162" s="263"/>
    </row>
    <row r="163" spans="2:11" ht="45" customHeight="1">
      <c r="B163" s="264"/>
      <c r="C163" s="404" t="s">
        <v>762</v>
      </c>
      <c r="D163" s="404"/>
      <c r="E163" s="404"/>
      <c r="F163" s="404"/>
      <c r="G163" s="404"/>
      <c r="H163" s="404"/>
      <c r="I163" s="404"/>
      <c r="J163" s="404"/>
      <c r="K163" s="265"/>
    </row>
    <row r="164" spans="2:11" ht="17.25" customHeight="1">
      <c r="B164" s="264"/>
      <c r="C164" s="285" t="s">
        <v>691</v>
      </c>
      <c r="D164" s="285"/>
      <c r="E164" s="285"/>
      <c r="F164" s="285" t="s">
        <v>692</v>
      </c>
      <c r="G164" s="322"/>
      <c r="H164" s="323" t="s">
        <v>104</v>
      </c>
      <c r="I164" s="323" t="s">
        <v>56</v>
      </c>
      <c r="J164" s="285" t="s">
        <v>693</v>
      </c>
      <c r="K164" s="265"/>
    </row>
    <row r="165" spans="2:11" ht="17.25" customHeight="1">
      <c r="B165" s="266"/>
      <c r="C165" s="287" t="s">
        <v>694</v>
      </c>
      <c r="D165" s="287"/>
      <c r="E165" s="287"/>
      <c r="F165" s="288" t="s">
        <v>695</v>
      </c>
      <c r="G165" s="324"/>
      <c r="H165" s="325"/>
      <c r="I165" s="325"/>
      <c r="J165" s="287" t="s">
        <v>696</v>
      </c>
      <c r="K165" s="267"/>
    </row>
    <row r="166" spans="2:11" ht="5.25" customHeight="1">
      <c r="B166" s="293"/>
      <c r="C166" s="290"/>
      <c r="D166" s="290"/>
      <c r="E166" s="290"/>
      <c r="F166" s="290"/>
      <c r="G166" s="291"/>
      <c r="H166" s="290"/>
      <c r="I166" s="290"/>
      <c r="J166" s="290"/>
      <c r="K166" s="314"/>
    </row>
    <row r="167" spans="2:11" ht="15" customHeight="1">
      <c r="B167" s="293"/>
      <c r="C167" s="273" t="s">
        <v>700</v>
      </c>
      <c r="D167" s="273"/>
      <c r="E167" s="273"/>
      <c r="F167" s="292" t="s">
        <v>697</v>
      </c>
      <c r="G167" s="273"/>
      <c r="H167" s="273" t="s">
        <v>736</v>
      </c>
      <c r="I167" s="273" t="s">
        <v>699</v>
      </c>
      <c r="J167" s="273">
        <v>120</v>
      </c>
      <c r="K167" s="314"/>
    </row>
    <row r="168" spans="2:11" ht="15" customHeight="1">
      <c r="B168" s="293"/>
      <c r="C168" s="273" t="s">
        <v>745</v>
      </c>
      <c r="D168" s="273"/>
      <c r="E168" s="273"/>
      <c r="F168" s="292" t="s">
        <v>697</v>
      </c>
      <c r="G168" s="273"/>
      <c r="H168" s="273" t="s">
        <v>746</v>
      </c>
      <c r="I168" s="273" t="s">
        <v>699</v>
      </c>
      <c r="J168" s="273" t="s">
        <v>747</v>
      </c>
      <c r="K168" s="314"/>
    </row>
    <row r="169" spans="2:11" ht="15" customHeight="1">
      <c r="B169" s="293"/>
      <c r="C169" s="273" t="s">
        <v>646</v>
      </c>
      <c r="D169" s="273"/>
      <c r="E169" s="273"/>
      <c r="F169" s="292" t="s">
        <v>697</v>
      </c>
      <c r="G169" s="273"/>
      <c r="H169" s="273" t="s">
        <v>763</v>
      </c>
      <c r="I169" s="273" t="s">
        <v>699</v>
      </c>
      <c r="J169" s="273" t="s">
        <v>747</v>
      </c>
      <c r="K169" s="314"/>
    </row>
    <row r="170" spans="2:11" ht="15" customHeight="1">
      <c r="B170" s="293"/>
      <c r="C170" s="273" t="s">
        <v>702</v>
      </c>
      <c r="D170" s="273"/>
      <c r="E170" s="273"/>
      <c r="F170" s="292" t="s">
        <v>703</v>
      </c>
      <c r="G170" s="273"/>
      <c r="H170" s="273" t="s">
        <v>763</v>
      </c>
      <c r="I170" s="273" t="s">
        <v>699</v>
      </c>
      <c r="J170" s="273">
        <v>50</v>
      </c>
      <c r="K170" s="314"/>
    </row>
    <row r="171" spans="2:11" ht="15" customHeight="1">
      <c r="B171" s="293"/>
      <c r="C171" s="273" t="s">
        <v>705</v>
      </c>
      <c r="D171" s="273"/>
      <c r="E171" s="273"/>
      <c r="F171" s="292" t="s">
        <v>697</v>
      </c>
      <c r="G171" s="273"/>
      <c r="H171" s="273" t="s">
        <v>763</v>
      </c>
      <c r="I171" s="273" t="s">
        <v>707</v>
      </c>
      <c r="J171" s="273"/>
      <c r="K171" s="314"/>
    </row>
    <row r="172" spans="2:11" ht="15" customHeight="1">
      <c r="B172" s="293"/>
      <c r="C172" s="273" t="s">
        <v>716</v>
      </c>
      <c r="D172" s="273"/>
      <c r="E172" s="273"/>
      <c r="F172" s="292" t="s">
        <v>703</v>
      </c>
      <c r="G172" s="273"/>
      <c r="H172" s="273" t="s">
        <v>763</v>
      </c>
      <c r="I172" s="273" t="s">
        <v>699</v>
      </c>
      <c r="J172" s="273">
        <v>50</v>
      </c>
      <c r="K172" s="314"/>
    </row>
    <row r="173" spans="2:11" ht="15" customHeight="1">
      <c r="B173" s="293"/>
      <c r="C173" s="273" t="s">
        <v>724</v>
      </c>
      <c r="D173" s="273"/>
      <c r="E173" s="273"/>
      <c r="F173" s="292" t="s">
        <v>703</v>
      </c>
      <c r="G173" s="273"/>
      <c r="H173" s="273" t="s">
        <v>763</v>
      </c>
      <c r="I173" s="273" t="s">
        <v>699</v>
      </c>
      <c r="J173" s="273">
        <v>50</v>
      </c>
      <c r="K173" s="314"/>
    </row>
    <row r="174" spans="2:11" ht="15" customHeight="1">
      <c r="B174" s="293"/>
      <c r="C174" s="273" t="s">
        <v>722</v>
      </c>
      <c r="D174" s="273"/>
      <c r="E174" s="273"/>
      <c r="F174" s="292" t="s">
        <v>703</v>
      </c>
      <c r="G174" s="273"/>
      <c r="H174" s="273" t="s">
        <v>763</v>
      </c>
      <c r="I174" s="273" t="s">
        <v>699</v>
      </c>
      <c r="J174" s="273">
        <v>50</v>
      </c>
      <c r="K174" s="314"/>
    </row>
    <row r="175" spans="2:11" ht="15" customHeight="1">
      <c r="B175" s="293"/>
      <c r="C175" s="273" t="s">
        <v>103</v>
      </c>
      <c r="D175" s="273"/>
      <c r="E175" s="273"/>
      <c r="F175" s="292" t="s">
        <v>697</v>
      </c>
      <c r="G175" s="273"/>
      <c r="H175" s="273" t="s">
        <v>764</v>
      </c>
      <c r="I175" s="273" t="s">
        <v>765</v>
      </c>
      <c r="J175" s="273"/>
      <c r="K175" s="314"/>
    </row>
    <row r="176" spans="2:11" ht="15" customHeight="1">
      <c r="B176" s="293"/>
      <c r="C176" s="273" t="s">
        <v>56</v>
      </c>
      <c r="D176" s="273"/>
      <c r="E176" s="273"/>
      <c r="F176" s="292" t="s">
        <v>697</v>
      </c>
      <c r="G176" s="273"/>
      <c r="H176" s="273" t="s">
        <v>766</v>
      </c>
      <c r="I176" s="273" t="s">
        <v>767</v>
      </c>
      <c r="J176" s="273">
        <v>1</v>
      </c>
      <c r="K176" s="314"/>
    </row>
    <row r="177" spans="2:11" ht="15" customHeight="1">
      <c r="B177" s="293"/>
      <c r="C177" s="273" t="s">
        <v>52</v>
      </c>
      <c r="D177" s="273"/>
      <c r="E177" s="273"/>
      <c r="F177" s="292" t="s">
        <v>697</v>
      </c>
      <c r="G177" s="273"/>
      <c r="H177" s="273" t="s">
        <v>768</v>
      </c>
      <c r="I177" s="273" t="s">
        <v>699</v>
      </c>
      <c r="J177" s="273">
        <v>20</v>
      </c>
      <c r="K177" s="314"/>
    </row>
    <row r="178" spans="2:11" ht="15" customHeight="1">
      <c r="B178" s="293"/>
      <c r="C178" s="273" t="s">
        <v>104</v>
      </c>
      <c r="D178" s="273"/>
      <c r="E178" s="273"/>
      <c r="F178" s="292" t="s">
        <v>697</v>
      </c>
      <c r="G178" s="273"/>
      <c r="H178" s="273" t="s">
        <v>769</v>
      </c>
      <c r="I178" s="273" t="s">
        <v>699</v>
      </c>
      <c r="J178" s="273">
        <v>255</v>
      </c>
      <c r="K178" s="314"/>
    </row>
    <row r="179" spans="2:11" ht="15" customHeight="1">
      <c r="B179" s="293"/>
      <c r="C179" s="273" t="s">
        <v>105</v>
      </c>
      <c r="D179" s="273"/>
      <c r="E179" s="273"/>
      <c r="F179" s="292" t="s">
        <v>697</v>
      </c>
      <c r="G179" s="273"/>
      <c r="H179" s="273" t="s">
        <v>662</v>
      </c>
      <c r="I179" s="273" t="s">
        <v>699</v>
      </c>
      <c r="J179" s="273">
        <v>10</v>
      </c>
      <c r="K179" s="314"/>
    </row>
    <row r="180" spans="2:11" ht="15" customHeight="1">
      <c r="B180" s="293"/>
      <c r="C180" s="273" t="s">
        <v>106</v>
      </c>
      <c r="D180" s="273"/>
      <c r="E180" s="273"/>
      <c r="F180" s="292" t="s">
        <v>697</v>
      </c>
      <c r="G180" s="273"/>
      <c r="H180" s="273" t="s">
        <v>770</v>
      </c>
      <c r="I180" s="273" t="s">
        <v>731</v>
      </c>
      <c r="J180" s="273"/>
      <c r="K180" s="314"/>
    </row>
    <row r="181" spans="2:11" ht="15" customHeight="1">
      <c r="B181" s="293"/>
      <c r="C181" s="273" t="s">
        <v>771</v>
      </c>
      <c r="D181" s="273"/>
      <c r="E181" s="273"/>
      <c r="F181" s="292" t="s">
        <v>697</v>
      </c>
      <c r="G181" s="273"/>
      <c r="H181" s="273" t="s">
        <v>772</v>
      </c>
      <c r="I181" s="273" t="s">
        <v>731</v>
      </c>
      <c r="J181" s="273"/>
      <c r="K181" s="314"/>
    </row>
    <row r="182" spans="2:11" ht="15" customHeight="1">
      <c r="B182" s="293"/>
      <c r="C182" s="273" t="s">
        <v>760</v>
      </c>
      <c r="D182" s="273"/>
      <c r="E182" s="273"/>
      <c r="F182" s="292" t="s">
        <v>697</v>
      </c>
      <c r="G182" s="273"/>
      <c r="H182" s="273" t="s">
        <v>773</v>
      </c>
      <c r="I182" s="273" t="s">
        <v>731</v>
      </c>
      <c r="J182" s="273"/>
      <c r="K182" s="314"/>
    </row>
    <row r="183" spans="2:11" ht="15" customHeight="1">
      <c r="B183" s="293"/>
      <c r="C183" s="273" t="s">
        <v>108</v>
      </c>
      <c r="D183" s="273"/>
      <c r="E183" s="273"/>
      <c r="F183" s="292" t="s">
        <v>703</v>
      </c>
      <c r="G183" s="273"/>
      <c r="H183" s="273" t="s">
        <v>774</v>
      </c>
      <c r="I183" s="273" t="s">
        <v>699</v>
      </c>
      <c r="J183" s="273">
        <v>50</v>
      </c>
      <c r="K183" s="314"/>
    </row>
    <row r="184" spans="2:11" ht="15" customHeight="1">
      <c r="B184" s="293"/>
      <c r="C184" s="273" t="s">
        <v>775</v>
      </c>
      <c r="D184" s="273"/>
      <c r="E184" s="273"/>
      <c r="F184" s="292" t="s">
        <v>703</v>
      </c>
      <c r="G184" s="273"/>
      <c r="H184" s="273" t="s">
        <v>776</v>
      </c>
      <c r="I184" s="273" t="s">
        <v>777</v>
      </c>
      <c r="J184" s="273"/>
      <c r="K184" s="314"/>
    </row>
    <row r="185" spans="2:11" ht="15" customHeight="1">
      <c r="B185" s="293"/>
      <c r="C185" s="273" t="s">
        <v>778</v>
      </c>
      <c r="D185" s="273"/>
      <c r="E185" s="273"/>
      <c r="F185" s="292" t="s">
        <v>703</v>
      </c>
      <c r="G185" s="273"/>
      <c r="H185" s="273" t="s">
        <v>779</v>
      </c>
      <c r="I185" s="273" t="s">
        <v>777</v>
      </c>
      <c r="J185" s="273"/>
      <c r="K185" s="314"/>
    </row>
    <row r="186" spans="2:11" ht="15" customHeight="1">
      <c r="B186" s="293"/>
      <c r="C186" s="273" t="s">
        <v>780</v>
      </c>
      <c r="D186" s="273"/>
      <c r="E186" s="273"/>
      <c r="F186" s="292" t="s">
        <v>703</v>
      </c>
      <c r="G186" s="273"/>
      <c r="H186" s="273" t="s">
        <v>781</v>
      </c>
      <c r="I186" s="273" t="s">
        <v>777</v>
      </c>
      <c r="J186" s="273"/>
      <c r="K186" s="314"/>
    </row>
    <row r="187" spans="2:11" ht="15" customHeight="1">
      <c r="B187" s="293"/>
      <c r="C187" s="326" t="s">
        <v>782</v>
      </c>
      <c r="D187" s="273"/>
      <c r="E187" s="273"/>
      <c r="F187" s="292" t="s">
        <v>703</v>
      </c>
      <c r="G187" s="273"/>
      <c r="H187" s="273" t="s">
        <v>783</v>
      </c>
      <c r="I187" s="273" t="s">
        <v>784</v>
      </c>
      <c r="J187" s="327" t="s">
        <v>785</v>
      </c>
      <c r="K187" s="314"/>
    </row>
    <row r="188" spans="2:11" ht="15" customHeight="1">
      <c r="B188" s="293"/>
      <c r="C188" s="278" t="s">
        <v>41</v>
      </c>
      <c r="D188" s="273"/>
      <c r="E188" s="273"/>
      <c r="F188" s="292" t="s">
        <v>697</v>
      </c>
      <c r="G188" s="273"/>
      <c r="H188" s="269" t="s">
        <v>786</v>
      </c>
      <c r="I188" s="273" t="s">
        <v>787</v>
      </c>
      <c r="J188" s="273"/>
      <c r="K188" s="314"/>
    </row>
    <row r="189" spans="2:11" ht="15" customHeight="1">
      <c r="B189" s="293"/>
      <c r="C189" s="278" t="s">
        <v>788</v>
      </c>
      <c r="D189" s="273"/>
      <c r="E189" s="273"/>
      <c r="F189" s="292" t="s">
        <v>697</v>
      </c>
      <c r="G189" s="273"/>
      <c r="H189" s="273" t="s">
        <v>789</v>
      </c>
      <c r="I189" s="273" t="s">
        <v>731</v>
      </c>
      <c r="J189" s="273"/>
      <c r="K189" s="314"/>
    </row>
    <row r="190" spans="2:11" ht="15" customHeight="1">
      <c r="B190" s="293"/>
      <c r="C190" s="278" t="s">
        <v>790</v>
      </c>
      <c r="D190" s="273"/>
      <c r="E190" s="273"/>
      <c r="F190" s="292" t="s">
        <v>697</v>
      </c>
      <c r="G190" s="273"/>
      <c r="H190" s="273" t="s">
        <v>791</v>
      </c>
      <c r="I190" s="273" t="s">
        <v>731</v>
      </c>
      <c r="J190" s="273"/>
      <c r="K190" s="314"/>
    </row>
    <row r="191" spans="2:11" ht="15" customHeight="1">
      <c r="B191" s="293"/>
      <c r="C191" s="278" t="s">
        <v>792</v>
      </c>
      <c r="D191" s="273"/>
      <c r="E191" s="273"/>
      <c r="F191" s="292" t="s">
        <v>703</v>
      </c>
      <c r="G191" s="273"/>
      <c r="H191" s="273" t="s">
        <v>793</v>
      </c>
      <c r="I191" s="273" t="s">
        <v>731</v>
      </c>
      <c r="J191" s="273"/>
      <c r="K191" s="314"/>
    </row>
    <row r="192" spans="2:11" ht="15" customHeight="1">
      <c r="B192" s="320"/>
      <c r="C192" s="328"/>
      <c r="D192" s="302"/>
      <c r="E192" s="302"/>
      <c r="F192" s="302"/>
      <c r="G192" s="302"/>
      <c r="H192" s="302"/>
      <c r="I192" s="302"/>
      <c r="J192" s="302"/>
      <c r="K192" s="321"/>
    </row>
    <row r="193" spans="2:11" ht="18.75" customHeight="1">
      <c r="B193" s="269"/>
      <c r="C193" s="273"/>
      <c r="D193" s="273"/>
      <c r="E193" s="273"/>
      <c r="F193" s="292"/>
      <c r="G193" s="273"/>
      <c r="H193" s="273"/>
      <c r="I193" s="273"/>
      <c r="J193" s="273"/>
      <c r="K193" s="269"/>
    </row>
    <row r="194" spans="2:11" ht="18.75" customHeight="1">
      <c r="B194" s="269"/>
      <c r="C194" s="273"/>
      <c r="D194" s="273"/>
      <c r="E194" s="273"/>
      <c r="F194" s="292"/>
      <c r="G194" s="273"/>
      <c r="H194" s="273"/>
      <c r="I194" s="273"/>
      <c r="J194" s="273"/>
      <c r="K194" s="269"/>
    </row>
    <row r="195" spans="2:11" ht="18.75" customHeight="1">
      <c r="B195" s="279"/>
      <c r="C195" s="279"/>
      <c r="D195" s="279"/>
      <c r="E195" s="279"/>
      <c r="F195" s="279"/>
      <c r="G195" s="279"/>
      <c r="H195" s="279"/>
      <c r="I195" s="279"/>
      <c r="J195" s="279"/>
      <c r="K195" s="279"/>
    </row>
    <row r="196" spans="2:11" ht="13.5">
      <c r="B196" s="261"/>
      <c r="C196" s="262"/>
      <c r="D196" s="262"/>
      <c r="E196" s="262"/>
      <c r="F196" s="262"/>
      <c r="G196" s="262"/>
      <c r="H196" s="262"/>
      <c r="I196" s="262"/>
      <c r="J196" s="262"/>
      <c r="K196" s="263"/>
    </row>
    <row r="197" spans="2:11" ht="21">
      <c r="B197" s="264"/>
      <c r="C197" s="404" t="s">
        <v>794</v>
      </c>
      <c r="D197" s="404"/>
      <c r="E197" s="404"/>
      <c r="F197" s="404"/>
      <c r="G197" s="404"/>
      <c r="H197" s="404"/>
      <c r="I197" s="404"/>
      <c r="J197" s="404"/>
      <c r="K197" s="265"/>
    </row>
    <row r="198" spans="2:11" ht="25.5" customHeight="1">
      <c r="B198" s="264"/>
      <c r="C198" s="329" t="s">
        <v>795</v>
      </c>
      <c r="D198" s="329"/>
      <c r="E198" s="329"/>
      <c r="F198" s="329" t="s">
        <v>796</v>
      </c>
      <c r="G198" s="330"/>
      <c r="H198" s="410" t="s">
        <v>797</v>
      </c>
      <c r="I198" s="410"/>
      <c r="J198" s="410"/>
      <c r="K198" s="265"/>
    </row>
    <row r="199" spans="2:11" ht="5.25" customHeight="1">
      <c r="B199" s="293"/>
      <c r="C199" s="290"/>
      <c r="D199" s="290"/>
      <c r="E199" s="290"/>
      <c r="F199" s="290"/>
      <c r="G199" s="273"/>
      <c r="H199" s="290"/>
      <c r="I199" s="290"/>
      <c r="J199" s="290"/>
      <c r="K199" s="314"/>
    </row>
    <row r="200" spans="2:11" ht="15" customHeight="1">
      <c r="B200" s="293"/>
      <c r="C200" s="273" t="s">
        <v>787</v>
      </c>
      <c r="D200" s="273"/>
      <c r="E200" s="273"/>
      <c r="F200" s="292" t="s">
        <v>42</v>
      </c>
      <c r="G200" s="273"/>
      <c r="H200" s="406" t="s">
        <v>798</v>
      </c>
      <c r="I200" s="406"/>
      <c r="J200" s="406"/>
      <c r="K200" s="314"/>
    </row>
    <row r="201" spans="2:11" ht="15" customHeight="1">
      <c r="B201" s="293"/>
      <c r="C201" s="299"/>
      <c r="D201" s="273"/>
      <c r="E201" s="273"/>
      <c r="F201" s="292" t="s">
        <v>43</v>
      </c>
      <c r="G201" s="273"/>
      <c r="H201" s="406" t="s">
        <v>799</v>
      </c>
      <c r="I201" s="406"/>
      <c r="J201" s="406"/>
      <c r="K201" s="314"/>
    </row>
    <row r="202" spans="2:11" ht="15" customHeight="1">
      <c r="B202" s="293"/>
      <c r="C202" s="299"/>
      <c r="D202" s="273"/>
      <c r="E202" s="273"/>
      <c r="F202" s="292" t="s">
        <v>46</v>
      </c>
      <c r="G202" s="273"/>
      <c r="H202" s="406" t="s">
        <v>800</v>
      </c>
      <c r="I202" s="406"/>
      <c r="J202" s="406"/>
      <c r="K202" s="314"/>
    </row>
    <row r="203" spans="2:11" ht="15" customHeight="1">
      <c r="B203" s="293"/>
      <c r="C203" s="273"/>
      <c r="D203" s="273"/>
      <c r="E203" s="273"/>
      <c r="F203" s="292" t="s">
        <v>44</v>
      </c>
      <c r="G203" s="273"/>
      <c r="H203" s="406" t="s">
        <v>801</v>
      </c>
      <c r="I203" s="406"/>
      <c r="J203" s="406"/>
      <c r="K203" s="314"/>
    </row>
    <row r="204" spans="2:11" ht="15" customHeight="1">
      <c r="B204" s="293"/>
      <c r="C204" s="273"/>
      <c r="D204" s="273"/>
      <c r="E204" s="273"/>
      <c r="F204" s="292" t="s">
        <v>45</v>
      </c>
      <c r="G204" s="273"/>
      <c r="H204" s="406" t="s">
        <v>802</v>
      </c>
      <c r="I204" s="406"/>
      <c r="J204" s="406"/>
      <c r="K204" s="314"/>
    </row>
    <row r="205" spans="2:11" ht="15" customHeight="1">
      <c r="B205" s="293"/>
      <c r="C205" s="273"/>
      <c r="D205" s="273"/>
      <c r="E205" s="273"/>
      <c r="F205" s="292"/>
      <c r="G205" s="273"/>
      <c r="H205" s="273"/>
      <c r="I205" s="273"/>
      <c r="J205" s="273"/>
      <c r="K205" s="314"/>
    </row>
    <row r="206" spans="2:11" ht="15" customHeight="1">
      <c r="B206" s="293"/>
      <c r="C206" s="273" t="s">
        <v>743</v>
      </c>
      <c r="D206" s="273"/>
      <c r="E206" s="273"/>
      <c r="F206" s="292" t="s">
        <v>78</v>
      </c>
      <c r="G206" s="273"/>
      <c r="H206" s="406" t="s">
        <v>803</v>
      </c>
      <c r="I206" s="406"/>
      <c r="J206" s="406"/>
      <c r="K206" s="314"/>
    </row>
    <row r="207" spans="2:11" ht="15" customHeight="1">
      <c r="B207" s="293"/>
      <c r="C207" s="299"/>
      <c r="D207" s="273"/>
      <c r="E207" s="273"/>
      <c r="F207" s="292" t="s">
        <v>640</v>
      </c>
      <c r="G207" s="273"/>
      <c r="H207" s="406" t="s">
        <v>641</v>
      </c>
      <c r="I207" s="406"/>
      <c r="J207" s="406"/>
      <c r="K207" s="314"/>
    </row>
    <row r="208" spans="2:11" ht="15" customHeight="1">
      <c r="B208" s="293"/>
      <c r="C208" s="273"/>
      <c r="D208" s="273"/>
      <c r="E208" s="273"/>
      <c r="F208" s="292" t="s">
        <v>638</v>
      </c>
      <c r="G208" s="273"/>
      <c r="H208" s="406" t="s">
        <v>804</v>
      </c>
      <c r="I208" s="406"/>
      <c r="J208" s="406"/>
      <c r="K208" s="314"/>
    </row>
    <row r="209" spans="2:11" ht="15" customHeight="1">
      <c r="B209" s="331"/>
      <c r="C209" s="299"/>
      <c r="D209" s="299"/>
      <c r="E209" s="299"/>
      <c r="F209" s="292" t="s">
        <v>642</v>
      </c>
      <c r="G209" s="278"/>
      <c r="H209" s="405" t="s">
        <v>643</v>
      </c>
      <c r="I209" s="405"/>
      <c r="J209" s="405"/>
      <c r="K209" s="332"/>
    </row>
    <row r="210" spans="2:11" ht="15" customHeight="1">
      <c r="B210" s="331"/>
      <c r="C210" s="299"/>
      <c r="D210" s="299"/>
      <c r="E210" s="299"/>
      <c r="F210" s="292" t="s">
        <v>644</v>
      </c>
      <c r="G210" s="278"/>
      <c r="H210" s="405" t="s">
        <v>150</v>
      </c>
      <c r="I210" s="405"/>
      <c r="J210" s="405"/>
      <c r="K210" s="332"/>
    </row>
    <row r="211" spans="2:11" ht="15" customHeight="1">
      <c r="B211" s="331"/>
      <c r="C211" s="299"/>
      <c r="D211" s="299"/>
      <c r="E211" s="299"/>
      <c r="F211" s="333"/>
      <c r="G211" s="278"/>
      <c r="H211" s="334"/>
      <c r="I211" s="334"/>
      <c r="J211" s="334"/>
      <c r="K211" s="332"/>
    </row>
    <row r="212" spans="2:11" ht="15" customHeight="1">
      <c r="B212" s="331"/>
      <c r="C212" s="273" t="s">
        <v>767</v>
      </c>
      <c r="D212" s="299"/>
      <c r="E212" s="299"/>
      <c r="F212" s="292">
        <v>1</v>
      </c>
      <c r="G212" s="278"/>
      <c r="H212" s="405" t="s">
        <v>805</v>
      </c>
      <c r="I212" s="405"/>
      <c r="J212" s="405"/>
      <c r="K212" s="332"/>
    </row>
    <row r="213" spans="2:11" ht="15" customHeight="1">
      <c r="B213" s="331"/>
      <c r="C213" s="299"/>
      <c r="D213" s="299"/>
      <c r="E213" s="299"/>
      <c r="F213" s="292">
        <v>2</v>
      </c>
      <c r="G213" s="278"/>
      <c r="H213" s="405" t="s">
        <v>806</v>
      </c>
      <c r="I213" s="405"/>
      <c r="J213" s="405"/>
      <c r="K213" s="332"/>
    </row>
    <row r="214" spans="2:11" ht="15" customHeight="1">
      <c r="B214" s="331"/>
      <c r="C214" s="299"/>
      <c r="D214" s="299"/>
      <c r="E214" s="299"/>
      <c r="F214" s="292">
        <v>3</v>
      </c>
      <c r="G214" s="278"/>
      <c r="H214" s="405" t="s">
        <v>807</v>
      </c>
      <c r="I214" s="405"/>
      <c r="J214" s="405"/>
      <c r="K214" s="332"/>
    </row>
    <row r="215" spans="2:11" ht="15" customHeight="1">
      <c r="B215" s="331"/>
      <c r="C215" s="299"/>
      <c r="D215" s="299"/>
      <c r="E215" s="299"/>
      <c r="F215" s="292">
        <v>4</v>
      </c>
      <c r="G215" s="278"/>
      <c r="H215" s="405" t="s">
        <v>808</v>
      </c>
      <c r="I215" s="405"/>
      <c r="J215" s="405"/>
      <c r="K215" s="332"/>
    </row>
    <row r="216" spans="2:11" ht="12.75" customHeight="1">
      <c r="B216" s="335"/>
      <c r="C216" s="336"/>
      <c r="D216" s="336"/>
      <c r="E216" s="336"/>
      <c r="F216" s="336"/>
      <c r="G216" s="336"/>
      <c r="H216" s="336"/>
      <c r="I216" s="336"/>
      <c r="J216" s="336"/>
      <c r="K216" s="337"/>
    </row>
  </sheetData>
  <sheetProtection password="CC35" sheet="1" objects="1" scenarios="1" formatCells="0" formatColumns="0" formatRows="0" sort="0" autoFilter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551181102362" right="0.590551181102362" top="0.590551181102362" bottom="0.590551181102362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Večerník Jiří</dc:creator>
  <cp:keywords/>
  <dc:description/>
  <cp:lastModifiedBy>Vladimir Jirik</cp:lastModifiedBy>
  <dcterms:created xsi:type="dcterms:W3CDTF">2018-02-28T12:49:27Z</dcterms:created>
  <dcterms:modified xsi:type="dcterms:W3CDTF">2018-02-28T12:59:25Z</dcterms:modified>
  <cp:category/>
  <cp:version/>
  <cp:contentType/>
  <cp:contentStatus/>
</cp:coreProperties>
</file>