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5200" windowHeight="11685" activeTab="0"/>
  </bookViews>
  <sheets>
    <sheet name="Rekapitulace stavby" sheetId="1" r:id="rId1"/>
    <sheet name="SO 130 - Oprava odvodnění" sheetId="2" r:id="rId2"/>
    <sheet name="Pokyny pro vyplnění" sheetId="3" r:id="rId3"/>
  </sheets>
  <definedNames>
    <definedName name="_xlnm._FilterDatabase" localSheetId="1" hidden="1">'SO 130 - Oprava odvodnění'!$C$85:$K$242</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Area" localSheetId="1">'SO 130 - Oprava odvodnění'!$C$4:$J$36,'SO 130 - Oprava odvodnění'!$C$42:$J$67,'SO 130 - Oprava odvodnění'!$C$73:$K$242</definedName>
    <definedName name="_xlnm.Print_Titles" localSheetId="0">'Rekapitulace stavby'!$49:$49</definedName>
    <definedName name="_xlnm.Print_Titles" localSheetId="1">'SO 130 - Oprava odvodnění'!$85:$85</definedName>
  </definedNames>
  <calcPr calcId="152511"/>
</workbook>
</file>

<file path=xl/sharedStrings.xml><?xml version="1.0" encoding="utf-8"?>
<sst xmlns="http://schemas.openxmlformats.org/spreadsheetml/2006/main" count="2237" uniqueCount="598">
  <si>
    <t>Export VZ</t>
  </si>
  <si>
    <t>List obsahuje:</t>
  </si>
  <si>
    <t>1) Rekapitulace stavby</t>
  </si>
  <si>
    <t>2) Rekapitulace objektů stavby a soupisů prací</t>
  </si>
  <si>
    <t>3.0</t>
  </si>
  <si>
    <t>ZAMOK</t>
  </si>
  <si>
    <t>False</t>
  </si>
  <si>
    <t>{de1dbc73-bd63-44e7-92fa-01e0c366f7ad}</t>
  </si>
  <si>
    <t>0,01</t>
  </si>
  <si>
    <t>21</t>
  </si>
  <si>
    <t>15</t>
  </si>
  <si>
    <t>REKAPITULACE STAVBY</t>
  </si>
  <si>
    <t>v ---  níže se nacházejí doplnkové a pomocné údaje k sestavám  --- v</t>
  </si>
  <si>
    <t>Návod na vyplnění</t>
  </si>
  <si>
    <t>0,001</t>
  </si>
  <si>
    <t>Kód:</t>
  </si>
  <si>
    <t>0318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</si>
  <si>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</si>
  <si>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</si>
  <si>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II/183 Nebílovy - oprava odvodnění</t>
  </si>
  <si>
    <t>KSO:</t>
  </si>
  <si>
    <t/>
  </si>
  <si>
    <t>CC-CZ:</t>
  </si>
  <si>
    <t>Místo:</t>
  </si>
  <si>
    <t xml:space="preserve"> </t>
  </si>
  <si>
    <t>Datum:</t>
  </si>
  <si>
    <t>Zadavatel:</t>
  </si>
  <si>
    <t>IČ:</t>
  </si>
  <si>
    <t>DIČ:</t>
  </si>
  <si>
    <t>Uchazeč:</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</si>
  <si>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</si>
  <si>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</si>
  <si>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</si>
  <si>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</si>
  <si>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</si>
  <si>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</si>
  <si>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</si>
  <si>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</si>
  <si>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</si>
  <si>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</si>
  <si>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</si>
  <si>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</si>
  <si>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</si>
  <si>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</si>
  <si>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</si>
  <si>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</si>
  <si>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</si>
  <si>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</si>
  <si>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</si>
  <si>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</si>
  <si>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</si>
  <si>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</si>
  <si>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</si>
  <si>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</si>
  <si>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</si>
  <si>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</si>
  <si>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</si>
  <si>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</si>
  <si>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</si>
  <si>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</si>
  <si>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</si>
  <si>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</si>
  <si>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</si>
  <si>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</si>
  <si>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</si>
  <si>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</si>
  <si>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</si>
  <si>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</si>
  <si>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</si>
  <si>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</si>
  <si>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</si>
  <si>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</si>
  <si>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</si>
  <si>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130</t>
  </si>
  <si>
    <t>Oprava odvodnění</t>
  </si>
  <si>
    <t>STA</t>
  </si>
  <si>
    <t>1</t>
  </si>
  <si>
    <t>{bd281db7-2a2d-48dd-8e04-9f4abf14f090}</t>
  </si>
  <si>
    <t>2</t>
  </si>
  <si>
    <t>1) Krycí list soupisu</t>
  </si>
  <si>
    <t>2) Rekapitulace</t>
  </si>
  <si>
    <t>3) Soupis prací</t>
  </si>
  <si>
    <t>Zpět na list:</t>
  </si>
  <si>
    <t>Rekapitulace stavby</t>
  </si>
  <si>
    <t>KRYCÍ LIST SOUPISU</t>
  </si>
  <si>
    <t>Objekt:</t>
  </si>
  <si>
    <t>SO 130 - Oprava odvodnění</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</si>
  <si>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</si>
  <si>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</si>
  <si>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</si>
  <si>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</si>
  <si>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</si>
  <si>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</si>
  <si>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</si>
  <si>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</si>
  <si>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</si>
  <si>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</si>
  <si>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</si>
  <si>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</si>
  <si>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</si>
  <si>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</si>
  <si>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</si>
  <si>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</si>
  <si>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</si>
  <si>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</si>
  <si>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</si>
  <si>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</si>
  <si>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</si>
  <si>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</si>
  <si>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</si>
  <si>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</si>
  <si>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</si>
  <si>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</si>
  <si>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</si>
  <si>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</si>
  <si>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</si>
  <si>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</si>
  <si>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</si>
  <si>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</si>
  <si>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</si>
  <si>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</si>
  <si>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113107163</t>
  </si>
  <si>
    <t>Odstranění podkladů nebo krytů s přemístěním hmot na skládku na vzdálenost do 20 m nebo s naložením na dopravní prostředek v ploše jednotlivě přes 50 m2 do 200 m2 z kameniva hrubého drceného, o tl. vrstvy přes 200 do 300 mm</t>
  </si>
  <si>
    <t>m2</t>
  </si>
  <si>
    <t>CS ÚRS 2017 02</t>
  </si>
  <si>
    <t>4</t>
  </si>
  <si>
    <t>-1367774222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</si>
  <si>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</si>
  <si>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</si>
  <si>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</si>
  <si>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"Odvodňovací žlab" 225</t>
  </si>
  <si>
    <t>113107164</t>
  </si>
  <si>
    <t>Odstranění podkladů nebo krytů s přemístěním hmot na skládku na vzdálenost do 20 m nebo s naložením na dopravní prostředek v ploše jednotlivě přes 50 m2 do 200 m2 z kameniva hrubého drceného, o tl. vrstvy přes 300 do 400 mm</t>
  </si>
  <si>
    <t>-997394</t>
  </si>
  <si>
    <t>"Odvodňovací žlab v místě sjezdu" 63</t>
  </si>
  <si>
    <t>3</t>
  </si>
  <si>
    <t>121101103</t>
  </si>
  <si>
    <t>Sejmutí ornice nebo lesní půdy s vodorovným přemístěním na hromady v místě upotřebení nebo na dočasné či trvalé skládky se složením, na vzdálenost přes 100 do 250 m</t>
  </si>
  <si>
    <t>m3</t>
  </si>
  <si>
    <t>-1229330342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</si>
  <si>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</si>
  <si>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"Odvodňovací žlab" 113*0,1</t>
  </si>
  <si>
    <t>"Odvodňovací žlab v místě vjezdu" 31*0,1</t>
  </si>
  <si>
    <t>"Vjezd" 87,8*0,1</t>
  </si>
  <si>
    <t>Součet</t>
  </si>
  <si>
    <t>122301101</t>
  </si>
  <si>
    <t>Odkopávky a prokopávky nezapažené s přehozením výkopku na vzdálenost do 3 m nebo s naložením na dopravní prostředek v hornině tř. 4 do 100 m3</t>
  </si>
  <si>
    <t>-870562405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</si>
  <si>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</si>
  <si>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"Odvodňovací žlab" 113*0,2</t>
  </si>
  <si>
    <t>"Odvodňovací žlab v místě vjezdu" 31*0,3</t>
  </si>
  <si>
    <t>"Vjezd" 87,8*0,05</t>
  </si>
  <si>
    <t>5</t>
  </si>
  <si>
    <t>122301109</t>
  </si>
  <si>
    <t>Odkopávky a prokopávky nezapažené s přehozením výkopku na vzdálenost do 3 m nebo s naložením na dopravní prostředek v hornině tř. 4 Příplatek k cenám za lepivost horniny tř. 4</t>
  </si>
  <si>
    <t>-437521662</t>
  </si>
  <si>
    <t>36,29*0,5</t>
  </si>
  <si>
    <t>6</t>
  </si>
  <si>
    <t>132301201</t>
  </si>
  <si>
    <t>Hloubení zapažených i nezapažených rýh šířky přes 600 do 2 000 mm s urovnáním dna do předepsaného profilu a spádu v hornině tř. 4 do 100 m3</t>
  </si>
  <si>
    <t>261259504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</si>
  <si>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</si>
  <si>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"Přípojka UV" 24*1,1*1,5</t>
  </si>
  <si>
    <t>7</t>
  </si>
  <si>
    <t>132301209</t>
  </si>
  <si>
    <t>Hloubení zapažených i nezapažených rýh šířky přes 600 do 2 000 mm s urovnáním dna do předepsaného profilu a spádu v hornině tř. 4 Příplatek k cenám za lepivost horniny tř. 4</t>
  </si>
  <si>
    <t>1495453141</t>
  </si>
  <si>
    <t>39,6*0,5</t>
  </si>
  <si>
    <t>8</t>
  </si>
  <si>
    <t>151101101</t>
  </si>
  <si>
    <t>Zřízení pažení a rozepření stěn rýh pro podzemní vedení pro všechny šířky rýhy příložné pro jakoukoliv mezerovitost, hloubky do 2 m</t>
  </si>
  <si>
    <t>-1262506919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</si>
  <si>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</si>
  <si>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"Přípojka UV" 24*1,5*2</t>
  </si>
  <si>
    <t>9</t>
  </si>
  <si>
    <t>151101111</t>
  </si>
  <si>
    <t>Odstranění pažení a rozepření stěn rýh pro podzemní vedení s uložením materiálu na vzdálenost do 3 m od kraje výkopu příložné, hloubky do 2 m</t>
  </si>
  <si>
    <t>-405173528</t>
  </si>
  <si>
    <t>10</t>
  </si>
  <si>
    <t>162701105</t>
  </si>
  <si>
    <t>Vodorovné přemístění výkopku nebo sypaniny po suchu na obvyklém dopravním prostředku, bez naložení výkopku, avšak se složením bez rozhrnutí z horniny tř. 1 až 4 na vzdálenost přes 9 000 do 10 000 m</t>
  </si>
  <si>
    <t>-742295092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</si>
  <si>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</si>
  <si>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"Odkopávky" 36,29</t>
  </si>
  <si>
    <t>"Hloubení rýh" 39,6</t>
  </si>
  <si>
    <t>"Sejmutí ornice" 23,18</t>
  </si>
  <si>
    <t>11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</si>
  <si>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</si>
  <si>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</si>
  <si>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-855176334</t>
  </si>
  <si>
    <t>99,07*12</t>
  </si>
  <si>
    <t>12</t>
  </si>
  <si>
    <t>171201211</t>
  </si>
  <si>
    <t>Uložení sypaniny poplatek za uložení sypaniny na skládce (skládkovné)</t>
  </si>
  <si>
    <t>t</t>
  </si>
  <si>
    <t>578683815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</si>
  <si>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</si>
  <si>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99,07*1,9</t>
  </si>
  <si>
    <t>13</t>
  </si>
  <si>
    <t>174101101</t>
  </si>
  <si>
    <t>Zásyp sypaninou z jakékoliv horniny s uložením výkopku ve vrstvách se zhutněním jam, šachet, rýh nebo kolem objektů v těchto vykopávkách</t>
  </si>
  <si>
    <t>-2125168505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</si>
  <si>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</si>
  <si>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"Přípojka UV" 24*1,1*0,95</t>
  </si>
  <si>
    <t>14</t>
  </si>
  <si>
    <t>M</t>
  </si>
  <si>
    <t>583312000</t>
  </si>
  <si>
    <t>štěrkopísek netříděný zásypový materiál</t>
  </si>
  <si>
    <t>-1041260262</t>
  </si>
  <si>
    <t>25,08*1,9</t>
  </si>
  <si>
    <t>175111101</t>
  </si>
  <si>
    <t>Obsypání potrubí ručně sypaninou z vhodných hornin tř. 1 až 4 nebo materiálem připraveným podél výkopu ve vzdálenosti do 3 m od jeho kraje, pro jakoukoliv hloubku výkopu a míru zhutnění bez prohození sypaniny</t>
  </si>
  <si>
    <t>1970090448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</si>
  <si>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</si>
  <si>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"Přípojka UV" 24*1,1*0,45</t>
  </si>
  <si>
    <t>16</t>
  </si>
  <si>
    <t>583336740</t>
  </si>
  <si>
    <t>kamenivo těžené hrubé frakce 16-32</t>
  </si>
  <si>
    <t>1280795269</t>
  </si>
  <si>
    <t>11,88*1,9</t>
  </si>
  <si>
    <t>17</t>
  </si>
  <si>
    <t>181951102</t>
  </si>
  <si>
    <t>Úprava pláně vyrovnáním výškových rozdílů v hornině tř. 1 až 4 se zhutněním</t>
  </si>
  <si>
    <t>1790293145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</si>
  <si>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</si>
  <si>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"Odvodňovací žlab" 338</t>
  </si>
  <si>
    <t>"Odvodňovací žlab v místě vjezdu" 94</t>
  </si>
  <si>
    <t>"Vjezd" 87,8</t>
  </si>
  <si>
    <t>Vodorovné konstrukce</t>
  </si>
  <si>
    <t>18</t>
  </si>
  <si>
    <t>451311111</t>
  </si>
  <si>
    <t>Podklad pod dlažbu z betonu prostého tl. do 100 mm</t>
  </si>
  <si>
    <t>-576307102</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</si>
  <si>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</si>
  <si>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19</t>
  </si>
  <si>
    <t>451313111</t>
  </si>
  <si>
    <t>Podklad pod dlažbu z betonu prostého tl. přes 150 do 200 mm</t>
  </si>
  <si>
    <t>-938005496</t>
  </si>
  <si>
    <t>20</t>
  </si>
  <si>
    <t>451573111</t>
  </si>
  <si>
    <t>Lože pod potrubí, stoky a drobné objekty v otevřeném výkopu z písku a štěrkopísku do 63 mm</t>
  </si>
  <si>
    <t>1337820855</t>
  </si>
  <si>
    <t xml:space="preserve">Poznámka k souboru cen:
1. Ceny -1111 a -1192 lze použít i pro zřízení sběrných vrstev nad drenážními trubkami. 2. V cenách -5111 a -1192 jsou započteny i náklady na prohození výkopku získaného při zemních pracích. </t>
  </si>
  <si>
    <t>"Přípojka UV" 24*1,1*0,1</t>
  </si>
  <si>
    <t>Komunikace pozemní</t>
  </si>
  <si>
    <t>564831111</t>
  </si>
  <si>
    <t>Podklad ze štěrkodrti ŠD s rozprostřením a zhutněním, po zhutnění tl. 100 mm</t>
  </si>
  <si>
    <t>-1964935490</t>
  </si>
  <si>
    <t>22</t>
  </si>
  <si>
    <t>573231106</t>
  </si>
  <si>
    <t>Postřik spojovací PS bez posypu kamenivem ze silniční emulze, v množství 0,30 kg/m2</t>
  </si>
  <si>
    <t>-2019541035</t>
  </si>
  <si>
    <t>23</t>
  </si>
  <si>
    <t>577144111</t>
  </si>
  <si>
    <t>Asfaltový beton vrstva obrusná ACO 11 (ABS) s rozprostřením a se zhutněním z nemodifikovaného asfaltu v pruhu šířky do 3 m tř. I, po zhutnění tl. 50 mm</t>
  </si>
  <si>
    <t>-2102486597</t>
  </si>
  <si>
    <t xml:space="preserve">Poznámka k souboru cen:
1. ČSN EN 13108-1 připouští pro ACO 11 pouze tl. 35 až 50 mm. </t>
  </si>
  <si>
    <t>24</t>
  </si>
  <si>
    <t>591241111</t>
  </si>
  <si>
    <t>Kladení dlažby z kostek s provedením lože do tl. 50 mm, s vyplněním spár, s dvojím beraněním a se smetením přebytečného materiálu na krajnici drobných z kamene, do lože z cementové malty</t>
  </si>
  <si>
    <t>-693493699</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</si>
  <si>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</si>
  <si>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Trubní vedení</t>
  </si>
  <si>
    <t>25</t>
  </si>
  <si>
    <t>871313121</t>
  </si>
  <si>
    <t>Montáž kanalizačního potrubí z plastů z tvrdého PVC těsněných gumovým kroužkem v otevřeném výkopu ve sklonu do 20 % DN 160</t>
  </si>
  <si>
    <t>m</t>
  </si>
  <si>
    <t>-359060569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</si>
  <si>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</si>
  <si>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26</t>
  </si>
  <si>
    <t>286114600</t>
  </si>
  <si>
    <t>trubka kanalizační plastová PVC KG DN 160x1000 mm SN 8</t>
  </si>
  <si>
    <t>kus</t>
  </si>
  <si>
    <t>1831069488</t>
  </si>
  <si>
    <t>27</t>
  </si>
  <si>
    <t>877315211</t>
  </si>
  <si>
    <t>Montáž tvarovek na kanalizačním potrubí z trub z plastu z tvrdého PVC nebo z polypropylenu v otevřeném výkopu jednoosých DN 150</t>
  </si>
  <si>
    <t>-673429132</t>
  </si>
  <si>
    <t xml:space="preserve">Poznámka k souboru cen:
1. V cenách nejsou započteny náklady na dodání tvarovek. Tvarovky se oceňují ve ve specifikaci. </t>
  </si>
  <si>
    <t>28</t>
  </si>
  <si>
    <t>286113600</t>
  </si>
  <si>
    <t>koleno kanalizace plastové KG 150x30°</t>
  </si>
  <si>
    <t>-1476393177</t>
  </si>
  <si>
    <t>29</t>
  </si>
  <si>
    <t>286113610</t>
  </si>
  <si>
    <t>koleno kanalizace plastové KG 150x45°</t>
  </si>
  <si>
    <t>1177151041</t>
  </si>
  <si>
    <t>30</t>
  </si>
  <si>
    <t>891000001R</t>
  </si>
  <si>
    <t>Navrtání přípojky uličních vpustí DN 150 do stávajícího betonového potrubí</t>
  </si>
  <si>
    <t>ks</t>
  </si>
  <si>
    <t>939935596</t>
  </si>
  <si>
    <t>31</t>
  </si>
  <si>
    <t>895941111</t>
  </si>
  <si>
    <t>Zřízení vpusti kanalizační uliční z betonových dílců typ UV-50 normální</t>
  </si>
  <si>
    <t>-892001688</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</si>
  <si>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</si>
  <si>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32</t>
  </si>
  <si>
    <t>592238520</t>
  </si>
  <si>
    <t>dno betonové pro uliční vpusť s kalovou prohlubní 45x30x5 cm</t>
  </si>
  <si>
    <t>-725561890</t>
  </si>
  <si>
    <t>33</t>
  </si>
  <si>
    <t>592238540</t>
  </si>
  <si>
    <t>skruž betonová pro uliční vpusť s výtokovým otvorem PVC, 45x35x5 cm</t>
  </si>
  <si>
    <t>-571627501</t>
  </si>
  <si>
    <t>34</t>
  </si>
  <si>
    <t>592238560</t>
  </si>
  <si>
    <t>skruž betonová pro uliční vpusť horní 45x19,5x5 cm</t>
  </si>
  <si>
    <t>968317126</t>
  </si>
  <si>
    <t>35</t>
  </si>
  <si>
    <t>592238600</t>
  </si>
  <si>
    <t>skruž betonová pro uliční vpusť středová 45 x 19,5 x 5 cm</t>
  </si>
  <si>
    <t>-1267066482</t>
  </si>
  <si>
    <t>36</t>
  </si>
  <si>
    <t>592238640</t>
  </si>
  <si>
    <t>prstenec betonový pro uliční vpusť vyrovnávací 39 x 6 x 13 cm</t>
  </si>
  <si>
    <t>-121980238</t>
  </si>
  <si>
    <t>37</t>
  </si>
  <si>
    <t>592238740</t>
  </si>
  <si>
    <t>koš vysoký pro uliční vpusti, žárově zinkovaný plech,pro rám 500/300</t>
  </si>
  <si>
    <t>1955471219</t>
  </si>
  <si>
    <t>38</t>
  </si>
  <si>
    <t>899204112</t>
  </si>
  <si>
    <t>Osazení mříží litinových včetně rámů a košů na bahno pro třídu zatížení D400, E600</t>
  </si>
  <si>
    <t>-716343168</t>
  </si>
  <si>
    <t xml:space="preserve">Poznámka k souboru cen:
1. V cenách nejsou započteny náklady na dodání mříží, rámů a košů na bahno; tyto náklady se oceňují ve specifikaci. </t>
  </si>
  <si>
    <t>39</t>
  </si>
  <si>
    <t>592238780</t>
  </si>
  <si>
    <t>mříž vtoková pro uliční vpusti 500/500 mm</t>
  </si>
  <si>
    <t>-553247649</t>
  </si>
  <si>
    <t>Ostatní konstrukce a práce, bourání</t>
  </si>
  <si>
    <t>40</t>
  </si>
  <si>
    <t>919112114</t>
  </si>
  <si>
    <t>Řezání dilatačních spár v živičném krytu příčných nebo podélných, šířky 4 mm, hloubky přes 90 do 100 mm</t>
  </si>
  <si>
    <t>999346244</t>
  </si>
  <si>
    <t xml:space="preserve">Poznámka k souboru cen:
1. V cenách jsou započteny i náklady na vyčištění spár po řezání. </t>
  </si>
  <si>
    <t>369</t>
  </si>
  <si>
    <t>41</t>
  </si>
  <si>
    <t>919112223</t>
  </si>
  <si>
    <t>Řezání dilatačních spár v živičném krytu vytvoření komůrky pro těsnící zálivku šířky 15 mm, hloubky 30 mm</t>
  </si>
  <si>
    <t>1675891266</t>
  </si>
  <si>
    <t>42</t>
  </si>
  <si>
    <t>919122122</t>
  </si>
  <si>
    <t>Utěsnění dilatačních spár zálivkou za tepla v cementobetonovém nebo živičném krytu včetně adhezního nátěru s těsnicím profilem pod zálivkou, pro komůrky šířky 15 mm, hloubky 30 mm</t>
  </si>
  <si>
    <t>1697315434</t>
  </si>
  <si>
    <t xml:space="preserve">Poznámka k souboru cen:
1. V cenách jsou započteny i náklady na vyčištění spár před těsněním a zalitím a náklady na impregnaci, těsnění a zalití spár včetně dodání hmot. </t>
  </si>
  <si>
    <t>43</t>
  </si>
  <si>
    <t>919731123</t>
  </si>
  <si>
    <t>Zarovnání styčné plochy podkladu nebo krytu podél vybourané části komunikace nebo zpevněné plochy živičné tl. přes 100 do 200 mm</t>
  </si>
  <si>
    <t>490009437</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</si>
  <si>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</si>
  <si>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44</t>
  </si>
  <si>
    <t>919735114</t>
  </si>
  <si>
    <t>Řezání stávajícího živičného krytu nebo podkladu hloubky přes 150 do 200 mm</t>
  </si>
  <si>
    <t>-53030295</t>
  </si>
  <si>
    <t xml:space="preserve">Poznámka k souboru cen:
1. V cenách jsou započteny i náklady na spotřebu vody. </t>
  </si>
  <si>
    <t>45</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</si>
  <si>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</si>
  <si>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</si>
  <si>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360243132</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</si>
  <si>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</si>
  <si>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"Dovoz dlažebních kostek Seč" 432</t>
  </si>
  <si>
    <t>997</t>
  </si>
  <si>
    <t>Přesun sutě</t>
  </si>
  <si>
    <t>46</t>
  </si>
  <si>
    <t>997002511</t>
  </si>
  <si>
    <t>Vodorovné přemístění suti a vybouraných hmot bez naložení, se složením a hrubým urovnáním na vzdálenost do 1 km</t>
  </si>
  <si>
    <t>-1611915306</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</si>
  <si>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</si>
  <si>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"Dovoz dlažebních kostek Seč" 432*0,25</t>
  </si>
  <si>
    <t>47</t>
  </si>
  <si>
    <t>997002519</t>
  </si>
  <si>
    <t>Vodorovné přemístění suti a vybouraných hmot bez naložení, se složením a hrubým urovnáním Příplatek k ceně za každý další i započatý 1 km přes 1 km</t>
  </si>
  <si>
    <t>-1422396669</t>
  </si>
  <si>
    <t>108*13</t>
  </si>
  <si>
    <t>48</t>
  </si>
  <si>
    <t>997211612</t>
  </si>
  <si>
    <t>Nakládání suti nebo vybouraných hmot na dopravní prostředky pro vodorovnou dopravu vybouraných hmot</t>
  </si>
  <si>
    <t>-1508424980</t>
  </si>
  <si>
    <t>49</t>
  </si>
  <si>
    <t>997221551</t>
  </si>
  <si>
    <t>Vodorovná doprava suti bez naložení, ale se složením a s hrubým urovnáním ze sypkých materiálů, na vzdálenost do 1 km</t>
  </si>
  <si>
    <t>1241737976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</si>
  <si>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</si>
  <si>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"Podkladní vrstvy" 135,54</t>
  </si>
  <si>
    <t>50</t>
  </si>
  <si>
    <t>997221559</t>
  </si>
  <si>
    <t>Vodorovná doprava suti bez naložení, ale se složením a s hrubým urovnáním Příplatek k ceně za každý další i započatý 1 km přes 1 km</t>
  </si>
  <si>
    <t>585405889</t>
  </si>
  <si>
    <t>135,54*21</t>
  </si>
  <si>
    <t>51</t>
  </si>
  <si>
    <t>997221855</t>
  </si>
  <si>
    <t>Poplatek za uložení stavebního odpadu na skládce (skládkovné) zeminy a kameniva</t>
  </si>
  <si>
    <t>-530222758</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</si>
  <si>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</si>
  <si>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135,54</t>
  </si>
  <si>
    <t>998</t>
  </si>
  <si>
    <t>Přesun hmot</t>
  </si>
  <si>
    <t>52</t>
  </si>
  <si>
    <t>998223011</t>
  </si>
  <si>
    <t>Přesun hmot pro pozemní komunikace s krytem dlážděným dopravní vzdálenost do 200 m jakékoliv délky objektu</t>
  </si>
  <si>
    <t>710652334</t>
  </si>
  <si>
    <t>VRN</t>
  </si>
  <si>
    <t>Vedlejší rozpočtové náklady</t>
  </si>
  <si>
    <t>VRN3</t>
  </si>
  <si>
    <t>Zařízení staveniště</t>
  </si>
  <si>
    <t>53</t>
  </si>
  <si>
    <t>034303000</t>
  </si>
  <si>
    <t>Zařízení staveniště zabezpečení staveniště dopravní značení na staveništi</t>
  </si>
  <si>
    <t>Kpl</t>
  </si>
  <si>
    <t>1024</t>
  </si>
  <si>
    <t>1964703988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</si>
  <si>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</si>
  <si>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</si>
  <si>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</si>
  <si>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</si>
  <si>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</si>
  <si>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</si>
  <si>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</si>
  <si>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</si>
  <si>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</si>
  <si>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</si>
  <si>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</si>
  <si>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</si>
  <si>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</si>
  <si>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</si>
  <si>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</si>
  <si>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</si>
  <si>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</si>
  <si>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</si>
  <si>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</si>
  <si>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</si>
  <si>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</si>
  <si>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</si>
  <si>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</si>
  <si>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</si>
  <si>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</si>
  <si>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</si>
  <si>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</si>
  <si>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</si>
  <si>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</si>
  <si>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</si>
  <si>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</si>
  <si>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</si>
  <si>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</si>
  <si>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</si>
  <si>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</si>
  <si>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</si>
  <si>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</si>
  <si>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</si>
  <si>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</si>
  <si>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</si>
  <si>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</si>
  <si>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</si>
  <si>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</si>
  <si>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</si>
  <si>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</si>
  <si>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</si>
  <si>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</si>
  <si>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</si>
  <si>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</si>
  <si>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</si>
  <si>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</si>
  <si>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</si>
  <si>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</si>
  <si>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</si>
  <si>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</si>
  <si>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</si>
  <si>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</si>
  <si>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</si>
  <si>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</si>
  <si>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</si>
  <si>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</si>
  <si>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</si>
  <si>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</si>
  <si>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</si>
  <si>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</si>
  <si>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</si>
  <si>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</si>
  <si>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</si>
  <si>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</si>
  <si>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</si>
  <si>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</si>
  <si>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</si>
  <si>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</si>
  <si>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</si>
  <si>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</si>
  <si>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</si>
  <si>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</si>
  <si>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</si>
  <si>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</si>
  <si>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</si>
  <si>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</si>
  <si>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</si>
  <si>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</si>
  <si>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</si>
  <si>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</si>
  <si>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</si>
  <si>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</si>
  <si>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</si>
  <si>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</si>
  <si>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</si>
  <si>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</si>
  <si>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</si>
  <si>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</si>
  <si>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</si>
  <si>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</si>
  <si>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</si>
  <si>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</si>
  <si>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</si>
  <si>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</si>
  <si>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</si>
  <si>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</si>
  <si>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</si>
  <si>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</si>
  <si>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</si>
  <si>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</si>
  <si>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</si>
  <si>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</si>
  <si>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</si>
  <si>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</si>
  <si>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</si>
  <si>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</si>
  <si>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</si>
  <si>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</si>
  <si>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</si>
  <si>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</si>
  <si>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</si>
  <si>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</si>
  <si>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</si>
  <si>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</si>
  <si>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</si>
  <si>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</si>
  <si>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</si>
  <si>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</si>
  <si>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</si>
  <si>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</si>
  <si>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</si>
  <si>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</si>
  <si>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</si>
  <si>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</si>
  <si>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</si>
  <si>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</si>
  <si>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</si>
  <si>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</si>
  <si>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</si>
  <si>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</si>
  <si>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</si>
  <si>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</si>
  <si>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</si>
  <si>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</si>
  <si>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</si>
  <si>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</si>
  <si>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</si>
  <si>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</si>
  <si>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</si>
  <si>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</si>
  <si>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</si>
  <si>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</si>
  <si>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</si>
  <si>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</si>
  <si>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</si>
  <si>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</si>
  <si>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</si>
  <si>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</si>
  <si>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</si>
  <si>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</si>
  <si>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</si>
  <si>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</si>
  <si>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</si>
  <si>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</si>
  <si>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</si>
  <si>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</si>
  <si>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</si>
  <si>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</si>
  <si>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</si>
  <si>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</si>
  <si>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</si>
  <si>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</si>
  <si>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</si>
  <si>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</si>
  <si>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</si>
  <si>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</si>
  <si>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</si>
  <si>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</si>
  <si>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</si>
  <si>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</si>
  <si>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</si>
  <si>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</si>
  <si>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</si>
  <si>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</si>
  <si>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</si>
  <si>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</si>
  <si>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</si>
  <si>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</si>
  <si>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Vodohospodářské stavby spol.s .r.o - divize 3 Plzeňské komunikace</t>
  </si>
  <si>
    <t>40233308</t>
  </si>
  <si>
    <t>CZ40233308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</si>
</sst>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7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8"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xf numFmtId="14" fontId="3" fillId="3" borderId="0"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51"/>
      <c r="AS2" s="351"/>
      <c r="AT2" s="351"/>
      <c r="AU2" s="351"/>
      <c r="AV2" s="351"/>
      <c r="AW2" s="351"/>
      <c r="AX2" s="351"/>
      <c r="AY2" s="351"/>
      <c r="AZ2" s="351"/>
      <c r="BA2" s="351"/>
      <c r="BB2" s="351"/>
      <c r="BC2" s="351"/>
      <c r="BD2" s="351"/>
      <c r="BE2" s="35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16" t="s">
        <v>16</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27"/>
      <c r="AQ5" s="29"/>
      <c r="BE5" s="314" t="s">
        <v>17</v>
      </c>
      <c r="BS5" s="22" t="s">
        <v>8</v>
      </c>
    </row>
    <row r="6" spans="2:71" ht="36.95" customHeight="1">
      <c r="B6" s="26"/>
      <c r="C6" s="27"/>
      <c r="D6" s="34" t="s">
        <v>18</v>
      </c>
      <c r="E6" s="27"/>
      <c r="F6" s="27"/>
      <c r="G6" s="27"/>
      <c r="H6" s="27"/>
      <c r="I6" s="27"/>
      <c r="J6" s="27"/>
      <c r="K6" s="318" t="s">
        <v>19</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27"/>
      <c r="AQ6" s="29"/>
      <c r="BE6" s="315"/>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15"/>
      <c r="BS7" s="22" t="s">
        <v>8</v>
      </c>
    </row>
    <row r="8" spans="2:71"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9">
        <v>43223</v>
      </c>
      <c r="AO8" s="27"/>
      <c r="AP8" s="27"/>
      <c r="AQ8" s="29"/>
      <c r="BE8" s="315"/>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15"/>
      <c r="BS9" s="22" t="s">
        <v>8</v>
      </c>
    </row>
    <row r="10" spans="2:71" ht="14.45" customHeight="1">
      <c r="B10" s="26"/>
      <c r="C10" s="27"/>
      <c r="D10" s="35" t="s">
        <v>26</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27</v>
      </c>
      <c r="AL10" s="27"/>
      <c r="AM10" s="27"/>
      <c r="AN10" s="33" t="s">
        <v>21</v>
      </c>
      <c r="AO10" s="27"/>
      <c r="AP10" s="27"/>
      <c r="AQ10" s="29"/>
      <c r="BE10" s="315"/>
      <c r="BS10" s="22" t="s">
        <v>8</v>
      </c>
    </row>
    <row r="11" spans="2:71" ht="18.4" customHeight="1">
      <c r="B11" s="26"/>
      <c r="C11" s="27"/>
      <c r="D11" s="27"/>
      <c r="E11" s="33" t="s">
        <v>24</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28</v>
      </c>
      <c r="AL11" s="27"/>
      <c r="AM11" s="27"/>
      <c r="AN11" s="33" t="s">
        <v>21</v>
      </c>
      <c r="AO11" s="27"/>
      <c r="AP11" s="27"/>
      <c r="AQ11" s="29"/>
      <c r="BE11" s="315"/>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15"/>
      <c r="BS12" s="22" t="s">
        <v>8</v>
      </c>
    </row>
    <row r="13" spans="2:71" ht="14.45" customHeight="1">
      <c r="B13" s="26"/>
      <c r="C13" s="27"/>
      <c r="D13" s="35" t="s">
        <v>29</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27</v>
      </c>
      <c r="AL13" s="27"/>
      <c r="AM13" s="27"/>
      <c r="AN13" s="36" t="s">
        <v>596</v>
      </c>
      <c r="AO13" s="27"/>
      <c r="AP13" s="27"/>
      <c r="AQ13" s="29"/>
      <c r="BE13" s="315"/>
      <c r="BS13" s="22" t="s">
        <v>8</v>
      </c>
    </row>
    <row r="14" spans="2:71" ht="13.5">
      <c r="B14" s="26"/>
      <c r="C14" s="27"/>
      <c r="D14" s="27"/>
      <c r="E14" s="319" t="s">
        <v>595</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5" t="s">
        <v>28</v>
      </c>
      <c r="AL14" s="27"/>
      <c r="AM14" s="27"/>
      <c r="AN14" s="36" t="s">
        <v>597</v>
      </c>
      <c r="AO14" s="27"/>
      <c r="AP14" s="27"/>
      <c r="AQ14" s="29"/>
      <c r="BE14" s="315"/>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15"/>
      <c r="BS15" s="22" t="s">
        <v>6</v>
      </c>
    </row>
    <row r="16" spans="2:71" ht="14.45" customHeight="1">
      <c r="B16" s="26"/>
      <c r="C16" s="27"/>
      <c r="D16" s="35" t="s">
        <v>30</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27</v>
      </c>
      <c r="AL16" s="27"/>
      <c r="AM16" s="27"/>
      <c r="AN16" s="33" t="s">
        <v>21</v>
      </c>
      <c r="AO16" s="27"/>
      <c r="AP16" s="27"/>
      <c r="AQ16" s="29"/>
      <c r="BE16" s="315"/>
      <c r="BS16" s="22" t="s">
        <v>6</v>
      </c>
    </row>
    <row r="17" spans="2:71" ht="18.4" customHeight="1">
      <c r="B17" s="26"/>
      <c r="C17" s="27"/>
      <c r="D17" s="27"/>
      <c r="E17" s="33" t="s">
        <v>24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28</v>
      </c>
      <c r="AL17" s="27"/>
      <c r="AM17" s="27"/>
      <c r="AN17" s="33" t="s">
        <v>21</v>
      </c>
      <c r="AO17" s="27"/>
      <c r="AP17" s="27"/>
      <c r="AQ17" s="29"/>
      <c r="BE17" s="315"/>
      <c r="BS17" s="22" t="s">
        <v>31</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15"/>
      <c r="BS18" s="22" t="s">
        <v>8</v>
      </c>
    </row>
    <row r="19" spans="2:71" ht="14.45" customHeight="1">
      <c r="B19" s="26"/>
      <c r="C19" s="27"/>
      <c r="D19" s="35" t="s">
        <v>32</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15"/>
      <c r="BS19" s="22" t="s">
        <v>8</v>
      </c>
    </row>
    <row r="20" spans="2:71" ht="57" customHeight="1">
      <c r="B20" s="26"/>
      <c r="C20" s="27"/>
      <c r="D20" s="27"/>
      <c r="E20" s="321" t="s">
        <v>33</v>
      </c>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27"/>
      <c r="AP20" s="27"/>
      <c r="AQ20" s="29"/>
      <c r="BE20" s="315"/>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15"/>
    </row>
    <row r="22" spans="2:57" ht="6.95" customHeight="1">
      <c r="B22" s="26"/>
      <c r="C22" s="2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7"/>
      <c r="AQ22" s="29"/>
      <c r="BE22" s="315"/>
    </row>
    <row r="23" spans="2:57" s="1" customFormat="1" ht="25.9" customHeight="1">
      <c r="B23" s="38"/>
      <c r="C23" s="39"/>
      <c r="D23" s="40" t="s">
        <v>34</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22">
        <f>ROUND(AG51,2)</f>
        <v>1012491</v>
      </c>
      <c r="AL23" s="323"/>
      <c r="AM23" s="323"/>
      <c r="AN23" s="323"/>
      <c r="AO23" s="323"/>
      <c r="AP23" s="39"/>
      <c r="AQ23" s="42"/>
      <c r="BE23" s="315"/>
    </row>
    <row r="24" spans="2:57"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315"/>
    </row>
    <row r="25" spans="2:57" s="1" customFormat="1" ht="13.5">
      <c r="B25" s="38"/>
      <c r="C25" s="39"/>
      <c r="D25" s="39"/>
      <c r="E25" s="39"/>
      <c r="F25" s="39"/>
      <c r="G25" s="39"/>
      <c r="H25" s="39"/>
      <c r="I25" s="39"/>
      <c r="J25" s="39"/>
      <c r="K25" s="39"/>
      <c r="L25" s="324" t="s">
        <v>35</v>
      </c>
      <c r="M25" s="324"/>
      <c r="N25" s="324"/>
      <c r="O25" s="324"/>
      <c r="P25" s="39"/>
      <c r="Q25" s="39"/>
      <c r="R25" s="39"/>
      <c r="S25" s="39"/>
      <c r="T25" s="39"/>
      <c r="U25" s="39"/>
      <c r="V25" s="39"/>
      <c r="W25" s="324" t="s">
        <v>36</v>
      </c>
      <c r="X25" s="324"/>
      <c r="Y25" s="324"/>
      <c r="Z25" s="324"/>
      <c r="AA25" s="324"/>
      <c r="AB25" s="324"/>
      <c r="AC25" s="324"/>
      <c r="AD25" s="324"/>
      <c r="AE25" s="324"/>
      <c r="AF25" s="39"/>
      <c r="AG25" s="39"/>
      <c r="AH25" s="39"/>
      <c r="AI25" s="39"/>
      <c r="AJ25" s="39"/>
      <c r="AK25" s="324" t="s">
        <v>37</v>
      </c>
      <c r="AL25" s="324"/>
      <c r="AM25" s="324"/>
      <c r="AN25" s="324"/>
      <c r="AO25" s="324"/>
      <c r="AP25" s="39"/>
      <c r="AQ25" s="42"/>
      <c r="BE25" s="315"/>
    </row>
    <row r="26" spans="2:57" s="2" customFormat="1" ht="14.45" customHeight="1">
      <c r="B26" s="44"/>
      <c r="C26" s="45"/>
      <c r="D26" s="46" t="s">
        <v>38</v>
      </c>
      <c r="E26" s="45"/>
      <c r="F26" s="46" t="s">
        <v>39</v>
      </c>
      <c r="G26" s="45"/>
      <c r="H26" s="45"/>
      <c r="I26" s="45"/>
      <c r="J26" s="45"/>
      <c r="K26" s="45"/>
      <c r="L26" s="325">
        <v>0.21</v>
      </c>
      <c r="M26" s="326"/>
      <c r="N26" s="326"/>
      <c r="O26" s="326"/>
      <c r="P26" s="45"/>
      <c r="Q26" s="45"/>
      <c r="R26" s="45"/>
      <c r="S26" s="45"/>
      <c r="T26" s="45"/>
      <c r="U26" s="45"/>
      <c r="V26" s="45"/>
      <c r="W26" s="327">
        <f>ROUND(AZ51,2)</f>
        <v>1012491</v>
      </c>
      <c r="X26" s="326"/>
      <c r="Y26" s="326"/>
      <c r="Z26" s="326"/>
      <c r="AA26" s="326"/>
      <c r="AB26" s="326"/>
      <c r="AC26" s="326"/>
      <c r="AD26" s="326"/>
      <c r="AE26" s="326"/>
      <c r="AF26" s="45"/>
      <c r="AG26" s="45"/>
      <c r="AH26" s="45"/>
      <c r="AI26" s="45"/>
      <c r="AJ26" s="45"/>
      <c r="AK26" s="327">
        <f>ROUND(AV51,2)</f>
        <v>212623.11</v>
      </c>
      <c r="AL26" s="326"/>
      <c r="AM26" s="326"/>
      <c r="AN26" s="326"/>
      <c r="AO26" s="326"/>
      <c r="AP26" s="45"/>
      <c r="AQ26" s="47"/>
      <c r="BE26" s="315"/>
    </row>
    <row r="27" spans="2:57" s="2" customFormat="1" ht="14.45" customHeight="1">
      <c r="B27" s="44"/>
      <c r="C27" s="45"/>
      <c r="D27" s="45"/>
      <c r="E27" s="45"/>
      <c r="F27" s="46" t="s">
        <v>40</v>
      </c>
      <c r="G27" s="45"/>
      <c r="H27" s="45"/>
      <c r="I27" s="45"/>
      <c r="J27" s="45"/>
      <c r="K27" s="45"/>
      <c r="L27" s="325">
        <v>0.15</v>
      </c>
      <c r="M27" s="326"/>
      <c r="N27" s="326"/>
      <c r="O27" s="326"/>
      <c r="P27" s="45"/>
      <c r="Q27" s="45"/>
      <c r="R27" s="45"/>
      <c r="S27" s="45"/>
      <c r="T27" s="45"/>
      <c r="U27" s="45"/>
      <c r="V27" s="45"/>
      <c r="W27" s="327">
        <f>ROUND(BA51,2)</f>
        <v>0</v>
      </c>
      <c r="X27" s="326"/>
      <c r="Y27" s="326"/>
      <c r="Z27" s="326"/>
      <c r="AA27" s="326"/>
      <c r="AB27" s="326"/>
      <c r="AC27" s="326"/>
      <c r="AD27" s="326"/>
      <c r="AE27" s="326"/>
      <c r="AF27" s="45"/>
      <c r="AG27" s="45"/>
      <c r="AH27" s="45"/>
      <c r="AI27" s="45"/>
      <c r="AJ27" s="45"/>
      <c r="AK27" s="327">
        <f>ROUND(AW51,2)</f>
        <v>0</v>
      </c>
      <c r="AL27" s="326"/>
      <c r="AM27" s="326"/>
      <c r="AN27" s="326"/>
      <c r="AO27" s="326"/>
      <c r="AP27" s="45"/>
      <c r="AQ27" s="47"/>
      <c r="BE27" s="315"/>
    </row>
    <row r="28" spans="2:57" s="2" customFormat="1" ht="14.45" customHeight="1" hidden="1">
      <c r="B28" s="44"/>
      <c r="C28" s="45"/>
      <c r="D28" s="45"/>
      <c r="E28" s="45"/>
      <c r="F28" s="46" t="s">
        <v>41</v>
      </c>
      <c r="G28" s="45"/>
      <c r="H28" s="45"/>
      <c r="I28" s="45"/>
      <c r="J28" s="45"/>
      <c r="K28" s="45"/>
      <c r="L28" s="325">
        <v>0.21</v>
      </c>
      <c r="M28" s="326"/>
      <c r="N28" s="326"/>
      <c r="O28" s="326"/>
      <c r="P28" s="45"/>
      <c r="Q28" s="45"/>
      <c r="R28" s="45"/>
      <c r="S28" s="45"/>
      <c r="T28" s="45"/>
      <c r="U28" s="45"/>
      <c r="V28" s="45"/>
      <c r="W28" s="327">
        <f>ROUND(BB51,2)</f>
        <v>0</v>
      </c>
      <c r="X28" s="326"/>
      <c r="Y28" s="326"/>
      <c r="Z28" s="326"/>
      <c r="AA28" s="326"/>
      <c r="AB28" s="326"/>
      <c r="AC28" s="326"/>
      <c r="AD28" s="326"/>
      <c r="AE28" s="326"/>
      <c r="AF28" s="45"/>
      <c r="AG28" s="45"/>
      <c r="AH28" s="45"/>
      <c r="AI28" s="45"/>
      <c r="AJ28" s="45"/>
      <c r="AK28" s="327">
        <v>0</v>
      </c>
      <c r="AL28" s="326"/>
      <c r="AM28" s="326"/>
      <c r="AN28" s="326"/>
      <c r="AO28" s="326"/>
      <c r="AP28" s="45"/>
      <c r="AQ28" s="47"/>
      <c r="BE28" s="315"/>
    </row>
    <row r="29" spans="2:57" s="2" customFormat="1" ht="14.45" customHeight="1" hidden="1">
      <c r="B29" s="44"/>
      <c r="C29" s="45"/>
      <c r="D29" s="45"/>
      <c r="E29" s="45"/>
      <c r="F29" s="46" t="s">
        <v>42</v>
      </c>
      <c r="G29" s="45"/>
      <c r="H29" s="45"/>
      <c r="I29" s="45"/>
      <c r="J29" s="45"/>
      <c r="K29" s="45"/>
      <c r="L29" s="325">
        <v>0.15</v>
      </c>
      <c r="M29" s="326"/>
      <c r="N29" s="326"/>
      <c r="O29" s="326"/>
      <c r="P29" s="45"/>
      <c r="Q29" s="45"/>
      <c r="R29" s="45"/>
      <c r="S29" s="45"/>
      <c r="T29" s="45"/>
      <c r="U29" s="45"/>
      <c r="V29" s="45"/>
      <c r="W29" s="327">
        <f>ROUND(BC51,2)</f>
        <v>0</v>
      </c>
      <c r="X29" s="326"/>
      <c r="Y29" s="326"/>
      <c r="Z29" s="326"/>
      <c r="AA29" s="326"/>
      <c r="AB29" s="326"/>
      <c r="AC29" s="326"/>
      <c r="AD29" s="326"/>
      <c r="AE29" s="326"/>
      <c r="AF29" s="45"/>
      <c r="AG29" s="45"/>
      <c r="AH29" s="45"/>
      <c r="AI29" s="45"/>
      <c r="AJ29" s="45"/>
      <c r="AK29" s="327">
        <v>0</v>
      </c>
      <c r="AL29" s="326"/>
      <c r="AM29" s="326"/>
      <c r="AN29" s="326"/>
      <c r="AO29" s="326"/>
      <c r="AP29" s="45"/>
      <c r="AQ29" s="47"/>
      <c r="BE29" s="315"/>
    </row>
    <row r="30" spans="2:57" s="2" customFormat="1" ht="14.45" customHeight="1" hidden="1">
      <c r="B30" s="44"/>
      <c r="C30" s="45"/>
      <c r="D30" s="45"/>
      <c r="E30" s="45"/>
      <c r="F30" s="46" t="s">
        <v>43</v>
      </c>
      <c r="G30" s="45"/>
      <c r="H30" s="45"/>
      <c r="I30" s="45"/>
      <c r="J30" s="45"/>
      <c r="K30" s="45"/>
      <c r="L30" s="325">
        <v>0</v>
      </c>
      <c r="M30" s="326"/>
      <c r="N30" s="326"/>
      <c r="O30" s="326"/>
      <c r="P30" s="45"/>
      <c r="Q30" s="45"/>
      <c r="R30" s="45"/>
      <c r="S30" s="45"/>
      <c r="T30" s="45"/>
      <c r="U30" s="45"/>
      <c r="V30" s="45"/>
      <c r="W30" s="327">
        <f>ROUND(BD51,2)</f>
        <v>0</v>
      </c>
      <c r="X30" s="326"/>
      <c r="Y30" s="326"/>
      <c r="Z30" s="326"/>
      <c r="AA30" s="326"/>
      <c r="AB30" s="326"/>
      <c r="AC30" s="326"/>
      <c r="AD30" s="326"/>
      <c r="AE30" s="326"/>
      <c r="AF30" s="45"/>
      <c r="AG30" s="45"/>
      <c r="AH30" s="45"/>
      <c r="AI30" s="45"/>
      <c r="AJ30" s="45"/>
      <c r="AK30" s="327">
        <v>0</v>
      </c>
      <c r="AL30" s="326"/>
      <c r="AM30" s="326"/>
      <c r="AN30" s="326"/>
      <c r="AO30" s="326"/>
      <c r="AP30" s="45"/>
      <c r="AQ30" s="47"/>
      <c r="BE30" s="315"/>
    </row>
    <row r="31" spans="2:57"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315"/>
    </row>
    <row r="32" spans="2:57" s="1" customFormat="1" ht="25.9" customHeight="1">
      <c r="B32" s="38"/>
      <c r="C32" s="48"/>
      <c r="D32" s="49" t="s">
        <v>44</v>
      </c>
      <c r="E32" s="50"/>
      <c r="F32" s="50"/>
      <c r="G32" s="50"/>
      <c r="H32" s="50"/>
      <c r="I32" s="50"/>
      <c r="J32" s="50"/>
      <c r="K32" s="50"/>
      <c r="L32" s="50"/>
      <c r="M32" s="50"/>
      <c r="N32" s="50"/>
      <c r="O32" s="50"/>
      <c r="P32" s="50"/>
      <c r="Q32" s="50"/>
      <c r="R32" s="50"/>
      <c r="S32" s="50"/>
      <c r="T32" s="51" t="s">
        <v>45</v>
      </c>
      <c r="U32" s="50"/>
      <c r="V32" s="50"/>
      <c r="W32" s="50"/>
      <c r="X32" s="328" t="s">
        <v>46</v>
      </c>
      <c r="Y32" s="329"/>
      <c r="Z32" s="329"/>
      <c r="AA32" s="329"/>
      <c r="AB32" s="329"/>
      <c r="AC32" s="50"/>
      <c r="AD32" s="50"/>
      <c r="AE32" s="50"/>
      <c r="AF32" s="50"/>
      <c r="AG32" s="50"/>
      <c r="AH32" s="50"/>
      <c r="AI32" s="50"/>
      <c r="AJ32" s="50"/>
      <c r="AK32" s="330">
        <f>SUM(AK23:AK30)</f>
        <v>1225114.1099999999</v>
      </c>
      <c r="AL32" s="329"/>
      <c r="AM32" s="329"/>
      <c r="AN32" s="329"/>
      <c r="AO32" s="331"/>
      <c r="AP32" s="48"/>
      <c r="AQ32" s="52"/>
      <c r="BE32" s="315"/>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row>
    <row r="39" spans="2:44" s="1" customFormat="1" ht="36.95" customHeight="1">
      <c r="B39" s="38"/>
      <c r="C39" s="59" t="s">
        <v>47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row>
    <row r="40" spans="2:44" s="1" customFormat="1" ht="6.95" customHeight="1">
      <c r="B40" s="3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58"/>
    </row>
    <row r="41" spans="2:44" s="3" customFormat="1" ht="14.45" customHeight="1">
      <c r="B41" s="61"/>
      <c r="C41" s="62" t="s">
        <v>15</v>
      </c>
      <c r="D41" s="63"/>
      <c r="E41" s="63"/>
      <c r="F41" s="63"/>
      <c r="G41" s="63"/>
      <c r="H41" s="63"/>
      <c r="I41" s="63"/>
      <c r="J41" s="63"/>
      <c r="K41" s="63"/>
      <c r="L41" s="63" t="str">
        <f>K5</f>
        <v>0318</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4" customFormat="1" ht="36.95" customHeight="1">
      <c r="B42" s="65"/>
      <c r="C42" s="66" t="s">
        <v>18</v>
      </c>
      <c r="D42" s="67"/>
      <c r="E42" s="67"/>
      <c r="F42" s="67"/>
      <c r="G42" s="67"/>
      <c r="H42" s="67"/>
      <c r="I42" s="67"/>
      <c r="J42" s="67"/>
      <c r="K42" s="67"/>
      <c r="L42" s="332" t="str">
        <f>K6</f>
        <v>II/183 Nebílovy - oprava odvodnění</v>
      </c>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67"/>
      <c r="AQ42" s="67"/>
      <c r="AR42" s="68"/>
    </row>
    <row r="43" spans="2:44" s="1" customFormat="1" ht="6.95" customHeight="1">
      <c r="B43" s="3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58"/>
    </row>
    <row r="44" spans="2:44" s="1" customFormat="1" ht="13.5">
      <c r="B44" s="38"/>
      <c r="C44" s="62" t="s">
        <v>23</v>
      </c>
      <c r="D44" s="60"/>
      <c r="E44" s="60"/>
      <c r="F44" s="60"/>
      <c r="G44" s="60"/>
      <c r="H44" s="60"/>
      <c r="I44" s="60"/>
      <c r="J44" s="60"/>
      <c r="K44" s="60"/>
      <c r="L44" s="69" t="str">
        <f>IF(K8="","",K8)</f>
        <v xml:space="preserve"> </v>
      </c>
      <c r="M44" s="60"/>
      <c r="N44" s="60"/>
      <c r="O44" s="60"/>
      <c r="P44" s="60"/>
      <c r="Q44" s="60"/>
      <c r="R44" s="60"/>
      <c r="S44" s="60"/>
      <c r="T44" s="60"/>
      <c r="U44" s="60"/>
      <c r="V44" s="60"/>
      <c r="W44" s="60"/>
      <c r="X44" s="60"/>
      <c r="Y44" s="60"/>
      <c r="Z44" s="60"/>
      <c r="AA44" s="60"/>
      <c r="AB44" s="60"/>
      <c r="AC44" s="60"/>
      <c r="AD44" s="60"/>
      <c r="AE44" s="60"/>
      <c r="AF44" s="60"/>
      <c r="AG44" s="60"/>
      <c r="AH44" s="60"/>
      <c r="AI44" s="62" t="s">
        <v>25</v>
      </c>
      <c r="AJ44" s="60"/>
      <c r="AK44" s="60"/>
      <c r="AL44" s="60"/>
      <c r="AM44" s="334">
        <f>IF(AN8="","",AN8)</f>
        <v>43223</v>
      </c>
      <c r="AN44" s="334"/>
      <c r="AO44" s="60"/>
      <c r="AP44" s="60"/>
      <c r="AQ44" s="60"/>
      <c r="AR44" s="58"/>
    </row>
    <row r="45" spans="2:44" s="1" customFormat="1" ht="6.95" customHeight="1">
      <c r="B45" s="3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58"/>
    </row>
    <row r="46" spans="2:56" s="1" customFormat="1" ht="13.5">
      <c r="B46" s="38"/>
      <c r="C46" s="62" t="s">
        <v>26</v>
      </c>
      <c r="D46" s="60"/>
      <c r="E46" s="60"/>
      <c r="F46" s="60"/>
      <c r="G46" s="60"/>
      <c r="H46" s="60"/>
      <c r="I46" s="60"/>
      <c r="J46" s="60"/>
      <c r="K46" s="60"/>
      <c r="L46" s="63" t="str">
        <f>IF(E11="","",E11)</f>
        <v xml:space="preserve"> </v>
      </c>
      <c r="M46" s="60"/>
      <c r="N46" s="60"/>
      <c r="O46" s="60"/>
      <c r="P46" s="60"/>
      <c r="Q46" s="60"/>
      <c r="R46" s="60"/>
      <c r="S46" s="60"/>
      <c r="T46" s="60"/>
      <c r="U46" s="60"/>
      <c r="V46" s="60"/>
      <c r="W46" s="60"/>
      <c r="X46" s="60"/>
      <c r="Y46" s="60"/>
      <c r="Z46" s="60"/>
      <c r="AA46" s="60"/>
      <c r="AB46" s="60"/>
      <c r="AC46" s="60"/>
      <c r="AD46" s="60"/>
      <c r="AE46" s="60"/>
      <c r="AF46" s="60"/>
      <c r="AG46" s="60"/>
      <c r="AH46" s="60"/>
      <c r="AI46" s="62" t="s">
        <v>30</v>
      </c>
      <c r="AJ46" s="60"/>
      <c r="AK46" s="60"/>
      <c r="AL46" s="60"/>
      <c r="AM46" s="335" t="str">
        <f>IF(E17="","",E17)</f>
        <v xml:space="preserve"> </v>
      </c>
      <c r="AN46" s="335"/>
      <c r="AO46" s="335"/>
      <c r="AP46" s="335"/>
      <c r="AQ46" s="60"/>
      <c r="AR46" s="58"/>
      <c r="AS46" s="336" t="s">
        <v>48</v>
      </c>
      <c r="AT46" s="337"/>
      <c r="AU46" s="71"/>
      <c r="AV46" s="71"/>
      <c r="AW46" s="71"/>
      <c r="AX46" s="71"/>
      <c r="AY46" s="71"/>
      <c r="AZ46" s="71"/>
      <c r="BA46" s="71"/>
      <c r="BB46" s="71"/>
      <c r="BC46" s="71"/>
      <c r="BD46" s="72"/>
    </row>
    <row r="47" spans="2:56" s="1" customFormat="1" ht="13.5">
      <c r="B47" s="38"/>
      <c r="C47" s="62" t="s">
        <v>29</v>
      </c>
      <c r="D47" s="60"/>
      <c r="E47" s="60"/>
      <c r="F47" s="60"/>
      <c r="G47" s="60"/>
      <c r="H47" s="60"/>
      <c r="I47" s="60"/>
      <c r="J47" s="60"/>
      <c r="K47" s="60"/>
      <c r="L47" s="63" t="str">
        <f>IF(E14="Vyplň údaj","",E14)</f>
        <v>Vodohospodářské stavby spol.s .r.o - divize 3 Plzeňské komunikace</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58"/>
      <c r="AS47" s="338"/>
      <c r="AT47" s="339"/>
      <c r="AU47" s="73"/>
      <c r="AV47" s="73"/>
      <c r="AW47" s="73"/>
      <c r="AX47" s="73"/>
      <c r="AY47" s="73"/>
      <c r="AZ47" s="73"/>
      <c r="BA47" s="73"/>
      <c r="BB47" s="73"/>
      <c r="BC47" s="73"/>
      <c r="BD47" s="74"/>
    </row>
    <row r="48" spans="2:56" s="1" customFormat="1" ht="10.9" customHeight="1">
      <c r="B48" s="3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58"/>
      <c r="AS48" s="340"/>
      <c r="AT48" s="341"/>
      <c r="AU48" s="39"/>
      <c r="AV48" s="39"/>
      <c r="AW48" s="39"/>
      <c r="AX48" s="39"/>
      <c r="AY48" s="39"/>
      <c r="AZ48" s="39"/>
      <c r="BA48" s="39"/>
      <c r="BB48" s="39"/>
      <c r="BC48" s="39"/>
      <c r="BD48" s="75"/>
    </row>
    <row r="49" spans="2:56" s="1" customFormat="1" ht="29.25" customHeight="1">
      <c r="B49" s="38"/>
      <c r="C49" s="342" t="s">
        <v>49</v>
      </c>
      <c r="D49" s="343"/>
      <c r="E49" s="343"/>
      <c r="F49" s="343"/>
      <c r="G49" s="343"/>
      <c r="H49" s="76"/>
      <c r="I49" s="344" t="s">
        <v>50</v>
      </c>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5" t="s">
        <v>51</v>
      </c>
      <c r="AH49" s="343"/>
      <c r="AI49" s="343"/>
      <c r="AJ49" s="343"/>
      <c r="AK49" s="343"/>
      <c r="AL49" s="343"/>
      <c r="AM49" s="343"/>
      <c r="AN49" s="344" t="s">
        <v>52</v>
      </c>
      <c r="AO49" s="343"/>
      <c r="AP49" s="343"/>
      <c r="AQ49" s="77" t="s">
        <v>53</v>
      </c>
      <c r="AR49" s="58"/>
      <c r="AS49" s="78" t="s">
        <v>54</v>
      </c>
      <c r="AT49" s="79" t="s">
        <v>55</v>
      </c>
      <c r="AU49" s="79" t="s">
        <v>56</v>
      </c>
      <c r="AV49" s="79" t="s">
        <v>57</v>
      </c>
      <c r="AW49" s="79" t="s">
        <v>58</v>
      </c>
      <c r="AX49" s="79" t="s">
        <v>59</v>
      </c>
      <c r="AY49" s="79" t="s">
        <v>60</v>
      </c>
      <c r="AZ49" s="79" t="s">
        <v>61</v>
      </c>
      <c r="BA49" s="79" t="s">
        <v>62</v>
      </c>
      <c r="BB49" s="79" t="s">
        <v>63</v>
      </c>
      <c r="BC49" s="79" t="s">
        <v>64</v>
      </c>
      <c r="BD49" s="80" t="s">
        <v>65</v>
      </c>
    </row>
    <row r="50" spans="2:56" s="1" customFormat="1" ht="10.9" customHeight="1">
      <c r="B50" s="3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8"/>
      <c r="AS50" s="81"/>
      <c r="AT50" s="82"/>
      <c r="AU50" s="82"/>
      <c r="AV50" s="82"/>
      <c r="AW50" s="82"/>
      <c r="AX50" s="82"/>
      <c r="AY50" s="82"/>
      <c r="AZ50" s="82"/>
      <c r="BA50" s="82"/>
      <c r="BB50" s="82"/>
      <c r="BC50" s="82"/>
      <c r="BD50" s="83"/>
    </row>
    <row r="51" spans="2:90" s="4" customFormat="1" ht="32.45" customHeight="1">
      <c r="B51" s="65"/>
      <c r="C51" s="84" t="s">
        <v>66</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49">
        <f>ROUND(AG52,2)</f>
        <v>1012491</v>
      </c>
      <c r="AH51" s="349"/>
      <c r="AI51" s="349"/>
      <c r="AJ51" s="349"/>
      <c r="AK51" s="349"/>
      <c r="AL51" s="349"/>
      <c r="AM51" s="349"/>
      <c r="AN51" s="350">
        <f>SUM(AG51,AT51)</f>
        <v>1225114.1099999999</v>
      </c>
      <c r="AO51" s="350"/>
      <c r="AP51" s="350"/>
      <c r="AQ51" s="86" t="s">
        <v>21</v>
      </c>
      <c r="AR51" s="68"/>
      <c r="AS51" s="87">
        <f>ROUND(AS52,2)</f>
        <v>0</v>
      </c>
      <c r="AT51" s="88">
        <f>ROUND(SUM(AV51:AW51),2)</f>
        <v>212623.11</v>
      </c>
      <c r="AU51" s="89">
        <f>ROUND(AU52,5)</f>
        <v>0</v>
      </c>
      <c r="AV51" s="88">
        <f>ROUND(AZ51*L26,2)</f>
        <v>212623.11</v>
      </c>
      <c r="AW51" s="88">
        <f>ROUND(BA51*L27,2)</f>
        <v>0</v>
      </c>
      <c r="AX51" s="88">
        <f>ROUND(BB51*L26,2)</f>
        <v>0</v>
      </c>
      <c r="AY51" s="88">
        <f>ROUND(BC51*L27,2)</f>
        <v>0</v>
      </c>
      <c r="AZ51" s="88">
        <f>ROUND(AZ52,2)</f>
        <v>1012491</v>
      </c>
      <c r="BA51" s="88">
        <f>ROUND(BA52,2)</f>
        <v>0</v>
      </c>
      <c r="BB51" s="88">
        <f>ROUND(BB52,2)</f>
        <v>0</v>
      </c>
      <c r="BC51" s="88">
        <f>ROUND(BC52,2)</f>
        <v>0</v>
      </c>
      <c r="BD51" s="90">
        <f>ROUND(BD52,2)</f>
        <v>0</v>
      </c>
      <c r="BS51" s="91" t="s">
        <v>67</v>
      </c>
      <c r="BT51" s="91" t="s">
        <v>68</v>
      </c>
      <c r="BU51" s="92" t="s">
        <v>69</v>
      </c>
      <c r="BV51" s="91" t="s">
        <v>70</v>
      </c>
      <c r="BW51" s="91" t="s">
        <v>7</v>
      </c>
      <c r="BX51" s="91" t="s">
        <v>71</v>
      </c>
      <c r="CL51" s="91" t="s">
        <v>21</v>
      </c>
    </row>
    <row r="52" spans="1:91" s="5" customFormat="1" ht="16.5" customHeight="1">
      <c r="A52" s="93" t="s">
        <v>72</v>
      </c>
      <c r="B52" s="94"/>
      <c r="C52" s="95"/>
      <c r="D52" s="348" t="s">
        <v>73</v>
      </c>
      <c r="E52" s="348"/>
      <c r="F52" s="348"/>
      <c r="G52" s="348"/>
      <c r="H52" s="348"/>
      <c r="I52" s="96"/>
      <c r="J52" s="348" t="s">
        <v>74</v>
      </c>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6">
        <f>'SO 130 - Oprava odvodnění'!J27</f>
        <v>1012491</v>
      </c>
      <c r="AH52" s="347"/>
      <c r="AI52" s="347"/>
      <c r="AJ52" s="347"/>
      <c r="AK52" s="347"/>
      <c r="AL52" s="347"/>
      <c r="AM52" s="347"/>
      <c r="AN52" s="346">
        <f>SUM(AG52,AT52)</f>
        <v>1225114.1099999999</v>
      </c>
      <c r="AO52" s="347"/>
      <c r="AP52" s="347"/>
      <c r="AQ52" s="97" t="s">
        <v>75</v>
      </c>
      <c r="AR52" s="98"/>
      <c r="AS52" s="99">
        <v>0</v>
      </c>
      <c r="AT52" s="100">
        <f>ROUND(SUM(AV52:AW52),2)</f>
        <v>212623.11</v>
      </c>
      <c r="AU52" s="101">
        <f>'SO 130 - Oprava odvodnění'!P86</f>
        <v>0</v>
      </c>
      <c r="AV52" s="100">
        <f>'SO 130 - Oprava odvodnění'!J30</f>
        <v>212623.11</v>
      </c>
      <c r="AW52" s="100">
        <f>'SO 130 - Oprava odvodnění'!J31</f>
        <v>0</v>
      </c>
      <c r="AX52" s="100">
        <f>'SO 130 - Oprava odvodnění'!J32</f>
        <v>0</v>
      </c>
      <c r="AY52" s="100">
        <f>'SO 130 - Oprava odvodnění'!J33</f>
        <v>0</v>
      </c>
      <c r="AZ52" s="100">
        <f>'SO 130 - Oprava odvodnění'!F30</f>
        <v>1012491</v>
      </c>
      <c r="BA52" s="100">
        <f>'SO 130 - Oprava odvodnění'!F31</f>
        <v>0</v>
      </c>
      <c r="BB52" s="100">
        <f>'SO 130 - Oprava odvodnění'!F32</f>
        <v>0</v>
      </c>
      <c r="BC52" s="100">
        <f>'SO 130 - Oprava odvodnění'!F33</f>
        <v>0</v>
      </c>
      <c r="BD52" s="102">
        <f>'SO 130 - Oprava odvodnění'!F34</f>
        <v>0</v>
      </c>
      <c r="BT52" s="103" t="s">
        <v>76</v>
      </c>
      <c r="BV52" s="103" t="s">
        <v>70</v>
      </c>
      <c r="BW52" s="103" t="s">
        <v>77</v>
      </c>
      <c r="BX52" s="103" t="s">
        <v>7</v>
      </c>
      <c r="CL52" s="103" t="s">
        <v>21</v>
      </c>
      <c r="CM52" s="103" t="s">
        <v>78</v>
      </c>
    </row>
    <row r="53" spans="2:44" s="1" customFormat="1" ht="30" customHeight="1">
      <c r="B53" s="38"/>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58"/>
    </row>
    <row r="54" spans="2:44" s="1" customFormat="1" ht="6.95" customHeight="1">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8"/>
    </row>
  </sheetData>
  <sheetProtection algorithmName="SHA-512" hashValue="EJ7WqQUFVr8Hh0f/ylYTcS/3BMlRGPzpKEFMruYn9RkvF+j2eyJeJxRJHywuuhwfHe3r97L+UPERm/jMh54dWQ==" saltValue="+1J5nBKDzHjR9on3rNweTmXOGneZWVfOVdL/+Ph5E6g0m2nfz1n01UN1hOeSQ2ue+vCwU1q7GYIfWKvIKXRfcw==" spinCount="100000" sheet="1" objects="1" scenarios="1" formatColumns="0" formatRows="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130 - Oprava odvodněn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3"/>
  <sheetViews>
    <sheetView showGridLines="0"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5"/>
      <c r="C1" s="105"/>
      <c r="D1" s="106" t="s">
        <v>1</v>
      </c>
      <c r="E1" s="105"/>
      <c r="F1" s="107" t="s">
        <v>79</v>
      </c>
      <c r="G1" s="360" t="s">
        <v>80</v>
      </c>
      <c r="H1" s="360"/>
      <c r="I1" s="108"/>
      <c r="J1" s="107" t="s">
        <v>81</v>
      </c>
      <c r="K1" s="106" t="s">
        <v>82</v>
      </c>
      <c r="L1" s="107" t="s">
        <v>83</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51"/>
      <c r="M2" s="351"/>
      <c r="N2" s="351"/>
      <c r="O2" s="351"/>
      <c r="P2" s="351"/>
      <c r="Q2" s="351"/>
      <c r="R2" s="351"/>
      <c r="S2" s="351"/>
      <c r="T2" s="351"/>
      <c r="U2" s="351"/>
      <c r="V2" s="351"/>
      <c r="AT2" s="22" t="s">
        <v>77</v>
      </c>
    </row>
    <row r="3" spans="2:46" ht="6.95" customHeight="1">
      <c r="B3" s="23"/>
      <c r="C3" s="24"/>
      <c r="D3" s="24"/>
      <c r="E3" s="24"/>
      <c r="F3" s="24"/>
      <c r="G3" s="24"/>
      <c r="H3" s="24"/>
      <c r="I3" s="109"/>
      <c r="J3" s="24"/>
      <c r="K3" s="25"/>
      <c r="AT3" s="22" t="s">
        <v>78</v>
      </c>
    </row>
    <row r="4" spans="2:46" ht="36.95" customHeight="1">
      <c r="B4" s="26"/>
      <c r="C4" s="27"/>
      <c r="D4" s="28" t="s">
        <v>84</v>
      </c>
      <c r="E4" s="27"/>
      <c r="F4" s="27"/>
      <c r="G4" s="27"/>
      <c r="H4" s="27"/>
      <c r="I4" s="110"/>
      <c r="J4" s="27"/>
      <c r="K4" s="29"/>
      <c r="M4" s="30" t="s">
        <v>12</v>
      </c>
      <c r="AT4" s="22" t="s">
        <v>6</v>
      </c>
    </row>
    <row r="5" spans="2:11" ht="6.95" customHeight="1">
      <c r="B5" s="26"/>
      <c r="C5" s="27"/>
      <c r="D5" s="27"/>
      <c r="E5" s="27"/>
      <c r="F5" s="27"/>
      <c r="G5" s="27"/>
      <c r="H5" s="27"/>
      <c r="I5" s="110"/>
      <c r="J5" s="27"/>
      <c r="K5" s="29"/>
    </row>
    <row r="6" spans="2:11" ht="13.5">
      <c r="B6" s="26"/>
      <c r="C6" s="27"/>
      <c r="D6" s="35" t="s">
        <v>18</v>
      </c>
      <c r="E6" s="27"/>
      <c r="F6" s="27"/>
      <c r="G6" s="27"/>
      <c r="H6" s="27"/>
      <c r="I6" s="110"/>
      <c r="J6" s="27"/>
      <c r="K6" s="29"/>
    </row>
    <row r="7" spans="2:11" ht="16.5" customHeight="1">
      <c r="B7" s="26"/>
      <c r="C7" s="27"/>
      <c r="D7" s="27"/>
      <c r="E7" s="352" t="str">
        <f>'Rekapitulace stavby'!K6</f>
        <v>II/183 Nebílovy - oprava odvodnění</v>
      </c>
      <c r="F7" s="353"/>
      <c r="G7" s="353"/>
      <c r="H7" s="353"/>
      <c r="I7" s="110"/>
      <c r="J7" s="27"/>
      <c r="K7" s="29"/>
    </row>
    <row r="8" spans="2:11" s="1" customFormat="1" ht="13.5">
      <c r="B8" s="38"/>
      <c r="C8" s="39"/>
      <c r="D8" s="35" t="s">
        <v>85</v>
      </c>
      <c r="E8" s="39"/>
      <c r="F8" s="39"/>
      <c r="G8" s="39"/>
      <c r="H8" s="39"/>
      <c r="I8" s="111"/>
      <c r="J8" s="39"/>
      <c r="K8" s="42"/>
    </row>
    <row r="9" spans="2:11" s="1" customFormat="1" ht="36.95" customHeight="1">
      <c r="B9" s="38"/>
      <c r="C9" s="39"/>
      <c r="D9" s="39"/>
      <c r="E9" s="354" t="s">
        <v>86</v>
      </c>
      <c r="F9" s="355"/>
      <c r="G9" s="355"/>
      <c r="H9" s="355"/>
      <c r="I9" s="111"/>
      <c r="J9" s="39"/>
      <c r="K9" s="42"/>
    </row>
    <row r="10" spans="2:11" s="1" customFormat="1" ht="13.5">
      <c r="B10" s="38"/>
      <c r="C10" s="39"/>
      <c r="D10" s="39"/>
      <c r="E10" s="39"/>
      <c r="F10" s="39"/>
      <c r="G10" s="39"/>
      <c r="H10" s="39"/>
      <c r="I10" s="111"/>
      <c r="J10" s="39"/>
      <c r="K10" s="42"/>
    </row>
    <row r="11" spans="2:11" s="1" customFormat="1" ht="14.45" customHeight="1">
      <c r="B11" s="38"/>
      <c r="C11" s="39"/>
      <c r="D11" s="35" t="s">
        <v>20</v>
      </c>
      <c r="E11" s="39"/>
      <c r="F11" s="33" t="s">
        <v>21</v>
      </c>
      <c r="G11" s="39"/>
      <c r="H11" s="39"/>
      <c r="I11" s="112" t="s">
        <v>22</v>
      </c>
      <c r="J11" s="33" t="s">
        <v>21</v>
      </c>
      <c r="K11" s="42"/>
    </row>
    <row r="12" spans="2:11" s="1" customFormat="1" ht="14.45" customHeight="1">
      <c r="B12" s="38"/>
      <c r="C12" s="39"/>
      <c r="D12" s="35" t="s">
        <v>23</v>
      </c>
      <c r="E12" s="39"/>
      <c r="F12" s="33" t="s">
        <v>24</v>
      </c>
      <c r="G12" s="39"/>
      <c r="H12" s="39"/>
      <c r="I12" s="112" t="s">
        <v>25</v>
      </c>
      <c r="J12" s="113">
        <f>'Rekapitulace stavby'!AN8</f>
        <v>43223</v>
      </c>
      <c r="K12" s="42"/>
    </row>
    <row r="13" spans="2:11" s="1" customFormat="1" ht="10.9" customHeight="1">
      <c r="B13" s="38"/>
      <c r="C13" s="39"/>
      <c r="D13" s="39"/>
      <c r="E13" s="39"/>
      <c r="F13" s="39"/>
      <c r="G13" s="39"/>
      <c r="H13" s="39"/>
      <c r="I13" s="111"/>
      <c r="J13" s="39"/>
      <c r="K13" s="42"/>
    </row>
    <row r="14" spans="2:11" s="1" customFormat="1" ht="14.45" customHeight="1">
      <c r="B14" s="38"/>
      <c r="C14" s="39"/>
      <c r="D14" s="35" t="s">
        <v>26</v>
      </c>
      <c r="E14" s="39"/>
      <c r="F14" s="39"/>
      <c r="G14" s="39"/>
      <c r="H14" s="39"/>
      <c r="I14" s="112" t="s">
        <v>27</v>
      </c>
      <c r="J14" s="33" t="str">
        <f>IF('Rekapitulace stavby'!AN10="","",'Rekapitulace stavby'!AN10)</f>
        <v/>
      </c>
      <c r="K14" s="42"/>
    </row>
    <row r="15" spans="2:11" s="1" customFormat="1" ht="18" customHeight="1">
      <c r="B15" s="38"/>
      <c r="C15" s="39"/>
      <c r="D15" s="39"/>
      <c r="E15" s="33" t="str">
        <f>IF('Rekapitulace stavby'!E11="","",'Rekapitulace stavby'!E11)</f>
        <v xml:space="preserve"> </v>
      </c>
      <c r="F15" s="39"/>
      <c r="G15" s="39"/>
      <c r="H15" s="39"/>
      <c r="I15" s="112" t="s">
        <v>28</v>
      </c>
      <c r="J15" s="33" t="str">
        <f>IF('Rekapitulace stavby'!AN11="","",'Rekapitulace stavby'!AN11)</f>
        <v/>
      </c>
      <c r="K15" s="42"/>
    </row>
    <row r="16" spans="2:11" s="1" customFormat="1" ht="6.95" customHeight="1">
      <c r="B16" s="38"/>
      <c r="C16" s="39"/>
      <c r="D16" s="39"/>
      <c r="E16" s="39"/>
      <c r="F16" s="39"/>
      <c r="G16" s="39"/>
      <c r="H16" s="39"/>
      <c r="I16" s="111"/>
      <c r="J16" s="39"/>
      <c r="K16" s="42"/>
    </row>
    <row r="17" spans="2:11" s="1" customFormat="1" ht="14.45" customHeight="1">
      <c r="B17" s="38"/>
      <c r="C17" s="39"/>
      <c r="D17" s="35" t="s">
        <v>29</v>
      </c>
      <c r="E17" s="39"/>
      <c r="F17" s="39"/>
      <c r="G17" s="39"/>
      <c r="H17" s="39"/>
      <c r="I17" s="112" t="s">
        <v>27</v>
      </c>
      <c r="J17" s="33" t="str">
        <f>IF('Rekapitulace stavby'!AN13="Vyplň údaj","",IF('Rekapitulace stavby'!AN13="","",'Rekapitulace stavby'!AN13))</f>
        <v>40233308</v>
      </c>
      <c r="K17" s="42"/>
    </row>
    <row r="18" spans="2:11" s="1" customFormat="1" ht="18" customHeight="1">
      <c r="B18" s="38"/>
      <c r="C18" s="39"/>
      <c r="D18" s="39"/>
      <c r="E18" s="33" t="str">
        <f>IF('Rekapitulace stavby'!E14="Vyplň údaj","",IF('Rekapitulace stavby'!E14="","",'Rekapitulace stavby'!E14))</f>
        <v>Vodohospodářské stavby spol.s .r.o - divize 3 Plzeňské komunikace</v>
      </c>
      <c r="F18" s="39"/>
      <c r="G18" s="39"/>
      <c r="H18" s="39"/>
      <c r="I18" s="112" t="s">
        <v>28</v>
      </c>
      <c r="J18" s="33" t="str">
        <f>IF('Rekapitulace stavby'!AN14="Vyplň údaj","",IF('Rekapitulace stavby'!AN14="","",'Rekapitulace stavby'!AN14))</f>
        <v>CZ40233308</v>
      </c>
      <c r="K18" s="42"/>
    </row>
    <row r="19" spans="2:11" s="1" customFormat="1" ht="6.95" customHeight="1">
      <c r="B19" s="38"/>
      <c r="C19" s="39"/>
      <c r="D19" s="39"/>
      <c r="E19" s="39"/>
      <c r="F19" s="39"/>
      <c r="G19" s="39"/>
      <c r="H19" s="39"/>
      <c r="I19" s="111"/>
      <c r="J19" s="39"/>
      <c r="K19" s="42"/>
    </row>
    <row r="20" spans="2:11" s="1" customFormat="1" ht="14.45" customHeight="1">
      <c r="B20" s="38"/>
      <c r="C20" s="39"/>
      <c r="D20" s="35" t="s">
        <v>30</v>
      </c>
      <c r="E20" s="39"/>
      <c r="F20" s="39"/>
      <c r="G20" s="39"/>
      <c r="H20" s="39"/>
      <c r="I20" s="112" t="s">
        <v>27</v>
      </c>
      <c r="J20" s="33" t="str">
        <f>IF('Rekapitulace stavby'!AN16="","",'Rekapitulace stavby'!AN16)</f>
        <v/>
      </c>
      <c r="K20" s="42"/>
    </row>
    <row r="21" spans="2:11" s="1" customFormat="1" ht="18" customHeight="1">
      <c r="B21" s="38"/>
      <c r="C21" s="39"/>
      <c r="D21" s="39"/>
      <c r="E21" s="33" t="str">
        <f>IF('Rekapitulace stavby'!E17="","",'Rekapitulace stavby'!E17)</f>
        <v xml:space="preserve"> </v>
      </c>
      <c r="F21" s="39"/>
      <c r="G21" s="39"/>
      <c r="H21" s="39"/>
      <c r="I21" s="112" t="s">
        <v>28</v>
      </c>
      <c r="J21" s="33" t="str">
        <f>IF('Rekapitulace stavby'!AN17="","",'Rekapitulace stavby'!AN17)</f>
        <v/>
      </c>
      <c r="K21" s="42"/>
    </row>
    <row r="22" spans="2:11" s="1" customFormat="1" ht="6.95" customHeight="1">
      <c r="B22" s="38"/>
      <c r="C22" s="39"/>
      <c r="D22" s="39"/>
      <c r="E22" s="39"/>
      <c r="F22" s="39"/>
      <c r="G22" s="39"/>
      <c r="H22" s="39"/>
      <c r="I22" s="111"/>
      <c r="J22" s="39"/>
      <c r="K22" s="42"/>
    </row>
    <row r="23" spans="2:11" s="1" customFormat="1" ht="14.45" customHeight="1">
      <c r="B23" s="38"/>
      <c r="C23" s="39"/>
      <c r="D23" s="35" t="s">
        <v>32</v>
      </c>
      <c r="E23" s="39"/>
      <c r="F23" s="39"/>
      <c r="G23" s="39"/>
      <c r="H23" s="39"/>
      <c r="I23" s="111"/>
      <c r="J23" s="39"/>
      <c r="K23" s="42"/>
    </row>
    <row r="24" spans="2:11" s="6" customFormat="1" ht="16.5" customHeight="1">
      <c r="B24" s="114"/>
      <c r="C24" s="115"/>
      <c r="D24" s="115"/>
      <c r="E24" s="321" t="s">
        <v>21</v>
      </c>
      <c r="F24" s="321"/>
      <c r="G24" s="321"/>
      <c r="H24" s="321"/>
      <c r="I24" s="116"/>
      <c r="J24" s="115"/>
      <c r="K24" s="117"/>
    </row>
    <row r="25" spans="2:11" s="1" customFormat="1" ht="6.95" customHeight="1">
      <c r="B25" s="38"/>
      <c r="C25" s="39"/>
      <c r="D25" s="39"/>
      <c r="E25" s="39"/>
      <c r="F25" s="39"/>
      <c r="G25" s="39"/>
      <c r="H25" s="39"/>
      <c r="I25" s="111"/>
      <c r="J25" s="39"/>
      <c r="K25" s="42"/>
    </row>
    <row r="26" spans="2:11" s="1" customFormat="1" ht="6.95" customHeight="1">
      <c r="B26" s="38"/>
      <c r="C26" s="39"/>
      <c r="D26" s="82"/>
      <c r="E26" s="82"/>
      <c r="F26" s="82"/>
      <c r="G26" s="82"/>
      <c r="H26" s="82"/>
      <c r="I26" s="118"/>
      <c r="J26" s="82"/>
      <c r="K26" s="119"/>
    </row>
    <row r="27" spans="2:11" s="1" customFormat="1" ht="25.35" customHeight="1">
      <c r="B27" s="38"/>
      <c r="C27" s="39"/>
      <c r="D27" s="120" t="s">
        <v>34</v>
      </c>
      <c r="E27" s="39"/>
      <c r="F27" s="39"/>
      <c r="G27" s="39"/>
      <c r="H27" s="39"/>
      <c r="I27" s="111"/>
      <c r="J27" s="121">
        <f>ROUND(J86,2)</f>
        <v>1012491</v>
      </c>
      <c r="K27" s="42"/>
    </row>
    <row r="28" spans="2:11" s="1" customFormat="1" ht="6.95" customHeight="1">
      <c r="B28" s="38"/>
      <c r="C28" s="39"/>
      <c r="D28" s="82"/>
      <c r="E28" s="82"/>
      <c r="F28" s="82"/>
      <c r="G28" s="82"/>
      <c r="H28" s="82"/>
      <c r="I28" s="118"/>
      <c r="J28" s="82"/>
      <c r="K28" s="119"/>
    </row>
    <row r="29" spans="2:11" s="1" customFormat="1" ht="14.45" customHeight="1">
      <c r="B29" s="38"/>
      <c r="C29" s="39"/>
      <c r="D29" s="39"/>
      <c r="E29" s="39"/>
      <c r="F29" s="43" t="s">
        <v>36</v>
      </c>
      <c r="G29" s="39"/>
      <c r="H29" s="39"/>
      <c r="I29" s="122" t="s">
        <v>35</v>
      </c>
      <c r="J29" s="43" t="s">
        <v>37</v>
      </c>
      <c r="K29" s="42"/>
    </row>
    <row r="30" spans="2:11" s="1" customFormat="1" ht="14.45" customHeight="1">
      <c r="B30" s="38"/>
      <c r="C30" s="39"/>
      <c r="D30" s="46" t="s">
        <v>38</v>
      </c>
      <c r="E30" s="46" t="s">
        <v>39</v>
      </c>
      <c r="F30" s="123">
        <f>ROUND(SUM(BE86:BE242),2)</f>
        <v>1012491</v>
      </c>
      <c r="G30" s="39"/>
      <c r="H30" s="39"/>
      <c r="I30" s="124">
        <v>0.21</v>
      </c>
      <c r="J30" s="123">
        <f>ROUND(ROUND((SUM(BE86:BE242)),2)*I30,2)</f>
        <v>212623.11</v>
      </c>
      <c r="K30" s="42"/>
    </row>
    <row r="31" spans="2:11" s="1" customFormat="1" ht="14.45" customHeight="1">
      <c r="B31" s="38"/>
      <c r="C31" s="39"/>
      <c r="D31" s="39"/>
      <c r="E31" s="46" t="s">
        <v>40</v>
      </c>
      <c r="F31" s="123">
        <f>ROUND(SUM(BF86:BF242),2)</f>
        <v>0</v>
      </c>
      <c r="G31" s="39"/>
      <c r="H31" s="39"/>
      <c r="I31" s="124">
        <v>0.15</v>
      </c>
      <c r="J31" s="123">
        <f>ROUND(ROUND((SUM(BF86:BF242)),2)*I31,2)</f>
        <v>0</v>
      </c>
      <c r="K31" s="42"/>
    </row>
    <row r="32" spans="2:11" s="1" customFormat="1" ht="14.45" customHeight="1" hidden="1">
      <c r="B32" s="38"/>
      <c r="C32" s="39"/>
      <c r="D32" s="39"/>
      <c r="E32" s="46" t="s">
        <v>41</v>
      </c>
      <c r="F32" s="123">
        <f>ROUND(SUM(BG86:BG242),2)</f>
        <v>0</v>
      </c>
      <c r="G32" s="39"/>
      <c r="H32" s="39"/>
      <c r="I32" s="124">
        <v>0.21</v>
      </c>
      <c r="J32" s="123">
        <v>0</v>
      </c>
      <c r="K32" s="42"/>
    </row>
    <row r="33" spans="2:11" s="1" customFormat="1" ht="14.45" customHeight="1" hidden="1">
      <c r="B33" s="38"/>
      <c r="C33" s="39"/>
      <c r="D33" s="39"/>
      <c r="E33" s="46" t="s">
        <v>42</v>
      </c>
      <c r="F33" s="123">
        <f>ROUND(SUM(BH86:BH242),2)</f>
        <v>0</v>
      </c>
      <c r="G33" s="39"/>
      <c r="H33" s="39"/>
      <c r="I33" s="124">
        <v>0.15</v>
      </c>
      <c r="J33" s="123">
        <v>0</v>
      </c>
      <c r="K33" s="42"/>
    </row>
    <row r="34" spans="2:11" s="1" customFormat="1" ht="14.45" customHeight="1" hidden="1">
      <c r="B34" s="38"/>
      <c r="C34" s="39"/>
      <c r="D34" s="39"/>
      <c r="E34" s="46" t="s">
        <v>43</v>
      </c>
      <c r="F34" s="123">
        <f>ROUND(SUM(BI86:BI242),2)</f>
        <v>0</v>
      </c>
      <c r="G34" s="39"/>
      <c r="H34" s="39"/>
      <c r="I34" s="124">
        <v>0</v>
      </c>
      <c r="J34" s="123">
        <v>0</v>
      </c>
      <c r="K34" s="42"/>
    </row>
    <row r="35" spans="2:11" s="1" customFormat="1" ht="6.95" customHeight="1">
      <c r="B35" s="38"/>
      <c r="C35" s="39"/>
      <c r="D35" s="39"/>
      <c r="E35" s="39"/>
      <c r="F35" s="39"/>
      <c r="G35" s="39"/>
      <c r="H35" s="39"/>
      <c r="I35" s="111"/>
      <c r="J35" s="39"/>
      <c r="K35" s="42"/>
    </row>
    <row r="36" spans="2:11" s="1" customFormat="1" ht="25.35" customHeight="1">
      <c r="B36" s="38"/>
      <c r="C36" s="125"/>
      <c r="D36" s="126" t="s">
        <v>44</v>
      </c>
      <c r="E36" s="76"/>
      <c r="F36" s="76"/>
      <c r="G36" s="127" t="s">
        <v>45</v>
      </c>
      <c r="H36" s="128" t="s">
        <v>46</v>
      </c>
      <c r="I36" s="129"/>
      <c r="J36" s="130">
        <f>SUM(J27:J34)</f>
        <v>1225114.1099999999</v>
      </c>
      <c r="K36" s="131"/>
    </row>
    <row r="37" spans="2:11" s="1" customFormat="1" ht="14.45" customHeight="1">
      <c r="B37" s="53"/>
      <c r="C37" s="54"/>
      <c r="D37" s="54"/>
      <c r="E37" s="54"/>
      <c r="F37" s="54"/>
      <c r="G37" s="54"/>
      <c r="H37" s="54"/>
      <c r="I37" s="132"/>
      <c r="J37" s="54"/>
      <c r="K37" s="55"/>
    </row>
    <row r="41" spans="2:11" s="1" customFormat="1" ht="6.95" customHeight="1">
      <c r="B41" s="133"/>
      <c r="C41" s="134"/>
      <c r="D41" s="134"/>
      <c r="E41" s="134"/>
      <c r="F41" s="134"/>
      <c r="G41" s="134"/>
      <c r="H41" s="134"/>
      <c r="I41" s="135"/>
      <c r="J41" s="134"/>
      <c r="K41" s="136"/>
    </row>
    <row r="42" spans="2:11" s="1" customFormat="1" ht="36.95" customHeight="1">
      <c r="B42" s="38"/>
      <c r="C42" s="28" t="s">
        <v>87</v>
      </c>
      <c r="D42" s="39"/>
      <c r="E42" s="39"/>
      <c r="F42" s="39"/>
      <c r="G42" s="39"/>
      <c r="H42" s="39"/>
      <c r="I42" s="111"/>
      <c r="J42" s="39"/>
      <c r="K42" s="42"/>
    </row>
    <row r="43" spans="2:11" s="1" customFormat="1" ht="6.95" customHeight="1">
      <c r="B43" s="38"/>
      <c r="C43" s="39"/>
      <c r="D43" s="39"/>
      <c r="E43" s="39"/>
      <c r="F43" s="39"/>
      <c r="G43" s="39"/>
      <c r="H43" s="39"/>
      <c r="I43" s="111"/>
      <c r="J43" s="39"/>
      <c r="K43" s="42"/>
    </row>
    <row r="44" spans="2:11" s="1" customFormat="1" ht="14.45" customHeight="1">
      <c r="B44" s="38"/>
      <c r="C44" s="35" t="s">
        <v>18</v>
      </c>
      <c r="D44" s="39"/>
      <c r="E44" s="39"/>
      <c r="F44" s="39"/>
      <c r="G44" s="39"/>
      <c r="H44" s="39"/>
      <c r="I44" s="111"/>
      <c r="J44" s="39"/>
      <c r="K44" s="42"/>
    </row>
    <row r="45" spans="2:11" s="1" customFormat="1" ht="16.5" customHeight="1">
      <c r="B45" s="38"/>
      <c r="C45" s="39"/>
      <c r="D45" s="39"/>
      <c r="E45" s="352" t="str">
        <f>E7</f>
        <v>II/183 Nebílovy - oprava odvodnění</v>
      </c>
      <c r="F45" s="353"/>
      <c r="G45" s="353"/>
      <c r="H45" s="353"/>
      <c r="I45" s="111"/>
      <c r="J45" s="39"/>
      <c r="K45" s="42"/>
    </row>
    <row r="46" spans="2:11" s="1" customFormat="1" ht="14.45" customHeight="1">
      <c r="B46" s="38"/>
      <c r="C46" s="35" t="s">
        <v>85</v>
      </c>
      <c r="D46" s="39"/>
      <c r="E46" s="39"/>
      <c r="F46" s="39"/>
      <c r="G46" s="39"/>
      <c r="H46" s="39"/>
      <c r="I46" s="111"/>
      <c r="J46" s="39"/>
      <c r="K46" s="42"/>
    </row>
    <row r="47" spans="2:11" s="1" customFormat="1" ht="17.25" customHeight="1">
      <c r="B47" s="38"/>
      <c r="C47" s="39"/>
      <c r="D47" s="39"/>
      <c r="E47" s="354" t="str">
        <f>E9</f>
        <v>SO 130 - Oprava odvodnění</v>
      </c>
      <c r="F47" s="355"/>
      <c r="G47" s="355"/>
      <c r="H47" s="355"/>
      <c r="I47" s="111"/>
      <c r="J47" s="39"/>
      <c r="K47" s="42"/>
    </row>
    <row r="48" spans="2:11" s="1" customFormat="1" ht="6.95" customHeight="1">
      <c r="B48" s="38"/>
      <c r="C48" s="39"/>
      <c r="D48" s="39"/>
      <c r="E48" s="39"/>
      <c r="F48" s="39"/>
      <c r="G48" s="39"/>
      <c r="H48" s="39"/>
      <c r="I48" s="111"/>
      <c r="J48" s="39"/>
      <c r="K48" s="42"/>
    </row>
    <row r="49" spans="2:11" s="1" customFormat="1" ht="18" customHeight="1">
      <c r="B49" s="38"/>
      <c r="C49" s="35" t="s">
        <v>23</v>
      </c>
      <c r="D49" s="39"/>
      <c r="E49" s="39"/>
      <c r="F49" s="33" t="str">
        <f>F12</f>
        <v xml:space="preserve"> </v>
      </c>
      <c r="G49" s="39"/>
      <c r="H49" s="39"/>
      <c r="I49" s="112" t="s">
        <v>25</v>
      </c>
      <c r="J49" s="113">
        <f>IF(J12="","",J12)</f>
        <v>43223</v>
      </c>
      <c r="K49" s="42"/>
    </row>
    <row r="50" spans="2:11" s="1" customFormat="1" ht="6.95" customHeight="1">
      <c r="B50" s="38"/>
      <c r="C50" s="39"/>
      <c r="D50" s="39"/>
      <c r="E50" s="39"/>
      <c r="F50" s="39"/>
      <c r="G50" s="39"/>
      <c r="H50" s="39"/>
      <c r="I50" s="111"/>
      <c r="J50" s="39"/>
      <c r="K50" s="42"/>
    </row>
    <row r="51" spans="2:11" s="1" customFormat="1" ht="13.5">
      <c r="B51" s="38"/>
      <c r="C51" s="35" t="s">
        <v>26</v>
      </c>
      <c r="D51" s="39"/>
      <c r="E51" s="39"/>
      <c r="F51" s="33" t="str">
        <f>E15</f>
        <v xml:space="preserve"> </v>
      </c>
      <c r="G51" s="39"/>
      <c r="H51" s="39"/>
      <c r="I51" s="112" t="s">
        <v>30</v>
      </c>
      <c r="J51" s="321" t="str">
        <f>E21</f>
        <v xml:space="preserve"> </v>
      </c>
      <c r="K51" s="42"/>
    </row>
    <row r="52" spans="2:11" s="1" customFormat="1" ht="14.45" customHeight="1">
      <c r="B52" s="38"/>
      <c r="C52" s="35" t="s">
        <v>29</v>
      </c>
      <c r="D52" s="39"/>
      <c r="E52" s="39"/>
      <c r="F52" s="33" t="str">
        <f>IF(E18="","",E18)</f>
        <v>Vodohospodářské stavby spol.s .r.o - divize 3 Plzeňské komunikace</v>
      </c>
      <c r="G52" s="39"/>
      <c r="H52" s="39"/>
      <c r="I52" s="111"/>
      <c r="J52" s="356"/>
      <c r="K52" s="42"/>
    </row>
    <row r="53" spans="2:11" s="1" customFormat="1" ht="10.35" customHeight="1">
      <c r="B53" s="38"/>
      <c r="C53" s="39"/>
      <c r="D53" s="39"/>
      <c r="E53" s="39"/>
      <c r="F53" s="39"/>
      <c r="G53" s="39"/>
      <c r="H53" s="39"/>
      <c r="I53" s="111"/>
      <c r="J53" s="39"/>
      <c r="K53" s="42"/>
    </row>
    <row r="54" spans="2:11" s="1" customFormat="1" ht="29.25" customHeight="1">
      <c r="B54" s="38"/>
      <c r="C54" s="137" t="s">
        <v>88</v>
      </c>
      <c r="D54" s="125"/>
      <c r="E54" s="125"/>
      <c r="F54" s="125"/>
      <c r="G54" s="125"/>
      <c r="H54" s="125"/>
      <c r="I54" s="138"/>
      <c r="J54" s="139" t="s">
        <v>89</v>
      </c>
      <c r="K54" s="140"/>
    </row>
    <row r="55" spans="2:11" s="1" customFormat="1" ht="10.35" customHeight="1">
      <c r="B55" s="38"/>
      <c r="C55" s="39"/>
      <c r="D55" s="39"/>
      <c r="E55" s="39"/>
      <c r="F55" s="39"/>
      <c r="G55" s="39"/>
      <c r="H55" s="39"/>
      <c r="I55" s="111"/>
      <c r="J55" s="39"/>
      <c r="K55" s="42"/>
    </row>
    <row r="56" spans="2:47" s="1" customFormat="1" ht="29.25" customHeight="1">
      <c r="B56" s="38"/>
      <c r="C56" s="141" t="s">
        <v>90</v>
      </c>
      <c r="D56" s="39"/>
      <c r="E56" s="39"/>
      <c r="F56" s="39"/>
      <c r="G56" s="39"/>
      <c r="H56" s="39"/>
      <c r="I56" s="111"/>
      <c r="J56" s="121">
        <f>J86</f>
        <v>1012491</v>
      </c>
      <c r="K56" s="42"/>
      <c r="AU56" s="22" t="s">
        <v>91</v>
      </c>
    </row>
    <row r="57" spans="2:11" s="7" customFormat="1" ht="24.95" customHeight="1">
      <c r="B57" s="142"/>
      <c r="C57" s="143"/>
      <c r="D57" s="144" t="s">
        <v>92</v>
      </c>
      <c r="E57" s="145"/>
      <c r="F57" s="145"/>
      <c r="G57" s="145"/>
      <c r="H57" s="145"/>
      <c r="I57" s="146"/>
      <c r="J57" s="147">
        <f>J87</f>
        <v>1003194.17</v>
      </c>
      <c r="K57" s="148"/>
    </row>
    <row r="58" spans="2:11" s="8" customFormat="1" ht="19.9" customHeight="1">
      <c r="B58" s="149"/>
      <c r="C58" s="150"/>
      <c r="D58" s="151" t="s">
        <v>93</v>
      </c>
      <c r="E58" s="152"/>
      <c r="F58" s="152"/>
      <c r="G58" s="152"/>
      <c r="H58" s="152"/>
      <c r="I58" s="153"/>
      <c r="J58" s="154">
        <f>J88</f>
        <v>158422.79</v>
      </c>
      <c r="K58" s="155"/>
    </row>
    <row r="59" spans="2:11" s="8" customFormat="1" ht="19.9" customHeight="1">
      <c r="B59" s="149"/>
      <c r="C59" s="150"/>
      <c r="D59" s="151" t="s">
        <v>94</v>
      </c>
      <c r="E59" s="152"/>
      <c r="F59" s="152"/>
      <c r="G59" s="152"/>
      <c r="H59" s="152"/>
      <c r="I59" s="153"/>
      <c r="J59" s="154">
        <f>J149</f>
        <v>142848.83</v>
      </c>
      <c r="K59" s="155"/>
    </row>
    <row r="60" spans="2:11" s="8" customFormat="1" ht="19.9" customHeight="1">
      <c r="B60" s="149"/>
      <c r="C60" s="150"/>
      <c r="D60" s="151" t="s">
        <v>95</v>
      </c>
      <c r="E60" s="152"/>
      <c r="F60" s="152"/>
      <c r="G60" s="152"/>
      <c r="H60" s="152"/>
      <c r="I60" s="153"/>
      <c r="J60" s="154">
        <f>J161</f>
        <v>280310.57</v>
      </c>
      <c r="K60" s="155"/>
    </row>
    <row r="61" spans="2:11" s="8" customFormat="1" ht="19.9" customHeight="1">
      <c r="B61" s="149"/>
      <c r="C61" s="150"/>
      <c r="D61" s="151" t="s">
        <v>96</v>
      </c>
      <c r="E61" s="152"/>
      <c r="F61" s="152"/>
      <c r="G61" s="152"/>
      <c r="H61" s="152"/>
      <c r="I61" s="153"/>
      <c r="J61" s="154">
        <f>J179</f>
        <v>80890.40000000001</v>
      </c>
      <c r="K61" s="155"/>
    </row>
    <row r="62" spans="2:11" s="8" customFormat="1" ht="19.9" customHeight="1">
      <c r="B62" s="149"/>
      <c r="C62" s="150"/>
      <c r="D62" s="151" t="s">
        <v>97</v>
      </c>
      <c r="E62" s="152"/>
      <c r="F62" s="152"/>
      <c r="G62" s="152"/>
      <c r="H62" s="152"/>
      <c r="I62" s="153"/>
      <c r="J62" s="154">
        <f>J200</f>
        <v>165092.13</v>
      </c>
      <c r="K62" s="155"/>
    </row>
    <row r="63" spans="2:11" s="8" customFormat="1" ht="19.9" customHeight="1">
      <c r="B63" s="149"/>
      <c r="C63" s="150"/>
      <c r="D63" s="151" t="s">
        <v>98</v>
      </c>
      <c r="E63" s="152"/>
      <c r="F63" s="152"/>
      <c r="G63" s="152"/>
      <c r="H63" s="152"/>
      <c r="I63" s="153"/>
      <c r="J63" s="154">
        <f>J219</f>
        <v>109871.17</v>
      </c>
      <c r="K63" s="155"/>
    </row>
    <row r="64" spans="2:11" s="8" customFormat="1" ht="19.9" customHeight="1">
      <c r="B64" s="149"/>
      <c r="C64" s="150"/>
      <c r="D64" s="151" t="s">
        <v>99</v>
      </c>
      <c r="E64" s="152"/>
      <c r="F64" s="152"/>
      <c r="G64" s="152"/>
      <c r="H64" s="152"/>
      <c r="I64" s="153"/>
      <c r="J64" s="154">
        <f>J238</f>
        <v>65758.28</v>
      </c>
      <c r="K64" s="155"/>
    </row>
    <row r="65" spans="2:11" s="7" customFormat="1" ht="24.95" customHeight="1">
      <c r="B65" s="142"/>
      <c r="C65" s="143"/>
      <c r="D65" s="144" t="s">
        <v>100</v>
      </c>
      <c r="E65" s="145"/>
      <c r="F65" s="145"/>
      <c r="G65" s="145"/>
      <c r="H65" s="145"/>
      <c r="I65" s="146"/>
      <c r="J65" s="147">
        <f>J240</f>
        <v>9296.83</v>
      </c>
      <c r="K65" s="148"/>
    </row>
    <row r="66" spans="2:11" s="8" customFormat="1" ht="19.9" customHeight="1">
      <c r="B66" s="149"/>
      <c r="C66" s="150"/>
      <c r="D66" s="151" t="s">
        <v>101</v>
      </c>
      <c r="E66" s="152"/>
      <c r="F66" s="152"/>
      <c r="G66" s="152"/>
      <c r="H66" s="152"/>
      <c r="I66" s="153"/>
      <c r="J66" s="154">
        <f>J241</f>
        <v>9296.83</v>
      </c>
      <c r="K66" s="155"/>
    </row>
    <row r="67" spans="2:11" s="1" customFormat="1" ht="21.75" customHeight="1">
      <c r="B67" s="38"/>
      <c r="C67" s="39"/>
      <c r="D67" s="39"/>
      <c r="E67" s="39"/>
      <c r="F67" s="39"/>
      <c r="G67" s="39"/>
      <c r="H67" s="39"/>
      <c r="I67" s="111"/>
      <c r="J67" s="39"/>
      <c r="K67" s="42"/>
    </row>
    <row r="68" spans="2:11" s="1" customFormat="1" ht="6.95" customHeight="1">
      <c r="B68" s="53"/>
      <c r="C68" s="54"/>
      <c r="D68" s="54"/>
      <c r="E68" s="54"/>
      <c r="F68" s="54"/>
      <c r="G68" s="54"/>
      <c r="H68" s="54"/>
      <c r="I68" s="132"/>
      <c r="J68" s="54"/>
      <c r="K68" s="55"/>
    </row>
    <row r="72" spans="2:12" s="1" customFormat="1" ht="6.95" customHeight="1">
      <c r="B72" s="56"/>
      <c r="C72" s="57"/>
      <c r="D72" s="57"/>
      <c r="E72" s="57"/>
      <c r="F72" s="57"/>
      <c r="G72" s="57"/>
      <c r="H72" s="57"/>
      <c r="I72" s="135"/>
      <c r="J72" s="57"/>
      <c r="K72" s="57"/>
      <c r="L72" s="58"/>
    </row>
    <row r="73" spans="2:12" s="1" customFormat="1" ht="36.95" customHeight="1">
      <c r="B73" s="38"/>
      <c r="C73" s="59" t="s">
        <v>102</v>
      </c>
      <c r="D73" s="60"/>
      <c r="E73" s="60"/>
      <c r="F73" s="60"/>
      <c r="G73" s="60"/>
      <c r="H73" s="60"/>
      <c r="I73" s="156"/>
      <c r="J73" s="60"/>
      <c r="K73" s="60"/>
      <c r="L73" s="58"/>
    </row>
    <row r="74" spans="2:12" s="1" customFormat="1" ht="6.95" customHeight="1">
      <c r="B74" s="38"/>
      <c r="C74" s="60"/>
      <c r="D74" s="60"/>
      <c r="E74" s="60"/>
      <c r="F74" s="60"/>
      <c r="G74" s="60"/>
      <c r="H74" s="60"/>
      <c r="I74" s="156"/>
      <c r="J74" s="60"/>
      <c r="K74" s="60"/>
      <c r="L74" s="58"/>
    </row>
    <row r="75" spans="2:12" s="1" customFormat="1" ht="14.45" customHeight="1">
      <c r="B75" s="38"/>
      <c r="C75" s="62" t="s">
        <v>18</v>
      </c>
      <c r="D75" s="60"/>
      <c r="E75" s="60"/>
      <c r="F75" s="60"/>
      <c r="G75" s="60"/>
      <c r="H75" s="60"/>
      <c r="I75" s="156"/>
      <c r="J75" s="60"/>
      <c r="K75" s="60"/>
      <c r="L75" s="58"/>
    </row>
    <row r="76" spans="2:12" s="1" customFormat="1" ht="16.5" customHeight="1">
      <c r="B76" s="38"/>
      <c r="C76" s="60"/>
      <c r="D76" s="60"/>
      <c r="E76" s="357" t="str">
        <f>E7</f>
        <v>II/183 Nebílovy - oprava odvodnění</v>
      </c>
      <c r="F76" s="358"/>
      <c r="G76" s="358"/>
      <c r="H76" s="358"/>
      <c r="I76" s="156"/>
      <c r="J76" s="60"/>
      <c r="K76" s="60"/>
      <c r="L76" s="58"/>
    </row>
    <row r="77" spans="2:12" s="1" customFormat="1" ht="14.45" customHeight="1">
      <c r="B77" s="38"/>
      <c r="C77" s="62" t="s">
        <v>85</v>
      </c>
      <c r="D77" s="60"/>
      <c r="E77" s="60"/>
      <c r="F77" s="60"/>
      <c r="G77" s="60"/>
      <c r="H77" s="60"/>
      <c r="I77" s="156"/>
      <c r="J77" s="60"/>
      <c r="K77" s="60"/>
      <c r="L77" s="58"/>
    </row>
    <row r="78" spans="2:12" s="1" customFormat="1" ht="17.25" customHeight="1">
      <c r="B78" s="38"/>
      <c r="C78" s="60"/>
      <c r="D78" s="60"/>
      <c r="E78" s="332" t="str">
        <f>E9</f>
        <v>SO 130 - Oprava odvodnění</v>
      </c>
      <c r="F78" s="359"/>
      <c r="G78" s="359"/>
      <c r="H78" s="359"/>
      <c r="I78" s="156"/>
      <c r="J78" s="60"/>
      <c r="K78" s="60"/>
      <c r="L78" s="58"/>
    </row>
    <row r="79" spans="2:12" s="1" customFormat="1" ht="6.95" customHeight="1">
      <c r="B79" s="38"/>
      <c r="C79" s="60"/>
      <c r="D79" s="60"/>
      <c r="E79" s="60"/>
      <c r="F79" s="60"/>
      <c r="G79" s="60"/>
      <c r="H79" s="60"/>
      <c r="I79" s="156"/>
      <c r="J79" s="60"/>
      <c r="K79" s="60"/>
      <c r="L79" s="58"/>
    </row>
    <row r="80" spans="2:12" s="1" customFormat="1" ht="18" customHeight="1">
      <c r="B80" s="38"/>
      <c r="C80" s="62" t="s">
        <v>23</v>
      </c>
      <c r="D80" s="60"/>
      <c r="E80" s="60"/>
      <c r="F80" s="157" t="str">
        <f>F12</f>
        <v xml:space="preserve"> </v>
      </c>
      <c r="G80" s="60"/>
      <c r="H80" s="60"/>
      <c r="I80" s="158" t="s">
        <v>25</v>
      </c>
      <c r="J80" s="70">
        <f>IF(J12="","",J12)</f>
        <v>43223</v>
      </c>
      <c r="K80" s="60"/>
      <c r="L80" s="58"/>
    </row>
    <row r="81" spans="2:12" s="1" customFormat="1" ht="6.95" customHeight="1">
      <c r="B81" s="38"/>
      <c r="C81" s="60"/>
      <c r="D81" s="60"/>
      <c r="E81" s="60"/>
      <c r="F81" s="60"/>
      <c r="G81" s="60"/>
      <c r="H81" s="60"/>
      <c r="I81" s="156"/>
      <c r="J81" s="60"/>
      <c r="K81" s="60"/>
      <c r="L81" s="58"/>
    </row>
    <row r="82" spans="2:12" s="1" customFormat="1" ht="13.5">
      <c r="B82" s="38"/>
      <c r="C82" s="62" t="s">
        <v>26</v>
      </c>
      <c r="D82" s="60"/>
      <c r="E82" s="60"/>
      <c r="F82" s="157" t="str">
        <f>E15</f>
        <v xml:space="preserve"> </v>
      </c>
      <c r="G82" s="60"/>
      <c r="H82" s="60"/>
      <c r="I82" s="158" t="s">
        <v>30</v>
      </c>
      <c r="J82" s="157" t="str">
        <f>E21</f>
        <v xml:space="preserve"> </v>
      </c>
      <c r="K82" s="60"/>
      <c r="L82" s="58"/>
    </row>
    <row r="83" spans="2:12" s="1" customFormat="1" ht="14.45" customHeight="1">
      <c r="B83" s="38"/>
      <c r="C83" s="62" t="s">
        <v>29</v>
      </c>
      <c r="D83" s="60"/>
      <c r="E83" s="60"/>
      <c r="F83" s="157" t="str">
        <f>IF(E18="","",E18)</f>
        <v>Vodohospodářské stavby spol.s .r.o - divize 3 Plzeňské komunikace</v>
      </c>
      <c r="G83" s="60"/>
      <c r="H83" s="60"/>
      <c r="I83" s="156"/>
      <c r="J83" s="60"/>
      <c r="K83" s="60"/>
      <c r="L83" s="58"/>
    </row>
    <row r="84" spans="2:12" s="1" customFormat="1" ht="10.35" customHeight="1">
      <c r="B84" s="38"/>
      <c r="C84" s="60"/>
      <c r="D84" s="60"/>
      <c r="E84" s="60"/>
      <c r="F84" s="60"/>
      <c r="G84" s="60"/>
      <c r="H84" s="60"/>
      <c r="I84" s="156"/>
      <c r="J84" s="60"/>
      <c r="K84" s="60"/>
      <c r="L84" s="58"/>
    </row>
    <row r="85" spans="2:20" s="9" customFormat="1" ht="29.25" customHeight="1">
      <c r="B85" s="159"/>
      <c r="C85" s="160" t="s">
        <v>103</v>
      </c>
      <c r="D85" s="161" t="s">
        <v>53</v>
      </c>
      <c r="E85" s="161" t="s">
        <v>49</v>
      </c>
      <c r="F85" s="161" t="s">
        <v>104</v>
      </c>
      <c r="G85" s="161" t="s">
        <v>105</v>
      </c>
      <c r="H85" s="161" t="s">
        <v>106</v>
      </c>
      <c r="I85" s="162" t="s">
        <v>107</v>
      </c>
      <c r="J85" s="161" t="s">
        <v>89</v>
      </c>
      <c r="K85" s="163" t="s">
        <v>108</v>
      </c>
      <c r="L85" s="164"/>
      <c r="M85" s="78" t="s">
        <v>109</v>
      </c>
      <c r="N85" s="79" t="s">
        <v>38</v>
      </c>
      <c r="O85" s="79" t="s">
        <v>110</v>
      </c>
      <c r="P85" s="79" t="s">
        <v>111</v>
      </c>
      <c r="Q85" s="79" t="s">
        <v>112</v>
      </c>
      <c r="R85" s="79" t="s">
        <v>113</v>
      </c>
      <c r="S85" s="79" t="s">
        <v>114</v>
      </c>
      <c r="T85" s="80" t="s">
        <v>115</v>
      </c>
    </row>
    <row r="86" spans="2:63" s="1" customFormat="1" ht="29.25" customHeight="1">
      <c r="B86" s="38"/>
      <c r="C86" s="84" t="s">
        <v>90</v>
      </c>
      <c r="D86" s="60"/>
      <c r="E86" s="60"/>
      <c r="F86" s="60"/>
      <c r="G86" s="60"/>
      <c r="H86" s="60"/>
      <c r="I86" s="156"/>
      <c r="J86" s="165">
        <f>BK86</f>
        <v>1012491</v>
      </c>
      <c r="K86" s="60"/>
      <c r="L86" s="58"/>
      <c r="M86" s="81"/>
      <c r="N86" s="82"/>
      <c r="O86" s="82"/>
      <c r="P86" s="166">
        <f>P87+P240</f>
        <v>0</v>
      </c>
      <c r="Q86" s="82"/>
      <c r="R86" s="166">
        <f>R87+R240</f>
        <v>404.3179647999999</v>
      </c>
      <c r="S86" s="82"/>
      <c r="T86" s="167">
        <f>T87+T240</f>
        <v>135.54</v>
      </c>
      <c r="AT86" s="22" t="s">
        <v>67</v>
      </c>
      <c r="AU86" s="22" t="s">
        <v>91</v>
      </c>
      <c r="BK86" s="168">
        <f>BK87+BK240</f>
        <v>1012491</v>
      </c>
    </row>
    <row r="87" spans="2:63" s="10" customFormat="1" ht="37.35" customHeight="1">
      <c r="B87" s="169"/>
      <c r="C87" s="170"/>
      <c r="D87" s="171" t="s">
        <v>67</v>
      </c>
      <c r="E87" s="172" t="s">
        <v>116</v>
      </c>
      <c r="F87" s="172" t="s">
        <v>117</v>
      </c>
      <c r="G87" s="170"/>
      <c r="H87" s="170"/>
      <c r="I87" s="173"/>
      <c r="J87" s="174">
        <f>BK87</f>
        <v>1003194.17</v>
      </c>
      <c r="K87" s="170"/>
      <c r="L87" s="175"/>
      <c r="M87" s="176"/>
      <c r="N87" s="177"/>
      <c r="O87" s="177"/>
      <c r="P87" s="178">
        <f>P88+P149+P161+P179+P200+P219+P238</f>
        <v>0</v>
      </c>
      <c r="Q87" s="177"/>
      <c r="R87" s="178">
        <f>R88+R149+R161+R179+R200+R219+R238</f>
        <v>404.3179647999999</v>
      </c>
      <c r="S87" s="177"/>
      <c r="T87" s="179">
        <f>T88+T149+T161+T179+T200+T219+T238</f>
        <v>135.54</v>
      </c>
      <c r="AR87" s="180" t="s">
        <v>76</v>
      </c>
      <c r="AT87" s="181" t="s">
        <v>67</v>
      </c>
      <c r="AU87" s="181" t="s">
        <v>68</v>
      </c>
      <c r="AY87" s="180" t="s">
        <v>118</v>
      </c>
      <c r="BK87" s="182">
        <f>BK88+BK149+BK161+BK179+BK200+BK219+BK238</f>
        <v>1003194.17</v>
      </c>
    </row>
    <row r="88" spans="2:63" s="10" customFormat="1" ht="19.9" customHeight="1">
      <c r="B88" s="169"/>
      <c r="C88" s="170"/>
      <c r="D88" s="171" t="s">
        <v>67</v>
      </c>
      <c r="E88" s="183" t="s">
        <v>76</v>
      </c>
      <c r="F88" s="183" t="s">
        <v>119</v>
      </c>
      <c r="G88" s="170"/>
      <c r="H88" s="170"/>
      <c r="I88" s="173"/>
      <c r="J88" s="184">
        <f>BK88</f>
        <v>158422.79</v>
      </c>
      <c r="K88" s="170"/>
      <c r="L88" s="175"/>
      <c r="M88" s="176"/>
      <c r="N88" s="177"/>
      <c r="O88" s="177"/>
      <c r="P88" s="178">
        <f>SUM(P89:P148)</f>
        <v>0</v>
      </c>
      <c r="Q88" s="177"/>
      <c r="R88" s="178">
        <f>SUM(R89:R148)</f>
        <v>70.28448</v>
      </c>
      <c r="S88" s="177"/>
      <c r="T88" s="179">
        <f>SUM(T89:T148)</f>
        <v>135.54</v>
      </c>
      <c r="AR88" s="180" t="s">
        <v>76</v>
      </c>
      <c r="AT88" s="181" t="s">
        <v>67</v>
      </c>
      <c r="AU88" s="181" t="s">
        <v>76</v>
      </c>
      <c r="AY88" s="180" t="s">
        <v>118</v>
      </c>
      <c r="BK88" s="182">
        <f>SUM(BK89:BK148)</f>
        <v>158422.79</v>
      </c>
    </row>
    <row r="89" spans="2:65" s="1" customFormat="1" ht="51" customHeight="1">
      <c r="B89" s="38"/>
      <c r="C89" s="185" t="s">
        <v>76</v>
      </c>
      <c r="D89" s="185" t="s">
        <v>120</v>
      </c>
      <c r="E89" s="186" t="s">
        <v>121</v>
      </c>
      <c r="F89" s="187" t="s">
        <v>122</v>
      </c>
      <c r="G89" s="188" t="s">
        <v>123</v>
      </c>
      <c r="H89" s="189">
        <v>225</v>
      </c>
      <c r="I89" s="190">
        <v>59.66</v>
      </c>
      <c r="J89" s="191">
        <f>ROUND(I89*H89,2)</f>
        <v>13423.5</v>
      </c>
      <c r="K89" s="187" t="s">
        <v>124</v>
      </c>
      <c r="L89" s="58"/>
      <c r="M89" s="192" t="s">
        <v>21</v>
      </c>
      <c r="N89" s="193" t="s">
        <v>39</v>
      </c>
      <c r="O89" s="39"/>
      <c r="P89" s="194">
        <f>O89*H89</f>
        <v>0</v>
      </c>
      <c r="Q89" s="194">
        <v>0</v>
      </c>
      <c r="R89" s="194">
        <f>Q89*H89</f>
        <v>0</v>
      </c>
      <c r="S89" s="194">
        <v>0.44</v>
      </c>
      <c r="T89" s="195">
        <f>S89*H89</f>
        <v>99</v>
      </c>
      <c r="AR89" s="22" t="s">
        <v>125</v>
      </c>
      <c r="AT89" s="22" t="s">
        <v>120</v>
      </c>
      <c r="AU89" s="22" t="s">
        <v>78</v>
      </c>
      <c r="AY89" s="22" t="s">
        <v>118</v>
      </c>
      <c r="BE89" s="196">
        <f>IF(N89="základní",J89,0)</f>
        <v>13423.5</v>
      </c>
      <c r="BF89" s="196">
        <f>IF(N89="snížená",J89,0)</f>
        <v>0</v>
      </c>
      <c r="BG89" s="196">
        <f>IF(N89="zákl. přenesená",J89,0)</f>
        <v>0</v>
      </c>
      <c r="BH89" s="196">
        <f>IF(N89="sníž. přenesená",J89,0)</f>
        <v>0</v>
      </c>
      <c r="BI89" s="196">
        <f>IF(N89="nulová",J89,0)</f>
        <v>0</v>
      </c>
      <c r="BJ89" s="22" t="s">
        <v>76</v>
      </c>
      <c r="BK89" s="196">
        <f>ROUND(I89*H89,2)</f>
        <v>13423.5</v>
      </c>
      <c r="BL89" s="22" t="s">
        <v>125</v>
      </c>
      <c r="BM89" s="22" t="s">
        <v>126</v>
      </c>
    </row>
    <row r="90" spans="2:47" s="1" customFormat="1" ht="256.5">
      <c r="B90" s="38"/>
      <c r="C90" s="60"/>
      <c r="D90" s="197" t="s">
        <v>127</v>
      </c>
      <c r="E90" s="60"/>
      <c r="F90" s="198" t="s">
        <v>128</v>
      </c>
      <c r="G90" s="60"/>
      <c r="H90" s="60"/>
      <c r="I90" s="156"/>
      <c r="J90" s="60"/>
      <c r="K90" s="60"/>
      <c r="L90" s="58"/>
      <c r="M90" s="199"/>
      <c r="N90" s="39"/>
      <c r="O90" s="39"/>
      <c r="P90" s="39"/>
      <c r="Q90" s="39"/>
      <c r="R90" s="39"/>
      <c r="S90" s="39"/>
      <c r="T90" s="75"/>
      <c r="AT90" s="22" t="s">
        <v>127</v>
      </c>
      <c r="AU90" s="22" t="s">
        <v>78</v>
      </c>
    </row>
    <row r="91" spans="2:51" s="11" customFormat="1" ht="13.5">
      <c r="B91" s="200"/>
      <c r="C91" s="201"/>
      <c r="D91" s="197" t="s">
        <v>129</v>
      </c>
      <c r="E91" s="202" t="s">
        <v>21</v>
      </c>
      <c r="F91" s="203" t="s">
        <v>130</v>
      </c>
      <c r="G91" s="201"/>
      <c r="H91" s="204">
        <v>225</v>
      </c>
      <c r="I91" s="205"/>
      <c r="J91" s="201"/>
      <c r="K91" s="201"/>
      <c r="L91" s="206"/>
      <c r="M91" s="207"/>
      <c r="N91" s="208"/>
      <c r="O91" s="208"/>
      <c r="P91" s="208"/>
      <c r="Q91" s="208"/>
      <c r="R91" s="208"/>
      <c r="S91" s="208"/>
      <c r="T91" s="209"/>
      <c r="AT91" s="210" t="s">
        <v>129</v>
      </c>
      <c r="AU91" s="210" t="s">
        <v>78</v>
      </c>
      <c r="AV91" s="11" t="s">
        <v>78</v>
      </c>
      <c r="AW91" s="11" t="s">
        <v>31</v>
      </c>
      <c r="AX91" s="11" t="s">
        <v>76</v>
      </c>
      <c r="AY91" s="210" t="s">
        <v>118</v>
      </c>
    </row>
    <row r="92" spans="2:65" s="1" customFormat="1" ht="51" customHeight="1">
      <c r="B92" s="38"/>
      <c r="C92" s="185" t="s">
        <v>78</v>
      </c>
      <c r="D92" s="185" t="s">
        <v>120</v>
      </c>
      <c r="E92" s="186" t="s">
        <v>131</v>
      </c>
      <c r="F92" s="187" t="s">
        <v>132</v>
      </c>
      <c r="G92" s="188" t="s">
        <v>123</v>
      </c>
      <c r="H92" s="189">
        <v>63</v>
      </c>
      <c r="I92" s="190">
        <v>82.06</v>
      </c>
      <c r="J92" s="191">
        <f>ROUND(I92*H92,2)</f>
        <v>5169.78</v>
      </c>
      <c r="K92" s="187" t="s">
        <v>124</v>
      </c>
      <c r="L92" s="58"/>
      <c r="M92" s="192" t="s">
        <v>21</v>
      </c>
      <c r="N92" s="193" t="s">
        <v>39</v>
      </c>
      <c r="O92" s="39"/>
      <c r="P92" s="194">
        <f>O92*H92</f>
        <v>0</v>
      </c>
      <c r="Q92" s="194">
        <v>0</v>
      </c>
      <c r="R92" s="194">
        <f>Q92*H92</f>
        <v>0</v>
      </c>
      <c r="S92" s="194">
        <v>0.58</v>
      </c>
      <c r="T92" s="195">
        <f>S92*H92</f>
        <v>36.54</v>
      </c>
      <c r="AR92" s="22" t="s">
        <v>125</v>
      </c>
      <c r="AT92" s="22" t="s">
        <v>120</v>
      </c>
      <c r="AU92" s="22" t="s">
        <v>78</v>
      </c>
      <c r="AY92" s="22" t="s">
        <v>118</v>
      </c>
      <c r="BE92" s="196">
        <f>IF(N92="základní",J92,0)</f>
        <v>5169.78</v>
      </c>
      <c r="BF92" s="196">
        <f>IF(N92="snížená",J92,0)</f>
        <v>0</v>
      </c>
      <c r="BG92" s="196">
        <f>IF(N92="zákl. přenesená",J92,0)</f>
        <v>0</v>
      </c>
      <c r="BH92" s="196">
        <f>IF(N92="sníž. přenesená",J92,0)</f>
        <v>0</v>
      </c>
      <c r="BI92" s="196">
        <f>IF(N92="nulová",J92,0)</f>
        <v>0</v>
      </c>
      <c r="BJ92" s="22" t="s">
        <v>76</v>
      </c>
      <c r="BK92" s="196">
        <f>ROUND(I92*H92,2)</f>
        <v>5169.78</v>
      </c>
      <c r="BL92" s="22" t="s">
        <v>125</v>
      </c>
      <c r="BM92" s="22" t="s">
        <v>133</v>
      </c>
    </row>
    <row r="93" spans="2:47" s="1" customFormat="1" ht="256.5">
      <c r="B93" s="38"/>
      <c r="C93" s="60"/>
      <c r="D93" s="197" t="s">
        <v>127</v>
      </c>
      <c r="E93" s="60"/>
      <c r="F93" s="198" t="s">
        <v>128</v>
      </c>
      <c r="G93" s="60"/>
      <c r="H93" s="60"/>
      <c r="I93" s="156"/>
      <c r="J93" s="60"/>
      <c r="K93" s="60"/>
      <c r="L93" s="58"/>
      <c r="M93" s="199"/>
      <c r="N93" s="39"/>
      <c r="O93" s="39"/>
      <c r="P93" s="39"/>
      <c r="Q93" s="39"/>
      <c r="R93" s="39"/>
      <c r="S93" s="39"/>
      <c r="T93" s="75"/>
      <c r="AT93" s="22" t="s">
        <v>127</v>
      </c>
      <c r="AU93" s="22" t="s">
        <v>78</v>
      </c>
    </row>
    <row r="94" spans="2:51" s="11" customFormat="1" ht="13.5">
      <c r="B94" s="200"/>
      <c r="C94" s="201"/>
      <c r="D94" s="197" t="s">
        <v>129</v>
      </c>
      <c r="E94" s="202" t="s">
        <v>21</v>
      </c>
      <c r="F94" s="203" t="s">
        <v>134</v>
      </c>
      <c r="G94" s="201"/>
      <c r="H94" s="204">
        <v>63</v>
      </c>
      <c r="I94" s="205"/>
      <c r="J94" s="201"/>
      <c r="K94" s="201"/>
      <c r="L94" s="206"/>
      <c r="M94" s="207"/>
      <c r="N94" s="208"/>
      <c r="O94" s="208"/>
      <c r="P94" s="208"/>
      <c r="Q94" s="208"/>
      <c r="R94" s="208"/>
      <c r="S94" s="208"/>
      <c r="T94" s="209"/>
      <c r="AT94" s="210" t="s">
        <v>129</v>
      </c>
      <c r="AU94" s="210" t="s">
        <v>78</v>
      </c>
      <c r="AV94" s="11" t="s">
        <v>78</v>
      </c>
      <c r="AW94" s="11" t="s">
        <v>31</v>
      </c>
      <c r="AX94" s="11" t="s">
        <v>76</v>
      </c>
      <c r="AY94" s="210" t="s">
        <v>118</v>
      </c>
    </row>
    <row r="95" spans="2:65" s="1" customFormat="1" ht="38.25" customHeight="1">
      <c r="B95" s="38"/>
      <c r="C95" s="185" t="s">
        <v>135</v>
      </c>
      <c r="D95" s="185" t="s">
        <v>120</v>
      </c>
      <c r="E95" s="186" t="s">
        <v>136</v>
      </c>
      <c r="F95" s="187" t="s">
        <v>137</v>
      </c>
      <c r="G95" s="188" t="s">
        <v>138</v>
      </c>
      <c r="H95" s="189">
        <v>23.18</v>
      </c>
      <c r="I95" s="190">
        <v>40.89</v>
      </c>
      <c r="J95" s="191">
        <f>ROUND(I95*H95,2)</f>
        <v>947.83</v>
      </c>
      <c r="K95" s="187" t="s">
        <v>124</v>
      </c>
      <c r="L95" s="58"/>
      <c r="M95" s="192" t="s">
        <v>21</v>
      </c>
      <c r="N95" s="193" t="s">
        <v>39</v>
      </c>
      <c r="O95" s="39"/>
      <c r="P95" s="194">
        <f>O95*H95</f>
        <v>0</v>
      </c>
      <c r="Q95" s="194">
        <v>0</v>
      </c>
      <c r="R95" s="194">
        <f>Q95*H95</f>
        <v>0</v>
      </c>
      <c r="S95" s="194">
        <v>0</v>
      </c>
      <c r="T95" s="195">
        <f>S95*H95</f>
        <v>0</v>
      </c>
      <c r="AR95" s="22" t="s">
        <v>125</v>
      </c>
      <c r="AT95" s="22" t="s">
        <v>120</v>
      </c>
      <c r="AU95" s="22" t="s">
        <v>78</v>
      </c>
      <c r="AY95" s="22" t="s">
        <v>118</v>
      </c>
      <c r="BE95" s="196">
        <f>IF(N95="základní",J95,0)</f>
        <v>947.83</v>
      </c>
      <c r="BF95" s="196">
        <f>IF(N95="snížená",J95,0)</f>
        <v>0</v>
      </c>
      <c r="BG95" s="196">
        <f>IF(N95="zákl. přenesená",J95,0)</f>
        <v>0</v>
      </c>
      <c r="BH95" s="196">
        <f>IF(N95="sníž. přenesená",J95,0)</f>
        <v>0</v>
      </c>
      <c r="BI95" s="196">
        <f>IF(N95="nulová",J95,0)</f>
        <v>0</v>
      </c>
      <c r="BJ95" s="22" t="s">
        <v>76</v>
      </c>
      <c r="BK95" s="196">
        <f>ROUND(I95*H95,2)</f>
        <v>947.83</v>
      </c>
      <c r="BL95" s="22" t="s">
        <v>125</v>
      </c>
      <c r="BM95" s="22" t="s">
        <v>139</v>
      </c>
    </row>
    <row r="96" spans="2:47" s="1" customFormat="1" ht="229.5">
      <c r="B96" s="38"/>
      <c r="C96" s="60"/>
      <c r="D96" s="197" t="s">
        <v>127</v>
      </c>
      <c r="E96" s="60"/>
      <c r="F96" s="198" t="s">
        <v>140</v>
      </c>
      <c r="G96" s="60"/>
      <c r="H96" s="60"/>
      <c r="I96" s="156"/>
      <c r="J96" s="60"/>
      <c r="K96" s="60"/>
      <c r="L96" s="58"/>
      <c r="M96" s="199"/>
      <c r="N96" s="39"/>
      <c r="O96" s="39"/>
      <c r="P96" s="39"/>
      <c r="Q96" s="39"/>
      <c r="R96" s="39"/>
      <c r="S96" s="39"/>
      <c r="T96" s="75"/>
      <c r="AT96" s="22" t="s">
        <v>127</v>
      </c>
      <c r="AU96" s="22" t="s">
        <v>78</v>
      </c>
    </row>
    <row r="97" spans="2:51" s="11" customFormat="1" ht="13.5">
      <c r="B97" s="200"/>
      <c r="C97" s="201"/>
      <c r="D97" s="197" t="s">
        <v>129</v>
      </c>
      <c r="E97" s="202" t="s">
        <v>21</v>
      </c>
      <c r="F97" s="203" t="s">
        <v>141</v>
      </c>
      <c r="G97" s="201"/>
      <c r="H97" s="204">
        <v>11.3</v>
      </c>
      <c r="I97" s="205"/>
      <c r="J97" s="201"/>
      <c r="K97" s="201"/>
      <c r="L97" s="206"/>
      <c r="M97" s="207"/>
      <c r="N97" s="208"/>
      <c r="O97" s="208"/>
      <c r="P97" s="208"/>
      <c r="Q97" s="208"/>
      <c r="R97" s="208"/>
      <c r="S97" s="208"/>
      <c r="T97" s="209"/>
      <c r="AT97" s="210" t="s">
        <v>129</v>
      </c>
      <c r="AU97" s="210" t="s">
        <v>78</v>
      </c>
      <c r="AV97" s="11" t="s">
        <v>78</v>
      </c>
      <c r="AW97" s="11" t="s">
        <v>31</v>
      </c>
      <c r="AX97" s="11" t="s">
        <v>68</v>
      </c>
      <c r="AY97" s="210" t="s">
        <v>118</v>
      </c>
    </row>
    <row r="98" spans="2:51" s="11" customFormat="1" ht="13.5">
      <c r="B98" s="200"/>
      <c r="C98" s="201"/>
      <c r="D98" s="197" t="s">
        <v>129</v>
      </c>
      <c r="E98" s="202" t="s">
        <v>21</v>
      </c>
      <c r="F98" s="203" t="s">
        <v>142</v>
      </c>
      <c r="G98" s="201"/>
      <c r="H98" s="204">
        <v>3.1</v>
      </c>
      <c r="I98" s="205"/>
      <c r="J98" s="201"/>
      <c r="K98" s="201"/>
      <c r="L98" s="206"/>
      <c r="M98" s="207"/>
      <c r="N98" s="208"/>
      <c r="O98" s="208"/>
      <c r="P98" s="208"/>
      <c r="Q98" s="208"/>
      <c r="R98" s="208"/>
      <c r="S98" s="208"/>
      <c r="T98" s="209"/>
      <c r="AT98" s="210" t="s">
        <v>129</v>
      </c>
      <c r="AU98" s="210" t="s">
        <v>78</v>
      </c>
      <c r="AV98" s="11" t="s">
        <v>78</v>
      </c>
      <c r="AW98" s="11" t="s">
        <v>31</v>
      </c>
      <c r="AX98" s="11" t="s">
        <v>68</v>
      </c>
      <c r="AY98" s="210" t="s">
        <v>118</v>
      </c>
    </row>
    <row r="99" spans="2:51" s="11" customFormat="1" ht="13.5">
      <c r="B99" s="200"/>
      <c r="C99" s="201"/>
      <c r="D99" s="197" t="s">
        <v>129</v>
      </c>
      <c r="E99" s="202" t="s">
        <v>21</v>
      </c>
      <c r="F99" s="203" t="s">
        <v>143</v>
      </c>
      <c r="G99" s="201"/>
      <c r="H99" s="204">
        <v>8.78</v>
      </c>
      <c r="I99" s="205"/>
      <c r="J99" s="201"/>
      <c r="K99" s="201"/>
      <c r="L99" s="206"/>
      <c r="M99" s="207"/>
      <c r="N99" s="208"/>
      <c r="O99" s="208"/>
      <c r="P99" s="208"/>
      <c r="Q99" s="208"/>
      <c r="R99" s="208"/>
      <c r="S99" s="208"/>
      <c r="T99" s="209"/>
      <c r="AT99" s="210" t="s">
        <v>129</v>
      </c>
      <c r="AU99" s="210" t="s">
        <v>78</v>
      </c>
      <c r="AV99" s="11" t="s">
        <v>78</v>
      </c>
      <c r="AW99" s="11" t="s">
        <v>31</v>
      </c>
      <c r="AX99" s="11" t="s">
        <v>68</v>
      </c>
      <c r="AY99" s="210" t="s">
        <v>118</v>
      </c>
    </row>
    <row r="100" spans="2:51" s="12" customFormat="1" ht="13.5">
      <c r="B100" s="211"/>
      <c r="C100" s="212"/>
      <c r="D100" s="197" t="s">
        <v>129</v>
      </c>
      <c r="E100" s="213" t="s">
        <v>21</v>
      </c>
      <c r="F100" s="214" t="s">
        <v>144</v>
      </c>
      <c r="G100" s="212"/>
      <c r="H100" s="215">
        <v>23.18</v>
      </c>
      <c r="I100" s="216"/>
      <c r="J100" s="212"/>
      <c r="K100" s="212"/>
      <c r="L100" s="217"/>
      <c r="M100" s="218"/>
      <c r="N100" s="219"/>
      <c r="O100" s="219"/>
      <c r="P100" s="219"/>
      <c r="Q100" s="219"/>
      <c r="R100" s="219"/>
      <c r="S100" s="219"/>
      <c r="T100" s="220"/>
      <c r="AT100" s="221" t="s">
        <v>129</v>
      </c>
      <c r="AU100" s="221" t="s">
        <v>78</v>
      </c>
      <c r="AV100" s="12" t="s">
        <v>125</v>
      </c>
      <c r="AW100" s="12" t="s">
        <v>31</v>
      </c>
      <c r="AX100" s="12" t="s">
        <v>76</v>
      </c>
      <c r="AY100" s="221" t="s">
        <v>118</v>
      </c>
    </row>
    <row r="101" spans="2:65" s="1" customFormat="1" ht="38.25" customHeight="1">
      <c r="B101" s="38"/>
      <c r="C101" s="185" t="s">
        <v>125</v>
      </c>
      <c r="D101" s="185" t="s">
        <v>120</v>
      </c>
      <c r="E101" s="186" t="s">
        <v>145</v>
      </c>
      <c r="F101" s="187" t="s">
        <v>146</v>
      </c>
      <c r="G101" s="188" t="s">
        <v>138</v>
      </c>
      <c r="H101" s="189">
        <v>36.29</v>
      </c>
      <c r="I101" s="190">
        <v>256.5</v>
      </c>
      <c r="J101" s="191">
        <f>ROUND(I101*H101,2)</f>
        <v>9308.39</v>
      </c>
      <c r="K101" s="187" t="s">
        <v>124</v>
      </c>
      <c r="L101" s="58"/>
      <c r="M101" s="192" t="s">
        <v>21</v>
      </c>
      <c r="N101" s="193" t="s">
        <v>39</v>
      </c>
      <c r="O101" s="39"/>
      <c r="P101" s="194">
        <f>O101*H101</f>
        <v>0</v>
      </c>
      <c r="Q101" s="194">
        <v>0</v>
      </c>
      <c r="R101" s="194">
        <f>Q101*H101</f>
        <v>0</v>
      </c>
      <c r="S101" s="194">
        <v>0</v>
      </c>
      <c r="T101" s="195">
        <f>S101*H101</f>
        <v>0</v>
      </c>
      <c r="AR101" s="22" t="s">
        <v>125</v>
      </c>
      <c r="AT101" s="22" t="s">
        <v>120</v>
      </c>
      <c r="AU101" s="22" t="s">
        <v>78</v>
      </c>
      <c r="AY101" s="22" t="s">
        <v>118</v>
      </c>
      <c r="BE101" s="196">
        <f>IF(N101="základní",J101,0)</f>
        <v>9308.39</v>
      </c>
      <c r="BF101" s="196">
        <f>IF(N101="snížená",J101,0)</f>
        <v>0</v>
      </c>
      <c r="BG101" s="196">
        <f>IF(N101="zákl. přenesená",J101,0)</f>
        <v>0</v>
      </c>
      <c r="BH101" s="196">
        <f>IF(N101="sníž. přenesená",J101,0)</f>
        <v>0</v>
      </c>
      <c r="BI101" s="196">
        <f>IF(N101="nulová",J101,0)</f>
        <v>0</v>
      </c>
      <c r="BJ101" s="22" t="s">
        <v>76</v>
      </c>
      <c r="BK101" s="196">
        <f>ROUND(I101*H101,2)</f>
        <v>9308.39</v>
      </c>
      <c r="BL101" s="22" t="s">
        <v>125</v>
      </c>
      <c r="BM101" s="22" t="s">
        <v>147</v>
      </c>
    </row>
    <row r="102" spans="2:47" s="1" customFormat="1" ht="94.5">
      <c r="B102" s="38"/>
      <c r="C102" s="60"/>
      <c r="D102" s="197" t="s">
        <v>127</v>
      </c>
      <c r="E102" s="60"/>
      <c r="F102" s="198" t="s">
        <v>148</v>
      </c>
      <c r="G102" s="60"/>
      <c r="H102" s="60"/>
      <c r="I102" s="156"/>
      <c r="J102" s="60"/>
      <c r="K102" s="60"/>
      <c r="L102" s="58"/>
      <c r="M102" s="199"/>
      <c r="N102" s="39"/>
      <c r="O102" s="39"/>
      <c r="P102" s="39"/>
      <c r="Q102" s="39"/>
      <c r="R102" s="39"/>
      <c r="S102" s="39"/>
      <c r="T102" s="75"/>
      <c r="AT102" s="22" t="s">
        <v>127</v>
      </c>
      <c r="AU102" s="22" t="s">
        <v>78</v>
      </c>
    </row>
    <row r="103" spans="2:51" s="11" customFormat="1" ht="13.5">
      <c r="B103" s="200"/>
      <c r="C103" s="201"/>
      <c r="D103" s="197" t="s">
        <v>129</v>
      </c>
      <c r="E103" s="202" t="s">
        <v>21</v>
      </c>
      <c r="F103" s="203" t="s">
        <v>149</v>
      </c>
      <c r="G103" s="201"/>
      <c r="H103" s="204">
        <v>22.6</v>
      </c>
      <c r="I103" s="205"/>
      <c r="J103" s="201"/>
      <c r="K103" s="201"/>
      <c r="L103" s="206"/>
      <c r="M103" s="207"/>
      <c r="N103" s="208"/>
      <c r="O103" s="208"/>
      <c r="P103" s="208"/>
      <c r="Q103" s="208"/>
      <c r="R103" s="208"/>
      <c r="S103" s="208"/>
      <c r="T103" s="209"/>
      <c r="AT103" s="210" t="s">
        <v>129</v>
      </c>
      <c r="AU103" s="210" t="s">
        <v>78</v>
      </c>
      <c r="AV103" s="11" t="s">
        <v>78</v>
      </c>
      <c r="AW103" s="11" t="s">
        <v>31</v>
      </c>
      <c r="AX103" s="11" t="s">
        <v>68</v>
      </c>
      <c r="AY103" s="210" t="s">
        <v>118</v>
      </c>
    </row>
    <row r="104" spans="2:51" s="11" customFormat="1" ht="13.5">
      <c r="B104" s="200"/>
      <c r="C104" s="201"/>
      <c r="D104" s="197" t="s">
        <v>129</v>
      </c>
      <c r="E104" s="202" t="s">
        <v>21</v>
      </c>
      <c r="F104" s="203" t="s">
        <v>150</v>
      </c>
      <c r="G104" s="201"/>
      <c r="H104" s="204">
        <v>9.3</v>
      </c>
      <c r="I104" s="205"/>
      <c r="J104" s="201"/>
      <c r="K104" s="201"/>
      <c r="L104" s="206"/>
      <c r="M104" s="207"/>
      <c r="N104" s="208"/>
      <c r="O104" s="208"/>
      <c r="P104" s="208"/>
      <c r="Q104" s="208"/>
      <c r="R104" s="208"/>
      <c r="S104" s="208"/>
      <c r="T104" s="209"/>
      <c r="AT104" s="210" t="s">
        <v>129</v>
      </c>
      <c r="AU104" s="210" t="s">
        <v>78</v>
      </c>
      <c r="AV104" s="11" t="s">
        <v>78</v>
      </c>
      <c r="AW104" s="11" t="s">
        <v>31</v>
      </c>
      <c r="AX104" s="11" t="s">
        <v>68</v>
      </c>
      <c r="AY104" s="210" t="s">
        <v>118</v>
      </c>
    </row>
    <row r="105" spans="2:51" s="11" customFormat="1" ht="13.5">
      <c r="B105" s="200"/>
      <c r="C105" s="201"/>
      <c r="D105" s="197" t="s">
        <v>129</v>
      </c>
      <c r="E105" s="202" t="s">
        <v>21</v>
      </c>
      <c r="F105" s="203" t="s">
        <v>151</v>
      </c>
      <c r="G105" s="201"/>
      <c r="H105" s="204">
        <v>4.39</v>
      </c>
      <c r="I105" s="205"/>
      <c r="J105" s="201"/>
      <c r="K105" s="201"/>
      <c r="L105" s="206"/>
      <c r="M105" s="207"/>
      <c r="N105" s="208"/>
      <c r="O105" s="208"/>
      <c r="P105" s="208"/>
      <c r="Q105" s="208"/>
      <c r="R105" s="208"/>
      <c r="S105" s="208"/>
      <c r="T105" s="209"/>
      <c r="AT105" s="210" t="s">
        <v>129</v>
      </c>
      <c r="AU105" s="210" t="s">
        <v>78</v>
      </c>
      <c r="AV105" s="11" t="s">
        <v>78</v>
      </c>
      <c r="AW105" s="11" t="s">
        <v>31</v>
      </c>
      <c r="AX105" s="11" t="s">
        <v>68</v>
      </c>
      <c r="AY105" s="210" t="s">
        <v>118</v>
      </c>
    </row>
    <row r="106" spans="2:51" s="12" customFormat="1" ht="13.5">
      <c r="B106" s="211"/>
      <c r="C106" s="212"/>
      <c r="D106" s="197" t="s">
        <v>129</v>
      </c>
      <c r="E106" s="213" t="s">
        <v>21</v>
      </c>
      <c r="F106" s="214" t="s">
        <v>144</v>
      </c>
      <c r="G106" s="212"/>
      <c r="H106" s="215">
        <v>36.29</v>
      </c>
      <c r="I106" s="216"/>
      <c r="J106" s="212"/>
      <c r="K106" s="212"/>
      <c r="L106" s="217"/>
      <c r="M106" s="218"/>
      <c r="N106" s="219"/>
      <c r="O106" s="219"/>
      <c r="P106" s="219"/>
      <c r="Q106" s="219"/>
      <c r="R106" s="219"/>
      <c r="S106" s="219"/>
      <c r="T106" s="220"/>
      <c r="AT106" s="221" t="s">
        <v>129</v>
      </c>
      <c r="AU106" s="221" t="s">
        <v>78</v>
      </c>
      <c r="AV106" s="12" t="s">
        <v>125</v>
      </c>
      <c r="AW106" s="12" t="s">
        <v>31</v>
      </c>
      <c r="AX106" s="12" t="s">
        <v>76</v>
      </c>
      <c r="AY106" s="221" t="s">
        <v>118</v>
      </c>
    </row>
    <row r="107" spans="2:65" s="1" customFormat="1" ht="38.25" customHeight="1">
      <c r="B107" s="38"/>
      <c r="C107" s="185" t="s">
        <v>152</v>
      </c>
      <c r="D107" s="185" t="s">
        <v>120</v>
      </c>
      <c r="E107" s="186" t="s">
        <v>153</v>
      </c>
      <c r="F107" s="187" t="s">
        <v>154</v>
      </c>
      <c r="G107" s="188" t="s">
        <v>138</v>
      </c>
      <c r="H107" s="189">
        <v>18.145</v>
      </c>
      <c r="I107" s="190">
        <v>26.67</v>
      </c>
      <c r="J107" s="191">
        <f>ROUND(I107*H107,2)</f>
        <v>483.93</v>
      </c>
      <c r="K107" s="187" t="s">
        <v>124</v>
      </c>
      <c r="L107" s="58"/>
      <c r="M107" s="192" t="s">
        <v>21</v>
      </c>
      <c r="N107" s="193" t="s">
        <v>39</v>
      </c>
      <c r="O107" s="39"/>
      <c r="P107" s="194">
        <f>O107*H107</f>
        <v>0</v>
      </c>
      <c r="Q107" s="194">
        <v>0</v>
      </c>
      <c r="R107" s="194">
        <f>Q107*H107</f>
        <v>0</v>
      </c>
      <c r="S107" s="194">
        <v>0</v>
      </c>
      <c r="T107" s="195">
        <f>S107*H107</f>
        <v>0</v>
      </c>
      <c r="AR107" s="22" t="s">
        <v>125</v>
      </c>
      <c r="AT107" s="22" t="s">
        <v>120</v>
      </c>
      <c r="AU107" s="22" t="s">
        <v>78</v>
      </c>
      <c r="AY107" s="22" t="s">
        <v>118</v>
      </c>
      <c r="BE107" s="196">
        <f>IF(N107="základní",J107,0)</f>
        <v>483.93</v>
      </c>
      <c r="BF107" s="196">
        <f>IF(N107="snížená",J107,0)</f>
        <v>0</v>
      </c>
      <c r="BG107" s="196">
        <f>IF(N107="zákl. přenesená",J107,0)</f>
        <v>0</v>
      </c>
      <c r="BH107" s="196">
        <f>IF(N107="sníž. přenesená",J107,0)</f>
        <v>0</v>
      </c>
      <c r="BI107" s="196">
        <f>IF(N107="nulová",J107,0)</f>
        <v>0</v>
      </c>
      <c r="BJ107" s="22" t="s">
        <v>76</v>
      </c>
      <c r="BK107" s="196">
        <f>ROUND(I107*H107,2)</f>
        <v>483.93</v>
      </c>
      <c r="BL107" s="22" t="s">
        <v>125</v>
      </c>
      <c r="BM107" s="22" t="s">
        <v>155</v>
      </c>
    </row>
    <row r="108" spans="2:47" s="1" customFormat="1" ht="94.5">
      <c r="B108" s="38"/>
      <c r="C108" s="60"/>
      <c r="D108" s="197" t="s">
        <v>127</v>
      </c>
      <c r="E108" s="60"/>
      <c r="F108" s="198" t="s">
        <v>148</v>
      </c>
      <c r="G108" s="60"/>
      <c r="H108" s="60"/>
      <c r="I108" s="156"/>
      <c r="J108" s="60"/>
      <c r="K108" s="60"/>
      <c r="L108" s="58"/>
      <c r="M108" s="199"/>
      <c r="N108" s="39"/>
      <c r="O108" s="39"/>
      <c r="P108" s="39"/>
      <c r="Q108" s="39"/>
      <c r="R108" s="39"/>
      <c r="S108" s="39"/>
      <c r="T108" s="75"/>
      <c r="AT108" s="22" t="s">
        <v>127</v>
      </c>
      <c r="AU108" s="22" t="s">
        <v>78</v>
      </c>
    </row>
    <row r="109" spans="2:51" s="11" customFormat="1" ht="13.5">
      <c r="B109" s="200"/>
      <c r="C109" s="201"/>
      <c r="D109" s="197" t="s">
        <v>129</v>
      </c>
      <c r="E109" s="202" t="s">
        <v>21</v>
      </c>
      <c r="F109" s="203" t="s">
        <v>156</v>
      </c>
      <c r="G109" s="201"/>
      <c r="H109" s="204">
        <v>18.145</v>
      </c>
      <c r="I109" s="205"/>
      <c r="J109" s="201"/>
      <c r="K109" s="201"/>
      <c r="L109" s="206"/>
      <c r="M109" s="207"/>
      <c r="N109" s="208"/>
      <c r="O109" s="208"/>
      <c r="P109" s="208"/>
      <c r="Q109" s="208"/>
      <c r="R109" s="208"/>
      <c r="S109" s="208"/>
      <c r="T109" s="209"/>
      <c r="AT109" s="210" t="s">
        <v>129</v>
      </c>
      <c r="AU109" s="210" t="s">
        <v>78</v>
      </c>
      <c r="AV109" s="11" t="s">
        <v>78</v>
      </c>
      <c r="AW109" s="11" t="s">
        <v>31</v>
      </c>
      <c r="AX109" s="11" t="s">
        <v>76</v>
      </c>
      <c r="AY109" s="210" t="s">
        <v>118</v>
      </c>
    </row>
    <row r="110" spans="2:65" s="1" customFormat="1" ht="25.5" customHeight="1">
      <c r="B110" s="38"/>
      <c r="C110" s="185" t="s">
        <v>157</v>
      </c>
      <c r="D110" s="185" t="s">
        <v>120</v>
      </c>
      <c r="E110" s="186" t="s">
        <v>158</v>
      </c>
      <c r="F110" s="187" t="s">
        <v>159</v>
      </c>
      <c r="G110" s="188" t="s">
        <v>138</v>
      </c>
      <c r="H110" s="189">
        <v>39.6</v>
      </c>
      <c r="I110" s="190">
        <v>742.55</v>
      </c>
      <c r="J110" s="191">
        <f>ROUND(I110*H110,2)</f>
        <v>29404.98</v>
      </c>
      <c r="K110" s="187" t="s">
        <v>124</v>
      </c>
      <c r="L110" s="58"/>
      <c r="M110" s="192" t="s">
        <v>21</v>
      </c>
      <c r="N110" s="193" t="s">
        <v>39</v>
      </c>
      <c r="O110" s="39"/>
      <c r="P110" s="194">
        <f>O110*H110</f>
        <v>0</v>
      </c>
      <c r="Q110" s="194">
        <v>0</v>
      </c>
      <c r="R110" s="194">
        <f>Q110*H110</f>
        <v>0</v>
      </c>
      <c r="S110" s="194">
        <v>0</v>
      </c>
      <c r="T110" s="195">
        <f>S110*H110</f>
        <v>0</v>
      </c>
      <c r="AR110" s="22" t="s">
        <v>125</v>
      </c>
      <c r="AT110" s="22" t="s">
        <v>120</v>
      </c>
      <c r="AU110" s="22" t="s">
        <v>78</v>
      </c>
      <c r="AY110" s="22" t="s">
        <v>118</v>
      </c>
      <c r="BE110" s="196">
        <f>IF(N110="základní",J110,0)</f>
        <v>29404.98</v>
      </c>
      <c r="BF110" s="196">
        <f>IF(N110="snížená",J110,0)</f>
        <v>0</v>
      </c>
      <c r="BG110" s="196">
        <f>IF(N110="zákl. přenesená",J110,0)</f>
        <v>0</v>
      </c>
      <c r="BH110" s="196">
        <f>IF(N110="sníž. přenesená",J110,0)</f>
        <v>0</v>
      </c>
      <c r="BI110" s="196">
        <f>IF(N110="nulová",J110,0)</f>
        <v>0</v>
      </c>
      <c r="BJ110" s="22" t="s">
        <v>76</v>
      </c>
      <c r="BK110" s="196">
        <f>ROUND(I110*H110,2)</f>
        <v>29404.98</v>
      </c>
      <c r="BL110" s="22" t="s">
        <v>125</v>
      </c>
      <c r="BM110" s="22" t="s">
        <v>160</v>
      </c>
    </row>
    <row r="111" spans="2:47" s="1" customFormat="1" ht="202.5">
      <c r="B111" s="38"/>
      <c r="C111" s="60"/>
      <c r="D111" s="197" t="s">
        <v>127</v>
      </c>
      <c r="E111" s="60"/>
      <c r="F111" s="198" t="s">
        <v>161</v>
      </c>
      <c r="G111" s="60"/>
      <c r="H111" s="60"/>
      <c r="I111" s="156"/>
      <c r="J111" s="60"/>
      <c r="K111" s="60"/>
      <c r="L111" s="58"/>
      <c r="M111" s="199"/>
      <c r="N111" s="39"/>
      <c r="O111" s="39"/>
      <c r="P111" s="39"/>
      <c r="Q111" s="39"/>
      <c r="R111" s="39"/>
      <c r="S111" s="39"/>
      <c r="T111" s="75"/>
      <c r="AT111" s="22" t="s">
        <v>127</v>
      </c>
      <c r="AU111" s="22" t="s">
        <v>78</v>
      </c>
    </row>
    <row r="112" spans="2:51" s="11" customFormat="1" ht="13.5">
      <c r="B112" s="200"/>
      <c r="C112" s="201"/>
      <c r="D112" s="197" t="s">
        <v>129</v>
      </c>
      <c r="E112" s="202" t="s">
        <v>21</v>
      </c>
      <c r="F112" s="203" t="s">
        <v>162</v>
      </c>
      <c r="G112" s="201"/>
      <c r="H112" s="204">
        <v>39.6</v>
      </c>
      <c r="I112" s="205"/>
      <c r="J112" s="201"/>
      <c r="K112" s="201"/>
      <c r="L112" s="206"/>
      <c r="M112" s="207"/>
      <c r="N112" s="208"/>
      <c r="O112" s="208"/>
      <c r="P112" s="208"/>
      <c r="Q112" s="208"/>
      <c r="R112" s="208"/>
      <c r="S112" s="208"/>
      <c r="T112" s="209"/>
      <c r="AT112" s="210" t="s">
        <v>129</v>
      </c>
      <c r="AU112" s="210" t="s">
        <v>78</v>
      </c>
      <c r="AV112" s="11" t="s">
        <v>78</v>
      </c>
      <c r="AW112" s="11" t="s">
        <v>31</v>
      </c>
      <c r="AX112" s="11" t="s">
        <v>76</v>
      </c>
      <c r="AY112" s="210" t="s">
        <v>118</v>
      </c>
    </row>
    <row r="113" spans="2:65" s="1" customFormat="1" ht="38.25" customHeight="1">
      <c r="B113" s="38"/>
      <c r="C113" s="185" t="s">
        <v>163</v>
      </c>
      <c r="D113" s="185" t="s">
        <v>120</v>
      </c>
      <c r="E113" s="186" t="s">
        <v>164</v>
      </c>
      <c r="F113" s="187" t="s">
        <v>165</v>
      </c>
      <c r="G113" s="188" t="s">
        <v>138</v>
      </c>
      <c r="H113" s="189">
        <v>19.8</v>
      </c>
      <c r="I113" s="190">
        <v>54</v>
      </c>
      <c r="J113" s="191">
        <f>ROUND(I113*H113,2)</f>
        <v>1069.2</v>
      </c>
      <c r="K113" s="187" t="s">
        <v>124</v>
      </c>
      <c r="L113" s="58"/>
      <c r="M113" s="192" t="s">
        <v>21</v>
      </c>
      <c r="N113" s="193" t="s">
        <v>39</v>
      </c>
      <c r="O113" s="39"/>
      <c r="P113" s="194">
        <f>O113*H113</f>
        <v>0</v>
      </c>
      <c r="Q113" s="194">
        <v>0</v>
      </c>
      <c r="R113" s="194">
        <f>Q113*H113</f>
        <v>0</v>
      </c>
      <c r="S113" s="194">
        <v>0</v>
      </c>
      <c r="T113" s="195">
        <f>S113*H113</f>
        <v>0</v>
      </c>
      <c r="AR113" s="22" t="s">
        <v>125</v>
      </c>
      <c r="AT113" s="22" t="s">
        <v>120</v>
      </c>
      <c r="AU113" s="22" t="s">
        <v>78</v>
      </c>
      <c r="AY113" s="22" t="s">
        <v>118</v>
      </c>
      <c r="BE113" s="196">
        <f>IF(N113="základní",J113,0)</f>
        <v>1069.2</v>
      </c>
      <c r="BF113" s="196">
        <f>IF(N113="snížená",J113,0)</f>
        <v>0</v>
      </c>
      <c r="BG113" s="196">
        <f>IF(N113="zákl. přenesená",J113,0)</f>
        <v>0</v>
      </c>
      <c r="BH113" s="196">
        <f>IF(N113="sníž. přenesená",J113,0)</f>
        <v>0</v>
      </c>
      <c r="BI113" s="196">
        <f>IF(N113="nulová",J113,0)</f>
        <v>0</v>
      </c>
      <c r="BJ113" s="22" t="s">
        <v>76</v>
      </c>
      <c r="BK113" s="196">
        <f>ROUND(I113*H113,2)</f>
        <v>1069.2</v>
      </c>
      <c r="BL113" s="22" t="s">
        <v>125</v>
      </c>
      <c r="BM113" s="22" t="s">
        <v>166</v>
      </c>
    </row>
    <row r="114" spans="2:47" s="1" customFormat="1" ht="202.5">
      <c r="B114" s="38"/>
      <c r="C114" s="60"/>
      <c r="D114" s="197" t="s">
        <v>127</v>
      </c>
      <c r="E114" s="60"/>
      <c r="F114" s="198" t="s">
        <v>161</v>
      </c>
      <c r="G114" s="60"/>
      <c r="H114" s="60"/>
      <c r="I114" s="156"/>
      <c r="J114" s="60"/>
      <c r="K114" s="60"/>
      <c r="L114" s="58"/>
      <c r="M114" s="199"/>
      <c r="N114" s="39"/>
      <c r="O114" s="39"/>
      <c r="P114" s="39"/>
      <c r="Q114" s="39"/>
      <c r="R114" s="39"/>
      <c r="S114" s="39"/>
      <c r="T114" s="75"/>
      <c r="AT114" s="22" t="s">
        <v>127</v>
      </c>
      <c r="AU114" s="22" t="s">
        <v>78</v>
      </c>
    </row>
    <row r="115" spans="2:51" s="11" customFormat="1" ht="13.5">
      <c r="B115" s="200"/>
      <c r="C115" s="201"/>
      <c r="D115" s="197" t="s">
        <v>129</v>
      </c>
      <c r="E115" s="202" t="s">
        <v>21</v>
      </c>
      <c r="F115" s="203" t="s">
        <v>167</v>
      </c>
      <c r="G115" s="201"/>
      <c r="H115" s="204">
        <v>19.8</v>
      </c>
      <c r="I115" s="205"/>
      <c r="J115" s="201"/>
      <c r="K115" s="201"/>
      <c r="L115" s="206"/>
      <c r="M115" s="207"/>
      <c r="N115" s="208"/>
      <c r="O115" s="208"/>
      <c r="P115" s="208"/>
      <c r="Q115" s="208"/>
      <c r="R115" s="208"/>
      <c r="S115" s="208"/>
      <c r="T115" s="209"/>
      <c r="AT115" s="210" t="s">
        <v>129</v>
      </c>
      <c r="AU115" s="210" t="s">
        <v>78</v>
      </c>
      <c r="AV115" s="11" t="s">
        <v>78</v>
      </c>
      <c r="AW115" s="11" t="s">
        <v>31</v>
      </c>
      <c r="AX115" s="11" t="s">
        <v>76</v>
      </c>
      <c r="AY115" s="210" t="s">
        <v>118</v>
      </c>
    </row>
    <row r="116" spans="2:65" s="1" customFormat="1" ht="25.5" customHeight="1">
      <c r="B116" s="38"/>
      <c r="C116" s="185" t="s">
        <v>168</v>
      </c>
      <c r="D116" s="185" t="s">
        <v>120</v>
      </c>
      <c r="E116" s="186" t="s">
        <v>169</v>
      </c>
      <c r="F116" s="187" t="s">
        <v>170</v>
      </c>
      <c r="G116" s="188" t="s">
        <v>123</v>
      </c>
      <c r="H116" s="189">
        <v>72</v>
      </c>
      <c r="I116" s="190">
        <v>90.15</v>
      </c>
      <c r="J116" s="191">
        <f>ROUND(I116*H116,2)</f>
        <v>6490.8</v>
      </c>
      <c r="K116" s="187" t="s">
        <v>124</v>
      </c>
      <c r="L116" s="58"/>
      <c r="M116" s="192" t="s">
        <v>21</v>
      </c>
      <c r="N116" s="193" t="s">
        <v>39</v>
      </c>
      <c r="O116" s="39"/>
      <c r="P116" s="194">
        <f>O116*H116</f>
        <v>0</v>
      </c>
      <c r="Q116" s="194">
        <v>0.00084</v>
      </c>
      <c r="R116" s="194">
        <f>Q116*H116</f>
        <v>0.060480000000000006</v>
      </c>
      <c r="S116" s="194">
        <v>0</v>
      </c>
      <c r="T116" s="195">
        <f>S116*H116</f>
        <v>0</v>
      </c>
      <c r="AR116" s="22" t="s">
        <v>125</v>
      </c>
      <c r="AT116" s="22" t="s">
        <v>120</v>
      </c>
      <c r="AU116" s="22" t="s">
        <v>78</v>
      </c>
      <c r="AY116" s="22" t="s">
        <v>118</v>
      </c>
      <c r="BE116" s="196">
        <f>IF(N116="základní",J116,0)</f>
        <v>6490.8</v>
      </c>
      <c r="BF116" s="196">
        <f>IF(N116="snížená",J116,0)</f>
        <v>0</v>
      </c>
      <c r="BG116" s="196">
        <f>IF(N116="zákl. přenesená",J116,0)</f>
        <v>0</v>
      </c>
      <c r="BH116" s="196">
        <f>IF(N116="sníž. přenesená",J116,0)</f>
        <v>0</v>
      </c>
      <c r="BI116" s="196">
        <f>IF(N116="nulová",J116,0)</f>
        <v>0</v>
      </c>
      <c r="BJ116" s="22" t="s">
        <v>76</v>
      </c>
      <c r="BK116" s="196">
        <f>ROUND(I116*H116,2)</f>
        <v>6490.8</v>
      </c>
      <c r="BL116" s="22" t="s">
        <v>125</v>
      </c>
      <c r="BM116" s="22" t="s">
        <v>171</v>
      </c>
    </row>
    <row r="117" spans="2:47" s="1" customFormat="1" ht="148.5">
      <c r="B117" s="38"/>
      <c r="C117" s="60"/>
      <c r="D117" s="197" t="s">
        <v>127</v>
      </c>
      <c r="E117" s="60"/>
      <c r="F117" s="198" t="s">
        <v>172</v>
      </c>
      <c r="G117" s="60"/>
      <c r="H117" s="60"/>
      <c r="I117" s="156"/>
      <c r="J117" s="60"/>
      <c r="K117" s="60"/>
      <c r="L117" s="58"/>
      <c r="M117" s="199"/>
      <c r="N117" s="39"/>
      <c r="O117" s="39"/>
      <c r="P117" s="39"/>
      <c r="Q117" s="39"/>
      <c r="R117" s="39"/>
      <c r="S117" s="39"/>
      <c r="T117" s="75"/>
      <c r="AT117" s="22" t="s">
        <v>127</v>
      </c>
      <c r="AU117" s="22" t="s">
        <v>78</v>
      </c>
    </row>
    <row r="118" spans="2:51" s="11" customFormat="1" ht="13.5">
      <c r="B118" s="200"/>
      <c r="C118" s="201"/>
      <c r="D118" s="197" t="s">
        <v>129</v>
      </c>
      <c r="E118" s="202" t="s">
        <v>21</v>
      </c>
      <c r="F118" s="203" t="s">
        <v>173</v>
      </c>
      <c r="G118" s="201"/>
      <c r="H118" s="204">
        <v>72</v>
      </c>
      <c r="I118" s="205"/>
      <c r="J118" s="201"/>
      <c r="K118" s="201"/>
      <c r="L118" s="206"/>
      <c r="M118" s="207"/>
      <c r="N118" s="208"/>
      <c r="O118" s="208"/>
      <c r="P118" s="208"/>
      <c r="Q118" s="208"/>
      <c r="R118" s="208"/>
      <c r="S118" s="208"/>
      <c r="T118" s="209"/>
      <c r="AT118" s="210" t="s">
        <v>129</v>
      </c>
      <c r="AU118" s="210" t="s">
        <v>78</v>
      </c>
      <c r="AV118" s="11" t="s">
        <v>78</v>
      </c>
      <c r="AW118" s="11" t="s">
        <v>31</v>
      </c>
      <c r="AX118" s="11" t="s">
        <v>76</v>
      </c>
      <c r="AY118" s="210" t="s">
        <v>118</v>
      </c>
    </row>
    <row r="119" spans="2:65" s="1" customFormat="1" ht="25.5" customHeight="1">
      <c r="B119" s="38"/>
      <c r="C119" s="185" t="s">
        <v>174</v>
      </c>
      <c r="D119" s="185" t="s">
        <v>120</v>
      </c>
      <c r="E119" s="186" t="s">
        <v>175</v>
      </c>
      <c r="F119" s="187" t="s">
        <v>176</v>
      </c>
      <c r="G119" s="188" t="s">
        <v>123</v>
      </c>
      <c r="H119" s="189">
        <v>72</v>
      </c>
      <c r="I119" s="190">
        <v>16.64</v>
      </c>
      <c r="J119" s="191">
        <f>ROUND(I119*H119,2)</f>
        <v>1198.08</v>
      </c>
      <c r="K119" s="187" t="s">
        <v>124</v>
      </c>
      <c r="L119" s="58"/>
      <c r="M119" s="192" t="s">
        <v>21</v>
      </c>
      <c r="N119" s="193" t="s">
        <v>39</v>
      </c>
      <c r="O119" s="39"/>
      <c r="P119" s="194">
        <f>O119*H119</f>
        <v>0</v>
      </c>
      <c r="Q119" s="194">
        <v>0</v>
      </c>
      <c r="R119" s="194">
        <f>Q119*H119</f>
        <v>0</v>
      </c>
      <c r="S119" s="194">
        <v>0</v>
      </c>
      <c r="T119" s="195">
        <f>S119*H119</f>
        <v>0</v>
      </c>
      <c r="AR119" s="22" t="s">
        <v>125</v>
      </c>
      <c r="AT119" s="22" t="s">
        <v>120</v>
      </c>
      <c r="AU119" s="22" t="s">
        <v>78</v>
      </c>
      <c r="AY119" s="22" t="s">
        <v>118</v>
      </c>
      <c r="BE119" s="196">
        <f>IF(N119="základní",J119,0)</f>
        <v>1198.08</v>
      </c>
      <c r="BF119" s="196">
        <f>IF(N119="snížená",J119,0)</f>
        <v>0</v>
      </c>
      <c r="BG119" s="196">
        <f>IF(N119="zákl. přenesená",J119,0)</f>
        <v>0</v>
      </c>
      <c r="BH119" s="196">
        <f>IF(N119="sníž. přenesená",J119,0)</f>
        <v>0</v>
      </c>
      <c r="BI119" s="196">
        <f>IF(N119="nulová",J119,0)</f>
        <v>0</v>
      </c>
      <c r="BJ119" s="22" t="s">
        <v>76</v>
      </c>
      <c r="BK119" s="196">
        <f>ROUND(I119*H119,2)</f>
        <v>1198.08</v>
      </c>
      <c r="BL119" s="22" t="s">
        <v>125</v>
      </c>
      <c r="BM119" s="22" t="s">
        <v>177</v>
      </c>
    </row>
    <row r="120" spans="2:51" s="11" customFormat="1" ht="13.5">
      <c r="B120" s="200"/>
      <c r="C120" s="201"/>
      <c r="D120" s="197" t="s">
        <v>129</v>
      </c>
      <c r="E120" s="202" t="s">
        <v>21</v>
      </c>
      <c r="F120" s="203" t="s">
        <v>173</v>
      </c>
      <c r="G120" s="201"/>
      <c r="H120" s="204">
        <v>72</v>
      </c>
      <c r="I120" s="205"/>
      <c r="J120" s="201"/>
      <c r="K120" s="201"/>
      <c r="L120" s="206"/>
      <c r="M120" s="207"/>
      <c r="N120" s="208"/>
      <c r="O120" s="208"/>
      <c r="P120" s="208"/>
      <c r="Q120" s="208"/>
      <c r="R120" s="208"/>
      <c r="S120" s="208"/>
      <c r="T120" s="209"/>
      <c r="AT120" s="210" t="s">
        <v>129</v>
      </c>
      <c r="AU120" s="210" t="s">
        <v>78</v>
      </c>
      <c r="AV120" s="11" t="s">
        <v>78</v>
      </c>
      <c r="AW120" s="11" t="s">
        <v>31</v>
      </c>
      <c r="AX120" s="11" t="s">
        <v>76</v>
      </c>
      <c r="AY120" s="210" t="s">
        <v>118</v>
      </c>
    </row>
    <row r="121" spans="2:65" s="1" customFormat="1" ht="38.25" customHeight="1">
      <c r="B121" s="38"/>
      <c r="C121" s="185" t="s">
        <v>178</v>
      </c>
      <c r="D121" s="185" t="s">
        <v>120</v>
      </c>
      <c r="E121" s="186" t="s">
        <v>179</v>
      </c>
      <c r="F121" s="187" t="s">
        <v>180</v>
      </c>
      <c r="G121" s="188" t="s">
        <v>138</v>
      </c>
      <c r="H121" s="189">
        <v>99.07</v>
      </c>
      <c r="I121" s="190">
        <v>213.75</v>
      </c>
      <c r="J121" s="191">
        <f>ROUND(I121*H121,2)</f>
        <v>21176.21</v>
      </c>
      <c r="K121" s="187" t="s">
        <v>124</v>
      </c>
      <c r="L121" s="58"/>
      <c r="M121" s="192" t="s">
        <v>21</v>
      </c>
      <c r="N121" s="193" t="s">
        <v>39</v>
      </c>
      <c r="O121" s="39"/>
      <c r="P121" s="194">
        <f>O121*H121</f>
        <v>0</v>
      </c>
      <c r="Q121" s="194">
        <v>0</v>
      </c>
      <c r="R121" s="194">
        <f>Q121*H121</f>
        <v>0</v>
      </c>
      <c r="S121" s="194">
        <v>0</v>
      </c>
      <c r="T121" s="195">
        <f>S121*H121</f>
        <v>0</v>
      </c>
      <c r="AR121" s="22" t="s">
        <v>125</v>
      </c>
      <c r="AT121" s="22" t="s">
        <v>120</v>
      </c>
      <c r="AU121" s="22" t="s">
        <v>78</v>
      </c>
      <c r="AY121" s="22" t="s">
        <v>118</v>
      </c>
      <c r="BE121" s="196">
        <f>IF(N121="základní",J121,0)</f>
        <v>21176.21</v>
      </c>
      <c r="BF121" s="196">
        <f>IF(N121="snížená",J121,0)</f>
        <v>0</v>
      </c>
      <c r="BG121" s="196">
        <f>IF(N121="zákl. přenesená",J121,0)</f>
        <v>0</v>
      </c>
      <c r="BH121" s="196">
        <f>IF(N121="sníž. přenesená",J121,0)</f>
        <v>0</v>
      </c>
      <c r="BI121" s="196">
        <f>IF(N121="nulová",J121,0)</f>
        <v>0</v>
      </c>
      <c r="BJ121" s="22" t="s">
        <v>76</v>
      </c>
      <c r="BK121" s="196">
        <f>ROUND(I121*H121,2)</f>
        <v>21176.21</v>
      </c>
      <c r="BL121" s="22" t="s">
        <v>125</v>
      </c>
      <c r="BM121" s="22" t="s">
        <v>181</v>
      </c>
    </row>
    <row r="122" spans="2:47" s="1" customFormat="1" ht="189">
      <c r="B122" s="38"/>
      <c r="C122" s="60"/>
      <c r="D122" s="197" t="s">
        <v>127</v>
      </c>
      <c r="E122" s="60"/>
      <c r="F122" s="198" t="s">
        <v>182</v>
      </c>
      <c r="G122" s="60"/>
      <c r="H122" s="60"/>
      <c r="I122" s="156"/>
      <c r="J122" s="60"/>
      <c r="K122" s="60"/>
      <c r="L122" s="58"/>
      <c r="M122" s="199"/>
      <c r="N122" s="39"/>
      <c r="O122" s="39"/>
      <c r="P122" s="39"/>
      <c r="Q122" s="39"/>
      <c r="R122" s="39"/>
      <c r="S122" s="39"/>
      <c r="T122" s="75"/>
      <c r="AT122" s="22" t="s">
        <v>127</v>
      </c>
      <c r="AU122" s="22" t="s">
        <v>78</v>
      </c>
    </row>
    <row r="123" spans="2:51" s="11" customFormat="1" ht="13.5">
      <c r="B123" s="200"/>
      <c r="C123" s="201"/>
      <c r="D123" s="197" t="s">
        <v>129</v>
      </c>
      <c r="E123" s="202" t="s">
        <v>21</v>
      </c>
      <c r="F123" s="203" t="s">
        <v>183</v>
      </c>
      <c r="G123" s="201"/>
      <c r="H123" s="204">
        <v>36.29</v>
      </c>
      <c r="I123" s="205"/>
      <c r="J123" s="201"/>
      <c r="K123" s="201"/>
      <c r="L123" s="206"/>
      <c r="M123" s="207"/>
      <c r="N123" s="208"/>
      <c r="O123" s="208"/>
      <c r="P123" s="208"/>
      <c r="Q123" s="208"/>
      <c r="R123" s="208"/>
      <c r="S123" s="208"/>
      <c r="T123" s="209"/>
      <c r="AT123" s="210" t="s">
        <v>129</v>
      </c>
      <c r="AU123" s="210" t="s">
        <v>78</v>
      </c>
      <c r="AV123" s="11" t="s">
        <v>78</v>
      </c>
      <c r="AW123" s="11" t="s">
        <v>31</v>
      </c>
      <c r="AX123" s="11" t="s">
        <v>68</v>
      </c>
      <c r="AY123" s="210" t="s">
        <v>118</v>
      </c>
    </row>
    <row r="124" spans="2:51" s="11" customFormat="1" ht="13.5">
      <c r="B124" s="200"/>
      <c r="C124" s="201"/>
      <c r="D124" s="197" t="s">
        <v>129</v>
      </c>
      <c r="E124" s="202" t="s">
        <v>21</v>
      </c>
      <c r="F124" s="203" t="s">
        <v>184</v>
      </c>
      <c r="G124" s="201"/>
      <c r="H124" s="204">
        <v>39.6</v>
      </c>
      <c r="I124" s="205"/>
      <c r="J124" s="201"/>
      <c r="K124" s="201"/>
      <c r="L124" s="206"/>
      <c r="M124" s="207"/>
      <c r="N124" s="208"/>
      <c r="O124" s="208"/>
      <c r="P124" s="208"/>
      <c r="Q124" s="208"/>
      <c r="R124" s="208"/>
      <c r="S124" s="208"/>
      <c r="T124" s="209"/>
      <c r="AT124" s="210" t="s">
        <v>129</v>
      </c>
      <c r="AU124" s="210" t="s">
        <v>78</v>
      </c>
      <c r="AV124" s="11" t="s">
        <v>78</v>
      </c>
      <c r="AW124" s="11" t="s">
        <v>31</v>
      </c>
      <c r="AX124" s="11" t="s">
        <v>68</v>
      </c>
      <c r="AY124" s="210" t="s">
        <v>118</v>
      </c>
    </row>
    <row r="125" spans="2:51" s="11" customFormat="1" ht="13.5">
      <c r="B125" s="200"/>
      <c r="C125" s="201"/>
      <c r="D125" s="197" t="s">
        <v>129</v>
      </c>
      <c r="E125" s="202" t="s">
        <v>21</v>
      </c>
      <c r="F125" s="203" t="s">
        <v>185</v>
      </c>
      <c r="G125" s="201"/>
      <c r="H125" s="204">
        <v>23.18</v>
      </c>
      <c r="I125" s="205"/>
      <c r="J125" s="201"/>
      <c r="K125" s="201"/>
      <c r="L125" s="206"/>
      <c r="M125" s="207"/>
      <c r="N125" s="208"/>
      <c r="O125" s="208"/>
      <c r="P125" s="208"/>
      <c r="Q125" s="208"/>
      <c r="R125" s="208"/>
      <c r="S125" s="208"/>
      <c r="T125" s="209"/>
      <c r="AT125" s="210" t="s">
        <v>129</v>
      </c>
      <c r="AU125" s="210" t="s">
        <v>78</v>
      </c>
      <c r="AV125" s="11" t="s">
        <v>78</v>
      </c>
      <c r="AW125" s="11" t="s">
        <v>31</v>
      </c>
      <c r="AX125" s="11" t="s">
        <v>68</v>
      </c>
      <c r="AY125" s="210" t="s">
        <v>118</v>
      </c>
    </row>
    <row r="126" spans="2:51" s="12" customFormat="1" ht="13.5">
      <c r="B126" s="211"/>
      <c r="C126" s="212"/>
      <c r="D126" s="197" t="s">
        <v>129</v>
      </c>
      <c r="E126" s="213" t="s">
        <v>21</v>
      </c>
      <c r="F126" s="214" t="s">
        <v>144</v>
      </c>
      <c r="G126" s="212"/>
      <c r="H126" s="215">
        <v>99.07</v>
      </c>
      <c r="I126" s="216"/>
      <c r="J126" s="212"/>
      <c r="K126" s="212"/>
      <c r="L126" s="217"/>
      <c r="M126" s="218"/>
      <c r="N126" s="219"/>
      <c r="O126" s="219"/>
      <c r="P126" s="219"/>
      <c r="Q126" s="219"/>
      <c r="R126" s="219"/>
      <c r="S126" s="219"/>
      <c r="T126" s="220"/>
      <c r="AT126" s="221" t="s">
        <v>129</v>
      </c>
      <c r="AU126" s="221" t="s">
        <v>78</v>
      </c>
      <c r="AV126" s="12" t="s">
        <v>125</v>
      </c>
      <c r="AW126" s="12" t="s">
        <v>31</v>
      </c>
      <c r="AX126" s="12" t="s">
        <v>76</v>
      </c>
      <c r="AY126" s="221" t="s">
        <v>118</v>
      </c>
    </row>
    <row r="127" spans="2:65" s="1" customFormat="1" ht="51" customHeight="1">
      <c r="B127" s="38"/>
      <c r="C127" s="185" t="s">
        <v>186</v>
      </c>
      <c r="D127" s="185" t="s">
        <v>120</v>
      </c>
      <c r="E127" s="186" t="s">
        <v>187</v>
      </c>
      <c r="F127" s="187" t="s">
        <v>188</v>
      </c>
      <c r="G127" s="188" t="s">
        <v>138</v>
      </c>
      <c r="H127" s="189">
        <v>1188.84</v>
      </c>
      <c r="I127" s="190">
        <v>16.26</v>
      </c>
      <c r="J127" s="191">
        <f>ROUND(I127*H127,2)</f>
        <v>19330.54</v>
      </c>
      <c r="K127" s="187" t="s">
        <v>124</v>
      </c>
      <c r="L127" s="58"/>
      <c r="M127" s="192" t="s">
        <v>21</v>
      </c>
      <c r="N127" s="193" t="s">
        <v>39</v>
      </c>
      <c r="O127" s="39"/>
      <c r="P127" s="194">
        <f>O127*H127</f>
        <v>0</v>
      </c>
      <c r="Q127" s="194">
        <v>0</v>
      </c>
      <c r="R127" s="194">
        <f>Q127*H127</f>
        <v>0</v>
      </c>
      <c r="S127" s="194">
        <v>0</v>
      </c>
      <c r="T127" s="195">
        <f>S127*H127</f>
        <v>0</v>
      </c>
      <c r="AR127" s="22" t="s">
        <v>125</v>
      </c>
      <c r="AT127" s="22" t="s">
        <v>120</v>
      </c>
      <c r="AU127" s="22" t="s">
        <v>78</v>
      </c>
      <c r="AY127" s="22" t="s">
        <v>118</v>
      </c>
      <c r="BE127" s="196">
        <f>IF(N127="základní",J127,0)</f>
        <v>19330.54</v>
      </c>
      <c r="BF127" s="196">
        <f>IF(N127="snížená",J127,0)</f>
        <v>0</v>
      </c>
      <c r="BG127" s="196">
        <f>IF(N127="zákl. přenesená",J127,0)</f>
        <v>0</v>
      </c>
      <c r="BH127" s="196">
        <f>IF(N127="sníž. přenesená",J127,0)</f>
        <v>0</v>
      </c>
      <c r="BI127" s="196">
        <f>IF(N127="nulová",J127,0)</f>
        <v>0</v>
      </c>
      <c r="BJ127" s="22" t="s">
        <v>76</v>
      </c>
      <c r="BK127" s="196">
        <f>ROUND(I127*H127,2)</f>
        <v>19330.54</v>
      </c>
      <c r="BL127" s="22" t="s">
        <v>125</v>
      </c>
      <c r="BM127" s="22" t="s">
        <v>189</v>
      </c>
    </row>
    <row r="128" spans="2:47" s="1" customFormat="1" ht="189">
      <c r="B128" s="38"/>
      <c r="C128" s="60"/>
      <c r="D128" s="197" t="s">
        <v>127</v>
      </c>
      <c r="E128" s="60"/>
      <c r="F128" s="198" t="s">
        <v>182</v>
      </c>
      <c r="G128" s="60"/>
      <c r="H128" s="60"/>
      <c r="I128" s="156"/>
      <c r="J128" s="60"/>
      <c r="K128" s="60"/>
      <c r="L128" s="58"/>
      <c r="M128" s="199"/>
      <c r="N128" s="39"/>
      <c r="O128" s="39"/>
      <c r="P128" s="39"/>
      <c r="Q128" s="39"/>
      <c r="R128" s="39"/>
      <c r="S128" s="39"/>
      <c r="T128" s="75"/>
      <c r="AT128" s="22" t="s">
        <v>127</v>
      </c>
      <c r="AU128" s="22" t="s">
        <v>78</v>
      </c>
    </row>
    <row r="129" spans="2:51" s="11" customFormat="1" ht="13.5">
      <c r="B129" s="200"/>
      <c r="C129" s="201"/>
      <c r="D129" s="197" t="s">
        <v>129</v>
      </c>
      <c r="E129" s="202" t="s">
        <v>21</v>
      </c>
      <c r="F129" s="203" t="s">
        <v>190</v>
      </c>
      <c r="G129" s="201"/>
      <c r="H129" s="204">
        <v>1188.84</v>
      </c>
      <c r="I129" s="205"/>
      <c r="J129" s="201"/>
      <c r="K129" s="201"/>
      <c r="L129" s="206"/>
      <c r="M129" s="207"/>
      <c r="N129" s="208"/>
      <c r="O129" s="208"/>
      <c r="P129" s="208"/>
      <c r="Q129" s="208"/>
      <c r="R129" s="208"/>
      <c r="S129" s="208"/>
      <c r="T129" s="209"/>
      <c r="AT129" s="210" t="s">
        <v>129</v>
      </c>
      <c r="AU129" s="210" t="s">
        <v>78</v>
      </c>
      <c r="AV129" s="11" t="s">
        <v>78</v>
      </c>
      <c r="AW129" s="11" t="s">
        <v>31</v>
      </c>
      <c r="AX129" s="11" t="s">
        <v>76</v>
      </c>
      <c r="AY129" s="210" t="s">
        <v>118</v>
      </c>
    </row>
    <row r="130" spans="2:65" s="1" customFormat="1" ht="16.5" customHeight="1">
      <c r="B130" s="38"/>
      <c r="C130" s="185" t="s">
        <v>191</v>
      </c>
      <c r="D130" s="185" t="s">
        <v>120</v>
      </c>
      <c r="E130" s="186" t="s">
        <v>192</v>
      </c>
      <c r="F130" s="187" t="s">
        <v>193</v>
      </c>
      <c r="G130" s="188" t="s">
        <v>194</v>
      </c>
      <c r="H130" s="189">
        <v>188.233</v>
      </c>
      <c r="I130" s="190">
        <v>111.52</v>
      </c>
      <c r="J130" s="191">
        <f>ROUND(I130*H130,2)</f>
        <v>20991.74</v>
      </c>
      <c r="K130" s="187" t="s">
        <v>124</v>
      </c>
      <c r="L130" s="58"/>
      <c r="M130" s="192" t="s">
        <v>21</v>
      </c>
      <c r="N130" s="193" t="s">
        <v>39</v>
      </c>
      <c r="O130" s="39"/>
      <c r="P130" s="194">
        <f>O130*H130</f>
        <v>0</v>
      </c>
      <c r="Q130" s="194">
        <v>0</v>
      </c>
      <c r="R130" s="194">
        <f>Q130*H130</f>
        <v>0</v>
      </c>
      <c r="S130" s="194">
        <v>0</v>
      </c>
      <c r="T130" s="195">
        <f>S130*H130</f>
        <v>0</v>
      </c>
      <c r="AR130" s="22" t="s">
        <v>125</v>
      </c>
      <c r="AT130" s="22" t="s">
        <v>120</v>
      </c>
      <c r="AU130" s="22" t="s">
        <v>78</v>
      </c>
      <c r="AY130" s="22" t="s">
        <v>118</v>
      </c>
      <c r="BE130" s="196">
        <f>IF(N130="základní",J130,0)</f>
        <v>20991.74</v>
      </c>
      <c r="BF130" s="196">
        <f>IF(N130="snížená",J130,0)</f>
        <v>0</v>
      </c>
      <c r="BG130" s="196">
        <f>IF(N130="zákl. přenesená",J130,0)</f>
        <v>0</v>
      </c>
      <c r="BH130" s="196">
        <f>IF(N130="sníž. přenesená",J130,0)</f>
        <v>0</v>
      </c>
      <c r="BI130" s="196">
        <f>IF(N130="nulová",J130,0)</f>
        <v>0</v>
      </c>
      <c r="BJ130" s="22" t="s">
        <v>76</v>
      </c>
      <c r="BK130" s="196">
        <f>ROUND(I130*H130,2)</f>
        <v>20991.74</v>
      </c>
      <c r="BL130" s="22" t="s">
        <v>125</v>
      </c>
      <c r="BM130" s="22" t="s">
        <v>195</v>
      </c>
    </row>
    <row r="131" spans="2:47" s="1" customFormat="1" ht="297">
      <c r="B131" s="38"/>
      <c r="C131" s="60"/>
      <c r="D131" s="197" t="s">
        <v>127</v>
      </c>
      <c r="E131" s="60"/>
      <c r="F131" s="198" t="s">
        <v>196</v>
      </c>
      <c r="G131" s="60"/>
      <c r="H131" s="60"/>
      <c r="I131" s="156"/>
      <c r="J131" s="60"/>
      <c r="K131" s="60"/>
      <c r="L131" s="58"/>
      <c r="M131" s="199"/>
      <c r="N131" s="39"/>
      <c r="O131" s="39"/>
      <c r="P131" s="39"/>
      <c r="Q131" s="39"/>
      <c r="R131" s="39"/>
      <c r="S131" s="39"/>
      <c r="T131" s="75"/>
      <c r="AT131" s="22" t="s">
        <v>127</v>
      </c>
      <c r="AU131" s="22" t="s">
        <v>78</v>
      </c>
    </row>
    <row r="132" spans="2:51" s="11" customFormat="1" ht="13.5">
      <c r="B132" s="200"/>
      <c r="C132" s="201"/>
      <c r="D132" s="197" t="s">
        <v>129</v>
      </c>
      <c r="E132" s="202" t="s">
        <v>21</v>
      </c>
      <c r="F132" s="203" t="s">
        <v>197</v>
      </c>
      <c r="G132" s="201"/>
      <c r="H132" s="204">
        <v>188.233</v>
      </c>
      <c r="I132" s="205"/>
      <c r="J132" s="201"/>
      <c r="K132" s="201"/>
      <c r="L132" s="206"/>
      <c r="M132" s="207"/>
      <c r="N132" s="208"/>
      <c r="O132" s="208"/>
      <c r="P132" s="208"/>
      <c r="Q132" s="208"/>
      <c r="R132" s="208"/>
      <c r="S132" s="208"/>
      <c r="T132" s="209"/>
      <c r="AT132" s="210" t="s">
        <v>129</v>
      </c>
      <c r="AU132" s="210" t="s">
        <v>78</v>
      </c>
      <c r="AV132" s="11" t="s">
        <v>78</v>
      </c>
      <c r="AW132" s="11" t="s">
        <v>31</v>
      </c>
      <c r="AX132" s="11" t="s">
        <v>76</v>
      </c>
      <c r="AY132" s="210" t="s">
        <v>118</v>
      </c>
    </row>
    <row r="133" spans="2:65" s="1" customFormat="1" ht="25.5" customHeight="1">
      <c r="B133" s="38"/>
      <c r="C133" s="185" t="s">
        <v>198</v>
      </c>
      <c r="D133" s="185" t="s">
        <v>120</v>
      </c>
      <c r="E133" s="186" t="s">
        <v>199</v>
      </c>
      <c r="F133" s="187" t="s">
        <v>200</v>
      </c>
      <c r="G133" s="188" t="s">
        <v>138</v>
      </c>
      <c r="H133" s="189">
        <v>25.08</v>
      </c>
      <c r="I133" s="190">
        <v>77.88</v>
      </c>
      <c r="J133" s="191">
        <f>ROUND(I133*H133,2)</f>
        <v>1953.23</v>
      </c>
      <c r="K133" s="187" t="s">
        <v>124</v>
      </c>
      <c r="L133" s="58"/>
      <c r="M133" s="192" t="s">
        <v>21</v>
      </c>
      <c r="N133" s="193" t="s">
        <v>39</v>
      </c>
      <c r="O133" s="39"/>
      <c r="P133" s="194">
        <f>O133*H133</f>
        <v>0</v>
      </c>
      <c r="Q133" s="194">
        <v>0</v>
      </c>
      <c r="R133" s="194">
        <f>Q133*H133</f>
        <v>0</v>
      </c>
      <c r="S133" s="194">
        <v>0</v>
      </c>
      <c r="T133" s="195">
        <f>S133*H133</f>
        <v>0</v>
      </c>
      <c r="AR133" s="22" t="s">
        <v>125</v>
      </c>
      <c r="AT133" s="22" t="s">
        <v>120</v>
      </c>
      <c r="AU133" s="22" t="s">
        <v>78</v>
      </c>
      <c r="AY133" s="22" t="s">
        <v>118</v>
      </c>
      <c r="BE133" s="196">
        <f>IF(N133="základní",J133,0)</f>
        <v>1953.23</v>
      </c>
      <c r="BF133" s="196">
        <f>IF(N133="snížená",J133,0)</f>
        <v>0</v>
      </c>
      <c r="BG133" s="196">
        <f>IF(N133="zákl. přenesená",J133,0)</f>
        <v>0</v>
      </c>
      <c r="BH133" s="196">
        <f>IF(N133="sníž. přenesená",J133,0)</f>
        <v>0</v>
      </c>
      <c r="BI133" s="196">
        <f>IF(N133="nulová",J133,0)</f>
        <v>0</v>
      </c>
      <c r="BJ133" s="22" t="s">
        <v>76</v>
      </c>
      <c r="BK133" s="196">
        <f>ROUND(I133*H133,2)</f>
        <v>1953.23</v>
      </c>
      <c r="BL133" s="22" t="s">
        <v>125</v>
      </c>
      <c r="BM133" s="22" t="s">
        <v>201</v>
      </c>
    </row>
    <row r="134" spans="2:47" s="1" customFormat="1" ht="409.5">
      <c r="B134" s="38"/>
      <c r="C134" s="60"/>
      <c r="D134" s="197" t="s">
        <v>127</v>
      </c>
      <c r="E134" s="60"/>
      <c r="F134" s="198" t="s">
        <v>202</v>
      </c>
      <c r="G134" s="60"/>
      <c r="H134" s="60"/>
      <c r="I134" s="156"/>
      <c r="J134" s="60"/>
      <c r="K134" s="60"/>
      <c r="L134" s="58"/>
      <c r="M134" s="199"/>
      <c r="N134" s="39"/>
      <c r="O134" s="39"/>
      <c r="P134" s="39"/>
      <c r="Q134" s="39"/>
      <c r="R134" s="39"/>
      <c r="S134" s="39"/>
      <c r="T134" s="75"/>
      <c r="AT134" s="22" t="s">
        <v>127</v>
      </c>
      <c r="AU134" s="22" t="s">
        <v>78</v>
      </c>
    </row>
    <row r="135" spans="2:51" s="11" customFormat="1" ht="13.5">
      <c r="B135" s="200"/>
      <c r="C135" s="201"/>
      <c r="D135" s="197" t="s">
        <v>129</v>
      </c>
      <c r="E135" s="202" t="s">
        <v>21</v>
      </c>
      <c r="F135" s="203" t="s">
        <v>203</v>
      </c>
      <c r="G135" s="201"/>
      <c r="H135" s="204">
        <v>25.08</v>
      </c>
      <c r="I135" s="205"/>
      <c r="J135" s="201"/>
      <c r="K135" s="201"/>
      <c r="L135" s="206"/>
      <c r="M135" s="207"/>
      <c r="N135" s="208"/>
      <c r="O135" s="208"/>
      <c r="P135" s="208"/>
      <c r="Q135" s="208"/>
      <c r="R135" s="208"/>
      <c r="S135" s="208"/>
      <c r="T135" s="209"/>
      <c r="AT135" s="210" t="s">
        <v>129</v>
      </c>
      <c r="AU135" s="210" t="s">
        <v>78</v>
      </c>
      <c r="AV135" s="11" t="s">
        <v>78</v>
      </c>
      <c r="AW135" s="11" t="s">
        <v>31</v>
      </c>
      <c r="AX135" s="11" t="s">
        <v>76</v>
      </c>
      <c r="AY135" s="210" t="s">
        <v>118</v>
      </c>
    </row>
    <row r="136" spans="2:65" s="1" customFormat="1" ht="16.5" customHeight="1">
      <c r="B136" s="38"/>
      <c r="C136" s="222" t="s">
        <v>204</v>
      </c>
      <c r="D136" s="222" t="s">
        <v>205</v>
      </c>
      <c r="E136" s="223" t="s">
        <v>206</v>
      </c>
      <c r="F136" s="224" t="s">
        <v>207</v>
      </c>
      <c r="G136" s="225" t="s">
        <v>194</v>
      </c>
      <c r="H136" s="226">
        <v>47.652</v>
      </c>
      <c r="I136" s="227">
        <v>185.87</v>
      </c>
      <c r="J136" s="228">
        <f>ROUND(I136*H136,2)</f>
        <v>8857.08</v>
      </c>
      <c r="K136" s="224" t="s">
        <v>124</v>
      </c>
      <c r="L136" s="229"/>
      <c r="M136" s="230" t="s">
        <v>21</v>
      </c>
      <c r="N136" s="231" t="s">
        <v>39</v>
      </c>
      <c r="O136" s="39"/>
      <c r="P136" s="194">
        <f>O136*H136</f>
        <v>0</v>
      </c>
      <c r="Q136" s="194">
        <v>1</v>
      </c>
      <c r="R136" s="194">
        <f>Q136*H136</f>
        <v>47.652</v>
      </c>
      <c r="S136" s="194">
        <v>0</v>
      </c>
      <c r="T136" s="195">
        <f>S136*H136</f>
        <v>0</v>
      </c>
      <c r="AR136" s="22" t="s">
        <v>168</v>
      </c>
      <c r="AT136" s="22" t="s">
        <v>205</v>
      </c>
      <c r="AU136" s="22" t="s">
        <v>78</v>
      </c>
      <c r="AY136" s="22" t="s">
        <v>118</v>
      </c>
      <c r="BE136" s="196">
        <f>IF(N136="základní",J136,0)</f>
        <v>8857.08</v>
      </c>
      <c r="BF136" s="196">
        <f>IF(N136="snížená",J136,0)</f>
        <v>0</v>
      </c>
      <c r="BG136" s="196">
        <f>IF(N136="zákl. přenesená",J136,0)</f>
        <v>0</v>
      </c>
      <c r="BH136" s="196">
        <f>IF(N136="sníž. přenesená",J136,0)</f>
        <v>0</v>
      </c>
      <c r="BI136" s="196">
        <f>IF(N136="nulová",J136,0)</f>
        <v>0</v>
      </c>
      <c r="BJ136" s="22" t="s">
        <v>76</v>
      </c>
      <c r="BK136" s="196">
        <f>ROUND(I136*H136,2)</f>
        <v>8857.08</v>
      </c>
      <c r="BL136" s="22" t="s">
        <v>125</v>
      </c>
      <c r="BM136" s="22" t="s">
        <v>208</v>
      </c>
    </row>
    <row r="137" spans="2:51" s="11" customFormat="1" ht="13.5">
      <c r="B137" s="200"/>
      <c r="C137" s="201"/>
      <c r="D137" s="197" t="s">
        <v>129</v>
      </c>
      <c r="E137" s="202" t="s">
        <v>21</v>
      </c>
      <c r="F137" s="203" t="s">
        <v>209</v>
      </c>
      <c r="G137" s="201"/>
      <c r="H137" s="204">
        <v>47.652</v>
      </c>
      <c r="I137" s="205"/>
      <c r="J137" s="201"/>
      <c r="K137" s="201"/>
      <c r="L137" s="206"/>
      <c r="M137" s="207"/>
      <c r="N137" s="208"/>
      <c r="O137" s="208"/>
      <c r="P137" s="208"/>
      <c r="Q137" s="208"/>
      <c r="R137" s="208"/>
      <c r="S137" s="208"/>
      <c r="T137" s="209"/>
      <c r="AT137" s="210" t="s">
        <v>129</v>
      </c>
      <c r="AU137" s="210" t="s">
        <v>78</v>
      </c>
      <c r="AV137" s="11" t="s">
        <v>78</v>
      </c>
      <c r="AW137" s="11" t="s">
        <v>31</v>
      </c>
      <c r="AX137" s="11" t="s">
        <v>76</v>
      </c>
      <c r="AY137" s="210" t="s">
        <v>118</v>
      </c>
    </row>
    <row r="138" spans="2:65" s="1" customFormat="1" ht="38.25" customHeight="1">
      <c r="B138" s="38"/>
      <c r="C138" s="185" t="s">
        <v>10</v>
      </c>
      <c r="D138" s="185" t="s">
        <v>120</v>
      </c>
      <c r="E138" s="186" t="s">
        <v>210</v>
      </c>
      <c r="F138" s="187" t="s">
        <v>211</v>
      </c>
      <c r="G138" s="188" t="s">
        <v>138</v>
      </c>
      <c r="H138" s="189">
        <v>11.88</v>
      </c>
      <c r="I138" s="190">
        <v>330.85</v>
      </c>
      <c r="J138" s="191">
        <f>ROUND(I138*H138,2)</f>
        <v>3930.5</v>
      </c>
      <c r="K138" s="187" t="s">
        <v>124</v>
      </c>
      <c r="L138" s="58"/>
      <c r="M138" s="192" t="s">
        <v>21</v>
      </c>
      <c r="N138" s="193" t="s">
        <v>39</v>
      </c>
      <c r="O138" s="39"/>
      <c r="P138" s="194">
        <f>O138*H138</f>
        <v>0</v>
      </c>
      <c r="Q138" s="194">
        <v>0</v>
      </c>
      <c r="R138" s="194">
        <f>Q138*H138</f>
        <v>0</v>
      </c>
      <c r="S138" s="194">
        <v>0</v>
      </c>
      <c r="T138" s="195">
        <f>S138*H138</f>
        <v>0</v>
      </c>
      <c r="AR138" s="22" t="s">
        <v>125</v>
      </c>
      <c r="AT138" s="22" t="s">
        <v>120</v>
      </c>
      <c r="AU138" s="22" t="s">
        <v>78</v>
      </c>
      <c r="AY138" s="22" t="s">
        <v>118</v>
      </c>
      <c r="BE138" s="196">
        <f>IF(N138="základní",J138,0)</f>
        <v>3930.5</v>
      </c>
      <c r="BF138" s="196">
        <f>IF(N138="snížená",J138,0)</f>
        <v>0</v>
      </c>
      <c r="BG138" s="196">
        <f>IF(N138="zákl. přenesená",J138,0)</f>
        <v>0</v>
      </c>
      <c r="BH138" s="196">
        <f>IF(N138="sníž. přenesená",J138,0)</f>
        <v>0</v>
      </c>
      <c r="BI138" s="196">
        <f>IF(N138="nulová",J138,0)</f>
        <v>0</v>
      </c>
      <c r="BJ138" s="22" t="s">
        <v>76</v>
      </c>
      <c r="BK138" s="196">
        <f>ROUND(I138*H138,2)</f>
        <v>3930.5</v>
      </c>
      <c r="BL138" s="22" t="s">
        <v>125</v>
      </c>
      <c r="BM138" s="22" t="s">
        <v>212</v>
      </c>
    </row>
    <row r="139" spans="2:47" s="1" customFormat="1" ht="94.5">
      <c r="B139" s="38"/>
      <c r="C139" s="60"/>
      <c r="D139" s="197" t="s">
        <v>127</v>
      </c>
      <c r="E139" s="60"/>
      <c r="F139" s="198" t="s">
        <v>213</v>
      </c>
      <c r="G139" s="60"/>
      <c r="H139" s="60"/>
      <c r="I139" s="156"/>
      <c r="J139" s="60"/>
      <c r="K139" s="60"/>
      <c r="L139" s="58"/>
      <c r="M139" s="199"/>
      <c r="N139" s="39"/>
      <c r="O139" s="39"/>
      <c r="P139" s="39"/>
      <c r="Q139" s="39"/>
      <c r="R139" s="39"/>
      <c r="S139" s="39"/>
      <c r="T139" s="75"/>
      <c r="AT139" s="22" t="s">
        <v>127</v>
      </c>
      <c r="AU139" s="22" t="s">
        <v>78</v>
      </c>
    </row>
    <row r="140" spans="2:51" s="11" customFormat="1" ht="13.5">
      <c r="B140" s="200"/>
      <c r="C140" s="201"/>
      <c r="D140" s="197" t="s">
        <v>129</v>
      </c>
      <c r="E140" s="202" t="s">
        <v>21</v>
      </c>
      <c r="F140" s="203" t="s">
        <v>214</v>
      </c>
      <c r="G140" s="201"/>
      <c r="H140" s="204">
        <v>11.88</v>
      </c>
      <c r="I140" s="205"/>
      <c r="J140" s="201"/>
      <c r="K140" s="201"/>
      <c r="L140" s="206"/>
      <c r="M140" s="207"/>
      <c r="N140" s="208"/>
      <c r="O140" s="208"/>
      <c r="P140" s="208"/>
      <c r="Q140" s="208"/>
      <c r="R140" s="208"/>
      <c r="S140" s="208"/>
      <c r="T140" s="209"/>
      <c r="AT140" s="210" t="s">
        <v>129</v>
      </c>
      <c r="AU140" s="210" t="s">
        <v>78</v>
      </c>
      <c r="AV140" s="11" t="s">
        <v>78</v>
      </c>
      <c r="AW140" s="11" t="s">
        <v>31</v>
      </c>
      <c r="AX140" s="11" t="s">
        <v>76</v>
      </c>
      <c r="AY140" s="210" t="s">
        <v>118</v>
      </c>
    </row>
    <row r="141" spans="2:65" s="1" customFormat="1" ht="16.5" customHeight="1">
      <c r="B141" s="38"/>
      <c r="C141" s="222" t="s">
        <v>215</v>
      </c>
      <c r="D141" s="222" t="s">
        <v>205</v>
      </c>
      <c r="E141" s="223" t="s">
        <v>216</v>
      </c>
      <c r="F141" s="224" t="s">
        <v>217</v>
      </c>
      <c r="G141" s="225" t="s">
        <v>194</v>
      </c>
      <c r="H141" s="226">
        <v>22.572</v>
      </c>
      <c r="I141" s="227">
        <v>430.29</v>
      </c>
      <c r="J141" s="228">
        <f>ROUND(I141*H141,2)</f>
        <v>9712.51</v>
      </c>
      <c r="K141" s="224" t="s">
        <v>124</v>
      </c>
      <c r="L141" s="229"/>
      <c r="M141" s="230" t="s">
        <v>21</v>
      </c>
      <c r="N141" s="231" t="s">
        <v>39</v>
      </c>
      <c r="O141" s="39"/>
      <c r="P141" s="194">
        <f>O141*H141</f>
        <v>0</v>
      </c>
      <c r="Q141" s="194">
        <v>1</v>
      </c>
      <c r="R141" s="194">
        <f>Q141*H141</f>
        <v>22.572</v>
      </c>
      <c r="S141" s="194">
        <v>0</v>
      </c>
      <c r="T141" s="195">
        <f>S141*H141</f>
        <v>0</v>
      </c>
      <c r="AR141" s="22" t="s">
        <v>168</v>
      </c>
      <c r="AT141" s="22" t="s">
        <v>205</v>
      </c>
      <c r="AU141" s="22" t="s">
        <v>78</v>
      </c>
      <c r="AY141" s="22" t="s">
        <v>118</v>
      </c>
      <c r="BE141" s="196">
        <f>IF(N141="základní",J141,0)</f>
        <v>9712.51</v>
      </c>
      <c r="BF141" s="196">
        <f>IF(N141="snížená",J141,0)</f>
        <v>0</v>
      </c>
      <c r="BG141" s="196">
        <f>IF(N141="zákl. přenesená",J141,0)</f>
        <v>0</v>
      </c>
      <c r="BH141" s="196">
        <f>IF(N141="sníž. přenesená",J141,0)</f>
        <v>0</v>
      </c>
      <c r="BI141" s="196">
        <f>IF(N141="nulová",J141,0)</f>
        <v>0</v>
      </c>
      <c r="BJ141" s="22" t="s">
        <v>76</v>
      </c>
      <c r="BK141" s="196">
        <f>ROUND(I141*H141,2)</f>
        <v>9712.51</v>
      </c>
      <c r="BL141" s="22" t="s">
        <v>125</v>
      </c>
      <c r="BM141" s="22" t="s">
        <v>218</v>
      </c>
    </row>
    <row r="142" spans="2:51" s="11" customFormat="1" ht="13.5">
      <c r="B142" s="200"/>
      <c r="C142" s="201"/>
      <c r="D142" s="197" t="s">
        <v>129</v>
      </c>
      <c r="E142" s="202" t="s">
        <v>21</v>
      </c>
      <c r="F142" s="203" t="s">
        <v>219</v>
      </c>
      <c r="G142" s="201"/>
      <c r="H142" s="204">
        <v>22.572</v>
      </c>
      <c r="I142" s="205"/>
      <c r="J142" s="201"/>
      <c r="K142" s="201"/>
      <c r="L142" s="206"/>
      <c r="M142" s="207"/>
      <c r="N142" s="208"/>
      <c r="O142" s="208"/>
      <c r="P142" s="208"/>
      <c r="Q142" s="208"/>
      <c r="R142" s="208"/>
      <c r="S142" s="208"/>
      <c r="T142" s="209"/>
      <c r="AT142" s="210" t="s">
        <v>129</v>
      </c>
      <c r="AU142" s="210" t="s">
        <v>78</v>
      </c>
      <c r="AV142" s="11" t="s">
        <v>78</v>
      </c>
      <c r="AW142" s="11" t="s">
        <v>31</v>
      </c>
      <c r="AX142" s="11" t="s">
        <v>76</v>
      </c>
      <c r="AY142" s="210" t="s">
        <v>118</v>
      </c>
    </row>
    <row r="143" spans="2:65" s="1" customFormat="1" ht="25.5" customHeight="1">
      <c r="B143" s="38"/>
      <c r="C143" s="185" t="s">
        <v>220</v>
      </c>
      <c r="D143" s="185" t="s">
        <v>120</v>
      </c>
      <c r="E143" s="186" t="s">
        <v>221</v>
      </c>
      <c r="F143" s="187" t="s">
        <v>222</v>
      </c>
      <c r="G143" s="188" t="s">
        <v>123</v>
      </c>
      <c r="H143" s="189">
        <v>519.8</v>
      </c>
      <c r="I143" s="190">
        <v>9.57</v>
      </c>
      <c r="J143" s="191">
        <f>ROUND(I143*H143,2)</f>
        <v>4974.49</v>
      </c>
      <c r="K143" s="187" t="s">
        <v>124</v>
      </c>
      <c r="L143" s="58"/>
      <c r="M143" s="192" t="s">
        <v>21</v>
      </c>
      <c r="N143" s="193" t="s">
        <v>39</v>
      </c>
      <c r="O143" s="39"/>
      <c r="P143" s="194">
        <f>O143*H143</f>
        <v>0</v>
      </c>
      <c r="Q143" s="194">
        <v>0</v>
      </c>
      <c r="R143" s="194">
        <f>Q143*H143</f>
        <v>0</v>
      </c>
      <c r="S143" s="194">
        <v>0</v>
      </c>
      <c r="T143" s="195">
        <f>S143*H143</f>
        <v>0</v>
      </c>
      <c r="AR143" s="22" t="s">
        <v>125</v>
      </c>
      <c r="AT143" s="22" t="s">
        <v>120</v>
      </c>
      <c r="AU143" s="22" t="s">
        <v>78</v>
      </c>
      <c r="AY143" s="22" t="s">
        <v>118</v>
      </c>
      <c r="BE143" s="196">
        <f>IF(N143="základní",J143,0)</f>
        <v>4974.49</v>
      </c>
      <c r="BF143" s="196">
        <f>IF(N143="snížená",J143,0)</f>
        <v>0</v>
      </c>
      <c r="BG143" s="196">
        <f>IF(N143="zákl. přenesená",J143,0)</f>
        <v>0</v>
      </c>
      <c r="BH143" s="196">
        <f>IF(N143="sníž. přenesená",J143,0)</f>
        <v>0</v>
      </c>
      <c r="BI143" s="196">
        <f>IF(N143="nulová",J143,0)</f>
        <v>0</v>
      </c>
      <c r="BJ143" s="22" t="s">
        <v>76</v>
      </c>
      <c r="BK143" s="196">
        <f>ROUND(I143*H143,2)</f>
        <v>4974.49</v>
      </c>
      <c r="BL143" s="22" t="s">
        <v>125</v>
      </c>
      <c r="BM143" s="22" t="s">
        <v>223</v>
      </c>
    </row>
    <row r="144" spans="2:47" s="1" customFormat="1" ht="162">
      <c r="B144" s="38"/>
      <c r="C144" s="60"/>
      <c r="D144" s="197" t="s">
        <v>127</v>
      </c>
      <c r="E144" s="60"/>
      <c r="F144" s="198" t="s">
        <v>224</v>
      </c>
      <c r="G144" s="60"/>
      <c r="H144" s="60"/>
      <c r="I144" s="156"/>
      <c r="J144" s="60"/>
      <c r="K144" s="60"/>
      <c r="L144" s="58"/>
      <c r="M144" s="199"/>
      <c r="N144" s="39"/>
      <c r="O144" s="39"/>
      <c r="P144" s="39"/>
      <c r="Q144" s="39"/>
      <c r="R144" s="39"/>
      <c r="S144" s="39"/>
      <c r="T144" s="75"/>
      <c r="AT144" s="22" t="s">
        <v>127</v>
      </c>
      <c r="AU144" s="22" t="s">
        <v>78</v>
      </c>
    </row>
    <row r="145" spans="2:51" s="11" customFormat="1" ht="13.5">
      <c r="B145" s="200"/>
      <c r="C145" s="201"/>
      <c r="D145" s="197" t="s">
        <v>129</v>
      </c>
      <c r="E145" s="202" t="s">
        <v>21</v>
      </c>
      <c r="F145" s="203" t="s">
        <v>225</v>
      </c>
      <c r="G145" s="201"/>
      <c r="H145" s="204">
        <v>338</v>
      </c>
      <c r="I145" s="205"/>
      <c r="J145" s="201"/>
      <c r="K145" s="201"/>
      <c r="L145" s="206"/>
      <c r="M145" s="207"/>
      <c r="N145" s="208"/>
      <c r="O145" s="208"/>
      <c r="P145" s="208"/>
      <c r="Q145" s="208"/>
      <c r="R145" s="208"/>
      <c r="S145" s="208"/>
      <c r="T145" s="209"/>
      <c r="AT145" s="210" t="s">
        <v>129</v>
      </c>
      <c r="AU145" s="210" t="s">
        <v>78</v>
      </c>
      <c r="AV145" s="11" t="s">
        <v>78</v>
      </c>
      <c r="AW145" s="11" t="s">
        <v>31</v>
      </c>
      <c r="AX145" s="11" t="s">
        <v>68</v>
      </c>
      <c r="AY145" s="210" t="s">
        <v>118</v>
      </c>
    </row>
    <row r="146" spans="2:51" s="11" customFormat="1" ht="13.5">
      <c r="B146" s="200"/>
      <c r="C146" s="201"/>
      <c r="D146" s="197" t="s">
        <v>129</v>
      </c>
      <c r="E146" s="202" t="s">
        <v>21</v>
      </c>
      <c r="F146" s="203" t="s">
        <v>226</v>
      </c>
      <c r="G146" s="201"/>
      <c r="H146" s="204">
        <v>94</v>
      </c>
      <c r="I146" s="205"/>
      <c r="J146" s="201"/>
      <c r="K146" s="201"/>
      <c r="L146" s="206"/>
      <c r="M146" s="207"/>
      <c r="N146" s="208"/>
      <c r="O146" s="208"/>
      <c r="P146" s="208"/>
      <c r="Q146" s="208"/>
      <c r="R146" s="208"/>
      <c r="S146" s="208"/>
      <c r="T146" s="209"/>
      <c r="AT146" s="210" t="s">
        <v>129</v>
      </c>
      <c r="AU146" s="210" t="s">
        <v>78</v>
      </c>
      <c r="AV146" s="11" t="s">
        <v>78</v>
      </c>
      <c r="AW146" s="11" t="s">
        <v>31</v>
      </c>
      <c r="AX146" s="11" t="s">
        <v>68</v>
      </c>
      <c r="AY146" s="210" t="s">
        <v>118</v>
      </c>
    </row>
    <row r="147" spans="2:51" s="11" customFormat="1" ht="13.5">
      <c r="B147" s="200"/>
      <c r="C147" s="201"/>
      <c r="D147" s="197" t="s">
        <v>129</v>
      </c>
      <c r="E147" s="202" t="s">
        <v>21</v>
      </c>
      <c r="F147" s="203" t="s">
        <v>227</v>
      </c>
      <c r="G147" s="201"/>
      <c r="H147" s="204">
        <v>87.8</v>
      </c>
      <c r="I147" s="205"/>
      <c r="J147" s="201"/>
      <c r="K147" s="201"/>
      <c r="L147" s="206"/>
      <c r="M147" s="207"/>
      <c r="N147" s="208"/>
      <c r="O147" s="208"/>
      <c r="P147" s="208"/>
      <c r="Q147" s="208"/>
      <c r="R147" s="208"/>
      <c r="S147" s="208"/>
      <c r="T147" s="209"/>
      <c r="AT147" s="210" t="s">
        <v>129</v>
      </c>
      <c r="AU147" s="210" t="s">
        <v>78</v>
      </c>
      <c r="AV147" s="11" t="s">
        <v>78</v>
      </c>
      <c r="AW147" s="11" t="s">
        <v>31</v>
      </c>
      <c r="AX147" s="11" t="s">
        <v>68</v>
      </c>
      <c r="AY147" s="210" t="s">
        <v>118</v>
      </c>
    </row>
    <row r="148" spans="2:51" s="12" customFormat="1" ht="13.5">
      <c r="B148" s="211"/>
      <c r="C148" s="212"/>
      <c r="D148" s="197" t="s">
        <v>129</v>
      </c>
      <c r="E148" s="213" t="s">
        <v>21</v>
      </c>
      <c r="F148" s="214" t="s">
        <v>144</v>
      </c>
      <c r="G148" s="212"/>
      <c r="H148" s="215">
        <v>519.8</v>
      </c>
      <c r="I148" s="216"/>
      <c r="J148" s="212"/>
      <c r="K148" s="212"/>
      <c r="L148" s="217"/>
      <c r="M148" s="218"/>
      <c r="N148" s="219"/>
      <c r="O148" s="219"/>
      <c r="P148" s="219"/>
      <c r="Q148" s="219"/>
      <c r="R148" s="219"/>
      <c r="S148" s="219"/>
      <c r="T148" s="220"/>
      <c r="AT148" s="221" t="s">
        <v>129</v>
      </c>
      <c r="AU148" s="221" t="s">
        <v>78</v>
      </c>
      <c r="AV148" s="12" t="s">
        <v>125</v>
      </c>
      <c r="AW148" s="12" t="s">
        <v>31</v>
      </c>
      <c r="AX148" s="12" t="s">
        <v>76</v>
      </c>
      <c r="AY148" s="221" t="s">
        <v>118</v>
      </c>
    </row>
    <row r="149" spans="2:63" s="10" customFormat="1" ht="29.85" customHeight="1">
      <c r="B149" s="169"/>
      <c r="C149" s="170"/>
      <c r="D149" s="171" t="s">
        <v>67</v>
      </c>
      <c r="E149" s="183" t="s">
        <v>125</v>
      </c>
      <c r="F149" s="183" t="s">
        <v>228</v>
      </c>
      <c r="G149" s="170"/>
      <c r="H149" s="170"/>
      <c r="I149" s="173"/>
      <c r="J149" s="184">
        <f>BK149</f>
        <v>142848.83</v>
      </c>
      <c r="K149" s="170"/>
      <c r="L149" s="175"/>
      <c r="M149" s="176"/>
      <c r="N149" s="177"/>
      <c r="O149" s="177"/>
      <c r="P149" s="178">
        <f>SUM(P150:P160)</f>
        <v>0</v>
      </c>
      <c r="Q149" s="177"/>
      <c r="R149" s="178">
        <f>SUM(R150:R160)</f>
        <v>132.7570328</v>
      </c>
      <c r="S149" s="177"/>
      <c r="T149" s="179">
        <f>SUM(T150:T160)</f>
        <v>0</v>
      </c>
      <c r="AR149" s="180" t="s">
        <v>76</v>
      </c>
      <c r="AT149" s="181" t="s">
        <v>67</v>
      </c>
      <c r="AU149" s="181" t="s">
        <v>76</v>
      </c>
      <c r="AY149" s="180" t="s">
        <v>118</v>
      </c>
      <c r="BK149" s="182">
        <f>SUM(BK150:BK160)</f>
        <v>142848.83</v>
      </c>
    </row>
    <row r="150" spans="2:65" s="1" customFormat="1" ht="16.5" customHeight="1">
      <c r="B150" s="38"/>
      <c r="C150" s="185" t="s">
        <v>229</v>
      </c>
      <c r="D150" s="185" t="s">
        <v>120</v>
      </c>
      <c r="E150" s="186" t="s">
        <v>230</v>
      </c>
      <c r="F150" s="187" t="s">
        <v>231</v>
      </c>
      <c r="G150" s="188" t="s">
        <v>123</v>
      </c>
      <c r="H150" s="189">
        <v>338</v>
      </c>
      <c r="I150" s="190">
        <v>272.3</v>
      </c>
      <c r="J150" s="191">
        <f>ROUND(I150*H150,2)</f>
        <v>92037.4</v>
      </c>
      <c r="K150" s="187" t="s">
        <v>124</v>
      </c>
      <c r="L150" s="58"/>
      <c r="M150" s="192" t="s">
        <v>21</v>
      </c>
      <c r="N150" s="193" t="s">
        <v>39</v>
      </c>
      <c r="O150" s="39"/>
      <c r="P150" s="194">
        <f>O150*H150</f>
        <v>0</v>
      </c>
      <c r="Q150" s="194">
        <v>0.2429</v>
      </c>
      <c r="R150" s="194">
        <f>Q150*H150</f>
        <v>82.1002</v>
      </c>
      <c r="S150" s="194">
        <v>0</v>
      </c>
      <c r="T150" s="195">
        <f>S150*H150</f>
        <v>0</v>
      </c>
      <c r="AR150" s="22" t="s">
        <v>125</v>
      </c>
      <c r="AT150" s="22" t="s">
        <v>120</v>
      </c>
      <c r="AU150" s="22" t="s">
        <v>78</v>
      </c>
      <c r="AY150" s="22" t="s">
        <v>118</v>
      </c>
      <c r="BE150" s="196">
        <f>IF(N150="základní",J150,0)</f>
        <v>92037.4</v>
      </c>
      <c r="BF150" s="196">
        <f>IF(N150="snížená",J150,0)</f>
        <v>0</v>
      </c>
      <c r="BG150" s="196">
        <f>IF(N150="zákl. přenesená",J150,0)</f>
        <v>0</v>
      </c>
      <c r="BH150" s="196">
        <f>IF(N150="sníž. přenesená",J150,0)</f>
        <v>0</v>
      </c>
      <c r="BI150" s="196">
        <f>IF(N150="nulová",J150,0)</f>
        <v>0</v>
      </c>
      <c r="BJ150" s="22" t="s">
        <v>76</v>
      </c>
      <c r="BK150" s="196">
        <f>ROUND(I150*H150,2)</f>
        <v>92037.4</v>
      </c>
      <c r="BL150" s="22" t="s">
        <v>125</v>
      </c>
      <c r="BM150" s="22" t="s">
        <v>232</v>
      </c>
    </row>
    <row r="151" spans="2:47" s="1" customFormat="1" ht="54">
      <c r="B151" s="38"/>
      <c r="C151" s="60"/>
      <c r="D151" s="197" t="s">
        <v>127</v>
      </c>
      <c r="E151" s="60"/>
      <c r="F151" s="198" t="s">
        <v>233</v>
      </c>
      <c r="G151" s="60"/>
      <c r="H151" s="60"/>
      <c r="I151" s="156"/>
      <c r="J151" s="60"/>
      <c r="K151" s="60"/>
      <c r="L151" s="58"/>
      <c r="M151" s="199"/>
      <c r="N151" s="39"/>
      <c r="O151" s="39"/>
      <c r="P151" s="39"/>
      <c r="Q151" s="39"/>
      <c r="R151" s="39"/>
      <c r="S151" s="39"/>
      <c r="T151" s="75"/>
      <c r="AT151" s="22" t="s">
        <v>127</v>
      </c>
      <c r="AU151" s="22" t="s">
        <v>78</v>
      </c>
    </row>
    <row r="152" spans="2:51" s="11" customFormat="1" ht="13.5">
      <c r="B152" s="200"/>
      <c r="C152" s="201"/>
      <c r="D152" s="197" t="s">
        <v>129</v>
      </c>
      <c r="E152" s="202" t="s">
        <v>21</v>
      </c>
      <c r="F152" s="203" t="s">
        <v>225</v>
      </c>
      <c r="G152" s="201"/>
      <c r="H152" s="204">
        <v>338</v>
      </c>
      <c r="I152" s="205"/>
      <c r="J152" s="201"/>
      <c r="K152" s="201"/>
      <c r="L152" s="206"/>
      <c r="M152" s="207"/>
      <c r="N152" s="208"/>
      <c r="O152" s="208"/>
      <c r="P152" s="208"/>
      <c r="Q152" s="208"/>
      <c r="R152" s="208"/>
      <c r="S152" s="208"/>
      <c r="T152" s="209"/>
      <c r="AT152" s="210" t="s">
        <v>129</v>
      </c>
      <c r="AU152" s="210" t="s">
        <v>78</v>
      </c>
      <c r="AV152" s="11" t="s">
        <v>78</v>
      </c>
      <c r="AW152" s="11" t="s">
        <v>31</v>
      </c>
      <c r="AX152" s="11" t="s">
        <v>68</v>
      </c>
      <c r="AY152" s="210" t="s">
        <v>118</v>
      </c>
    </row>
    <row r="153" spans="2:51" s="12" customFormat="1" ht="13.5">
      <c r="B153" s="211"/>
      <c r="C153" s="212"/>
      <c r="D153" s="197" t="s">
        <v>129</v>
      </c>
      <c r="E153" s="213" t="s">
        <v>21</v>
      </c>
      <c r="F153" s="214" t="s">
        <v>144</v>
      </c>
      <c r="G153" s="212"/>
      <c r="H153" s="215">
        <v>338</v>
      </c>
      <c r="I153" s="216"/>
      <c r="J153" s="212"/>
      <c r="K153" s="212"/>
      <c r="L153" s="217"/>
      <c r="M153" s="218"/>
      <c r="N153" s="219"/>
      <c r="O153" s="219"/>
      <c r="P153" s="219"/>
      <c r="Q153" s="219"/>
      <c r="R153" s="219"/>
      <c r="S153" s="219"/>
      <c r="T153" s="220"/>
      <c r="AT153" s="221" t="s">
        <v>129</v>
      </c>
      <c r="AU153" s="221" t="s">
        <v>78</v>
      </c>
      <c r="AV153" s="12" t="s">
        <v>125</v>
      </c>
      <c r="AW153" s="12" t="s">
        <v>31</v>
      </c>
      <c r="AX153" s="12" t="s">
        <v>76</v>
      </c>
      <c r="AY153" s="221" t="s">
        <v>118</v>
      </c>
    </row>
    <row r="154" spans="2:65" s="1" customFormat="1" ht="16.5" customHeight="1">
      <c r="B154" s="38"/>
      <c r="C154" s="185" t="s">
        <v>234</v>
      </c>
      <c r="D154" s="185" t="s">
        <v>120</v>
      </c>
      <c r="E154" s="186" t="s">
        <v>235</v>
      </c>
      <c r="F154" s="187" t="s">
        <v>236</v>
      </c>
      <c r="G154" s="188" t="s">
        <v>123</v>
      </c>
      <c r="H154" s="189">
        <v>94</v>
      </c>
      <c r="I154" s="190">
        <v>519.51</v>
      </c>
      <c r="J154" s="191">
        <f>ROUND(I154*H154,2)</f>
        <v>48833.94</v>
      </c>
      <c r="K154" s="187" t="s">
        <v>124</v>
      </c>
      <c r="L154" s="58"/>
      <c r="M154" s="192" t="s">
        <v>21</v>
      </c>
      <c r="N154" s="193" t="s">
        <v>39</v>
      </c>
      <c r="O154" s="39"/>
      <c r="P154" s="194">
        <f>O154*H154</f>
        <v>0</v>
      </c>
      <c r="Q154" s="194">
        <v>0.4858</v>
      </c>
      <c r="R154" s="194">
        <f>Q154*H154</f>
        <v>45.6652</v>
      </c>
      <c r="S154" s="194">
        <v>0</v>
      </c>
      <c r="T154" s="195">
        <f>S154*H154</f>
        <v>0</v>
      </c>
      <c r="AR154" s="22" t="s">
        <v>125</v>
      </c>
      <c r="AT154" s="22" t="s">
        <v>120</v>
      </c>
      <c r="AU154" s="22" t="s">
        <v>78</v>
      </c>
      <c r="AY154" s="22" t="s">
        <v>118</v>
      </c>
      <c r="BE154" s="196">
        <f>IF(N154="základní",J154,0)</f>
        <v>48833.94</v>
      </c>
      <c r="BF154" s="196">
        <f>IF(N154="snížená",J154,0)</f>
        <v>0</v>
      </c>
      <c r="BG154" s="196">
        <f>IF(N154="zákl. přenesená",J154,0)</f>
        <v>0</v>
      </c>
      <c r="BH154" s="196">
        <f>IF(N154="sníž. přenesená",J154,0)</f>
        <v>0</v>
      </c>
      <c r="BI154" s="196">
        <f>IF(N154="nulová",J154,0)</f>
        <v>0</v>
      </c>
      <c r="BJ154" s="22" t="s">
        <v>76</v>
      </c>
      <c r="BK154" s="196">
        <f>ROUND(I154*H154,2)</f>
        <v>48833.94</v>
      </c>
      <c r="BL154" s="22" t="s">
        <v>125</v>
      </c>
      <c r="BM154" s="22" t="s">
        <v>237</v>
      </c>
    </row>
    <row r="155" spans="2:47" s="1" customFormat="1" ht="54">
      <c r="B155" s="38"/>
      <c r="C155" s="60"/>
      <c r="D155" s="197" t="s">
        <v>127</v>
      </c>
      <c r="E155" s="60"/>
      <c r="F155" s="198" t="s">
        <v>233</v>
      </c>
      <c r="G155" s="60"/>
      <c r="H155" s="60"/>
      <c r="I155" s="156"/>
      <c r="J155" s="60"/>
      <c r="K155" s="60"/>
      <c r="L155" s="58"/>
      <c r="M155" s="199"/>
      <c r="N155" s="39"/>
      <c r="O155" s="39"/>
      <c r="P155" s="39"/>
      <c r="Q155" s="39"/>
      <c r="R155" s="39"/>
      <c r="S155" s="39"/>
      <c r="T155" s="75"/>
      <c r="AT155" s="22" t="s">
        <v>127</v>
      </c>
      <c r="AU155" s="22" t="s">
        <v>78</v>
      </c>
    </row>
    <row r="156" spans="2:51" s="11" customFormat="1" ht="13.5">
      <c r="B156" s="200"/>
      <c r="C156" s="201"/>
      <c r="D156" s="197" t="s">
        <v>129</v>
      </c>
      <c r="E156" s="202" t="s">
        <v>21</v>
      </c>
      <c r="F156" s="203" t="s">
        <v>226</v>
      </c>
      <c r="G156" s="201"/>
      <c r="H156" s="204">
        <v>94</v>
      </c>
      <c r="I156" s="205"/>
      <c r="J156" s="201"/>
      <c r="K156" s="201"/>
      <c r="L156" s="206"/>
      <c r="M156" s="207"/>
      <c r="N156" s="208"/>
      <c r="O156" s="208"/>
      <c r="P156" s="208"/>
      <c r="Q156" s="208"/>
      <c r="R156" s="208"/>
      <c r="S156" s="208"/>
      <c r="T156" s="209"/>
      <c r="AT156" s="210" t="s">
        <v>129</v>
      </c>
      <c r="AU156" s="210" t="s">
        <v>78</v>
      </c>
      <c r="AV156" s="11" t="s">
        <v>78</v>
      </c>
      <c r="AW156" s="11" t="s">
        <v>31</v>
      </c>
      <c r="AX156" s="11" t="s">
        <v>68</v>
      </c>
      <c r="AY156" s="210" t="s">
        <v>118</v>
      </c>
    </row>
    <row r="157" spans="2:51" s="12" customFormat="1" ht="13.5">
      <c r="B157" s="211"/>
      <c r="C157" s="212"/>
      <c r="D157" s="197" t="s">
        <v>129</v>
      </c>
      <c r="E157" s="213" t="s">
        <v>21</v>
      </c>
      <c r="F157" s="214" t="s">
        <v>144</v>
      </c>
      <c r="G157" s="212"/>
      <c r="H157" s="215">
        <v>94</v>
      </c>
      <c r="I157" s="216"/>
      <c r="J157" s="212"/>
      <c r="K157" s="212"/>
      <c r="L157" s="217"/>
      <c r="M157" s="218"/>
      <c r="N157" s="219"/>
      <c r="O157" s="219"/>
      <c r="P157" s="219"/>
      <c r="Q157" s="219"/>
      <c r="R157" s="219"/>
      <c r="S157" s="219"/>
      <c r="T157" s="220"/>
      <c r="AT157" s="221" t="s">
        <v>129</v>
      </c>
      <c r="AU157" s="221" t="s">
        <v>78</v>
      </c>
      <c r="AV157" s="12" t="s">
        <v>125</v>
      </c>
      <c r="AW157" s="12" t="s">
        <v>31</v>
      </c>
      <c r="AX157" s="12" t="s">
        <v>76</v>
      </c>
      <c r="AY157" s="221" t="s">
        <v>118</v>
      </c>
    </row>
    <row r="158" spans="2:65" s="1" customFormat="1" ht="25.5" customHeight="1">
      <c r="B158" s="38"/>
      <c r="C158" s="185" t="s">
        <v>238</v>
      </c>
      <c r="D158" s="185" t="s">
        <v>120</v>
      </c>
      <c r="E158" s="186" t="s">
        <v>239</v>
      </c>
      <c r="F158" s="187" t="s">
        <v>240</v>
      </c>
      <c r="G158" s="188" t="s">
        <v>138</v>
      </c>
      <c r="H158" s="189">
        <v>2.64</v>
      </c>
      <c r="I158" s="190">
        <v>749.05</v>
      </c>
      <c r="J158" s="191">
        <f>ROUND(I158*H158,2)</f>
        <v>1977.49</v>
      </c>
      <c r="K158" s="187" t="s">
        <v>124</v>
      </c>
      <c r="L158" s="58"/>
      <c r="M158" s="192" t="s">
        <v>21</v>
      </c>
      <c r="N158" s="193" t="s">
        <v>39</v>
      </c>
      <c r="O158" s="39"/>
      <c r="P158" s="194">
        <f>O158*H158</f>
        <v>0</v>
      </c>
      <c r="Q158" s="194">
        <v>1.89077</v>
      </c>
      <c r="R158" s="194">
        <f>Q158*H158</f>
        <v>4.9916328000000005</v>
      </c>
      <c r="S158" s="194">
        <v>0</v>
      </c>
      <c r="T158" s="195">
        <f>S158*H158</f>
        <v>0</v>
      </c>
      <c r="AR158" s="22" t="s">
        <v>125</v>
      </c>
      <c r="AT158" s="22" t="s">
        <v>120</v>
      </c>
      <c r="AU158" s="22" t="s">
        <v>78</v>
      </c>
      <c r="AY158" s="22" t="s">
        <v>118</v>
      </c>
      <c r="BE158" s="196">
        <f>IF(N158="základní",J158,0)</f>
        <v>1977.49</v>
      </c>
      <c r="BF158" s="196">
        <f>IF(N158="snížená",J158,0)</f>
        <v>0</v>
      </c>
      <c r="BG158" s="196">
        <f>IF(N158="zákl. přenesená",J158,0)</f>
        <v>0</v>
      </c>
      <c r="BH158" s="196">
        <f>IF(N158="sníž. přenesená",J158,0)</f>
        <v>0</v>
      </c>
      <c r="BI158" s="196">
        <f>IF(N158="nulová",J158,0)</f>
        <v>0</v>
      </c>
      <c r="BJ158" s="22" t="s">
        <v>76</v>
      </c>
      <c r="BK158" s="196">
        <f>ROUND(I158*H158,2)</f>
        <v>1977.49</v>
      </c>
      <c r="BL158" s="22" t="s">
        <v>125</v>
      </c>
      <c r="BM158" s="22" t="s">
        <v>241</v>
      </c>
    </row>
    <row r="159" spans="2:47" s="1" customFormat="1" ht="54">
      <c r="B159" s="38"/>
      <c r="C159" s="60"/>
      <c r="D159" s="197" t="s">
        <v>127</v>
      </c>
      <c r="E159" s="60"/>
      <c r="F159" s="198" t="s">
        <v>242</v>
      </c>
      <c r="G159" s="60"/>
      <c r="H159" s="60"/>
      <c r="I159" s="156"/>
      <c r="J159" s="60"/>
      <c r="K159" s="60"/>
      <c r="L159" s="58"/>
      <c r="M159" s="199"/>
      <c r="N159" s="39"/>
      <c r="O159" s="39"/>
      <c r="P159" s="39"/>
      <c r="Q159" s="39"/>
      <c r="R159" s="39"/>
      <c r="S159" s="39"/>
      <c r="T159" s="75"/>
      <c r="AT159" s="22" t="s">
        <v>127</v>
      </c>
      <c r="AU159" s="22" t="s">
        <v>78</v>
      </c>
    </row>
    <row r="160" spans="2:51" s="11" customFormat="1" ht="13.5">
      <c r="B160" s="200"/>
      <c r="C160" s="201"/>
      <c r="D160" s="197" t="s">
        <v>129</v>
      </c>
      <c r="E160" s="202" t="s">
        <v>21</v>
      </c>
      <c r="F160" s="203" t="s">
        <v>243</v>
      </c>
      <c r="G160" s="201"/>
      <c r="H160" s="204">
        <v>2.64</v>
      </c>
      <c r="I160" s="205"/>
      <c r="J160" s="201"/>
      <c r="K160" s="201"/>
      <c r="L160" s="206"/>
      <c r="M160" s="207"/>
      <c r="N160" s="208"/>
      <c r="O160" s="208"/>
      <c r="P160" s="208"/>
      <c r="Q160" s="208"/>
      <c r="R160" s="208"/>
      <c r="S160" s="208"/>
      <c r="T160" s="209"/>
      <c r="AT160" s="210" t="s">
        <v>129</v>
      </c>
      <c r="AU160" s="210" t="s">
        <v>78</v>
      </c>
      <c r="AV160" s="11" t="s">
        <v>78</v>
      </c>
      <c r="AW160" s="11" t="s">
        <v>31</v>
      </c>
      <c r="AX160" s="11" t="s">
        <v>76</v>
      </c>
      <c r="AY160" s="210" t="s">
        <v>118</v>
      </c>
    </row>
    <row r="161" spans="2:63" s="10" customFormat="1" ht="29.85" customHeight="1">
      <c r="B161" s="169"/>
      <c r="C161" s="170"/>
      <c r="D161" s="171" t="s">
        <v>67</v>
      </c>
      <c r="E161" s="183" t="s">
        <v>152</v>
      </c>
      <c r="F161" s="183" t="s">
        <v>244</v>
      </c>
      <c r="G161" s="170"/>
      <c r="H161" s="170"/>
      <c r="I161" s="173"/>
      <c r="J161" s="184">
        <f>BK161</f>
        <v>280310.57</v>
      </c>
      <c r="K161" s="170"/>
      <c r="L161" s="175"/>
      <c r="M161" s="176"/>
      <c r="N161" s="177"/>
      <c r="O161" s="177"/>
      <c r="P161" s="178">
        <f>SUM(P162:P178)</f>
        <v>0</v>
      </c>
      <c r="Q161" s="177"/>
      <c r="R161" s="178">
        <f>SUM(R162:R178)</f>
        <v>194.08547199999998</v>
      </c>
      <c r="S161" s="177"/>
      <c r="T161" s="179">
        <f>SUM(T162:T178)</f>
        <v>0</v>
      </c>
      <c r="AR161" s="180" t="s">
        <v>76</v>
      </c>
      <c r="AT161" s="181" t="s">
        <v>67</v>
      </c>
      <c r="AU161" s="181" t="s">
        <v>76</v>
      </c>
      <c r="AY161" s="180" t="s">
        <v>118</v>
      </c>
      <c r="BK161" s="182">
        <f>SUM(BK162:BK178)</f>
        <v>280310.57</v>
      </c>
    </row>
    <row r="162" spans="2:65" s="1" customFormat="1" ht="25.5" customHeight="1">
      <c r="B162" s="38"/>
      <c r="C162" s="185" t="s">
        <v>9</v>
      </c>
      <c r="D162" s="185" t="s">
        <v>120</v>
      </c>
      <c r="E162" s="186" t="s">
        <v>245</v>
      </c>
      <c r="F162" s="187" t="s">
        <v>246</v>
      </c>
      <c r="G162" s="188" t="s">
        <v>123</v>
      </c>
      <c r="H162" s="189">
        <v>519.8</v>
      </c>
      <c r="I162" s="190">
        <v>70.91</v>
      </c>
      <c r="J162" s="191">
        <f>ROUND(I162*H162,2)</f>
        <v>36859.02</v>
      </c>
      <c r="K162" s="187" t="s">
        <v>124</v>
      </c>
      <c r="L162" s="58"/>
      <c r="M162" s="192" t="s">
        <v>21</v>
      </c>
      <c r="N162" s="193" t="s">
        <v>39</v>
      </c>
      <c r="O162" s="39"/>
      <c r="P162" s="194">
        <f>O162*H162</f>
        <v>0</v>
      </c>
      <c r="Q162" s="194">
        <v>0.18907</v>
      </c>
      <c r="R162" s="194">
        <f>Q162*H162</f>
        <v>98.27858599999999</v>
      </c>
      <c r="S162" s="194">
        <v>0</v>
      </c>
      <c r="T162" s="195">
        <f>S162*H162</f>
        <v>0</v>
      </c>
      <c r="AR162" s="22" t="s">
        <v>125</v>
      </c>
      <c r="AT162" s="22" t="s">
        <v>120</v>
      </c>
      <c r="AU162" s="22" t="s">
        <v>78</v>
      </c>
      <c r="AY162" s="22" t="s">
        <v>118</v>
      </c>
      <c r="BE162" s="196">
        <f>IF(N162="základní",J162,0)</f>
        <v>36859.02</v>
      </c>
      <c r="BF162" s="196">
        <f>IF(N162="snížená",J162,0)</f>
        <v>0</v>
      </c>
      <c r="BG162" s="196">
        <f>IF(N162="zákl. přenesená",J162,0)</f>
        <v>0</v>
      </c>
      <c r="BH162" s="196">
        <f>IF(N162="sníž. přenesená",J162,0)</f>
        <v>0</v>
      </c>
      <c r="BI162" s="196">
        <f>IF(N162="nulová",J162,0)</f>
        <v>0</v>
      </c>
      <c r="BJ162" s="22" t="s">
        <v>76</v>
      </c>
      <c r="BK162" s="196">
        <f>ROUND(I162*H162,2)</f>
        <v>36859.02</v>
      </c>
      <c r="BL162" s="22" t="s">
        <v>125</v>
      </c>
      <c r="BM162" s="22" t="s">
        <v>247</v>
      </c>
    </row>
    <row r="163" spans="2:51" s="11" customFormat="1" ht="13.5">
      <c r="B163" s="200"/>
      <c r="C163" s="201"/>
      <c r="D163" s="197" t="s">
        <v>129</v>
      </c>
      <c r="E163" s="202" t="s">
        <v>21</v>
      </c>
      <c r="F163" s="203" t="s">
        <v>225</v>
      </c>
      <c r="G163" s="201"/>
      <c r="H163" s="204">
        <v>338</v>
      </c>
      <c r="I163" s="205"/>
      <c r="J163" s="201"/>
      <c r="K163" s="201"/>
      <c r="L163" s="206"/>
      <c r="M163" s="207"/>
      <c r="N163" s="208"/>
      <c r="O163" s="208"/>
      <c r="P163" s="208"/>
      <c r="Q163" s="208"/>
      <c r="R163" s="208"/>
      <c r="S163" s="208"/>
      <c r="T163" s="209"/>
      <c r="AT163" s="210" t="s">
        <v>129</v>
      </c>
      <c r="AU163" s="210" t="s">
        <v>78</v>
      </c>
      <c r="AV163" s="11" t="s">
        <v>78</v>
      </c>
      <c r="AW163" s="11" t="s">
        <v>31</v>
      </c>
      <c r="AX163" s="11" t="s">
        <v>68</v>
      </c>
      <c r="AY163" s="210" t="s">
        <v>118</v>
      </c>
    </row>
    <row r="164" spans="2:51" s="11" customFormat="1" ht="13.5">
      <c r="B164" s="200"/>
      <c r="C164" s="201"/>
      <c r="D164" s="197" t="s">
        <v>129</v>
      </c>
      <c r="E164" s="202" t="s">
        <v>21</v>
      </c>
      <c r="F164" s="203" t="s">
        <v>226</v>
      </c>
      <c r="G164" s="201"/>
      <c r="H164" s="204">
        <v>94</v>
      </c>
      <c r="I164" s="205"/>
      <c r="J164" s="201"/>
      <c r="K164" s="201"/>
      <c r="L164" s="206"/>
      <c r="M164" s="207"/>
      <c r="N164" s="208"/>
      <c r="O164" s="208"/>
      <c r="P164" s="208"/>
      <c r="Q164" s="208"/>
      <c r="R164" s="208"/>
      <c r="S164" s="208"/>
      <c r="T164" s="209"/>
      <c r="AT164" s="210" t="s">
        <v>129</v>
      </c>
      <c r="AU164" s="210" t="s">
        <v>78</v>
      </c>
      <c r="AV164" s="11" t="s">
        <v>78</v>
      </c>
      <c r="AW164" s="11" t="s">
        <v>31</v>
      </c>
      <c r="AX164" s="11" t="s">
        <v>68</v>
      </c>
      <c r="AY164" s="210" t="s">
        <v>118</v>
      </c>
    </row>
    <row r="165" spans="2:51" s="11" customFormat="1" ht="13.5">
      <c r="B165" s="200"/>
      <c r="C165" s="201"/>
      <c r="D165" s="197" t="s">
        <v>129</v>
      </c>
      <c r="E165" s="202" t="s">
        <v>21</v>
      </c>
      <c r="F165" s="203" t="s">
        <v>227</v>
      </c>
      <c r="G165" s="201"/>
      <c r="H165" s="204">
        <v>87.8</v>
      </c>
      <c r="I165" s="205"/>
      <c r="J165" s="201"/>
      <c r="K165" s="201"/>
      <c r="L165" s="206"/>
      <c r="M165" s="207"/>
      <c r="N165" s="208"/>
      <c r="O165" s="208"/>
      <c r="P165" s="208"/>
      <c r="Q165" s="208"/>
      <c r="R165" s="208"/>
      <c r="S165" s="208"/>
      <c r="T165" s="209"/>
      <c r="AT165" s="210" t="s">
        <v>129</v>
      </c>
      <c r="AU165" s="210" t="s">
        <v>78</v>
      </c>
      <c r="AV165" s="11" t="s">
        <v>78</v>
      </c>
      <c r="AW165" s="11" t="s">
        <v>31</v>
      </c>
      <c r="AX165" s="11" t="s">
        <v>68</v>
      </c>
      <c r="AY165" s="210" t="s">
        <v>118</v>
      </c>
    </row>
    <row r="166" spans="2:51" s="12" customFormat="1" ht="13.5">
      <c r="B166" s="211"/>
      <c r="C166" s="212"/>
      <c r="D166" s="197" t="s">
        <v>129</v>
      </c>
      <c r="E166" s="213" t="s">
        <v>21</v>
      </c>
      <c r="F166" s="214" t="s">
        <v>144</v>
      </c>
      <c r="G166" s="212"/>
      <c r="H166" s="215">
        <v>519.8</v>
      </c>
      <c r="I166" s="216"/>
      <c r="J166" s="212"/>
      <c r="K166" s="212"/>
      <c r="L166" s="217"/>
      <c r="M166" s="218"/>
      <c r="N166" s="219"/>
      <c r="O166" s="219"/>
      <c r="P166" s="219"/>
      <c r="Q166" s="219"/>
      <c r="R166" s="219"/>
      <c r="S166" s="219"/>
      <c r="T166" s="220"/>
      <c r="AT166" s="221" t="s">
        <v>129</v>
      </c>
      <c r="AU166" s="221" t="s">
        <v>78</v>
      </c>
      <c r="AV166" s="12" t="s">
        <v>125</v>
      </c>
      <c r="AW166" s="12" t="s">
        <v>31</v>
      </c>
      <c r="AX166" s="12" t="s">
        <v>76</v>
      </c>
      <c r="AY166" s="221" t="s">
        <v>118</v>
      </c>
    </row>
    <row r="167" spans="2:65" s="1" customFormat="1" ht="25.5" customHeight="1">
      <c r="B167" s="38"/>
      <c r="C167" s="185" t="s">
        <v>248</v>
      </c>
      <c r="D167" s="185" t="s">
        <v>120</v>
      </c>
      <c r="E167" s="186" t="s">
        <v>249</v>
      </c>
      <c r="F167" s="187" t="s">
        <v>250</v>
      </c>
      <c r="G167" s="188" t="s">
        <v>123</v>
      </c>
      <c r="H167" s="189">
        <v>87.8</v>
      </c>
      <c r="I167" s="190">
        <v>5.45</v>
      </c>
      <c r="J167" s="191">
        <f>ROUND(I167*H167,2)</f>
        <v>478.51</v>
      </c>
      <c r="K167" s="187" t="s">
        <v>124</v>
      </c>
      <c r="L167" s="58"/>
      <c r="M167" s="192" t="s">
        <v>21</v>
      </c>
      <c r="N167" s="193" t="s">
        <v>39</v>
      </c>
      <c r="O167" s="39"/>
      <c r="P167" s="194">
        <f>O167*H167</f>
        <v>0</v>
      </c>
      <c r="Q167" s="194">
        <v>0.00031</v>
      </c>
      <c r="R167" s="194">
        <f>Q167*H167</f>
        <v>0.027218</v>
      </c>
      <c r="S167" s="194">
        <v>0</v>
      </c>
      <c r="T167" s="195">
        <f>S167*H167</f>
        <v>0</v>
      </c>
      <c r="AR167" s="22" t="s">
        <v>125</v>
      </c>
      <c r="AT167" s="22" t="s">
        <v>120</v>
      </c>
      <c r="AU167" s="22" t="s">
        <v>78</v>
      </c>
      <c r="AY167" s="22" t="s">
        <v>118</v>
      </c>
      <c r="BE167" s="196">
        <f>IF(N167="základní",J167,0)</f>
        <v>478.51</v>
      </c>
      <c r="BF167" s="196">
        <f>IF(N167="snížená",J167,0)</f>
        <v>0</v>
      </c>
      <c r="BG167" s="196">
        <f>IF(N167="zákl. přenesená",J167,0)</f>
        <v>0</v>
      </c>
      <c r="BH167" s="196">
        <f>IF(N167="sníž. přenesená",J167,0)</f>
        <v>0</v>
      </c>
      <c r="BI167" s="196">
        <f>IF(N167="nulová",J167,0)</f>
        <v>0</v>
      </c>
      <c r="BJ167" s="22" t="s">
        <v>76</v>
      </c>
      <c r="BK167" s="196">
        <f>ROUND(I167*H167,2)</f>
        <v>478.51</v>
      </c>
      <c r="BL167" s="22" t="s">
        <v>125</v>
      </c>
      <c r="BM167" s="22" t="s">
        <v>251</v>
      </c>
    </row>
    <row r="168" spans="2:51" s="11" customFormat="1" ht="13.5">
      <c r="B168" s="200"/>
      <c r="C168" s="201"/>
      <c r="D168" s="197" t="s">
        <v>129</v>
      </c>
      <c r="E168" s="202" t="s">
        <v>21</v>
      </c>
      <c r="F168" s="203" t="s">
        <v>227</v>
      </c>
      <c r="G168" s="201"/>
      <c r="H168" s="204">
        <v>87.8</v>
      </c>
      <c r="I168" s="205"/>
      <c r="J168" s="201"/>
      <c r="K168" s="201"/>
      <c r="L168" s="206"/>
      <c r="M168" s="207"/>
      <c r="N168" s="208"/>
      <c r="O168" s="208"/>
      <c r="P168" s="208"/>
      <c r="Q168" s="208"/>
      <c r="R168" s="208"/>
      <c r="S168" s="208"/>
      <c r="T168" s="209"/>
      <c r="AT168" s="210" t="s">
        <v>129</v>
      </c>
      <c r="AU168" s="210" t="s">
        <v>78</v>
      </c>
      <c r="AV168" s="11" t="s">
        <v>78</v>
      </c>
      <c r="AW168" s="11" t="s">
        <v>31</v>
      </c>
      <c r="AX168" s="11" t="s">
        <v>68</v>
      </c>
      <c r="AY168" s="210" t="s">
        <v>118</v>
      </c>
    </row>
    <row r="169" spans="2:51" s="12" customFormat="1" ht="13.5">
      <c r="B169" s="211"/>
      <c r="C169" s="212"/>
      <c r="D169" s="197" t="s">
        <v>129</v>
      </c>
      <c r="E169" s="213" t="s">
        <v>21</v>
      </c>
      <c r="F169" s="214" t="s">
        <v>144</v>
      </c>
      <c r="G169" s="212"/>
      <c r="H169" s="215">
        <v>87.8</v>
      </c>
      <c r="I169" s="216"/>
      <c r="J169" s="212"/>
      <c r="K169" s="212"/>
      <c r="L169" s="217"/>
      <c r="M169" s="218"/>
      <c r="N169" s="219"/>
      <c r="O169" s="219"/>
      <c r="P169" s="219"/>
      <c r="Q169" s="219"/>
      <c r="R169" s="219"/>
      <c r="S169" s="219"/>
      <c r="T169" s="220"/>
      <c r="AT169" s="221" t="s">
        <v>129</v>
      </c>
      <c r="AU169" s="221" t="s">
        <v>78</v>
      </c>
      <c r="AV169" s="12" t="s">
        <v>125</v>
      </c>
      <c r="AW169" s="12" t="s">
        <v>31</v>
      </c>
      <c r="AX169" s="12" t="s">
        <v>76</v>
      </c>
      <c r="AY169" s="221" t="s">
        <v>118</v>
      </c>
    </row>
    <row r="170" spans="2:65" s="1" customFormat="1" ht="38.25" customHeight="1">
      <c r="B170" s="38"/>
      <c r="C170" s="185" t="s">
        <v>252</v>
      </c>
      <c r="D170" s="185" t="s">
        <v>120</v>
      </c>
      <c r="E170" s="186" t="s">
        <v>253</v>
      </c>
      <c r="F170" s="187" t="s">
        <v>254</v>
      </c>
      <c r="G170" s="188" t="s">
        <v>123</v>
      </c>
      <c r="H170" s="189">
        <v>87.8</v>
      </c>
      <c r="I170" s="190">
        <v>284.38</v>
      </c>
      <c r="J170" s="191">
        <f>ROUND(I170*H170,2)</f>
        <v>24968.56</v>
      </c>
      <c r="K170" s="187" t="s">
        <v>124</v>
      </c>
      <c r="L170" s="58"/>
      <c r="M170" s="192" t="s">
        <v>21</v>
      </c>
      <c r="N170" s="193" t="s">
        <v>39</v>
      </c>
      <c r="O170" s="39"/>
      <c r="P170" s="194">
        <f>O170*H170</f>
        <v>0</v>
      </c>
      <c r="Q170" s="194">
        <v>0.12966</v>
      </c>
      <c r="R170" s="194">
        <f>Q170*H170</f>
        <v>11.384148</v>
      </c>
      <c r="S170" s="194">
        <v>0</v>
      </c>
      <c r="T170" s="195">
        <f>S170*H170</f>
        <v>0</v>
      </c>
      <c r="AR170" s="22" t="s">
        <v>125</v>
      </c>
      <c r="AT170" s="22" t="s">
        <v>120</v>
      </c>
      <c r="AU170" s="22" t="s">
        <v>78</v>
      </c>
      <c r="AY170" s="22" t="s">
        <v>118</v>
      </c>
      <c r="BE170" s="196">
        <f>IF(N170="základní",J170,0)</f>
        <v>24968.56</v>
      </c>
      <c r="BF170" s="196">
        <f>IF(N170="snížená",J170,0)</f>
        <v>0</v>
      </c>
      <c r="BG170" s="196">
        <f>IF(N170="zákl. přenesená",J170,0)</f>
        <v>0</v>
      </c>
      <c r="BH170" s="196">
        <f>IF(N170="sníž. přenesená",J170,0)</f>
        <v>0</v>
      </c>
      <c r="BI170" s="196">
        <f>IF(N170="nulová",J170,0)</f>
        <v>0</v>
      </c>
      <c r="BJ170" s="22" t="s">
        <v>76</v>
      </c>
      <c r="BK170" s="196">
        <f>ROUND(I170*H170,2)</f>
        <v>24968.56</v>
      </c>
      <c r="BL170" s="22" t="s">
        <v>125</v>
      </c>
      <c r="BM170" s="22" t="s">
        <v>255</v>
      </c>
    </row>
    <row r="171" spans="2:47" s="1" customFormat="1" ht="27">
      <c r="B171" s="38"/>
      <c r="C171" s="60"/>
      <c r="D171" s="197" t="s">
        <v>127</v>
      </c>
      <c r="E171" s="60"/>
      <c r="F171" s="198" t="s">
        <v>256</v>
      </c>
      <c r="G171" s="60"/>
      <c r="H171" s="60"/>
      <c r="I171" s="156"/>
      <c r="J171" s="60"/>
      <c r="K171" s="60"/>
      <c r="L171" s="58"/>
      <c r="M171" s="199"/>
      <c r="N171" s="39"/>
      <c r="O171" s="39"/>
      <c r="P171" s="39"/>
      <c r="Q171" s="39"/>
      <c r="R171" s="39"/>
      <c r="S171" s="39"/>
      <c r="T171" s="75"/>
      <c r="AT171" s="22" t="s">
        <v>127</v>
      </c>
      <c r="AU171" s="22" t="s">
        <v>78</v>
      </c>
    </row>
    <row r="172" spans="2:51" s="11" customFormat="1" ht="13.5">
      <c r="B172" s="200"/>
      <c r="C172" s="201"/>
      <c r="D172" s="197" t="s">
        <v>129</v>
      </c>
      <c r="E172" s="202" t="s">
        <v>21</v>
      </c>
      <c r="F172" s="203" t="s">
        <v>227</v>
      </c>
      <c r="G172" s="201"/>
      <c r="H172" s="204">
        <v>87.8</v>
      </c>
      <c r="I172" s="205"/>
      <c r="J172" s="201"/>
      <c r="K172" s="201"/>
      <c r="L172" s="206"/>
      <c r="M172" s="207"/>
      <c r="N172" s="208"/>
      <c r="O172" s="208"/>
      <c r="P172" s="208"/>
      <c r="Q172" s="208"/>
      <c r="R172" s="208"/>
      <c r="S172" s="208"/>
      <c r="T172" s="209"/>
      <c r="AT172" s="210" t="s">
        <v>129</v>
      </c>
      <c r="AU172" s="210" t="s">
        <v>78</v>
      </c>
      <c r="AV172" s="11" t="s">
        <v>78</v>
      </c>
      <c r="AW172" s="11" t="s">
        <v>31</v>
      </c>
      <c r="AX172" s="11" t="s">
        <v>68</v>
      </c>
      <c r="AY172" s="210" t="s">
        <v>118</v>
      </c>
    </row>
    <row r="173" spans="2:51" s="12" customFormat="1" ht="13.5">
      <c r="B173" s="211"/>
      <c r="C173" s="212"/>
      <c r="D173" s="197" t="s">
        <v>129</v>
      </c>
      <c r="E173" s="213" t="s">
        <v>21</v>
      </c>
      <c r="F173" s="214" t="s">
        <v>144</v>
      </c>
      <c r="G173" s="212"/>
      <c r="H173" s="215">
        <v>87.8</v>
      </c>
      <c r="I173" s="216"/>
      <c r="J173" s="212"/>
      <c r="K173" s="212"/>
      <c r="L173" s="217"/>
      <c r="M173" s="218"/>
      <c r="N173" s="219"/>
      <c r="O173" s="219"/>
      <c r="P173" s="219"/>
      <c r="Q173" s="219"/>
      <c r="R173" s="219"/>
      <c r="S173" s="219"/>
      <c r="T173" s="220"/>
      <c r="AT173" s="221" t="s">
        <v>129</v>
      </c>
      <c r="AU173" s="221" t="s">
        <v>78</v>
      </c>
      <c r="AV173" s="12" t="s">
        <v>125</v>
      </c>
      <c r="AW173" s="12" t="s">
        <v>31</v>
      </c>
      <c r="AX173" s="12" t="s">
        <v>76</v>
      </c>
      <c r="AY173" s="221" t="s">
        <v>118</v>
      </c>
    </row>
    <row r="174" spans="2:65" s="1" customFormat="1" ht="38.25" customHeight="1">
      <c r="B174" s="38"/>
      <c r="C174" s="185" t="s">
        <v>257</v>
      </c>
      <c r="D174" s="185" t="s">
        <v>120</v>
      </c>
      <c r="E174" s="186" t="s">
        <v>258</v>
      </c>
      <c r="F174" s="187" t="s">
        <v>259</v>
      </c>
      <c r="G174" s="188" t="s">
        <v>123</v>
      </c>
      <c r="H174" s="189">
        <v>432</v>
      </c>
      <c r="I174" s="190">
        <v>504.64</v>
      </c>
      <c r="J174" s="191">
        <f>ROUND(I174*H174,2)</f>
        <v>218004.48</v>
      </c>
      <c r="K174" s="187" t="s">
        <v>124</v>
      </c>
      <c r="L174" s="58"/>
      <c r="M174" s="192" t="s">
        <v>21</v>
      </c>
      <c r="N174" s="193" t="s">
        <v>39</v>
      </c>
      <c r="O174" s="39"/>
      <c r="P174" s="194">
        <f>O174*H174</f>
        <v>0</v>
      </c>
      <c r="Q174" s="194">
        <v>0.19536</v>
      </c>
      <c r="R174" s="194">
        <f>Q174*H174</f>
        <v>84.39552</v>
      </c>
      <c r="S174" s="194">
        <v>0</v>
      </c>
      <c r="T174" s="195">
        <f>S174*H174</f>
        <v>0</v>
      </c>
      <c r="AR174" s="22" t="s">
        <v>125</v>
      </c>
      <c r="AT174" s="22" t="s">
        <v>120</v>
      </c>
      <c r="AU174" s="22" t="s">
        <v>78</v>
      </c>
      <c r="AY174" s="22" t="s">
        <v>118</v>
      </c>
      <c r="BE174" s="196">
        <f>IF(N174="základní",J174,0)</f>
        <v>218004.48</v>
      </c>
      <c r="BF174" s="196">
        <f>IF(N174="snížená",J174,0)</f>
        <v>0</v>
      </c>
      <c r="BG174" s="196">
        <f>IF(N174="zákl. přenesená",J174,0)</f>
        <v>0</v>
      </c>
      <c r="BH174" s="196">
        <f>IF(N174="sníž. přenesená",J174,0)</f>
        <v>0</v>
      </c>
      <c r="BI174" s="196">
        <f>IF(N174="nulová",J174,0)</f>
        <v>0</v>
      </c>
      <c r="BJ174" s="22" t="s">
        <v>76</v>
      </c>
      <c r="BK174" s="196">
        <f>ROUND(I174*H174,2)</f>
        <v>218004.48</v>
      </c>
      <c r="BL174" s="22" t="s">
        <v>125</v>
      </c>
      <c r="BM174" s="22" t="s">
        <v>260</v>
      </c>
    </row>
    <row r="175" spans="2:47" s="1" customFormat="1" ht="148.5">
      <c r="B175" s="38"/>
      <c r="C175" s="60"/>
      <c r="D175" s="197" t="s">
        <v>127</v>
      </c>
      <c r="E175" s="60"/>
      <c r="F175" s="198" t="s">
        <v>261</v>
      </c>
      <c r="G175" s="60"/>
      <c r="H175" s="60"/>
      <c r="I175" s="156"/>
      <c r="J175" s="60"/>
      <c r="K175" s="60"/>
      <c r="L175" s="58"/>
      <c r="M175" s="199"/>
      <c r="N175" s="39"/>
      <c r="O175" s="39"/>
      <c r="P175" s="39"/>
      <c r="Q175" s="39"/>
      <c r="R175" s="39"/>
      <c r="S175" s="39"/>
      <c r="T175" s="75"/>
      <c r="AT175" s="22" t="s">
        <v>127</v>
      </c>
      <c r="AU175" s="22" t="s">
        <v>78</v>
      </c>
    </row>
    <row r="176" spans="2:51" s="11" customFormat="1" ht="13.5">
      <c r="B176" s="200"/>
      <c r="C176" s="201"/>
      <c r="D176" s="197" t="s">
        <v>129</v>
      </c>
      <c r="E176" s="202" t="s">
        <v>21</v>
      </c>
      <c r="F176" s="203" t="s">
        <v>225</v>
      </c>
      <c r="G176" s="201"/>
      <c r="H176" s="204">
        <v>338</v>
      </c>
      <c r="I176" s="205"/>
      <c r="J176" s="201"/>
      <c r="K176" s="201"/>
      <c r="L176" s="206"/>
      <c r="M176" s="207"/>
      <c r="N176" s="208"/>
      <c r="O176" s="208"/>
      <c r="P176" s="208"/>
      <c r="Q176" s="208"/>
      <c r="R176" s="208"/>
      <c r="S176" s="208"/>
      <c r="T176" s="209"/>
      <c r="AT176" s="210" t="s">
        <v>129</v>
      </c>
      <c r="AU176" s="210" t="s">
        <v>78</v>
      </c>
      <c r="AV176" s="11" t="s">
        <v>78</v>
      </c>
      <c r="AW176" s="11" t="s">
        <v>31</v>
      </c>
      <c r="AX176" s="11" t="s">
        <v>68</v>
      </c>
      <c r="AY176" s="210" t="s">
        <v>118</v>
      </c>
    </row>
    <row r="177" spans="2:51" s="11" customFormat="1" ht="13.5">
      <c r="B177" s="200"/>
      <c r="C177" s="201"/>
      <c r="D177" s="197" t="s">
        <v>129</v>
      </c>
      <c r="E177" s="202" t="s">
        <v>21</v>
      </c>
      <c r="F177" s="203" t="s">
        <v>226</v>
      </c>
      <c r="G177" s="201"/>
      <c r="H177" s="204">
        <v>94</v>
      </c>
      <c r="I177" s="205"/>
      <c r="J177" s="201"/>
      <c r="K177" s="201"/>
      <c r="L177" s="206"/>
      <c r="M177" s="207"/>
      <c r="N177" s="208"/>
      <c r="O177" s="208"/>
      <c r="P177" s="208"/>
      <c r="Q177" s="208"/>
      <c r="R177" s="208"/>
      <c r="S177" s="208"/>
      <c r="T177" s="209"/>
      <c r="AT177" s="210" t="s">
        <v>129</v>
      </c>
      <c r="AU177" s="210" t="s">
        <v>78</v>
      </c>
      <c r="AV177" s="11" t="s">
        <v>78</v>
      </c>
      <c r="AW177" s="11" t="s">
        <v>31</v>
      </c>
      <c r="AX177" s="11" t="s">
        <v>68</v>
      </c>
      <c r="AY177" s="210" t="s">
        <v>118</v>
      </c>
    </row>
    <row r="178" spans="2:51" s="12" customFormat="1" ht="13.5">
      <c r="B178" s="211"/>
      <c r="C178" s="212"/>
      <c r="D178" s="197" t="s">
        <v>129</v>
      </c>
      <c r="E178" s="213" t="s">
        <v>21</v>
      </c>
      <c r="F178" s="214" t="s">
        <v>144</v>
      </c>
      <c r="G178" s="212"/>
      <c r="H178" s="215">
        <v>432</v>
      </c>
      <c r="I178" s="216"/>
      <c r="J178" s="212"/>
      <c r="K178" s="212"/>
      <c r="L178" s="217"/>
      <c r="M178" s="218"/>
      <c r="N178" s="219"/>
      <c r="O178" s="219"/>
      <c r="P178" s="219"/>
      <c r="Q178" s="219"/>
      <c r="R178" s="219"/>
      <c r="S178" s="219"/>
      <c r="T178" s="220"/>
      <c r="AT178" s="221" t="s">
        <v>129</v>
      </c>
      <c r="AU178" s="221" t="s">
        <v>78</v>
      </c>
      <c r="AV178" s="12" t="s">
        <v>125</v>
      </c>
      <c r="AW178" s="12" t="s">
        <v>31</v>
      </c>
      <c r="AX178" s="12" t="s">
        <v>76</v>
      </c>
      <c r="AY178" s="221" t="s">
        <v>118</v>
      </c>
    </row>
    <row r="179" spans="2:63" s="10" customFormat="1" ht="29.85" customHeight="1">
      <c r="B179" s="169"/>
      <c r="C179" s="170"/>
      <c r="D179" s="171" t="s">
        <v>67</v>
      </c>
      <c r="E179" s="183" t="s">
        <v>168</v>
      </c>
      <c r="F179" s="183" t="s">
        <v>262</v>
      </c>
      <c r="G179" s="170"/>
      <c r="H179" s="170"/>
      <c r="I179" s="173"/>
      <c r="J179" s="184">
        <f>BK179</f>
        <v>80890.40000000001</v>
      </c>
      <c r="K179" s="170"/>
      <c r="L179" s="175"/>
      <c r="M179" s="176"/>
      <c r="N179" s="177"/>
      <c r="O179" s="177"/>
      <c r="P179" s="178">
        <f>SUM(P180:P199)</f>
        <v>0</v>
      </c>
      <c r="Q179" s="177"/>
      <c r="R179" s="178">
        <f>SUM(R180:R199)</f>
        <v>7.124560000000001</v>
      </c>
      <c r="S179" s="177"/>
      <c r="T179" s="179">
        <f>SUM(T180:T199)</f>
        <v>0</v>
      </c>
      <c r="AR179" s="180" t="s">
        <v>76</v>
      </c>
      <c r="AT179" s="181" t="s">
        <v>67</v>
      </c>
      <c r="AU179" s="181" t="s">
        <v>76</v>
      </c>
      <c r="AY179" s="180" t="s">
        <v>118</v>
      </c>
      <c r="BK179" s="182">
        <f>SUM(BK180:BK199)</f>
        <v>80890.40000000001</v>
      </c>
    </row>
    <row r="180" spans="2:65" s="1" customFormat="1" ht="25.5" customHeight="1">
      <c r="B180" s="38"/>
      <c r="C180" s="185" t="s">
        <v>263</v>
      </c>
      <c r="D180" s="185" t="s">
        <v>120</v>
      </c>
      <c r="E180" s="186" t="s">
        <v>264</v>
      </c>
      <c r="F180" s="187" t="s">
        <v>265</v>
      </c>
      <c r="G180" s="188" t="s">
        <v>266</v>
      </c>
      <c r="H180" s="189">
        <v>24</v>
      </c>
      <c r="I180" s="190">
        <v>109.66</v>
      </c>
      <c r="J180" s="191">
        <f>ROUND(I180*H180,2)</f>
        <v>2631.84</v>
      </c>
      <c r="K180" s="187" t="s">
        <v>124</v>
      </c>
      <c r="L180" s="58"/>
      <c r="M180" s="192" t="s">
        <v>21</v>
      </c>
      <c r="N180" s="193" t="s">
        <v>39</v>
      </c>
      <c r="O180" s="39"/>
      <c r="P180" s="194">
        <f>O180*H180</f>
        <v>0</v>
      </c>
      <c r="Q180" s="194">
        <v>1E-05</v>
      </c>
      <c r="R180" s="194">
        <f>Q180*H180</f>
        <v>0.00024000000000000003</v>
      </c>
      <c r="S180" s="194">
        <v>0</v>
      </c>
      <c r="T180" s="195">
        <f>S180*H180</f>
        <v>0</v>
      </c>
      <c r="AR180" s="22" t="s">
        <v>125</v>
      </c>
      <c r="AT180" s="22" t="s">
        <v>120</v>
      </c>
      <c r="AU180" s="22" t="s">
        <v>78</v>
      </c>
      <c r="AY180" s="22" t="s">
        <v>118</v>
      </c>
      <c r="BE180" s="196">
        <f>IF(N180="základní",J180,0)</f>
        <v>2631.84</v>
      </c>
      <c r="BF180" s="196">
        <f>IF(N180="snížená",J180,0)</f>
        <v>0</v>
      </c>
      <c r="BG180" s="196">
        <f>IF(N180="zákl. přenesená",J180,0)</f>
        <v>0</v>
      </c>
      <c r="BH180" s="196">
        <f>IF(N180="sníž. přenesená",J180,0)</f>
        <v>0</v>
      </c>
      <c r="BI180" s="196">
        <f>IF(N180="nulová",J180,0)</f>
        <v>0</v>
      </c>
      <c r="BJ180" s="22" t="s">
        <v>76</v>
      </c>
      <c r="BK180" s="196">
        <f>ROUND(I180*H180,2)</f>
        <v>2631.84</v>
      </c>
      <c r="BL180" s="22" t="s">
        <v>125</v>
      </c>
      <c r="BM180" s="22" t="s">
        <v>267</v>
      </c>
    </row>
    <row r="181" spans="2:47" s="1" customFormat="1" ht="94.5">
      <c r="B181" s="38"/>
      <c r="C181" s="60"/>
      <c r="D181" s="197" t="s">
        <v>127</v>
      </c>
      <c r="E181" s="60"/>
      <c r="F181" s="198" t="s">
        <v>268</v>
      </c>
      <c r="G181" s="60"/>
      <c r="H181" s="60"/>
      <c r="I181" s="156"/>
      <c r="J181" s="60"/>
      <c r="K181" s="60"/>
      <c r="L181" s="58"/>
      <c r="M181" s="199"/>
      <c r="N181" s="39"/>
      <c r="O181" s="39"/>
      <c r="P181" s="39"/>
      <c r="Q181" s="39"/>
      <c r="R181" s="39"/>
      <c r="S181" s="39"/>
      <c r="T181" s="75"/>
      <c r="AT181" s="22" t="s">
        <v>127</v>
      </c>
      <c r="AU181" s="22" t="s">
        <v>78</v>
      </c>
    </row>
    <row r="182" spans="2:51" s="11" customFormat="1" ht="13.5">
      <c r="B182" s="200"/>
      <c r="C182" s="201"/>
      <c r="D182" s="197" t="s">
        <v>129</v>
      </c>
      <c r="E182" s="202" t="s">
        <v>21</v>
      </c>
      <c r="F182" s="203" t="s">
        <v>257</v>
      </c>
      <c r="G182" s="201"/>
      <c r="H182" s="204">
        <v>24</v>
      </c>
      <c r="I182" s="205"/>
      <c r="J182" s="201"/>
      <c r="K182" s="201"/>
      <c r="L182" s="206"/>
      <c r="M182" s="207"/>
      <c r="N182" s="208"/>
      <c r="O182" s="208"/>
      <c r="P182" s="208"/>
      <c r="Q182" s="208"/>
      <c r="R182" s="208"/>
      <c r="S182" s="208"/>
      <c r="T182" s="209"/>
      <c r="AT182" s="210" t="s">
        <v>129</v>
      </c>
      <c r="AU182" s="210" t="s">
        <v>78</v>
      </c>
      <c r="AV182" s="11" t="s">
        <v>78</v>
      </c>
      <c r="AW182" s="11" t="s">
        <v>31</v>
      </c>
      <c r="AX182" s="11" t="s">
        <v>76</v>
      </c>
      <c r="AY182" s="210" t="s">
        <v>118</v>
      </c>
    </row>
    <row r="183" spans="2:65" s="1" customFormat="1" ht="16.5" customHeight="1">
      <c r="B183" s="38"/>
      <c r="C183" s="222" t="s">
        <v>269</v>
      </c>
      <c r="D183" s="222" t="s">
        <v>205</v>
      </c>
      <c r="E183" s="223" t="s">
        <v>270</v>
      </c>
      <c r="F183" s="224" t="s">
        <v>271</v>
      </c>
      <c r="G183" s="225" t="s">
        <v>272</v>
      </c>
      <c r="H183" s="226">
        <v>24</v>
      </c>
      <c r="I183" s="227">
        <v>227.69</v>
      </c>
      <c r="J183" s="228">
        <f>ROUND(I183*H183,2)</f>
        <v>5464.56</v>
      </c>
      <c r="K183" s="224" t="s">
        <v>124</v>
      </c>
      <c r="L183" s="229"/>
      <c r="M183" s="230" t="s">
        <v>21</v>
      </c>
      <c r="N183" s="231" t="s">
        <v>39</v>
      </c>
      <c r="O183" s="39"/>
      <c r="P183" s="194">
        <f>O183*H183</f>
        <v>0</v>
      </c>
      <c r="Q183" s="194">
        <v>0.00267</v>
      </c>
      <c r="R183" s="194">
        <f>Q183*H183</f>
        <v>0.06408</v>
      </c>
      <c r="S183" s="194">
        <v>0</v>
      </c>
      <c r="T183" s="195">
        <f>S183*H183</f>
        <v>0</v>
      </c>
      <c r="AR183" s="22" t="s">
        <v>168</v>
      </c>
      <c r="AT183" s="22" t="s">
        <v>205</v>
      </c>
      <c r="AU183" s="22" t="s">
        <v>78</v>
      </c>
      <c r="AY183" s="22" t="s">
        <v>118</v>
      </c>
      <c r="BE183" s="196">
        <f>IF(N183="základní",J183,0)</f>
        <v>5464.56</v>
      </c>
      <c r="BF183" s="196">
        <f>IF(N183="snížená",J183,0)</f>
        <v>0</v>
      </c>
      <c r="BG183" s="196">
        <f>IF(N183="zákl. přenesená",J183,0)</f>
        <v>0</v>
      </c>
      <c r="BH183" s="196">
        <f>IF(N183="sníž. přenesená",J183,0)</f>
        <v>0</v>
      </c>
      <c r="BI183" s="196">
        <f>IF(N183="nulová",J183,0)</f>
        <v>0</v>
      </c>
      <c r="BJ183" s="22" t="s">
        <v>76</v>
      </c>
      <c r="BK183" s="196">
        <f>ROUND(I183*H183,2)</f>
        <v>5464.56</v>
      </c>
      <c r="BL183" s="22" t="s">
        <v>125</v>
      </c>
      <c r="BM183" s="22" t="s">
        <v>273</v>
      </c>
    </row>
    <row r="184" spans="2:65" s="1" customFormat="1" ht="25.5" customHeight="1">
      <c r="B184" s="38"/>
      <c r="C184" s="185" t="s">
        <v>274</v>
      </c>
      <c r="D184" s="185" t="s">
        <v>120</v>
      </c>
      <c r="E184" s="186" t="s">
        <v>275</v>
      </c>
      <c r="F184" s="187" t="s">
        <v>276</v>
      </c>
      <c r="G184" s="188" t="s">
        <v>272</v>
      </c>
      <c r="H184" s="189">
        <v>16</v>
      </c>
      <c r="I184" s="190">
        <v>173.79</v>
      </c>
      <c r="J184" s="191">
        <f>ROUND(I184*H184,2)</f>
        <v>2780.64</v>
      </c>
      <c r="K184" s="187" t="s">
        <v>124</v>
      </c>
      <c r="L184" s="58"/>
      <c r="M184" s="192" t="s">
        <v>21</v>
      </c>
      <c r="N184" s="193" t="s">
        <v>39</v>
      </c>
      <c r="O184" s="39"/>
      <c r="P184" s="194">
        <f>O184*H184</f>
        <v>0</v>
      </c>
      <c r="Q184" s="194">
        <v>0</v>
      </c>
      <c r="R184" s="194">
        <f>Q184*H184</f>
        <v>0</v>
      </c>
      <c r="S184" s="194">
        <v>0</v>
      </c>
      <c r="T184" s="195">
        <f>S184*H184</f>
        <v>0</v>
      </c>
      <c r="AR184" s="22" t="s">
        <v>125</v>
      </c>
      <c r="AT184" s="22" t="s">
        <v>120</v>
      </c>
      <c r="AU184" s="22" t="s">
        <v>78</v>
      </c>
      <c r="AY184" s="22" t="s">
        <v>118</v>
      </c>
      <c r="BE184" s="196">
        <f>IF(N184="základní",J184,0)</f>
        <v>2780.64</v>
      </c>
      <c r="BF184" s="196">
        <f>IF(N184="snížená",J184,0)</f>
        <v>0</v>
      </c>
      <c r="BG184" s="196">
        <f>IF(N184="zákl. přenesená",J184,0)</f>
        <v>0</v>
      </c>
      <c r="BH184" s="196">
        <f>IF(N184="sníž. přenesená",J184,0)</f>
        <v>0</v>
      </c>
      <c r="BI184" s="196">
        <f>IF(N184="nulová",J184,0)</f>
        <v>0</v>
      </c>
      <c r="BJ184" s="22" t="s">
        <v>76</v>
      </c>
      <c r="BK184" s="196">
        <f>ROUND(I184*H184,2)</f>
        <v>2780.64</v>
      </c>
      <c r="BL184" s="22" t="s">
        <v>125</v>
      </c>
      <c r="BM184" s="22" t="s">
        <v>277</v>
      </c>
    </row>
    <row r="185" spans="2:47" s="1" customFormat="1" ht="27">
      <c r="B185" s="38"/>
      <c r="C185" s="60"/>
      <c r="D185" s="197" t="s">
        <v>127</v>
      </c>
      <c r="E185" s="60"/>
      <c r="F185" s="198" t="s">
        <v>278</v>
      </c>
      <c r="G185" s="60"/>
      <c r="H185" s="60"/>
      <c r="I185" s="156"/>
      <c r="J185" s="60"/>
      <c r="K185" s="60"/>
      <c r="L185" s="58"/>
      <c r="M185" s="199"/>
      <c r="N185" s="39"/>
      <c r="O185" s="39"/>
      <c r="P185" s="39"/>
      <c r="Q185" s="39"/>
      <c r="R185" s="39"/>
      <c r="S185" s="39"/>
      <c r="T185" s="75"/>
      <c r="AT185" s="22" t="s">
        <v>127</v>
      </c>
      <c r="AU185" s="22" t="s">
        <v>78</v>
      </c>
    </row>
    <row r="186" spans="2:65" s="1" customFormat="1" ht="16.5" customHeight="1">
      <c r="B186" s="38"/>
      <c r="C186" s="222" t="s">
        <v>279</v>
      </c>
      <c r="D186" s="222" t="s">
        <v>205</v>
      </c>
      <c r="E186" s="223" t="s">
        <v>280</v>
      </c>
      <c r="F186" s="224" t="s">
        <v>281</v>
      </c>
      <c r="G186" s="225" t="s">
        <v>272</v>
      </c>
      <c r="H186" s="226">
        <v>8</v>
      </c>
      <c r="I186" s="227">
        <v>108.73</v>
      </c>
      <c r="J186" s="228">
        <f>ROUND(I186*H186,2)</f>
        <v>869.84</v>
      </c>
      <c r="K186" s="224" t="s">
        <v>124</v>
      </c>
      <c r="L186" s="229"/>
      <c r="M186" s="230" t="s">
        <v>21</v>
      </c>
      <c r="N186" s="231" t="s">
        <v>39</v>
      </c>
      <c r="O186" s="39"/>
      <c r="P186" s="194">
        <f>O186*H186</f>
        <v>0</v>
      </c>
      <c r="Q186" s="194">
        <v>0.00064</v>
      </c>
      <c r="R186" s="194">
        <f>Q186*H186</f>
        <v>0.00512</v>
      </c>
      <c r="S186" s="194">
        <v>0</v>
      </c>
      <c r="T186" s="195">
        <f>S186*H186</f>
        <v>0</v>
      </c>
      <c r="AR186" s="22" t="s">
        <v>168</v>
      </c>
      <c r="AT186" s="22" t="s">
        <v>205</v>
      </c>
      <c r="AU186" s="22" t="s">
        <v>78</v>
      </c>
      <c r="AY186" s="22" t="s">
        <v>118</v>
      </c>
      <c r="BE186" s="196">
        <f>IF(N186="základní",J186,0)</f>
        <v>869.84</v>
      </c>
      <c r="BF186" s="196">
        <f>IF(N186="snížená",J186,0)</f>
        <v>0</v>
      </c>
      <c r="BG186" s="196">
        <f>IF(N186="zákl. přenesená",J186,0)</f>
        <v>0</v>
      </c>
      <c r="BH186" s="196">
        <f>IF(N186="sníž. přenesená",J186,0)</f>
        <v>0</v>
      </c>
      <c r="BI186" s="196">
        <f>IF(N186="nulová",J186,0)</f>
        <v>0</v>
      </c>
      <c r="BJ186" s="22" t="s">
        <v>76</v>
      </c>
      <c r="BK186" s="196">
        <f>ROUND(I186*H186,2)</f>
        <v>869.84</v>
      </c>
      <c r="BL186" s="22" t="s">
        <v>125</v>
      </c>
      <c r="BM186" s="22" t="s">
        <v>282</v>
      </c>
    </row>
    <row r="187" spans="2:65" s="1" customFormat="1" ht="16.5" customHeight="1">
      <c r="B187" s="38"/>
      <c r="C187" s="222" t="s">
        <v>283</v>
      </c>
      <c r="D187" s="222" t="s">
        <v>205</v>
      </c>
      <c r="E187" s="223" t="s">
        <v>284</v>
      </c>
      <c r="F187" s="224" t="s">
        <v>285</v>
      </c>
      <c r="G187" s="225" t="s">
        <v>272</v>
      </c>
      <c r="H187" s="226">
        <v>8</v>
      </c>
      <c r="I187" s="227">
        <v>106.88</v>
      </c>
      <c r="J187" s="228">
        <f>ROUND(I187*H187,2)</f>
        <v>855.04</v>
      </c>
      <c r="K187" s="224" t="s">
        <v>124</v>
      </c>
      <c r="L187" s="229"/>
      <c r="M187" s="230" t="s">
        <v>21</v>
      </c>
      <c r="N187" s="231" t="s">
        <v>39</v>
      </c>
      <c r="O187" s="39"/>
      <c r="P187" s="194">
        <f>O187*H187</f>
        <v>0</v>
      </c>
      <c r="Q187" s="194">
        <v>0.00065</v>
      </c>
      <c r="R187" s="194">
        <f>Q187*H187</f>
        <v>0.0052</v>
      </c>
      <c r="S187" s="194">
        <v>0</v>
      </c>
      <c r="T187" s="195">
        <f>S187*H187</f>
        <v>0</v>
      </c>
      <c r="AR187" s="22" t="s">
        <v>168</v>
      </c>
      <c r="AT187" s="22" t="s">
        <v>205</v>
      </c>
      <c r="AU187" s="22" t="s">
        <v>78</v>
      </c>
      <c r="AY187" s="22" t="s">
        <v>118</v>
      </c>
      <c r="BE187" s="196">
        <f>IF(N187="základní",J187,0)</f>
        <v>855.04</v>
      </c>
      <c r="BF187" s="196">
        <f>IF(N187="snížená",J187,0)</f>
        <v>0</v>
      </c>
      <c r="BG187" s="196">
        <f>IF(N187="zákl. přenesená",J187,0)</f>
        <v>0</v>
      </c>
      <c r="BH187" s="196">
        <f>IF(N187="sníž. přenesená",J187,0)</f>
        <v>0</v>
      </c>
      <c r="BI187" s="196">
        <f>IF(N187="nulová",J187,0)</f>
        <v>0</v>
      </c>
      <c r="BJ187" s="22" t="s">
        <v>76</v>
      </c>
      <c r="BK187" s="196">
        <f>ROUND(I187*H187,2)</f>
        <v>855.04</v>
      </c>
      <c r="BL187" s="22" t="s">
        <v>125</v>
      </c>
      <c r="BM187" s="22" t="s">
        <v>286</v>
      </c>
    </row>
    <row r="188" spans="2:65" s="1" customFormat="1" ht="16.5" customHeight="1">
      <c r="B188" s="38"/>
      <c r="C188" s="185" t="s">
        <v>287</v>
      </c>
      <c r="D188" s="185" t="s">
        <v>120</v>
      </c>
      <c r="E188" s="186" t="s">
        <v>288</v>
      </c>
      <c r="F188" s="187" t="s">
        <v>289</v>
      </c>
      <c r="G188" s="188" t="s">
        <v>290</v>
      </c>
      <c r="H188" s="189">
        <v>8</v>
      </c>
      <c r="I188" s="190">
        <v>2091.03</v>
      </c>
      <c r="J188" s="191">
        <f>ROUND(I188*H188,2)</f>
        <v>16728.24</v>
      </c>
      <c r="K188" s="187" t="s">
        <v>21</v>
      </c>
      <c r="L188" s="58"/>
      <c r="M188" s="192" t="s">
        <v>21</v>
      </c>
      <c r="N188" s="193" t="s">
        <v>39</v>
      </c>
      <c r="O188" s="39"/>
      <c r="P188" s="194">
        <f>O188*H188</f>
        <v>0</v>
      </c>
      <c r="Q188" s="194">
        <v>0</v>
      </c>
      <c r="R188" s="194">
        <f>Q188*H188</f>
        <v>0</v>
      </c>
      <c r="S188" s="194">
        <v>0</v>
      </c>
      <c r="T188" s="195">
        <f>S188*H188</f>
        <v>0</v>
      </c>
      <c r="AR188" s="22" t="s">
        <v>125</v>
      </c>
      <c r="AT188" s="22" t="s">
        <v>120</v>
      </c>
      <c r="AU188" s="22" t="s">
        <v>78</v>
      </c>
      <c r="AY188" s="22" t="s">
        <v>118</v>
      </c>
      <c r="BE188" s="196">
        <f>IF(N188="základní",J188,0)</f>
        <v>16728.24</v>
      </c>
      <c r="BF188" s="196">
        <f>IF(N188="snížená",J188,0)</f>
        <v>0</v>
      </c>
      <c r="BG188" s="196">
        <f>IF(N188="zákl. přenesená",J188,0)</f>
        <v>0</v>
      </c>
      <c r="BH188" s="196">
        <f>IF(N188="sníž. přenesená",J188,0)</f>
        <v>0</v>
      </c>
      <c r="BI188" s="196">
        <f>IF(N188="nulová",J188,0)</f>
        <v>0</v>
      </c>
      <c r="BJ188" s="22" t="s">
        <v>76</v>
      </c>
      <c r="BK188" s="196">
        <f>ROUND(I188*H188,2)</f>
        <v>16728.24</v>
      </c>
      <c r="BL188" s="22" t="s">
        <v>125</v>
      </c>
      <c r="BM188" s="22" t="s">
        <v>291</v>
      </c>
    </row>
    <row r="189" spans="2:65" s="1" customFormat="1" ht="16.5" customHeight="1">
      <c r="B189" s="38"/>
      <c r="C189" s="185" t="s">
        <v>292</v>
      </c>
      <c r="D189" s="185" t="s">
        <v>120</v>
      </c>
      <c r="E189" s="186" t="s">
        <v>293</v>
      </c>
      <c r="F189" s="187" t="s">
        <v>294</v>
      </c>
      <c r="G189" s="188" t="s">
        <v>272</v>
      </c>
      <c r="H189" s="189">
        <v>8</v>
      </c>
      <c r="I189" s="190">
        <v>1078.04</v>
      </c>
      <c r="J189" s="191">
        <f>ROUND(I189*H189,2)</f>
        <v>8624.32</v>
      </c>
      <c r="K189" s="187" t="s">
        <v>124</v>
      </c>
      <c r="L189" s="58"/>
      <c r="M189" s="192" t="s">
        <v>21</v>
      </c>
      <c r="N189" s="193" t="s">
        <v>39</v>
      </c>
      <c r="O189" s="39"/>
      <c r="P189" s="194">
        <f>O189*H189</f>
        <v>0</v>
      </c>
      <c r="Q189" s="194">
        <v>0.3409</v>
      </c>
      <c r="R189" s="194">
        <f>Q189*H189</f>
        <v>2.7272</v>
      </c>
      <c r="S189" s="194">
        <v>0</v>
      </c>
      <c r="T189" s="195">
        <f>S189*H189</f>
        <v>0</v>
      </c>
      <c r="AR189" s="22" t="s">
        <v>125</v>
      </c>
      <c r="AT189" s="22" t="s">
        <v>120</v>
      </c>
      <c r="AU189" s="22" t="s">
        <v>78</v>
      </c>
      <c r="AY189" s="22" t="s">
        <v>118</v>
      </c>
      <c r="BE189" s="196">
        <f>IF(N189="základní",J189,0)</f>
        <v>8624.32</v>
      </c>
      <c r="BF189" s="196">
        <f>IF(N189="snížená",J189,0)</f>
        <v>0</v>
      </c>
      <c r="BG189" s="196">
        <f>IF(N189="zákl. přenesená",J189,0)</f>
        <v>0</v>
      </c>
      <c r="BH189" s="196">
        <f>IF(N189="sníž. přenesená",J189,0)</f>
        <v>0</v>
      </c>
      <c r="BI189" s="196">
        <f>IF(N189="nulová",J189,0)</f>
        <v>0</v>
      </c>
      <c r="BJ189" s="22" t="s">
        <v>76</v>
      </c>
      <c r="BK189" s="196">
        <f>ROUND(I189*H189,2)</f>
        <v>8624.32</v>
      </c>
      <c r="BL189" s="22" t="s">
        <v>125</v>
      </c>
      <c r="BM189" s="22" t="s">
        <v>295</v>
      </c>
    </row>
    <row r="190" spans="2:47" s="1" customFormat="1" ht="108">
      <c r="B190" s="38"/>
      <c r="C190" s="60"/>
      <c r="D190" s="197" t="s">
        <v>127</v>
      </c>
      <c r="E190" s="60"/>
      <c r="F190" s="198" t="s">
        <v>296</v>
      </c>
      <c r="G190" s="60"/>
      <c r="H190" s="60"/>
      <c r="I190" s="156"/>
      <c r="J190" s="60"/>
      <c r="K190" s="60"/>
      <c r="L190" s="58"/>
      <c r="M190" s="199"/>
      <c r="N190" s="39"/>
      <c r="O190" s="39"/>
      <c r="P190" s="39"/>
      <c r="Q190" s="39"/>
      <c r="R190" s="39"/>
      <c r="S190" s="39"/>
      <c r="T190" s="75"/>
      <c r="AT190" s="22" t="s">
        <v>127</v>
      </c>
      <c r="AU190" s="22" t="s">
        <v>78</v>
      </c>
    </row>
    <row r="191" spans="2:65" s="1" customFormat="1" ht="16.5" customHeight="1">
      <c r="B191" s="38"/>
      <c r="C191" s="222" t="s">
        <v>297</v>
      </c>
      <c r="D191" s="222" t="s">
        <v>205</v>
      </c>
      <c r="E191" s="223" t="s">
        <v>298</v>
      </c>
      <c r="F191" s="224" t="s">
        <v>299</v>
      </c>
      <c r="G191" s="225" t="s">
        <v>272</v>
      </c>
      <c r="H191" s="226">
        <v>8</v>
      </c>
      <c r="I191" s="227">
        <v>387.54</v>
      </c>
      <c r="J191" s="228">
        <f aca="true" t="shared" si="0" ref="J191:J197">ROUND(I191*H191,2)</f>
        <v>3100.32</v>
      </c>
      <c r="K191" s="224" t="s">
        <v>124</v>
      </c>
      <c r="L191" s="229"/>
      <c r="M191" s="230" t="s">
        <v>21</v>
      </c>
      <c r="N191" s="231" t="s">
        <v>39</v>
      </c>
      <c r="O191" s="39"/>
      <c r="P191" s="194">
        <f aca="true" t="shared" si="1" ref="P191:P197">O191*H191</f>
        <v>0</v>
      </c>
      <c r="Q191" s="194">
        <v>0.072</v>
      </c>
      <c r="R191" s="194">
        <f aca="true" t="shared" si="2" ref="R191:R197">Q191*H191</f>
        <v>0.576</v>
      </c>
      <c r="S191" s="194">
        <v>0</v>
      </c>
      <c r="T191" s="195">
        <f aca="true" t="shared" si="3" ref="T191:T197">S191*H191</f>
        <v>0</v>
      </c>
      <c r="AR191" s="22" t="s">
        <v>168</v>
      </c>
      <c r="AT191" s="22" t="s">
        <v>205</v>
      </c>
      <c r="AU191" s="22" t="s">
        <v>78</v>
      </c>
      <c r="AY191" s="22" t="s">
        <v>118</v>
      </c>
      <c r="BE191" s="196">
        <f aca="true" t="shared" si="4" ref="BE191:BE197">IF(N191="základní",J191,0)</f>
        <v>3100.32</v>
      </c>
      <c r="BF191" s="196">
        <f aca="true" t="shared" si="5" ref="BF191:BF197">IF(N191="snížená",J191,0)</f>
        <v>0</v>
      </c>
      <c r="BG191" s="196">
        <f aca="true" t="shared" si="6" ref="BG191:BG197">IF(N191="zákl. přenesená",J191,0)</f>
        <v>0</v>
      </c>
      <c r="BH191" s="196">
        <f aca="true" t="shared" si="7" ref="BH191:BH197">IF(N191="sníž. přenesená",J191,0)</f>
        <v>0</v>
      </c>
      <c r="BI191" s="196">
        <f aca="true" t="shared" si="8" ref="BI191:BI197">IF(N191="nulová",J191,0)</f>
        <v>0</v>
      </c>
      <c r="BJ191" s="22" t="s">
        <v>76</v>
      </c>
      <c r="BK191" s="196">
        <f aca="true" t="shared" si="9" ref="BK191:BK197">ROUND(I191*H191,2)</f>
        <v>3100.32</v>
      </c>
      <c r="BL191" s="22" t="s">
        <v>125</v>
      </c>
      <c r="BM191" s="22" t="s">
        <v>300</v>
      </c>
    </row>
    <row r="192" spans="2:65" s="1" customFormat="1" ht="16.5" customHeight="1">
      <c r="B192" s="38"/>
      <c r="C192" s="222" t="s">
        <v>301</v>
      </c>
      <c r="D192" s="222" t="s">
        <v>205</v>
      </c>
      <c r="E192" s="223" t="s">
        <v>302</v>
      </c>
      <c r="F192" s="224" t="s">
        <v>303</v>
      </c>
      <c r="G192" s="225" t="s">
        <v>272</v>
      </c>
      <c r="H192" s="226">
        <v>8</v>
      </c>
      <c r="I192" s="227">
        <v>577.13</v>
      </c>
      <c r="J192" s="228">
        <f t="shared" si="0"/>
        <v>4617.04</v>
      </c>
      <c r="K192" s="224" t="s">
        <v>124</v>
      </c>
      <c r="L192" s="229"/>
      <c r="M192" s="230" t="s">
        <v>21</v>
      </c>
      <c r="N192" s="231" t="s">
        <v>39</v>
      </c>
      <c r="O192" s="39"/>
      <c r="P192" s="194">
        <f t="shared" si="1"/>
        <v>0</v>
      </c>
      <c r="Q192" s="194">
        <v>0.08</v>
      </c>
      <c r="R192" s="194">
        <f t="shared" si="2"/>
        <v>0.64</v>
      </c>
      <c r="S192" s="194">
        <v>0</v>
      </c>
      <c r="T192" s="195">
        <f t="shared" si="3"/>
        <v>0</v>
      </c>
      <c r="AR192" s="22" t="s">
        <v>168</v>
      </c>
      <c r="AT192" s="22" t="s">
        <v>205</v>
      </c>
      <c r="AU192" s="22" t="s">
        <v>78</v>
      </c>
      <c r="AY192" s="22" t="s">
        <v>118</v>
      </c>
      <c r="BE192" s="196">
        <f t="shared" si="4"/>
        <v>4617.04</v>
      </c>
      <c r="BF192" s="196">
        <f t="shared" si="5"/>
        <v>0</v>
      </c>
      <c r="BG192" s="196">
        <f t="shared" si="6"/>
        <v>0</v>
      </c>
      <c r="BH192" s="196">
        <f t="shared" si="7"/>
        <v>0</v>
      </c>
      <c r="BI192" s="196">
        <f t="shared" si="8"/>
        <v>0</v>
      </c>
      <c r="BJ192" s="22" t="s">
        <v>76</v>
      </c>
      <c r="BK192" s="196">
        <f t="shared" si="9"/>
        <v>4617.04</v>
      </c>
      <c r="BL192" s="22" t="s">
        <v>125</v>
      </c>
      <c r="BM192" s="22" t="s">
        <v>304</v>
      </c>
    </row>
    <row r="193" spans="2:65" s="1" customFormat="1" ht="16.5" customHeight="1">
      <c r="B193" s="38"/>
      <c r="C193" s="222" t="s">
        <v>305</v>
      </c>
      <c r="D193" s="222" t="s">
        <v>205</v>
      </c>
      <c r="E193" s="223" t="s">
        <v>306</v>
      </c>
      <c r="F193" s="224" t="s">
        <v>307</v>
      </c>
      <c r="G193" s="225" t="s">
        <v>272</v>
      </c>
      <c r="H193" s="226">
        <v>8</v>
      </c>
      <c r="I193" s="227">
        <v>250.92</v>
      </c>
      <c r="J193" s="228">
        <f t="shared" si="0"/>
        <v>2007.36</v>
      </c>
      <c r="K193" s="224" t="s">
        <v>124</v>
      </c>
      <c r="L193" s="229"/>
      <c r="M193" s="230" t="s">
        <v>21</v>
      </c>
      <c r="N193" s="231" t="s">
        <v>39</v>
      </c>
      <c r="O193" s="39"/>
      <c r="P193" s="194">
        <f t="shared" si="1"/>
        <v>0</v>
      </c>
      <c r="Q193" s="194">
        <v>0.04</v>
      </c>
      <c r="R193" s="194">
        <f t="shared" si="2"/>
        <v>0.32</v>
      </c>
      <c r="S193" s="194">
        <v>0</v>
      </c>
      <c r="T193" s="195">
        <f t="shared" si="3"/>
        <v>0</v>
      </c>
      <c r="AR193" s="22" t="s">
        <v>168</v>
      </c>
      <c r="AT193" s="22" t="s">
        <v>205</v>
      </c>
      <c r="AU193" s="22" t="s">
        <v>78</v>
      </c>
      <c r="AY193" s="22" t="s">
        <v>118</v>
      </c>
      <c r="BE193" s="196">
        <f t="shared" si="4"/>
        <v>2007.36</v>
      </c>
      <c r="BF193" s="196">
        <f t="shared" si="5"/>
        <v>0</v>
      </c>
      <c r="BG193" s="196">
        <f t="shared" si="6"/>
        <v>0</v>
      </c>
      <c r="BH193" s="196">
        <f t="shared" si="7"/>
        <v>0</v>
      </c>
      <c r="BI193" s="196">
        <f t="shared" si="8"/>
        <v>0</v>
      </c>
      <c r="BJ193" s="22" t="s">
        <v>76</v>
      </c>
      <c r="BK193" s="196">
        <f t="shared" si="9"/>
        <v>2007.36</v>
      </c>
      <c r="BL193" s="22" t="s">
        <v>125</v>
      </c>
      <c r="BM193" s="22" t="s">
        <v>308</v>
      </c>
    </row>
    <row r="194" spans="2:65" s="1" customFormat="1" ht="16.5" customHeight="1">
      <c r="B194" s="38"/>
      <c r="C194" s="222" t="s">
        <v>309</v>
      </c>
      <c r="D194" s="222" t="s">
        <v>205</v>
      </c>
      <c r="E194" s="223" t="s">
        <v>310</v>
      </c>
      <c r="F194" s="224" t="s">
        <v>311</v>
      </c>
      <c r="G194" s="225" t="s">
        <v>272</v>
      </c>
      <c r="H194" s="226">
        <v>8</v>
      </c>
      <c r="I194" s="227">
        <v>250.92</v>
      </c>
      <c r="J194" s="228">
        <f t="shared" si="0"/>
        <v>2007.36</v>
      </c>
      <c r="K194" s="224" t="s">
        <v>124</v>
      </c>
      <c r="L194" s="229"/>
      <c r="M194" s="230" t="s">
        <v>21</v>
      </c>
      <c r="N194" s="231" t="s">
        <v>39</v>
      </c>
      <c r="O194" s="39"/>
      <c r="P194" s="194">
        <f t="shared" si="1"/>
        <v>0</v>
      </c>
      <c r="Q194" s="194">
        <v>0.04</v>
      </c>
      <c r="R194" s="194">
        <f t="shared" si="2"/>
        <v>0.32</v>
      </c>
      <c r="S194" s="194">
        <v>0</v>
      </c>
      <c r="T194" s="195">
        <f t="shared" si="3"/>
        <v>0</v>
      </c>
      <c r="AR194" s="22" t="s">
        <v>168</v>
      </c>
      <c r="AT194" s="22" t="s">
        <v>205</v>
      </c>
      <c r="AU194" s="22" t="s">
        <v>78</v>
      </c>
      <c r="AY194" s="22" t="s">
        <v>118</v>
      </c>
      <c r="BE194" s="196">
        <f t="shared" si="4"/>
        <v>2007.36</v>
      </c>
      <c r="BF194" s="196">
        <f t="shared" si="5"/>
        <v>0</v>
      </c>
      <c r="BG194" s="196">
        <f t="shared" si="6"/>
        <v>0</v>
      </c>
      <c r="BH194" s="196">
        <f t="shared" si="7"/>
        <v>0</v>
      </c>
      <c r="BI194" s="196">
        <f t="shared" si="8"/>
        <v>0</v>
      </c>
      <c r="BJ194" s="22" t="s">
        <v>76</v>
      </c>
      <c r="BK194" s="196">
        <f t="shared" si="9"/>
        <v>2007.36</v>
      </c>
      <c r="BL194" s="22" t="s">
        <v>125</v>
      </c>
      <c r="BM194" s="22" t="s">
        <v>312</v>
      </c>
    </row>
    <row r="195" spans="2:65" s="1" customFormat="1" ht="16.5" customHeight="1">
      <c r="B195" s="38"/>
      <c r="C195" s="222" t="s">
        <v>313</v>
      </c>
      <c r="D195" s="222" t="s">
        <v>205</v>
      </c>
      <c r="E195" s="223" t="s">
        <v>314</v>
      </c>
      <c r="F195" s="224" t="s">
        <v>315</v>
      </c>
      <c r="G195" s="225" t="s">
        <v>272</v>
      </c>
      <c r="H195" s="226">
        <v>8</v>
      </c>
      <c r="I195" s="227">
        <v>217.47</v>
      </c>
      <c r="J195" s="228">
        <f t="shared" si="0"/>
        <v>1739.76</v>
      </c>
      <c r="K195" s="224" t="s">
        <v>124</v>
      </c>
      <c r="L195" s="229"/>
      <c r="M195" s="230" t="s">
        <v>21</v>
      </c>
      <c r="N195" s="231" t="s">
        <v>39</v>
      </c>
      <c r="O195" s="39"/>
      <c r="P195" s="194">
        <f t="shared" si="1"/>
        <v>0</v>
      </c>
      <c r="Q195" s="194">
        <v>0.027</v>
      </c>
      <c r="R195" s="194">
        <f t="shared" si="2"/>
        <v>0.216</v>
      </c>
      <c r="S195" s="194">
        <v>0</v>
      </c>
      <c r="T195" s="195">
        <f t="shared" si="3"/>
        <v>0</v>
      </c>
      <c r="AR195" s="22" t="s">
        <v>168</v>
      </c>
      <c r="AT195" s="22" t="s">
        <v>205</v>
      </c>
      <c r="AU195" s="22" t="s">
        <v>78</v>
      </c>
      <c r="AY195" s="22" t="s">
        <v>118</v>
      </c>
      <c r="BE195" s="196">
        <f t="shared" si="4"/>
        <v>1739.76</v>
      </c>
      <c r="BF195" s="196">
        <f t="shared" si="5"/>
        <v>0</v>
      </c>
      <c r="BG195" s="196">
        <f t="shared" si="6"/>
        <v>0</v>
      </c>
      <c r="BH195" s="196">
        <f t="shared" si="7"/>
        <v>0</v>
      </c>
      <c r="BI195" s="196">
        <f t="shared" si="8"/>
        <v>0</v>
      </c>
      <c r="BJ195" s="22" t="s">
        <v>76</v>
      </c>
      <c r="BK195" s="196">
        <f t="shared" si="9"/>
        <v>1739.76</v>
      </c>
      <c r="BL195" s="22" t="s">
        <v>125</v>
      </c>
      <c r="BM195" s="22" t="s">
        <v>316</v>
      </c>
    </row>
    <row r="196" spans="2:65" s="1" customFormat="1" ht="16.5" customHeight="1">
      <c r="B196" s="38"/>
      <c r="C196" s="222" t="s">
        <v>317</v>
      </c>
      <c r="D196" s="222" t="s">
        <v>205</v>
      </c>
      <c r="E196" s="223" t="s">
        <v>318</v>
      </c>
      <c r="F196" s="224" t="s">
        <v>319</v>
      </c>
      <c r="G196" s="225" t="s">
        <v>272</v>
      </c>
      <c r="H196" s="226">
        <v>8</v>
      </c>
      <c r="I196" s="227">
        <v>523.22</v>
      </c>
      <c r="J196" s="228">
        <f t="shared" si="0"/>
        <v>4185.76</v>
      </c>
      <c r="K196" s="224" t="s">
        <v>124</v>
      </c>
      <c r="L196" s="229"/>
      <c r="M196" s="230" t="s">
        <v>21</v>
      </c>
      <c r="N196" s="231" t="s">
        <v>39</v>
      </c>
      <c r="O196" s="39"/>
      <c r="P196" s="194">
        <f t="shared" si="1"/>
        <v>0</v>
      </c>
      <c r="Q196" s="194">
        <v>0.006</v>
      </c>
      <c r="R196" s="194">
        <f t="shared" si="2"/>
        <v>0.048</v>
      </c>
      <c r="S196" s="194">
        <v>0</v>
      </c>
      <c r="T196" s="195">
        <f t="shared" si="3"/>
        <v>0</v>
      </c>
      <c r="AR196" s="22" t="s">
        <v>168</v>
      </c>
      <c r="AT196" s="22" t="s">
        <v>205</v>
      </c>
      <c r="AU196" s="22" t="s">
        <v>78</v>
      </c>
      <c r="AY196" s="22" t="s">
        <v>118</v>
      </c>
      <c r="BE196" s="196">
        <f t="shared" si="4"/>
        <v>4185.76</v>
      </c>
      <c r="BF196" s="196">
        <f t="shared" si="5"/>
        <v>0</v>
      </c>
      <c r="BG196" s="196">
        <f t="shared" si="6"/>
        <v>0</v>
      </c>
      <c r="BH196" s="196">
        <f t="shared" si="7"/>
        <v>0</v>
      </c>
      <c r="BI196" s="196">
        <f t="shared" si="8"/>
        <v>0</v>
      </c>
      <c r="BJ196" s="22" t="s">
        <v>76</v>
      </c>
      <c r="BK196" s="196">
        <f t="shared" si="9"/>
        <v>4185.76</v>
      </c>
      <c r="BL196" s="22" t="s">
        <v>125</v>
      </c>
      <c r="BM196" s="22" t="s">
        <v>320</v>
      </c>
    </row>
    <row r="197" spans="2:65" s="1" customFormat="1" ht="25.5" customHeight="1">
      <c r="B197" s="38"/>
      <c r="C197" s="185" t="s">
        <v>321</v>
      </c>
      <c r="D197" s="185" t="s">
        <v>120</v>
      </c>
      <c r="E197" s="186" t="s">
        <v>322</v>
      </c>
      <c r="F197" s="187" t="s">
        <v>323</v>
      </c>
      <c r="G197" s="188" t="s">
        <v>272</v>
      </c>
      <c r="H197" s="189">
        <v>8</v>
      </c>
      <c r="I197" s="190">
        <v>975.82</v>
      </c>
      <c r="J197" s="191">
        <f t="shared" si="0"/>
        <v>7806.56</v>
      </c>
      <c r="K197" s="187" t="s">
        <v>124</v>
      </c>
      <c r="L197" s="58"/>
      <c r="M197" s="192" t="s">
        <v>21</v>
      </c>
      <c r="N197" s="193" t="s">
        <v>39</v>
      </c>
      <c r="O197" s="39"/>
      <c r="P197" s="194">
        <f t="shared" si="1"/>
        <v>0</v>
      </c>
      <c r="Q197" s="194">
        <v>0.21734</v>
      </c>
      <c r="R197" s="194">
        <f t="shared" si="2"/>
        <v>1.73872</v>
      </c>
      <c r="S197" s="194">
        <v>0</v>
      </c>
      <c r="T197" s="195">
        <f t="shared" si="3"/>
        <v>0</v>
      </c>
      <c r="AR197" s="22" t="s">
        <v>125</v>
      </c>
      <c r="AT197" s="22" t="s">
        <v>120</v>
      </c>
      <c r="AU197" s="22" t="s">
        <v>78</v>
      </c>
      <c r="AY197" s="22" t="s">
        <v>118</v>
      </c>
      <c r="BE197" s="196">
        <f t="shared" si="4"/>
        <v>7806.56</v>
      </c>
      <c r="BF197" s="196">
        <f t="shared" si="5"/>
        <v>0</v>
      </c>
      <c r="BG197" s="196">
        <f t="shared" si="6"/>
        <v>0</v>
      </c>
      <c r="BH197" s="196">
        <f t="shared" si="7"/>
        <v>0</v>
      </c>
      <c r="BI197" s="196">
        <f t="shared" si="8"/>
        <v>0</v>
      </c>
      <c r="BJ197" s="22" t="s">
        <v>76</v>
      </c>
      <c r="BK197" s="196">
        <f t="shared" si="9"/>
        <v>7806.56</v>
      </c>
      <c r="BL197" s="22" t="s">
        <v>125</v>
      </c>
      <c r="BM197" s="22" t="s">
        <v>324</v>
      </c>
    </row>
    <row r="198" spans="2:47" s="1" customFormat="1" ht="40.5">
      <c r="B198" s="38"/>
      <c r="C198" s="60"/>
      <c r="D198" s="197" t="s">
        <v>127</v>
      </c>
      <c r="E198" s="60"/>
      <c r="F198" s="198" t="s">
        <v>325</v>
      </c>
      <c r="G198" s="60"/>
      <c r="H198" s="60"/>
      <c r="I198" s="156"/>
      <c r="J198" s="60"/>
      <c r="K198" s="60"/>
      <c r="L198" s="58"/>
      <c r="M198" s="199"/>
      <c r="N198" s="39"/>
      <c r="O198" s="39"/>
      <c r="P198" s="39"/>
      <c r="Q198" s="39"/>
      <c r="R198" s="39"/>
      <c r="S198" s="39"/>
      <c r="T198" s="75"/>
      <c r="AT198" s="22" t="s">
        <v>127</v>
      </c>
      <c r="AU198" s="22" t="s">
        <v>78</v>
      </c>
    </row>
    <row r="199" spans="2:65" s="1" customFormat="1" ht="16.5" customHeight="1">
      <c r="B199" s="38"/>
      <c r="C199" s="222" t="s">
        <v>326</v>
      </c>
      <c r="D199" s="222" t="s">
        <v>205</v>
      </c>
      <c r="E199" s="223" t="s">
        <v>327</v>
      </c>
      <c r="F199" s="224" t="s">
        <v>328</v>
      </c>
      <c r="G199" s="225" t="s">
        <v>272</v>
      </c>
      <c r="H199" s="226">
        <v>8</v>
      </c>
      <c r="I199" s="227">
        <v>2183.97</v>
      </c>
      <c r="J199" s="228">
        <f>ROUND(I199*H199,2)</f>
        <v>17471.76</v>
      </c>
      <c r="K199" s="224" t="s">
        <v>124</v>
      </c>
      <c r="L199" s="229"/>
      <c r="M199" s="230" t="s">
        <v>21</v>
      </c>
      <c r="N199" s="231" t="s">
        <v>39</v>
      </c>
      <c r="O199" s="39"/>
      <c r="P199" s="194">
        <f>O199*H199</f>
        <v>0</v>
      </c>
      <c r="Q199" s="194">
        <v>0.058</v>
      </c>
      <c r="R199" s="194">
        <f>Q199*H199</f>
        <v>0.464</v>
      </c>
      <c r="S199" s="194">
        <v>0</v>
      </c>
      <c r="T199" s="195">
        <f>S199*H199</f>
        <v>0</v>
      </c>
      <c r="AR199" s="22" t="s">
        <v>168</v>
      </c>
      <c r="AT199" s="22" t="s">
        <v>205</v>
      </c>
      <c r="AU199" s="22" t="s">
        <v>78</v>
      </c>
      <c r="AY199" s="22" t="s">
        <v>118</v>
      </c>
      <c r="BE199" s="196">
        <f>IF(N199="základní",J199,0)</f>
        <v>17471.76</v>
      </c>
      <c r="BF199" s="196">
        <f>IF(N199="snížená",J199,0)</f>
        <v>0</v>
      </c>
      <c r="BG199" s="196">
        <f>IF(N199="zákl. přenesená",J199,0)</f>
        <v>0</v>
      </c>
      <c r="BH199" s="196">
        <f>IF(N199="sníž. přenesená",J199,0)</f>
        <v>0</v>
      </c>
      <c r="BI199" s="196">
        <f>IF(N199="nulová",J199,0)</f>
        <v>0</v>
      </c>
      <c r="BJ199" s="22" t="s">
        <v>76</v>
      </c>
      <c r="BK199" s="196">
        <f>ROUND(I199*H199,2)</f>
        <v>17471.76</v>
      </c>
      <c r="BL199" s="22" t="s">
        <v>125</v>
      </c>
      <c r="BM199" s="22" t="s">
        <v>329</v>
      </c>
    </row>
    <row r="200" spans="2:63" s="10" customFormat="1" ht="29.85" customHeight="1">
      <c r="B200" s="169"/>
      <c r="C200" s="170"/>
      <c r="D200" s="171" t="s">
        <v>67</v>
      </c>
      <c r="E200" s="183" t="s">
        <v>174</v>
      </c>
      <c r="F200" s="183" t="s">
        <v>330</v>
      </c>
      <c r="G200" s="170"/>
      <c r="H200" s="170"/>
      <c r="I200" s="173"/>
      <c r="J200" s="184">
        <f>BK200</f>
        <v>165092.13</v>
      </c>
      <c r="K200" s="170"/>
      <c r="L200" s="175"/>
      <c r="M200" s="176"/>
      <c r="N200" s="177"/>
      <c r="O200" s="177"/>
      <c r="P200" s="178">
        <f>SUM(P201:P218)</f>
        <v>0</v>
      </c>
      <c r="Q200" s="177"/>
      <c r="R200" s="178">
        <f>SUM(R201:R218)</f>
        <v>0.06642</v>
      </c>
      <c r="S200" s="177"/>
      <c r="T200" s="179">
        <f>SUM(T201:T218)</f>
        <v>0</v>
      </c>
      <c r="AR200" s="180" t="s">
        <v>76</v>
      </c>
      <c r="AT200" s="181" t="s">
        <v>67</v>
      </c>
      <c r="AU200" s="181" t="s">
        <v>76</v>
      </c>
      <c r="AY200" s="180" t="s">
        <v>118</v>
      </c>
      <c r="BK200" s="182">
        <f>SUM(BK201:BK218)</f>
        <v>165092.13</v>
      </c>
    </row>
    <row r="201" spans="2:65" s="1" customFormat="1" ht="25.5" customHeight="1">
      <c r="B201" s="38"/>
      <c r="C201" s="185" t="s">
        <v>331</v>
      </c>
      <c r="D201" s="185" t="s">
        <v>120</v>
      </c>
      <c r="E201" s="186" t="s">
        <v>332</v>
      </c>
      <c r="F201" s="187" t="s">
        <v>333</v>
      </c>
      <c r="G201" s="188" t="s">
        <v>266</v>
      </c>
      <c r="H201" s="189">
        <v>369</v>
      </c>
      <c r="I201" s="190">
        <v>82.99</v>
      </c>
      <c r="J201" s="191">
        <f>ROUND(I201*H201,2)</f>
        <v>30623.31</v>
      </c>
      <c r="K201" s="187" t="s">
        <v>124</v>
      </c>
      <c r="L201" s="58"/>
      <c r="M201" s="192" t="s">
        <v>21</v>
      </c>
      <c r="N201" s="193" t="s">
        <v>39</v>
      </c>
      <c r="O201" s="39"/>
      <c r="P201" s="194">
        <f>O201*H201</f>
        <v>0</v>
      </c>
      <c r="Q201" s="194">
        <v>1E-05</v>
      </c>
      <c r="R201" s="194">
        <f>Q201*H201</f>
        <v>0.00369</v>
      </c>
      <c r="S201" s="194">
        <v>0</v>
      </c>
      <c r="T201" s="195">
        <f>S201*H201</f>
        <v>0</v>
      </c>
      <c r="AR201" s="22" t="s">
        <v>125</v>
      </c>
      <c r="AT201" s="22" t="s">
        <v>120</v>
      </c>
      <c r="AU201" s="22" t="s">
        <v>78</v>
      </c>
      <c r="AY201" s="22" t="s">
        <v>118</v>
      </c>
      <c r="BE201" s="196">
        <f>IF(N201="základní",J201,0)</f>
        <v>30623.31</v>
      </c>
      <c r="BF201" s="196">
        <f>IF(N201="snížená",J201,0)</f>
        <v>0</v>
      </c>
      <c r="BG201" s="196">
        <f>IF(N201="zákl. přenesená",J201,0)</f>
        <v>0</v>
      </c>
      <c r="BH201" s="196">
        <f>IF(N201="sníž. přenesená",J201,0)</f>
        <v>0</v>
      </c>
      <c r="BI201" s="196">
        <f>IF(N201="nulová",J201,0)</f>
        <v>0</v>
      </c>
      <c r="BJ201" s="22" t="s">
        <v>76</v>
      </c>
      <c r="BK201" s="196">
        <f>ROUND(I201*H201,2)</f>
        <v>30623.31</v>
      </c>
      <c r="BL201" s="22" t="s">
        <v>125</v>
      </c>
      <c r="BM201" s="22" t="s">
        <v>334</v>
      </c>
    </row>
    <row r="202" spans="2:47" s="1" customFormat="1" ht="27">
      <c r="B202" s="38"/>
      <c r="C202" s="60"/>
      <c r="D202" s="197" t="s">
        <v>127</v>
      </c>
      <c r="E202" s="60"/>
      <c r="F202" s="198" t="s">
        <v>335</v>
      </c>
      <c r="G202" s="60"/>
      <c r="H202" s="60"/>
      <c r="I202" s="156"/>
      <c r="J202" s="60"/>
      <c r="K202" s="60"/>
      <c r="L202" s="58"/>
      <c r="M202" s="199"/>
      <c r="N202" s="39"/>
      <c r="O202" s="39"/>
      <c r="P202" s="39"/>
      <c r="Q202" s="39"/>
      <c r="R202" s="39"/>
      <c r="S202" s="39"/>
      <c r="T202" s="75"/>
      <c r="AT202" s="22" t="s">
        <v>127</v>
      </c>
      <c r="AU202" s="22" t="s">
        <v>78</v>
      </c>
    </row>
    <row r="203" spans="2:51" s="11" customFormat="1" ht="13.5">
      <c r="B203" s="200"/>
      <c r="C203" s="201"/>
      <c r="D203" s="197" t="s">
        <v>129</v>
      </c>
      <c r="E203" s="202" t="s">
        <v>21</v>
      </c>
      <c r="F203" s="203" t="s">
        <v>336</v>
      </c>
      <c r="G203" s="201"/>
      <c r="H203" s="204">
        <v>369</v>
      </c>
      <c r="I203" s="205"/>
      <c r="J203" s="201"/>
      <c r="K203" s="201"/>
      <c r="L203" s="206"/>
      <c r="M203" s="207"/>
      <c r="N203" s="208"/>
      <c r="O203" s="208"/>
      <c r="P203" s="208"/>
      <c r="Q203" s="208"/>
      <c r="R203" s="208"/>
      <c r="S203" s="208"/>
      <c r="T203" s="209"/>
      <c r="AT203" s="210" t="s">
        <v>129</v>
      </c>
      <c r="AU203" s="210" t="s">
        <v>78</v>
      </c>
      <c r="AV203" s="11" t="s">
        <v>78</v>
      </c>
      <c r="AW203" s="11" t="s">
        <v>31</v>
      </c>
      <c r="AX203" s="11" t="s">
        <v>76</v>
      </c>
      <c r="AY203" s="210" t="s">
        <v>118</v>
      </c>
    </row>
    <row r="204" spans="2:65" s="1" customFormat="1" ht="25.5" customHeight="1">
      <c r="B204" s="38"/>
      <c r="C204" s="185" t="s">
        <v>337</v>
      </c>
      <c r="D204" s="185" t="s">
        <v>120</v>
      </c>
      <c r="E204" s="186" t="s">
        <v>338</v>
      </c>
      <c r="F204" s="187" t="s">
        <v>339</v>
      </c>
      <c r="G204" s="188" t="s">
        <v>266</v>
      </c>
      <c r="H204" s="189">
        <v>369</v>
      </c>
      <c r="I204" s="190">
        <v>64.59</v>
      </c>
      <c r="J204" s="191">
        <f>ROUND(I204*H204,2)</f>
        <v>23833.71</v>
      </c>
      <c r="K204" s="187" t="s">
        <v>124</v>
      </c>
      <c r="L204" s="58"/>
      <c r="M204" s="192" t="s">
        <v>21</v>
      </c>
      <c r="N204" s="193" t="s">
        <v>39</v>
      </c>
      <c r="O204" s="39"/>
      <c r="P204" s="194">
        <f>O204*H204</f>
        <v>0</v>
      </c>
      <c r="Q204" s="194">
        <v>0</v>
      </c>
      <c r="R204" s="194">
        <f>Q204*H204</f>
        <v>0</v>
      </c>
      <c r="S204" s="194">
        <v>0</v>
      </c>
      <c r="T204" s="195">
        <f>S204*H204</f>
        <v>0</v>
      </c>
      <c r="AR204" s="22" t="s">
        <v>125</v>
      </c>
      <c r="AT204" s="22" t="s">
        <v>120</v>
      </c>
      <c r="AU204" s="22" t="s">
        <v>78</v>
      </c>
      <c r="AY204" s="22" t="s">
        <v>118</v>
      </c>
      <c r="BE204" s="196">
        <f>IF(N204="základní",J204,0)</f>
        <v>23833.71</v>
      </c>
      <c r="BF204" s="196">
        <f>IF(N204="snížená",J204,0)</f>
        <v>0</v>
      </c>
      <c r="BG204" s="196">
        <f>IF(N204="zákl. přenesená",J204,0)</f>
        <v>0</v>
      </c>
      <c r="BH204" s="196">
        <f>IF(N204="sníž. přenesená",J204,0)</f>
        <v>0</v>
      </c>
      <c r="BI204" s="196">
        <f>IF(N204="nulová",J204,0)</f>
        <v>0</v>
      </c>
      <c r="BJ204" s="22" t="s">
        <v>76</v>
      </c>
      <c r="BK204" s="196">
        <f>ROUND(I204*H204,2)</f>
        <v>23833.71</v>
      </c>
      <c r="BL204" s="22" t="s">
        <v>125</v>
      </c>
      <c r="BM204" s="22" t="s">
        <v>340</v>
      </c>
    </row>
    <row r="205" spans="2:47" s="1" customFormat="1" ht="27">
      <c r="B205" s="38"/>
      <c r="C205" s="60"/>
      <c r="D205" s="197" t="s">
        <v>127</v>
      </c>
      <c r="E205" s="60"/>
      <c r="F205" s="198" t="s">
        <v>335</v>
      </c>
      <c r="G205" s="60"/>
      <c r="H205" s="60"/>
      <c r="I205" s="156"/>
      <c r="J205" s="60"/>
      <c r="K205" s="60"/>
      <c r="L205" s="58"/>
      <c r="M205" s="199"/>
      <c r="N205" s="39"/>
      <c r="O205" s="39"/>
      <c r="P205" s="39"/>
      <c r="Q205" s="39"/>
      <c r="R205" s="39"/>
      <c r="S205" s="39"/>
      <c r="T205" s="75"/>
      <c r="AT205" s="22" t="s">
        <v>127</v>
      </c>
      <c r="AU205" s="22" t="s">
        <v>78</v>
      </c>
    </row>
    <row r="206" spans="2:51" s="11" customFormat="1" ht="13.5">
      <c r="B206" s="200"/>
      <c r="C206" s="201"/>
      <c r="D206" s="197" t="s">
        <v>129</v>
      </c>
      <c r="E206" s="202" t="s">
        <v>21</v>
      </c>
      <c r="F206" s="203" t="s">
        <v>336</v>
      </c>
      <c r="G206" s="201"/>
      <c r="H206" s="204">
        <v>369</v>
      </c>
      <c r="I206" s="205"/>
      <c r="J206" s="201"/>
      <c r="K206" s="201"/>
      <c r="L206" s="206"/>
      <c r="M206" s="207"/>
      <c r="N206" s="208"/>
      <c r="O206" s="208"/>
      <c r="P206" s="208"/>
      <c r="Q206" s="208"/>
      <c r="R206" s="208"/>
      <c r="S206" s="208"/>
      <c r="T206" s="209"/>
      <c r="AT206" s="210" t="s">
        <v>129</v>
      </c>
      <c r="AU206" s="210" t="s">
        <v>78</v>
      </c>
      <c r="AV206" s="11" t="s">
        <v>78</v>
      </c>
      <c r="AW206" s="11" t="s">
        <v>31</v>
      </c>
      <c r="AX206" s="11" t="s">
        <v>76</v>
      </c>
      <c r="AY206" s="210" t="s">
        <v>118</v>
      </c>
    </row>
    <row r="207" spans="2:65" s="1" customFormat="1" ht="38.25" customHeight="1">
      <c r="B207" s="38"/>
      <c r="C207" s="185" t="s">
        <v>341</v>
      </c>
      <c r="D207" s="185" t="s">
        <v>120</v>
      </c>
      <c r="E207" s="186" t="s">
        <v>342</v>
      </c>
      <c r="F207" s="187" t="s">
        <v>343</v>
      </c>
      <c r="G207" s="188" t="s">
        <v>266</v>
      </c>
      <c r="H207" s="189">
        <v>369</v>
      </c>
      <c r="I207" s="190">
        <v>55.02</v>
      </c>
      <c r="J207" s="191">
        <f>ROUND(I207*H207,2)</f>
        <v>20302.38</v>
      </c>
      <c r="K207" s="187" t="s">
        <v>124</v>
      </c>
      <c r="L207" s="58"/>
      <c r="M207" s="192" t="s">
        <v>21</v>
      </c>
      <c r="N207" s="193" t="s">
        <v>39</v>
      </c>
      <c r="O207" s="39"/>
      <c r="P207" s="194">
        <f>O207*H207</f>
        <v>0</v>
      </c>
      <c r="Q207" s="194">
        <v>0.00017</v>
      </c>
      <c r="R207" s="194">
        <f>Q207*H207</f>
        <v>0.06273000000000001</v>
      </c>
      <c r="S207" s="194">
        <v>0</v>
      </c>
      <c r="T207" s="195">
        <f>S207*H207</f>
        <v>0</v>
      </c>
      <c r="AR207" s="22" t="s">
        <v>125</v>
      </c>
      <c r="AT207" s="22" t="s">
        <v>120</v>
      </c>
      <c r="AU207" s="22" t="s">
        <v>78</v>
      </c>
      <c r="AY207" s="22" t="s">
        <v>118</v>
      </c>
      <c r="BE207" s="196">
        <f>IF(N207="základní",J207,0)</f>
        <v>20302.38</v>
      </c>
      <c r="BF207" s="196">
        <f>IF(N207="snížená",J207,0)</f>
        <v>0</v>
      </c>
      <c r="BG207" s="196">
        <f>IF(N207="zákl. přenesená",J207,0)</f>
        <v>0</v>
      </c>
      <c r="BH207" s="196">
        <f>IF(N207="sníž. přenesená",J207,0)</f>
        <v>0</v>
      </c>
      <c r="BI207" s="196">
        <f>IF(N207="nulová",J207,0)</f>
        <v>0</v>
      </c>
      <c r="BJ207" s="22" t="s">
        <v>76</v>
      </c>
      <c r="BK207" s="196">
        <f>ROUND(I207*H207,2)</f>
        <v>20302.38</v>
      </c>
      <c r="BL207" s="22" t="s">
        <v>125</v>
      </c>
      <c r="BM207" s="22" t="s">
        <v>344</v>
      </c>
    </row>
    <row r="208" spans="2:47" s="1" customFormat="1" ht="40.5">
      <c r="B208" s="38"/>
      <c r="C208" s="60"/>
      <c r="D208" s="197" t="s">
        <v>127</v>
      </c>
      <c r="E208" s="60"/>
      <c r="F208" s="198" t="s">
        <v>345</v>
      </c>
      <c r="G208" s="60"/>
      <c r="H208" s="60"/>
      <c r="I208" s="156"/>
      <c r="J208" s="60"/>
      <c r="K208" s="60"/>
      <c r="L208" s="58"/>
      <c r="M208" s="199"/>
      <c r="N208" s="39"/>
      <c r="O208" s="39"/>
      <c r="P208" s="39"/>
      <c r="Q208" s="39"/>
      <c r="R208" s="39"/>
      <c r="S208" s="39"/>
      <c r="T208" s="75"/>
      <c r="AT208" s="22" t="s">
        <v>127</v>
      </c>
      <c r="AU208" s="22" t="s">
        <v>78</v>
      </c>
    </row>
    <row r="209" spans="2:51" s="11" customFormat="1" ht="13.5">
      <c r="B209" s="200"/>
      <c r="C209" s="201"/>
      <c r="D209" s="197" t="s">
        <v>129</v>
      </c>
      <c r="E209" s="202" t="s">
        <v>21</v>
      </c>
      <c r="F209" s="203" t="s">
        <v>336</v>
      </c>
      <c r="G209" s="201"/>
      <c r="H209" s="204">
        <v>369</v>
      </c>
      <c r="I209" s="205"/>
      <c r="J209" s="201"/>
      <c r="K209" s="201"/>
      <c r="L209" s="206"/>
      <c r="M209" s="207"/>
      <c r="N209" s="208"/>
      <c r="O209" s="208"/>
      <c r="P209" s="208"/>
      <c r="Q209" s="208"/>
      <c r="R209" s="208"/>
      <c r="S209" s="208"/>
      <c r="T209" s="209"/>
      <c r="AT209" s="210" t="s">
        <v>129</v>
      </c>
      <c r="AU209" s="210" t="s">
        <v>78</v>
      </c>
      <c r="AV209" s="11" t="s">
        <v>78</v>
      </c>
      <c r="AW209" s="11" t="s">
        <v>31</v>
      </c>
      <c r="AX209" s="11" t="s">
        <v>76</v>
      </c>
      <c r="AY209" s="210" t="s">
        <v>118</v>
      </c>
    </row>
    <row r="210" spans="2:65" s="1" customFormat="1" ht="25.5" customHeight="1">
      <c r="B210" s="38"/>
      <c r="C210" s="185" t="s">
        <v>346</v>
      </c>
      <c r="D210" s="185" t="s">
        <v>120</v>
      </c>
      <c r="E210" s="186" t="s">
        <v>347</v>
      </c>
      <c r="F210" s="187" t="s">
        <v>348</v>
      </c>
      <c r="G210" s="188" t="s">
        <v>266</v>
      </c>
      <c r="H210" s="189">
        <v>369</v>
      </c>
      <c r="I210" s="190">
        <v>43.03</v>
      </c>
      <c r="J210" s="191">
        <f>ROUND(I210*H210,2)</f>
        <v>15878.07</v>
      </c>
      <c r="K210" s="187" t="s">
        <v>124</v>
      </c>
      <c r="L210" s="58"/>
      <c r="M210" s="192" t="s">
        <v>21</v>
      </c>
      <c r="N210" s="193" t="s">
        <v>39</v>
      </c>
      <c r="O210" s="39"/>
      <c r="P210" s="194">
        <f>O210*H210</f>
        <v>0</v>
      </c>
      <c r="Q210" s="194">
        <v>0</v>
      </c>
      <c r="R210" s="194">
        <f>Q210*H210</f>
        <v>0</v>
      </c>
      <c r="S210" s="194">
        <v>0</v>
      </c>
      <c r="T210" s="195">
        <f>S210*H210</f>
        <v>0</v>
      </c>
      <c r="AR210" s="22" t="s">
        <v>125</v>
      </c>
      <c r="AT210" s="22" t="s">
        <v>120</v>
      </c>
      <c r="AU210" s="22" t="s">
        <v>78</v>
      </c>
      <c r="AY210" s="22" t="s">
        <v>118</v>
      </c>
      <c r="BE210" s="196">
        <f>IF(N210="základní",J210,0)</f>
        <v>15878.07</v>
      </c>
      <c r="BF210" s="196">
        <f>IF(N210="snížená",J210,0)</f>
        <v>0</v>
      </c>
      <c r="BG210" s="196">
        <f>IF(N210="zákl. přenesená",J210,0)</f>
        <v>0</v>
      </c>
      <c r="BH210" s="196">
        <f>IF(N210="sníž. přenesená",J210,0)</f>
        <v>0</v>
      </c>
      <c r="BI210" s="196">
        <f>IF(N210="nulová",J210,0)</f>
        <v>0</v>
      </c>
      <c r="BJ210" s="22" t="s">
        <v>76</v>
      </c>
      <c r="BK210" s="196">
        <f>ROUND(I210*H210,2)</f>
        <v>15878.07</v>
      </c>
      <c r="BL210" s="22" t="s">
        <v>125</v>
      </c>
      <c r="BM210" s="22" t="s">
        <v>349</v>
      </c>
    </row>
    <row r="211" spans="2:47" s="1" customFormat="1" ht="67.5">
      <c r="B211" s="38"/>
      <c r="C211" s="60"/>
      <c r="D211" s="197" t="s">
        <v>127</v>
      </c>
      <c r="E211" s="60"/>
      <c r="F211" s="198" t="s">
        <v>350</v>
      </c>
      <c r="G211" s="60"/>
      <c r="H211" s="60"/>
      <c r="I211" s="156"/>
      <c r="J211" s="60"/>
      <c r="K211" s="60"/>
      <c r="L211" s="58"/>
      <c r="M211" s="199"/>
      <c r="N211" s="39"/>
      <c r="O211" s="39"/>
      <c r="P211" s="39"/>
      <c r="Q211" s="39"/>
      <c r="R211" s="39"/>
      <c r="S211" s="39"/>
      <c r="T211" s="75"/>
      <c r="AT211" s="22" t="s">
        <v>127</v>
      </c>
      <c r="AU211" s="22" t="s">
        <v>78</v>
      </c>
    </row>
    <row r="212" spans="2:51" s="11" customFormat="1" ht="13.5">
      <c r="B212" s="200"/>
      <c r="C212" s="201"/>
      <c r="D212" s="197" t="s">
        <v>129</v>
      </c>
      <c r="E212" s="202" t="s">
        <v>21</v>
      </c>
      <c r="F212" s="203" t="s">
        <v>336</v>
      </c>
      <c r="G212" s="201"/>
      <c r="H212" s="204">
        <v>369</v>
      </c>
      <c r="I212" s="205"/>
      <c r="J212" s="201"/>
      <c r="K212" s="201"/>
      <c r="L212" s="206"/>
      <c r="M212" s="207"/>
      <c r="N212" s="208"/>
      <c r="O212" s="208"/>
      <c r="P212" s="208"/>
      <c r="Q212" s="208"/>
      <c r="R212" s="208"/>
      <c r="S212" s="208"/>
      <c r="T212" s="209"/>
      <c r="AT212" s="210" t="s">
        <v>129</v>
      </c>
      <c r="AU212" s="210" t="s">
        <v>78</v>
      </c>
      <c r="AV212" s="11" t="s">
        <v>78</v>
      </c>
      <c r="AW212" s="11" t="s">
        <v>31</v>
      </c>
      <c r="AX212" s="11" t="s">
        <v>76</v>
      </c>
      <c r="AY212" s="210" t="s">
        <v>118</v>
      </c>
    </row>
    <row r="213" spans="2:65" s="1" customFormat="1" ht="25.5" customHeight="1">
      <c r="B213" s="38"/>
      <c r="C213" s="185" t="s">
        <v>351</v>
      </c>
      <c r="D213" s="185" t="s">
        <v>120</v>
      </c>
      <c r="E213" s="186" t="s">
        <v>352</v>
      </c>
      <c r="F213" s="187" t="s">
        <v>353</v>
      </c>
      <c r="G213" s="188" t="s">
        <v>266</v>
      </c>
      <c r="H213" s="189">
        <v>369</v>
      </c>
      <c r="I213" s="190">
        <v>132.9</v>
      </c>
      <c r="J213" s="191">
        <f>ROUND(I213*H213,2)</f>
        <v>49040.1</v>
      </c>
      <c r="K213" s="187" t="s">
        <v>124</v>
      </c>
      <c r="L213" s="58"/>
      <c r="M213" s="192" t="s">
        <v>21</v>
      </c>
      <c r="N213" s="193" t="s">
        <v>39</v>
      </c>
      <c r="O213" s="39"/>
      <c r="P213" s="194">
        <f>O213*H213</f>
        <v>0</v>
      </c>
      <c r="Q213" s="194">
        <v>0</v>
      </c>
      <c r="R213" s="194">
        <f>Q213*H213</f>
        <v>0</v>
      </c>
      <c r="S213" s="194">
        <v>0</v>
      </c>
      <c r="T213" s="195">
        <f>S213*H213</f>
        <v>0</v>
      </c>
      <c r="AR213" s="22" t="s">
        <v>125</v>
      </c>
      <c r="AT213" s="22" t="s">
        <v>120</v>
      </c>
      <c r="AU213" s="22" t="s">
        <v>78</v>
      </c>
      <c r="AY213" s="22" t="s">
        <v>118</v>
      </c>
      <c r="BE213" s="196">
        <f>IF(N213="základní",J213,0)</f>
        <v>49040.1</v>
      </c>
      <c r="BF213" s="196">
        <f>IF(N213="snížená",J213,0)</f>
        <v>0</v>
      </c>
      <c r="BG213" s="196">
        <f>IF(N213="zákl. přenesená",J213,0)</f>
        <v>0</v>
      </c>
      <c r="BH213" s="196">
        <f>IF(N213="sníž. přenesená",J213,0)</f>
        <v>0</v>
      </c>
      <c r="BI213" s="196">
        <f>IF(N213="nulová",J213,0)</f>
        <v>0</v>
      </c>
      <c r="BJ213" s="22" t="s">
        <v>76</v>
      </c>
      <c r="BK213" s="196">
        <f>ROUND(I213*H213,2)</f>
        <v>49040.1</v>
      </c>
      <c r="BL213" s="22" t="s">
        <v>125</v>
      </c>
      <c r="BM213" s="22" t="s">
        <v>354</v>
      </c>
    </row>
    <row r="214" spans="2:47" s="1" customFormat="1" ht="27">
      <c r="B214" s="38"/>
      <c r="C214" s="60"/>
      <c r="D214" s="197" t="s">
        <v>127</v>
      </c>
      <c r="E214" s="60"/>
      <c r="F214" s="198" t="s">
        <v>355</v>
      </c>
      <c r="G214" s="60"/>
      <c r="H214" s="60"/>
      <c r="I214" s="156"/>
      <c r="J214" s="60"/>
      <c r="K214" s="60"/>
      <c r="L214" s="58"/>
      <c r="M214" s="199"/>
      <c r="N214" s="39"/>
      <c r="O214" s="39"/>
      <c r="P214" s="39"/>
      <c r="Q214" s="39"/>
      <c r="R214" s="39"/>
      <c r="S214" s="39"/>
      <c r="T214" s="75"/>
      <c r="AT214" s="22" t="s">
        <v>127</v>
      </c>
      <c r="AU214" s="22" t="s">
        <v>78</v>
      </c>
    </row>
    <row r="215" spans="2:51" s="11" customFormat="1" ht="13.5">
      <c r="B215" s="200"/>
      <c r="C215" s="201"/>
      <c r="D215" s="197" t="s">
        <v>129</v>
      </c>
      <c r="E215" s="202" t="s">
        <v>21</v>
      </c>
      <c r="F215" s="203" t="s">
        <v>336</v>
      </c>
      <c r="G215" s="201"/>
      <c r="H215" s="204">
        <v>369</v>
      </c>
      <c r="I215" s="205"/>
      <c r="J215" s="201"/>
      <c r="K215" s="201"/>
      <c r="L215" s="206"/>
      <c r="M215" s="207"/>
      <c r="N215" s="208"/>
      <c r="O215" s="208"/>
      <c r="P215" s="208"/>
      <c r="Q215" s="208"/>
      <c r="R215" s="208"/>
      <c r="S215" s="208"/>
      <c r="T215" s="209"/>
      <c r="AT215" s="210" t="s">
        <v>129</v>
      </c>
      <c r="AU215" s="210" t="s">
        <v>78</v>
      </c>
      <c r="AV215" s="11" t="s">
        <v>78</v>
      </c>
      <c r="AW215" s="11" t="s">
        <v>31</v>
      </c>
      <c r="AX215" s="11" t="s">
        <v>76</v>
      </c>
      <c r="AY215" s="210" t="s">
        <v>118</v>
      </c>
    </row>
    <row r="216" spans="2:65" s="1" customFormat="1" ht="51" customHeight="1">
      <c r="B216" s="38"/>
      <c r="C216" s="185" t="s">
        <v>356</v>
      </c>
      <c r="D216" s="185" t="s">
        <v>120</v>
      </c>
      <c r="E216" s="186" t="s">
        <v>357</v>
      </c>
      <c r="F216" s="187" t="s">
        <v>358</v>
      </c>
      <c r="G216" s="188" t="s">
        <v>123</v>
      </c>
      <c r="H216" s="189">
        <v>432</v>
      </c>
      <c r="I216" s="190">
        <v>58.83</v>
      </c>
      <c r="J216" s="191">
        <f>ROUND(I216*H216,2)</f>
        <v>25414.56</v>
      </c>
      <c r="K216" s="187" t="s">
        <v>124</v>
      </c>
      <c r="L216" s="58"/>
      <c r="M216" s="192" t="s">
        <v>21</v>
      </c>
      <c r="N216" s="193" t="s">
        <v>39</v>
      </c>
      <c r="O216" s="39"/>
      <c r="P216" s="194">
        <f>O216*H216</f>
        <v>0</v>
      </c>
      <c r="Q216" s="194">
        <v>0</v>
      </c>
      <c r="R216" s="194">
        <f>Q216*H216</f>
        <v>0</v>
      </c>
      <c r="S216" s="194">
        <v>0</v>
      </c>
      <c r="T216" s="195">
        <f>S216*H216</f>
        <v>0</v>
      </c>
      <c r="AR216" s="22" t="s">
        <v>125</v>
      </c>
      <c r="AT216" s="22" t="s">
        <v>120</v>
      </c>
      <c r="AU216" s="22" t="s">
        <v>78</v>
      </c>
      <c r="AY216" s="22" t="s">
        <v>118</v>
      </c>
      <c r="BE216" s="196">
        <f>IF(N216="základní",J216,0)</f>
        <v>25414.56</v>
      </c>
      <c r="BF216" s="196">
        <f>IF(N216="snížená",J216,0)</f>
        <v>0</v>
      </c>
      <c r="BG216" s="196">
        <f>IF(N216="zákl. přenesená",J216,0)</f>
        <v>0</v>
      </c>
      <c r="BH216" s="196">
        <f>IF(N216="sníž. přenesená",J216,0)</f>
        <v>0</v>
      </c>
      <c r="BI216" s="196">
        <f>IF(N216="nulová",J216,0)</f>
        <v>0</v>
      </c>
      <c r="BJ216" s="22" t="s">
        <v>76</v>
      </c>
      <c r="BK216" s="196">
        <f>ROUND(I216*H216,2)</f>
        <v>25414.56</v>
      </c>
      <c r="BL216" s="22" t="s">
        <v>125</v>
      </c>
      <c r="BM216" s="22" t="s">
        <v>359</v>
      </c>
    </row>
    <row r="217" spans="2:47" s="1" customFormat="1" ht="54">
      <c r="B217" s="38"/>
      <c r="C217" s="60"/>
      <c r="D217" s="197" t="s">
        <v>127</v>
      </c>
      <c r="E217" s="60"/>
      <c r="F217" s="198" t="s">
        <v>360</v>
      </c>
      <c r="G217" s="60"/>
      <c r="H217" s="60"/>
      <c r="I217" s="156"/>
      <c r="J217" s="60"/>
      <c r="K217" s="60"/>
      <c r="L217" s="58"/>
      <c r="M217" s="199"/>
      <c r="N217" s="39"/>
      <c r="O217" s="39"/>
      <c r="P217" s="39"/>
      <c r="Q217" s="39"/>
      <c r="R217" s="39"/>
      <c r="S217" s="39"/>
      <c r="T217" s="75"/>
      <c r="AT217" s="22" t="s">
        <v>127</v>
      </c>
      <c r="AU217" s="22" t="s">
        <v>78</v>
      </c>
    </row>
    <row r="218" spans="2:51" s="11" customFormat="1" ht="13.5">
      <c r="B218" s="200"/>
      <c r="C218" s="201"/>
      <c r="D218" s="197" t="s">
        <v>129</v>
      </c>
      <c r="E218" s="202" t="s">
        <v>21</v>
      </c>
      <c r="F218" s="203" t="s">
        <v>361</v>
      </c>
      <c r="G218" s="201"/>
      <c r="H218" s="204">
        <v>432</v>
      </c>
      <c r="I218" s="205"/>
      <c r="J218" s="201"/>
      <c r="K218" s="201"/>
      <c r="L218" s="206"/>
      <c r="M218" s="207"/>
      <c r="N218" s="208"/>
      <c r="O218" s="208"/>
      <c r="P218" s="208"/>
      <c r="Q218" s="208"/>
      <c r="R218" s="208"/>
      <c r="S218" s="208"/>
      <c r="T218" s="209"/>
      <c r="AT218" s="210" t="s">
        <v>129</v>
      </c>
      <c r="AU218" s="210" t="s">
        <v>78</v>
      </c>
      <c r="AV218" s="11" t="s">
        <v>78</v>
      </c>
      <c r="AW218" s="11" t="s">
        <v>31</v>
      </c>
      <c r="AX218" s="11" t="s">
        <v>76</v>
      </c>
      <c r="AY218" s="210" t="s">
        <v>118</v>
      </c>
    </row>
    <row r="219" spans="2:63" s="10" customFormat="1" ht="29.85" customHeight="1">
      <c r="B219" s="169"/>
      <c r="C219" s="170"/>
      <c r="D219" s="171" t="s">
        <v>67</v>
      </c>
      <c r="E219" s="183" t="s">
        <v>362</v>
      </c>
      <c r="F219" s="183" t="s">
        <v>363</v>
      </c>
      <c r="G219" s="170"/>
      <c r="H219" s="170"/>
      <c r="I219" s="173"/>
      <c r="J219" s="184">
        <f>BK219</f>
        <v>109871.17</v>
      </c>
      <c r="K219" s="170"/>
      <c r="L219" s="175"/>
      <c r="M219" s="176"/>
      <c r="N219" s="177"/>
      <c r="O219" s="177"/>
      <c r="P219" s="178">
        <f>SUM(P220:P237)</f>
        <v>0</v>
      </c>
      <c r="Q219" s="177"/>
      <c r="R219" s="178">
        <f>SUM(R220:R237)</f>
        <v>0</v>
      </c>
      <c r="S219" s="177"/>
      <c r="T219" s="179">
        <f>SUM(T220:T237)</f>
        <v>0</v>
      </c>
      <c r="AR219" s="180" t="s">
        <v>76</v>
      </c>
      <c r="AT219" s="181" t="s">
        <v>67</v>
      </c>
      <c r="AU219" s="181" t="s">
        <v>76</v>
      </c>
      <c r="AY219" s="180" t="s">
        <v>118</v>
      </c>
      <c r="BK219" s="182">
        <f>SUM(BK220:BK237)</f>
        <v>109871.17</v>
      </c>
    </row>
    <row r="220" spans="2:65" s="1" customFormat="1" ht="25.5" customHeight="1">
      <c r="B220" s="38"/>
      <c r="C220" s="185" t="s">
        <v>364</v>
      </c>
      <c r="D220" s="185" t="s">
        <v>120</v>
      </c>
      <c r="E220" s="186" t="s">
        <v>365</v>
      </c>
      <c r="F220" s="187" t="s">
        <v>366</v>
      </c>
      <c r="G220" s="188" t="s">
        <v>194</v>
      </c>
      <c r="H220" s="189">
        <v>108</v>
      </c>
      <c r="I220" s="190">
        <v>89.12</v>
      </c>
      <c r="J220" s="191">
        <f>ROUND(I220*H220,2)</f>
        <v>9624.96</v>
      </c>
      <c r="K220" s="187" t="s">
        <v>124</v>
      </c>
      <c r="L220" s="58"/>
      <c r="M220" s="192" t="s">
        <v>21</v>
      </c>
      <c r="N220" s="193" t="s">
        <v>39</v>
      </c>
      <c r="O220" s="39"/>
      <c r="P220" s="194">
        <f>O220*H220</f>
        <v>0</v>
      </c>
      <c r="Q220" s="194">
        <v>0</v>
      </c>
      <c r="R220" s="194">
        <f>Q220*H220</f>
        <v>0</v>
      </c>
      <c r="S220" s="194">
        <v>0</v>
      </c>
      <c r="T220" s="195">
        <f>S220*H220</f>
        <v>0</v>
      </c>
      <c r="AR220" s="22" t="s">
        <v>125</v>
      </c>
      <c r="AT220" s="22" t="s">
        <v>120</v>
      </c>
      <c r="AU220" s="22" t="s">
        <v>78</v>
      </c>
      <c r="AY220" s="22" t="s">
        <v>118</v>
      </c>
      <c r="BE220" s="196">
        <f>IF(N220="základní",J220,0)</f>
        <v>9624.96</v>
      </c>
      <c r="BF220" s="196">
        <f>IF(N220="snížená",J220,0)</f>
        <v>0</v>
      </c>
      <c r="BG220" s="196">
        <f>IF(N220="zákl. přenesená",J220,0)</f>
        <v>0</v>
      </c>
      <c r="BH220" s="196">
        <f>IF(N220="sníž. přenesená",J220,0)</f>
        <v>0</v>
      </c>
      <c r="BI220" s="196">
        <f>IF(N220="nulová",J220,0)</f>
        <v>0</v>
      </c>
      <c r="BJ220" s="22" t="s">
        <v>76</v>
      </c>
      <c r="BK220" s="196">
        <f>ROUND(I220*H220,2)</f>
        <v>9624.96</v>
      </c>
      <c r="BL220" s="22" t="s">
        <v>125</v>
      </c>
      <c r="BM220" s="22" t="s">
        <v>367</v>
      </c>
    </row>
    <row r="221" spans="2:47" s="1" customFormat="1" ht="81">
      <c r="B221" s="38"/>
      <c r="C221" s="60"/>
      <c r="D221" s="197" t="s">
        <v>127</v>
      </c>
      <c r="E221" s="60"/>
      <c r="F221" s="198" t="s">
        <v>368</v>
      </c>
      <c r="G221" s="60"/>
      <c r="H221" s="60"/>
      <c r="I221" s="156"/>
      <c r="J221" s="60"/>
      <c r="K221" s="60"/>
      <c r="L221" s="58"/>
      <c r="M221" s="199"/>
      <c r="N221" s="39"/>
      <c r="O221" s="39"/>
      <c r="P221" s="39"/>
      <c r="Q221" s="39"/>
      <c r="R221" s="39"/>
      <c r="S221" s="39"/>
      <c r="T221" s="75"/>
      <c r="AT221" s="22" t="s">
        <v>127</v>
      </c>
      <c r="AU221" s="22" t="s">
        <v>78</v>
      </c>
    </row>
    <row r="222" spans="2:51" s="11" customFormat="1" ht="13.5">
      <c r="B222" s="200"/>
      <c r="C222" s="201"/>
      <c r="D222" s="197" t="s">
        <v>129</v>
      </c>
      <c r="E222" s="202" t="s">
        <v>21</v>
      </c>
      <c r="F222" s="203" t="s">
        <v>369</v>
      </c>
      <c r="G222" s="201"/>
      <c r="H222" s="204">
        <v>108</v>
      </c>
      <c r="I222" s="205"/>
      <c r="J222" s="201"/>
      <c r="K222" s="201"/>
      <c r="L222" s="206"/>
      <c r="M222" s="207"/>
      <c r="N222" s="208"/>
      <c r="O222" s="208"/>
      <c r="P222" s="208"/>
      <c r="Q222" s="208"/>
      <c r="R222" s="208"/>
      <c r="S222" s="208"/>
      <c r="T222" s="209"/>
      <c r="AT222" s="210" t="s">
        <v>129</v>
      </c>
      <c r="AU222" s="210" t="s">
        <v>78</v>
      </c>
      <c r="AV222" s="11" t="s">
        <v>78</v>
      </c>
      <c r="AW222" s="11" t="s">
        <v>31</v>
      </c>
      <c r="AX222" s="11" t="s">
        <v>76</v>
      </c>
      <c r="AY222" s="210" t="s">
        <v>118</v>
      </c>
    </row>
    <row r="223" spans="2:65" s="1" customFormat="1" ht="38.25" customHeight="1">
      <c r="B223" s="38"/>
      <c r="C223" s="185" t="s">
        <v>370</v>
      </c>
      <c r="D223" s="185" t="s">
        <v>120</v>
      </c>
      <c r="E223" s="186" t="s">
        <v>371</v>
      </c>
      <c r="F223" s="187" t="s">
        <v>372</v>
      </c>
      <c r="G223" s="188" t="s">
        <v>194</v>
      </c>
      <c r="H223" s="189">
        <v>1404</v>
      </c>
      <c r="I223" s="190">
        <v>10.04</v>
      </c>
      <c r="J223" s="191">
        <f>ROUND(I223*H223,2)</f>
        <v>14096.16</v>
      </c>
      <c r="K223" s="187" t="s">
        <v>124</v>
      </c>
      <c r="L223" s="58"/>
      <c r="M223" s="192" t="s">
        <v>21</v>
      </c>
      <c r="N223" s="193" t="s">
        <v>39</v>
      </c>
      <c r="O223" s="39"/>
      <c r="P223" s="194">
        <f>O223*H223</f>
        <v>0</v>
      </c>
      <c r="Q223" s="194">
        <v>0</v>
      </c>
      <c r="R223" s="194">
        <f>Q223*H223</f>
        <v>0</v>
      </c>
      <c r="S223" s="194">
        <v>0</v>
      </c>
      <c r="T223" s="195">
        <f>S223*H223</f>
        <v>0</v>
      </c>
      <c r="AR223" s="22" t="s">
        <v>125</v>
      </c>
      <c r="AT223" s="22" t="s">
        <v>120</v>
      </c>
      <c r="AU223" s="22" t="s">
        <v>78</v>
      </c>
      <c r="AY223" s="22" t="s">
        <v>118</v>
      </c>
      <c r="BE223" s="196">
        <f>IF(N223="základní",J223,0)</f>
        <v>14096.16</v>
      </c>
      <c r="BF223" s="196">
        <f>IF(N223="snížená",J223,0)</f>
        <v>0</v>
      </c>
      <c r="BG223" s="196">
        <f>IF(N223="zákl. přenesená",J223,0)</f>
        <v>0</v>
      </c>
      <c r="BH223" s="196">
        <f>IF(N223="sníž. přenesená",J223,0)</f>
        <v>0</v>
      </c>
      <c r="BI223" s="196">
        <f>IF(N223="nulová",J223,0)</f>
        <v>0</v>
      </c>
      <c r="BJ223" s="22" t="s">
        <v>76</v>
      </c>
      <c r="BK223" s="196">
        <f>ROUND(I223*H223,2)</f>
        <v>14096.16</v>
      </c>
      <c r="BL223" s="22" t="s">
        <v>125</v>
      </c>
      <c r="BM223" s="22" t="s">
        <v>373</v>
      </c>
    </row>
    <row r="224" spans="2:47" s="1" customFormat="1" ht="81">
      <c r="B224" s="38"/>
      <c r="C224" s="60"/>
      <c r="D224" s="197" t="s">
        <v>127</v>
      </c>
      <c r="E224" s="60"/>
      <c r="F224" s="198" t="s">
        <v>368</v>
      </c>
      <c r="G224" s="60"/>
      <c r="H224" s="60"/>
      <c r="I224" s="156"/>
      <c r="J224" s="60"/>
      <c r="K224" s="60"/>
      <c r="L224" s="58"/>
      <c r="M224" s="199"/>
      <c r="N224" s="39"/>
      <c r="O224" s="39"/>
      <c r="P224" s="39"/>
      <c r="Q224" s="39"/>
      <c r="R224" s="39"/>
      <c r="S224" s="39"/>
      <c r="T224" s="75"/>
      <c r="AT224" s="22" t="s">
        <v>127</v>
      </c>
      <c r="AU224" s="22" t="s">
        <v>78</v>
      </c>
    </row>
    <row r="225" spans="2:51" s="11" customFormat="1" ht="13.5">
      <c r="B225" s="200"/>
      <c r="C225" s="201"/>
      <c r="D225" s="197" t="s">
        <v>129</v>
      </c>
      <c r="E225" s="202" t="s">
        <v>21</v>
      </c>
      <c r="F225" s="203" t="s">
        <v>374</v>
      </c>
      <c r="G225" s="201"/>
      <c r="H225" s="204">
        <v>1404</v>
      </c>
      <c r="I225" s="205"/>
      <c r="J225" s="201"/>
      <c r="K225" s="201"/>
      <c r="L225" s="206"/>
      <c r="M225" s="207"/>
      <c r="N225" s="208"/>
      <c r="O225" s="208"/>
      <c r="P225" s="208"/>
      <c r="Q225" s="208"/>
      <c r="R225" s="208"/>
      <c r="S225" s="208"/>
      <c r="T225" s="209"/>
      <c r="AT225" s="210" t="s">
        <v>129</v>
      </c>
      <c r="AU225" s="210" t="s">
        <v>78</v>
      </c>
      <c r="AV225" s="11" t="s">
        <v>78</v>
      </c>
      <c r="AW225" s="11" t="s">
        <v>31</v>
      </c>
      <c r="AX225" s="11" t="s">
        <v>76</v>
      </c>
      <c r="AY225" s="210" t="s">
        <v>118</v>
      </c>
    </row>
    <row r="226" spans="2:65" s="1" customFormat="1" ht="25.5" customHeight="1">
      <c r="B226" s="38"/>
      <c r="C226" s="185" t="s">
        <v>375</v>
      </c>
      <c r="D226" s="185" t="s">
        <v>120</v>
      </c>
      <c r="E226" s="186" t="s">
        <v>376</v>
      </c>
      <c r="F226" s="187" t="s">
        <v>377</v>
      </c>
      <c r="G226" s="188" t="s">
        <v>194</v>
      </c>
      <c r="H226" s="189">
        <v>108</v>
      </c>
      <c r="I226" s="190">
        <v>370.81</v>
      </c>
      <c r="J226" s="191">
        <f>ROUND(I226*H226,2)</f>
        <v>40047.48</v>
      </c>
      <c r="K226" s="187" t="s">
        <v>124</v>
      </c>
      <c r="L226" s="58"/>
      <c r="M226" s="192" t="s">
        <v>21</v>
      </c>
      <c r="N226" s="193" t="s">
        <v>39</v>
      </c>
      <c r="O226" s="39"/>
      <c r="P226" s="194">
        <f>O226*H226</f>
        <v>0</v>
      </c>
      <c r="Q226" s="194">
        <v>0</v>
      </c>
      <c r="R226" s="194">
        <f>Q226*H226</f>
        <v>0</v>
      </c>
      <c r="S226" s="194">
        <v>0</v>
      </c>
      <c r="T226" s="195">
        <f>S226*H226</f>
        <v>0</v>
      </c>
      <c r="AR226" s="22" t="s">
        <v>125</v>
      </c>
      <c r="AT226" s="22" t="s">
        <v>120</v>
      </c>
      <c r="AU226" s="22" t="s">
        <v>78</v>
      </c>
      <c r="AY226" s="22" t="s">
        <v>118</v>
      </c>
      <c r="BE226" s="196">
        <f>IF(N226="základní",J226,0)</f>
        <v>40047.48</v>
      </c>
      <c r="BF226" s="196">
        <f>IF(N226="snížená",J226,0)</f>
        <v>0</v>
      </c>
      <c r="BG226" s="196">
        <f>IF(N226="zákl. přenesená",J226,0)</f>
        <v>0</v>
      </c>
      <c r="BH226" s="196">
        <f>IF(N226="sníž. přenesená",J226,0)</f>
        <v>0</v>
      </c>
      <c r="BI226" s="196">
        <f>IF(N226="nulová",J226,0)</f>
        <v>0</v>
      </c>
      <c r="BJ226" s="22" t="s">
        <v>76</v>
      </c>
      <c r="BK226" s="196">
        <f>ROUND(I226*H226,2)</f>
        <v>40047.48</v>
      </c>
      <c r="BL226" s="22" t="s">
        <v>125</v>
      </c>
      <c r="BM226" s="22" t="s">
        <v>378</v>
      </c>
    </row>
    <row r="227" spans="2:51" s="11" customFormat="1" ht="13.5">
      <c r="B227" s="200"/>
      <c r="C227" s="201"/>
      <c r="D227" s="197" t="s">
        <v>129</v>
      </c>
      <c r="E227" s="202" t="s">
        <v>21</v>
      </c>
      <c r="F227" s="203" t="s">
        <v>369</v>
      </c>
      <c r="G227" s="201"/>
      <c r="H227" s="204">
        <v>108</v>
      </c>
      <c r="I227" s="205"/>
      <c r="J227" s="201"/>
      <c r="K227" s="201"/>
      <c r="L227" s="206"/>
      <c r="M227" s="207"/>
      <c r="N227" s="208"/>
      <c r="O227" s="208"/>
      <c r="P227" s="208"/>
      <c r="Q227" s="208"/>
      <c r="R227" s="208"/>
      <c r="S227" s="208"/>
      <c r="T227" s="209"/>
      <c r="AT227" s="210" t="s">
        <v>129</v>
      </c>
      <c r="AU227" s="210" t="s">
        <v>78</v>
      </c>
      <c r="AV227" s="11" t="s">
        <v>78</v>
      </c>
      <c r="AW227" s="11" t="s">
        <v>31</v>
      </c>
      <c r="AX227" s="11" t="s">
        <v>76</v>
      </c>
      <c r="AY227" s="210" t="s">
        <v>118</v>
      </c>
    </row>
    <row r="228" spans="2:65" s="1" customFormat="1" ht="25.5" customHeight="1">
      <c r="B228" s="38"/>
      <c r="C228" s="185" t="s">
        <v>379</v>
      </c>
      <c r="D228" s="185" t="s">
        <v>120</v>
      </c>
      <c r="E228" s="186" t="s">
        <v>380</v>
      </c>
      <c r="F228" s="187" t="s">
        <v>381</v>
      </c>
      <c r="G228" s="188" t="s">
        <v>194</v>
      </c>
      <c r="H228" s="189">
        <v>135.54</v>
      </c>
      <c r="I228" s="190">
        <v>36.99</v>
      </c>
      <c r="J228" s="191">
        <f>ROUND(I228*H228,2)</f>
        <v>5013.62</v>
      </c>
      <c r="K228" s="187" t="s">
        <v>124</v>
      </c>
      <c r="L228" s="58"/>
      <c r="M228" s="192" t="s">
        <v>21</v>
      </c>
      <c r="N228" s="193" t="s">
        <v>39</v>
      </c>
      <c r="O228" s="39"/>
      <c r="P228" s="194">
        <f>O228*H228</f>
        <v>0</v>
      </c>
      <c r="Q228" s="194">
        <v>0</v>
      </c>
      <c r="R228" s="194">
        <f>Q228*H228</f>
        <v>0</v>
      </c>
      <c r="S228" s="194">
        <v>0</v>
      </c>
      <c r="T228" s="195">
        <f>S228*H228</f>
        <v>0</v>
      </c>
      <c r="AR228" s="22" t="s">
        <v>125</v>
      </c>
      <c r="AT228" s="22" t="s">
        <v>120</v>
      </c>
      <c r="AU228" s="22" t="s">
        <v>78</v>
      </c>
      <c r="AY228" s="22" t="s">
        <v>118</v>
      </c>
      <c r="BE228" s="196">
        <f>IF(N228="základní",J228,0)</f>
        <v>5013.62</v>
      </c>
      <c r="BF228" s="196">
        <f>IF(N228="snížená",J228,0)</f>
        <v>0</v>
      </c>
      <c r="BG228" s="196">
        <f>IF(N228="zákl. přenesená",J228,0)</f>
        <v>0</v>
      </c>
      <c r="BH228" s="196">
        <f>IF(N228="sníž. přenesená",J228,0)</f>
        <v>0</v>
      </c>
      <c r="BI228" s="196">
        <f>IF(N228="nulová",J228,0)</f>
        <v>0</v>
      </c>
      <c r="BJ228" s="22" t="s">
        <v>76</v>
      </c>
      <c r="BK228" s="196">
        <f>ROUND(I228*H228,2)</f>
        <v>5013.62</v>
      </c>
      <c r="BL228" s="22" t="s">
        <v>125</v>
      </c>
      <c r="BM228" s="22" t="s">
        <v>382</v>
      </c>
    </row>
    <row r="229" spans="2:47" s="1" customFormat="1" ht="94.5">
      <c r="B229" s="38"/>
      <c r="C229" s="60"/>
      <c r="D229" s="197" t="s">
        <v>127</v>
      </c>
      <c r="E229" s="60"/>
      <c r="F229" s="198" t="s">
        <v>383</v>
      </c>
      <c r="G229" s="60"/>
      <c r="H229" s="60"/>
      <c r="I229" s="156"/>
      <c r="J229" s="60"/>
      <c r="K229" s="60"/>
      <c r="L229" s="58"/>
      <c r="M229" s="199"/>
      <c r="N229" s="39"/>
      <c r="O229" s="39"/>
      <c r="P229" s="39"/>
      <c r="Q229" s="39"/>
      <c r="R229" s="39"/>
      <c r="S229" s="39"/>
      <c r="T229" s="75"/>
      <c r="AT229" s="22" t="s">
        <v>127</v>
      </c>
      <c r="AU229" s="22" t="s">
        <v>78</v>
      </c>
    </row>
    <row r="230" spans="2:51" s="11" customFormat="1" ht="13.5">
      <c r="B230" s="200"/>
      <c r="C230" s="201"/>
      <c r="D230" s="197" t="s">
        <v>129</v>
      </c>
      <c r="E230" s="202" t="s">
        <v>21</v>
      </c>
      <c r="F230" s="203" t="s">
        <v>384</v>
      </c>
      <c r="G230" s="201"/>
      <c r="H230" s="204">
        <v>135.54</v>
      </c>
      <c r="I230" s="205"/>
      <c r="J230" s="201"/>
      <c r="K230" s="201"/>
      <c r="L230" s="206"/>
      <c r="M230" s="207"/>
      <c r="N230" s="208"/>
      <c r="O230" s="208"/>
      <c r="P230" s="208"/>
      <c r="Q230" s="208"/>
      <c r="R230" s="208"/>
      <c r="S230" s="208"/>
      <c r="T230" s="209"/>
      <c r="AT230" s="210" t="s">
        <v>129</v>
      </c>
      <c r="AU230" s="210" t="s">
        <v>78</v>
      </c>
      <c r="AV230" s="11" t="s">
        <v>78</v>
      </c>
      <c r="AW230" s="11" t="s">
        <v>31</v>
      </c>
      <c r="AX230" s="11" t="s">
        <v>68</v>
      </c>
      <c r="AY230" s="210" t="s">
        <v>118</v>
      </c>
    </row>
    <row r="231" spans="2:51" s="12" customFormat="1" ht="13.5">
      <c r="B231" s="211"/>
      <c r="C231" s="212"/>
      <c r="D231" s="197" t="s">
        <v>129</v>
      </c>
      <c r="E231" s="213" t="s">
        <v>21</v>
      </c>
      <c r="F231" s="214" t="s">
        <v>144</v>
      </c>
      <c r="G231" s="212"/>
      <c r="H231" s="215">
        <v>135.54</v>
      </c>
      <c r="I231" s="216"/>
      <c r="J231" s="212"/>
      <c r="K231" s="212"/>
      <c r="L231" s="217"/>
      <c r="M231" s="218"/>
      <c r="N231" s="219"/>
      <c r="O231" s="219"/>
      <c r="P231" s="219"/>
      <c r="Q231" s="219"/>
      <c r="R231" s="219"/>
      <c r="S231" s="219"/>
      <c r="T231" s="220"/>
      <c r="AT231" s="221" t="s">
        <v>129</v>
      </c>
      <c r="AU231" s="221" t="s">
        <v>78</v>
      </c>
      <c r="AV231" s="12" t="s">
        <v>125</v>
      </c>
      <c r="AW231" s="12" t="s">
        <v>31</v>
      </c>
      <c r="AX231" s="12" t="s">
        <v>76</v>
      </c>
      <c r="AY231" s="221" t="s">
        <v>118</v>
      </c>
    </row>
    <row r="232" spans="2:65" s="1" customFormat="1" ht="25.5" customHeight="1">
      <c r="B232" s="38"/>
      <c r="C232" s="185" t="s">
        <v>385</v>
      </c>
      <c r="D232" s="185" t="s">
        <v>120</v>
      </c>
      <c r="E232" s="186" t="s">
        <v>386</v>
      </c>
      <c r="F232" s="187" t="s">
        <v>387</v>
      </c>
      <c r="G232" s="188" t="s">
        <v>194</v>
      </c>
      <c r="H232" s="189">
        <v>2846.34</v>
      </c>
      <c r="I232" s="190">
        <v>8.24</v>
      </c>
      <c r="J232" s="191">
        <f>ROUND(I232*H232,2)</f>
        <v>23453.84</v>
      </c>
      <c r="K232" s="187" t="s">
        <v>124</v>
      </c>
      <c r="L232" s="58"/>
      <c r="M232" s="192" t="s">
        <v>21</v>
      </c>
      <c r="N232" s="193" t="s">
        <v>39</v>
      </c>
      <c r="O232" s="39"/>
      <c r="P232" s="194">
        <f>O232*H232</f>
        <v>0</v>
      </c>
      <c r="Q232" s="194">
        <v>0</v>
      </c>
      <c r="R232" s="194">
        <f>Q232*H232</f>
        <v>0</v>
      </c>
      <c r="S232" s="194">
        <v>0</v>
      </c>
      <c r="T232" s="195">
        <f>S232*H232</f>
        <v>0</v>
      </c>
      <c r="AR232" s="22" t="s">
        <v>125</v>
      </c>
      <c r="AT232" s="22" t="s">
        <v>120</v>
      </c>
      <c r="AU232" s="22" t="s">
        <v>78</v>
      </c>
      <c r="AY232" s="22" t="s">
        <v>118</v>
      </c>
      <c r="BE232" s="196">
        <f>IF(N232="základní",J232,0)</f>
        <v>23453.84</v>
      </c>
      <c r="BF232" s="196">
        <f>IF(N232="snížená",J232,0)</f>
        <v>0</v>
      </c>
      <c r="BG232" s="196">
        <f>IF(N232="zákl. přenesená",J232,0)</f>
        <v>0</v>
      </c>
      <c r="BH232" s="196">
        <f>IF(N232="sníž. přenesená",J232,0)</f>
        <v>0</v>
      </c>
      <c r="BI232" s="196">
        <f>IF(N232="nulová",J232,0)</f>
        <v>0</v>
      </c>
      <c r="BJ232" s="22" t="s">
        <v>76</v>
      </c>
      <c r="BK232" s="196">
        <f>ROUND(I232*H232,2)</f>
        <v>23453.84</v>
      </c>
      <c r="BL232" s="22" t="s">
        <v>125</v>
      </c>
      <c r="BM232" s="22" t="s">
        <v>388</v>
      </c>
    </row>
    <row r="233" spans="2:47" s="1" customFormat="1" ht="94.5">
      <c r="B233" s="38"/>
      <c r="C233" s="60"/>
      <c r="D233" s="197" t="s">
        <v>127</v>
      </c>
      <c r="E233" s="60"/>
      <c r="F233" s="198" t="s">
        <v>383</v>
      </c>
      <c r="G233" s="60"/>
      <c r="H233" s="60"/>
      <c r="I233" s="156"/>
      <c r="J233" s="60"/>
      <c r="K233" s="60"/>
      <c r="L233" s="58"/>
      <c r="M233" s="199"/>
      <c r="N233" s="39"/>
      <c r="O233" s="39"/>
      <c r="P233" s="39"/>
      <c r="Q233" s="39"/>
      <c r="R233" s="39"/>
      <c r="S233" s="39"/>
      <c r="T233" s="75"/>
      <c r="AT233" s="22" t="s">
        <v>127</v>
      </c>
      <c r="AU233" s="22" t="s">
        <v>78</v>
      </c>
    </row>
    <row r="234" spans="2:51" s="11" customFormat="1" ht="13.5">
      <c r="B234" s="200"/>
      <c r="C234" s="201"/>
      <c r="D234" s="197" t="s">
        <v>129</v>
      </c>
      <c r="E234" s="202" t="s">
        <v>21</v>
      </c>
      <c r="F234" s="203" t="s">
        <v>389</v>
      </c>
      <c r="G234" s="201"/>
      <c r="H234" s="204">
        <v>2846.34</v>
      </c>
      <c r="I234" s="205"/>
      <c r="J234" s="201"/>
      <c r="K234" s="201"/>
      <c r="L234" s="206"/>
      <c r="M234" s="207"/>
      <c r="N234" s="208"/>
      <c r="O234" s="208"/>
      <c r="P234" s="208"/>
      <c r="Q234" s="208"/>
      <c r="R234" s="208"/>
      <c r="S234" s="208"/>
      <c r="T234" s="209"/>
      <c r="AT234" s="210" t="s">
        <v>129</v>
      </c>
      <c r="AU234" s="210" t="s">
        <v>78</v>
      </c>
      <c r="AV234" s="11" t="s">
        <v>78</v>
      </c>
      <c r="AW234" s="11" t="s">
        <v>31</v>
      </c>
      <c r="AX234" s="11" t="s">
        <v>76</v>
      </c>
      <c r="AY234" s="210" t="s">
        <v>118</v>
      </c>
    </row>
    <row r="235" spans="2:65" s="1" customFormat="1" ht="25.5" customHeight="1">
      <c r="B235" s="38"/>
      <c r="C235" s="185" t="s">
        <v>390</v>
      </c>
      <c r="D235" s="185" t="s">
        <v>120</v>
      </c>
      <c r="E235" s="186" t="s">
        <v>391</v>
      </c>
      <c r="F235" s="187" t="s">
        <v>392</v>
      </c>
      <c r="G235" s="188" t="s">
        <v>194</v>
      </c>
      <c r="H235" s="189">
        <v>135.54</v>
      </c>
      <c r="I235" s="190">
        <v>130.11</v>
      </c>
      <c r="J235" s="191">
        <f>ROUND(I235*H235,2)</f>
        <v>17635.11</v>
      </c>
      <c r="K235" s="187" t="s">
        <v>124</v>
      </c>
      <c r="L235" s="58"/>
      <c r="M235" s="192" t="s">
        <v>21</v>
      </c>
      <c r="N235" s="193" t="s">
        <v>39</v>
      </c>
      <c r="O235" s="39"/>
      <c r="P235" s="194">
        <f>O235*H235</f>
        <v>0</v>
      </c>
      <c r="Q235" s="194">
        <v>0</v>
      </c>
      <c r="R235" s="194">
        <f>Q235*H235</f>
        <v>0</v>
      </c>
      <c r="S235" s="194">
        <v>0</v>
      </c>
      <c r="T235" s="195">
        <f>S235*H235</f>
        <v>0</v>
      </c>
      <c r="AR235" s="22" t="s">
        <v>125</v>
      </c>
      <c r="AT235" s="22" t="s">
        <v>120</v>
      </c>
      <c r="AU235" s="22" t="s">
        <v>78</v>
      </c>
      <c r="AY235" s="22" t="s">
        <v>118</v>
      </c>
      <c r="BE235" s="196">
        <f>IF(N235="základní",J235,0)</f>
        <v>17635.11</v>
      </c>
      <c r="BF235" s="196">
        <f>IF(N235="snížená",J235,0)</f>
        <v>0</v>
      </c>
      <c r="BG235" s="196">
        <f>IF(N235="zákl. přenesená",J235,0)</f>
        <v>0</v>
      </c>
      <c r="BH235" s="196">
        <f>IF(N235="sníž. přenesená",J235,0)</f>
        <v>0</v>
      </c>
      <c r="BI235" s="196">
        <f>IF(N235="nulová",J235,0)</f>
        <v>0</v>
      </c>
      <c r="BJ235" s="22" t="s">
        <v>76</v>
      </c>
      <c r="BK235" s="196">
        <f>ROUND(I235*H235,2)</f>
        <v>17635.11</v>
      </c>
      <c r="BL235" s="22" t="s">
        <v>125</v>
      </c>
      <c r="BM235" s="22" t="s">
        <v>393</v>
      </c>
    </row>
    <row r="236" spans="2:47" s="1" customFormat="1" ht="67.5">
      <c r="B236" s="38"/>
      <c r="C236" s="60"/>
      <c r="D236" s="197" t="s">
        <v>127</v>
      </c>
      <c r="E236" s="60"/>
      <c r="F236" s="198" t="s">
        <v>394</v>
      </c>
      <c r="G236" s="60"/>
      <c r="H236" s="60"/>
      <c r="I236" s="156"/>
      <c r="J236" s="60"/>
      <c r="K236" s="60"/>
      <c r="L236" s="58"/>
      <c r="M236" s="199"/>
      <c r="N236" s="39"/>
      <c r="O236" s="39"/>
      <c r="P236" s="39"/>
      <c r="Q236" s="39"/>
      <c r="R236" s="39"/>
      <c r="S236" s="39"/>
      <c r="T236" s="75"/>
      <c r="AT236" s="22" t="s">
        <v>127</v>
      </c>
      <c r="AU236" s="22" t="s">
        <v>78</v>
      </c>
    </row>
    <row r="237" spans="2:51" s="11" customFormat="1" ht="13.5">
      <c r="B237" s="200"/>
      <c r="C237" s="201"/>
      <c r="D237" s="197" t="s">
        <v>129</v>
      </c>
      <c r="E237" s="202" t="s">
        <v>21</v>
      </c>
      <c r="F237" s="203" t="s">
        <v>395</v>
      </c>
      <c r="G237" s="201"/>
      <c r="H237" s="204">
        <v>135.54</v>
      </c>
      <c r="I237" s="205"/>
      <c r="J237" s="201"/>
      <c r="K237" s="201"/>
      <c r="L237" s="206"/>
      <c r="M237" s="207"/>
      <c r="N237" s="208"/>
      <c r="O237" s="208"/>
      <c r="P237" s="208"/>
      <c r="Q237" s="208"/>
      <c r="R237" s="208"/>
      <c r="S237" s="208"/>
      <c r="T237" s="209"/>
      <c r="AT237" s="210" t="s">
        <v>129</v>
      </c>
      <c r="AU237" s="210" t="s">
        <v>78</v>
      </c>
      <c r="AV237" s="11" t="s">
        <v>78</v>
      </c>
      <c r="AW237" s="11" t="s">
        <v>31</v>
      </c>
      <c r="AX237" s="11" t="s">
        <v>76</v>
      </c>
      <c r="AY237" s="210" t="s">
        <v>118</v>
      </c>
    </row>
    <row r="238" spans="2:63" s="10" customFormat="1" ht="29.85" customHeight="1">
      <c r="B238" s="169"/>
      <c r="C238" s="170"/>
      <c r="D238" s="171" t="s">
        <v>67</v>
      </c>
      <c r="E238" s="183" t="s">
        <v>396</v>
      </c>
      <c r="F238" s="183" t="s">
        <v>397</v>
      </c>
      <c r="G238" s="170"/>
      <c r="H238" s="170"/>
      <c r="I238" s="173"/>
      <c r="J238" s="184">
        <f>BK238</f>
        <v>65758.28</v>
      </c>
      <c r="K238" s="170"/>
      <c r="L238" s="175"/>
      <c r="M238" s="176"/>
      <c r="N238" s="177"/>
      <c r="O238" s="177"/>
      <c r="P238" s="178">
        <f>P239</f>
        <v>0</v>
      </c>
      <c r="Q238" s="177"/>
      <c r="R238" s="178">
        <f>R239</f>
        <v>0</v>
      </c>
      <c r="S238" s="177"/>
      <c r="T238" s="179">
        <f>T239</f>
        <v>0</v>
      </c>
      <c r="AR238" s="180" t="s">
        <v>76</v>
      </c>
      <c r="AT238" s="181" t="s">
        <v>67</v>
      </c>
      <c r="AU238" s="181" t="s">
        <v>76</v>
      </c>
      <c r="AY238" s="180" t="s">
        <v>118</v>
      </c>
      <c r="BK238" s="182">
        <f>BK239</f>
        <v>65758.28</v>
      </c>
    </row>
    <row r="239" spans="2:65" s="1" customFormat="1" ht="25.5" customHeight="1">
      <c r="B239" s="38"/>
      <c r="C239" s="185" t="s">
        <v>398</v>
      </c>
      <c r="D239" s="185" t="s">
        <v>120</v>
      </c>
      <c r="E239" s="186" t="s">
        <v>399</v>
      </c>
      <c r="F239" s="187" t="s">
        <v>400</v>
      </c>
      <c r="G239" s="188" t="s">
        <v>194</v>
      </c>
      <c r="H239" s="189">
        <v>404.318</v>
      </c>
      <c r="I239" s="190">
        <v>162.64</v>
      </c>
      <c r="J239" s="191">
        <f>ROUND(I239*H239,2)</f>
        <v>65758.28</v>
      </c>
      <c r="K239" s="187" t="s">
        <v>124</v>
      </c>
      <c r="L239" s="58"/>
      <c r="M239" s="192" t="s">
        <v>21</v>
      </c>
      <c r="N239" s="193" t="s">
        <v>39</v>
      </c>
      <c r="O239" s="39"/>
      <c r="P239" s="194">
        <f>O239*H239</f>
        <v>0</v>
      </c>
      <c r="Q239" s="194">
        <v>0</v>
      </c>
      <c r="R239" s="194">
        <f>Q239*H239</f>
        <v>0</v>
      </c>
      <c r="S239" s="194">
        <v>0</v>
      </c>
      <c r="T239" s="195">
        <f>S239*H239</f>
        <v>0</v>
      </c>
      <c r="AR239" s="22" t="s">
        <v>125</v>
      </c>
      <c r="AT239" s="22" t="s">
        <v>120</v>
      </c>
      <c r="AU239" s="22" t="s">
        <v>78</v>
      </c>
      <c r="AY239" s="22" t="s">
        <v>118</v>
      </c>
      <c r="BE239" s="196">
        <f>IF(N239="základní",J239,0)</f>
        <v>65758.28</v>
      </c>
      <c r="BF239" s="196">
        <f>IF(N239="snížená",J239,0)</f>
        <v>0</v>
      </c>
      <c r="BG239" s="196">
        <f>IF(N239="zákl. přenesená",J239,0)</f>
        <v>0</v>
      </c>
      <c r="BH239" s="196">
        <f>IF(N239="sníž. přenesená",J239,0)</f>
        <v>0</v>
      </c>
      <c r="BI239" s="196">
        <f>IF(N239="nulová",J239,0)</f>
        <v>0</v>
      </c>
      <c r="BJ239" s="22" t="s">
        <v>76</v>
      </c>
      <c r="BK239" s="196">
        <f>ROUND(I239*H239,2)</f>
        <v>65758.28</v>
      </c>
      <c r="BL239" s="22" t="s">
        <v>125</v>
      </c>
      <c r="BM239" s="22" t="s">
        <v>401</v>
      </c>
    </row>
    <row r="240" spans="2:63" s="10" customFormat="1" ht="37.35" customHeight="1">
      <c r="B240" s="169"/>
      <c r="C240" s="170"/>
      <c r="D240" s="171" t="s">
        <v>67</v>
      </c>
      <c r="E240" s="172" t="s">
        <v>402</v>
      </c>
      <c r="F240" s="172" t="s">
        <v>403</v>
      </c>
      <c r="G240" s="170"/>
      <c r="H240" s="170"/>
      <c r="I240" s="173"/>
      <c r="J240" s="174">
        <f>BK240</f>
        <v>9296.83</v>
      </c>
      <c r="K240" s="170"/>
      <c r="L240" s="175"/>
      <c r="M240" s="176"/>
      <c r="N240" s="177"/>
      <c r="O240" s="177"/>
      <c r="P240" s="178">
        <f>P241</f>
        <v>0</v>
      </c>
      <c r="Q240" s="177"/>
      <c r="R240" s="178">
        <f>R241</f>
        <v>0</v>
      </c>
      <c r="S240" s="177"/>
      <c r="T240" s="179">
        <f>T241</f>
        <v>0</v>
      </c>
      <c r="AR240" s="180" t="s">
        <v>152</v>
      </c>
      <c r="AT240" s="181" t="s">
        <v>67</v>
      </c>
      <c r="AU240" s="181" t="s">
        <v>68</v>
      </c>
      <c r="AY240" s="180" t="s">
        <v>118</v>
      </c>
      <c r="BK240" s="182">
        <f>BK241</f>
        <v>9296.83</v>
      </c>
    </row>
    <row r="241" spans="2:63" s="10" customFormat="1" ht="19.9" customHeight="1">
      <c r="B241" s="169"/>
      <c r="C241" s="170"/>
      <c r="D241" s="171" t="s">
        <v>67</v>
      </c>
      <c r="E241" s="183" t="s">
        <v>404</v>
      </c>
      <c r="F241" s="183" t="s">
        <v>405</v>
      </c>
      <c r="G241" s="170"/>
      <c r="H241" s="170"/>
      <c r="I241" s="173"/>
      <c r="J241" s="184">
        <f>BK241</f>
        <v>9296.83</v>
      </c>
      <c r="K241" s="170"/>
      <c r="L241" s="175"/>
      <c r="M241" s="176"/>
      <c r="N241" s="177"/>
      <c r="O241" s="177"/>
      <c r="P241" s="178">
        <f>P242</f>
        <v>0</v>
      </c>
      <c r="Q241" s="177"/>
      <c r="R241" s="178">
        <f>R242</f>
        <v>0</v>
      </c>
      <c r="S241" s="177"/>
      <c r="T241" s="179">
        <f>T242</f>
        <v>0</v>
      </c>
      <c r="AR241" s="180" t="s">
        <v>152</v>
      </c>
      <c r="AT241" s="181" t="s">
        <v>67</v>
      </c>
      <c r="AU241" s="181" t="s">
        <v>76</v>
      </c>
      <c r="AY241" s="180" t="s">
        <v>118</v>
      </c>
      <c r="BK241" s="182">
        <f>BK242</f>
        <v>9296.83</v>
      </c>
    </row>
    <row r="242" spans="2:65" s="1" customFormat="1" ht="16.5" customHeight="1">
      <c r="B242" s="38"/>
      <c r="C242" s="185" t="s">
        <v>406</v>
      </c>
      <c r="D242" s="185" t="s">
        <v>120</v>
      </c>
      <c r="E242" s="186" t="s">
        <v>407</v>
      </c>
      <c r="F242" s="187" t="s">
        <v>408</v>
      </c>
      <c r="G242" s="188" t="s">
        <v>409</v>
      </c>
      <c r="H242" s="189">
        <v>1</v>
      </c>
      <c r="I242" s="190">
        <v>9296.83</v>
      </c>
      <c r="J242" s="191">
        <f>ROUND(I242*H242,2)</f>
        <v>9296.83</v>
      </c>
      <c r="K242" s="187" t="s">
        <v>124</v>
      </c>
      <c r="L242" s="58"/>
      <c r="M242" s="192" t="s">
        <v>21</v>
      </c>
      <c r="N242" s="232" t="s">
        <v>39</v>
      </c>
      <c r="O242" s="233"/>
      <c r="P242" s="234">
        <f>O242*H242</f>
        <v>0</v>
      </c>
      <c r="Q242" s="234">
        <v>0</v>
      </c>
      <c r="R242" s="234">
        <f>Q242*H242</f>
        <v>0</v>
      </c>
      <c r="S242" s="234">
        <v>0</v>
      </c>
      <c r="T242" s="235">
        <f>S242*H242</f>
        <v>0</v>
      </c>
      <c r="AR242" s="22" t="s">
        <v>410</v>
      </c>
      <c r="AT242" s="22" t="s">
        <v>120</v>
      </c>
      <c r="AU242" s="22" t="s">
        <v>78</v>
      </c>
      <c r="AY242" s="22" t="s">
        <v>118</v>
      </c>
      <c r="BE242" s="196">
        <f>IF(N242="základní",J242,0)</f>
        <v>9296.83</v>
      </c>
      <c r="BF242" s="196">
        <f>IF(N242="snížená",J242,0)</f>
        <v>0</v>
      </c>
      <c r="BG242" s="196">
        <f>IF(N242="zákl. přenesená",J242,0)</f>
        <v>0</v>
      </c>
      <c r="BH242" s="196">
        <f>IF(N242="sníž. přenesená",J242,0)</f>
        <v>0</v>
      </c>
      <c r="BI242" s="196">
        <f>IF(N242="nulová",J242,0)</f>
        <v>0</v>
      </c>
      <c r="BJ242" s="22" t="s">
        <v>76</v>
      </c>
      <c r="BK242" s="196">
        <f>ROUND(I242*H242,2)</f>
        <v>9296.83</v>
      </c>
      <c r="BL242" s="22" t="s">
        <v>410</v>
      </c>
      <c r="BM242" s="22" t="s">
        <v>411</v>
      </c>
    </row>
    <row r="243" spans="2:12" s="1" customFormat="1" ht="6.95" customHeight="1">
      <c r="B243" s="53"/>
      <c r="C243" s="54"/>
      <c r="D243" s="54"/>
      <c r="E243" s="54"/>
      <c r="F243" s="54"/>
      <c r="G243" s="54"/>
      <c r="H243" s="54"/>
      <c r="I243" s="132"/>
      <c r="J243" s="54"/>
      <c r="K243" s="54"/>
      <c r="L243" s="58"/>
    </row>
  </sheetData>
  <sheetProtection algorithmName="SHA-512" hashValue="N65IH5PHPNZgzuRlGvgF7vAlN5nNEDXDpJlfHqcgsLjdmuo3ZsScI2YOJpdBKdrAmPpGUkZANhQYLzHUfUClHg==" saltValue="KzKOwpMu0MLV80Po6uIcY1QIAr9ehtGwK1FxQMA057qk/kTyfgw3plitLhL8SHsY2XMhFEPuHKffpD8/PhySDg==" spinCount="100000" sheet="1" objects="1" scenarios="1" formatColumns="0" formatRows="0" autoFilter="0"/>
  <autoFilter ref="C85:K242"/>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36" customWidth="1"/>
    <col min="2" max="2" width="1.66796875" style="236" customWidth="1"/>
    <col min="3" max="4" width="5" style="236" customWidth="1"/>
    <col min="5" max="5" width="11.66015625" style="236" customWidth="1"/>
    <col min="6" max="6" width="9.16015625" style="236" customWidth="1"/>
    <col min="7" max="7" width="5" style="236" customWidth="1"/>
    <col min="8" max="8" width="77.83203125" style="236" customWidth="1"/>
    <col min="9" max="10" width="20" style="236" customWidth="1"/>
    <col min="11" max="11" width="1.66796875" style="236" customWidth="1"/>
  </cols>
  <sheetData>
    <row r="1" ht="37.5" customHeight="1"/>
    <row r="2" spans="2:11" ht="7.5" customHeight="1">
      <c r="B2" s="237"/>
      <c r="C2" s="238"/>
      <c r="D2" s="238"/>
      <c r="E2" s="238"/>
      <c r="F2" s="238"/>
      <c r="G2" s="238"/>
      <c r="H2" s="238"/>
      <c r="I2" s="238"/>
      <c r="J2" s="238"/>
      <c r="K2" s="239"/>
    </row>
    <row r="3" spans="2:11" s="13" customFormat="1" ht="45" customHeight="1">
      <c r="B3" s="240"/>
      <c r="C3" s="364" t="s">
        <v>412</v>
      </c>
      <c r="D3" s="364"/>
      <c r="E3" s="364"/>
      <c r="F3" s="364"/>
      <c r="G3" s="364"/>
      <c r="H3" s="364"/>
      <c r="I3" s="364"/>
      <c r="J3" s="364"/>
      <c r="K3" s="241"/>
    </row>
    <row r="4" spans="2:11" ht="25.5" customHeight="1">
      <c r="B4" s="242"/>
      <c r="C4" s="368" t="s">
        <v>413</v>
      </c>
      <c r="D4" s="368"/>
      <c r="E4" s="368"/>
      <c r="F4" s="368"/>
      <c r="G4" s="368"/>
      <c r="H4" s="368"/>
      <c r="I4" s="368"/>
      <c r="J4" s="368"/>
      <c r="K4" s="243"/>
    </row>
    <row r="5" spans="2:11" ht="5.25" customHeight="1">
      <c r="B5" s="242"/>
      <c r="C5" s="244"/>
      <c r="D5" s="244"/>
      <c r="E5" s="244"/>
      <c r="F5" s="244"/>
      <c r="G5" s="244"/>
      <c r="H5" s="244"/>
      <c r="I5" s="244"/>
      <c r="J5" s="244"/>
      <c r="K5" s="243"/>
    </row>
    <row r="6" spans="2:11" ht="15" customHeight="1">
      <c r="B6" s="242"/>
      <c r="C6" s="367" t="s">
        <v>414</v>
      </c>
      <c r="D6" s="367"/>
      <c r="E6" s="367"/>
      <c r="F6" s="367"/>
      <c r="G6" s="367"/>
      <c r="H6" s="367"/>
      <c r="I6" s="367"/>
      <c r="J6" s="367"/>
      <c r="K6" s="243"/>
    </row>
    <row r="7" spans="2:11" ht="15" customHeight="1">
      <c r="B7" s="246"/>
      <c r="C7" s="367" t="s">
        <v>415</v>
      </c>
      <c r="D7" s="367"/>
      <c r="E7" s="367"/>
      <c r="F7" s="367"/>
      <c r="G7" s="367"/>
      <c r="H7" s="367"/>
      <c r="I7" s="367"/>
      <c r="J7" s="367"/>
      <c r="K7" s="243"/>
    </row>
    <row r="8" spans="2:11" ht="12.75" customHeight="1">
      <c r="B8" s="246"/>
      <c r="C8" s="245"/>
      <c r="D8" s="245"/>
      <c r="E8" s="245"/>
      <c r="F8" s="245"/>
      <c r="G8" s="245"/>
      <c r="H8" s="245"/>
      <c r="I8" s="245"/>
      <c r="J8" s="245"/>
      <c r="K8" s="243"/>
    </row>
    <row r="9" spans="2:11" ht="15" customHeight="1">
      <c r="B9" s="246"/>
      <c r="C9" s="367" t="s">
        <v>416</v>
      </c>
      <c r="D9" s="367"/>
      <c r="E9" s="367"/>
      <c r="F9" s="367"/>
      <c r="G9" s="367"/>
      <c r="H9" s="367"/>
      <c r="I9" s="367"/>
      <c r="J9" s="367"/>
      <c r="K9" s="243"/>
    </row>
    <row r="10" spans="2:11" ht="15" customHeight="1">
      <c r="B10" s="246"/>
      <c r="C10" s="245"/>
      <c r="D10" s="367" t="s">
        <v>417</v>
      </c>
      <c r="E10" s="367"/>
      <c r="F10" s="367"/>
      <c r="G10" s="367"/>
      <c r="H10" s="367"/>
      <c r="I10" s="367"/>
      <c r="J10" s="367"/>
      <c r="K10" s="243"/>
    </row>
    <row r="11" spans="2:11" ht="15" customHeight="1">
      <c r="B11" s="246"/>
      <c r="C11" s="247"/>
      <c r="D11" s="367" t="s">
        <v>418</v>
      </c>
      <c r="E11" s="367"/>
      <c r="F11" s="367"/>
      <c r="G11" s="367"/>
      <c r="H11" s="367"/>
      <c r="I11" s="367"/>
      <c r="J11" s="367"/>
      <c r="K11" s="243"/>
    </row>
    <row r="12" spans="2:11" ht="12.75" customHeight="1">
      <c r="B12" s="246"/>
      <c r="C12" s="247"/>
      <c r="D12" s="247"/>
      <c r="E12" s="247"/>
      <c r="F12" s="247"/>
      <c r="G12" s="247"/>
      <c r="H12" s="247"/>
      <c r="I12" s="247"/>
      <c r="J12" s="247"/>
      <c r="K12" s="243"/>
    </row>
    <row r="13" spans="2:11" ht="15" customHeight="1">
      <c r="B13" s="246"/>
      <c r="C13" s="247"/>
      <c r="D13" s="367" t="s">
        <v>419</v>
      </c>
      <c r="E13" s="367"/>
      <c r="F13" s="367"/>
      <c r="G13" s="367"/>
      <c r="H13" s="367"/>
      <c r="I13" s="367"/>
      <c r="J13" s="367"/>
      <c r="K13" s="243"/>
    </row>
    <row r="14" spans="2:11" ht="15" customHeight="1">
      <c r="B14" s="246"/>
      <c r="C14" s="247"/>
      <c r="D14" s="367" t="s">
        <v>420</v>
      </c>
      <c r="E14" s="367"/>
      <c r="F14" s="367"/>
      <c r="G14" s="367"/>
      <c r="H14" s="367"/>
      <c r="I14" s="367"/>
      <c r="J14" s="367"/>
      <c r="K14" s="243"/>
    </row>
    <row r="15" spans="2:11" ht="15" customHeight="1">
      <c r="B15" s="246"/>
      <c r="C15" s="247"/>
      <c r="D15" s="367" t="s">
        <v>421</v>
      </c>
      <c r="E15" s="367"/>
      <c r="F15" s="367"/>
      <c r="G15" s="367"/>
      <c r="H15" s="367"/>
      <c r="I15" s="367"/>
      <c r="J15" s="367"/>
      <c r="K15" s="243"/>
    </row>
    <row r="16" spans="2:11" ht="15" customHeight="1">
      <c r="B16" s="246"/>
      <c r="C16" s="247"/>
      <c r="D16" s="247"/>
      <c r="E16" s="248" t="s">
        <v>75</v>
      </c>
      <c r="F16" s="367" t="s">
        <v>422</v>
      </c>
      <c r="G16" s="367"/>
      <c r="H16" s="367"/>
      <c r="I16" s="367"/>
      <c r="J16" s="367"/>
      <c r="K16" s="243"/>
    </row>
    <row r="17" spans="2:11" ht="15" customHeight="1">
      <c r="B17" s="246"/>
      <c r="C17" s="247"/>
      <c r="D17" s="247"/>
      <c r="E17" s="248" t="s">
        <v>423</v>
      </c>
      <c r="F17" s="367" t="s">
        <v>424</v>
      </c>
      <c r="G17" s="367"/>
      <c r="H17" s="367"/>
      <c r="I17" s="367"/>
      <c r="J17" s="367"/>
      <c r="K17" s="243"/>
    </row>
    <row r="18" spans="2:11" ht="15" customHeight="1">
      <c r="B18" s="246"/>
      <c r="C18" s="247"/>
      <c r="D18" s="247"/>
      <c r="E18" s="248" t="s">
        <v>425</v>
      </c>
      <c r="F18" s="367" t="s">
        <v>426</v>
      </c>
      <c r="G18" s="367"/>
      <c r="H18" s="367"/>
      <c r="I18" s="367"/>
      <c r="J18" s="367"/>
      <c r="K18" s="243"/>
    </row>
    <row r="19" spans="2:11" ht="15" customHeight="1">
      <c r="B19" s="246"/>
      <c r="C19" s="247"/>
      <c r="D19" s="247"/>
      <c r="E19" s="248" t="s">
        <v>427</v>
      </c>
      <c r="F19" s="367" t="s">
        <v>428</v>
      </c>
      <c r="G19" s="367"/>
      <c r="H19" s="367"/>
      <c r="I19" s="367"/>
      <c r="J19" s="367"/>
      <c r="K19" s="243"/>
    </row>
    <row r="20" spans="2:11" ht="15" customHeight="1">
      <c r="B20" s="246"/>
      <c r="C20" s="247"/>
      <c r="D20" s="247"/>
      <c r="E20" s="248" t="s">
        <v>429</v>
      </c>
      <c r="F20" s="367" t="s">
        <v>430</v>
      </c>
      <c r="G20" s="367"/>
      <c r="H20" s="367"/>
      <c r="I20" s="367"/>
      <c r="J20" s="367"/>
      <c r="K20" s="243"/>
    </row>
    <row r="21" spans="2:11" ht="15" customHeight="1">
      <c r="B21" s="246"/>
      <c r="C21" s="247"/>
      <c r="D21" s="247"/>
      <c r="E21" s="248" t="s">
        <v>431</v>
      </c>
      <c r="F21" s="367" t="s">
        <v>432</v>
      </c>
      <c r="G21" s="367"/>
      <c r="H21" s="367"/>
      <c r="I21" s="367"/>
      <c r="J21" s="367"/>
      <c r="K21" s="243"/>
    </row>
    <row r="22" spans="2:11" ht="12.75" customHeight="1">
      <c r="B22" s="246"/>
      <c r="C22" s="247"/>
      <c r="D22" s="247"/>
      <c r="E22" s="247"/>
      <c r="F22" s="247"/>
      <c r="G22" s="247"/>
      <c r="H22" s="247"/>
      <c r="I22" s="247"/>
      <c r="J22" s="247"/>
      <c r="K22" s="243"/>
    </row>
    <row r="23" spans="2:11" ht="15" customHeight="1">
      <c r="B23" s="246"/>
      <c r="C23" s="367" t="s">
        <v>433</v>
      </c>
      <c r="D23" s="367"/>
      <c r="E23" s="367"/>
      <c r="F23" s="367"/>
      <c r="G23" s="367"/>
      <c r="H23" s="367"/>
      <c r="I23" s="367"/>
      <c r="J23" s="367"/>
      <c r="K23" s="243"/>
    </row>
    <row r="24" spans="2:11" ht="15" customHeight="1">
      <c r="B24" s="246"/>
      <c r="C24" s="367" t="s">
        <v>434</v>
      </c>
      <c r="D24" s="367"/>
      <c r="E24" s="367"/>
      <c r="F24" s="367"/>
      <c r="G24" s="367"/>
      <c r="H24" s="367"/>
      <c r="I24" s="367"/>
      <c r="J24" s="367"/>
      <c r="K24" s="243"/>
    </row>
    <row r="25" spans="2:11" ht="15" customHeight="1">
      <c r="B25" s="246"/>
      <c r="C25" s="245"/>
      <c r="D25" s="367" t="s">
        <v>435</v>
      </c>
      <c r="E25" s="367"/>
      <c r="F25" s="367"/>
      <c r="G25" s="367"/>
      <c r="H25" s="367"/>
      <c r="I25" s="367"/>
      <c r="J25" s="367"/>
      <c r="K25" s="243"/>
    </row>
    <row r="26" spans="2:11" ht="15" customHeight="1">
      <c r="B26" s="246"/>
      <c r="C26" s="247"/>
      <c r="D26" s="367" t="s">
        <v>436</v>
      </c>
      <c r="E26" s="367"/>
      <c r="F26" s="367"/>
      <c r="G26" s="367"/>
      <c r="H26" s="367"/>
      <c r="I26" s="367"/>
      <c r="J26" s="367"/>
      <c r="K26" s="243"/>
    </row>
    <row r="27" spans="2:11" ht="12.75" customHeight="1">
      <c r="B27" s="246"/>
      <c r="C27" s="247"/>
      <c r="D27" s="247"/>
      <c r="E27" s="247"/>
      <c r="F27" s="247"/>
      <c r="G27" s="247"/>
      <c r="H27" s="247"/>
      <c r="I27" s="247"/>
      <c r="J27" s="247"/>
      <c r="K27" s="243"/>
    </row>
    <row r="28" spans="2:11" ht="15" customHeight="1">
      <c r="B28" s="246"/>
      <c r="C28" s="247"/>
      <c r="D28" s="367" t="s">
        <v>437</v>
      </c>
      <c r="E28" s="367"/>
      <c r="F28" s="367"/>
      <c r="G28" s="367"/>
      <c r="H28" s="367"/>
      <c r="I28" s="367"/>
      <c r="J28" s="367"/>
      <c r="K28" s="243"/>
    </row>
    <row r="29" spans="2:11" ht="15" customHeight="1">
      <c r="B29" s="246"/>
      <c r="C29" s="247"/>
      <c r="D29" s="367" t="s">
        <v>438</v>
      </c>
      <c r="E29" s="367"/>
      <c r="F29" s="367"/>
      <c r="G29" s="367"/>
      <c r="H29" s="367"/>
      <c r="I29" s="367"/>
      <c r="J29" s="367"/>
      <c r="K29" s="243"/>
    </row>
    <row r="30" spans="2:11" ht="12.75" customHeight="1">
      <c r="B30" s="246"/>
      <c r="C30" s="247"/>
      <c r="D30" s="247"/>
      <c r="E30" s="247"/>
      <c r="F30" s="247"/>
      <c r="G30" s="247"/>
      <c r="H30" s="247"/>
      <c r="I30" s="247"/>
      <c r="J30" s="247"/>
      <c r="K30" s="243"/>
    </row>
    <row r="31" spans="2:11" ht="15" customHeight="1">
      <c r="B31" s="246"/>
      <c r="C31" s="247"/>
      <c r="D31" s="367" t="s">
        <v>439</v>
      </c>
      <c r="E31" s="367"/>
      <c r="F31" s="367"/>
      <c r="G31" s="367"/>
      <c r="H31" s="367"/>
      <c r="I31" s="367"/>
      <c r="J31" s="367"/>
      <c r="K31" s="243"/>
    </row>
    <row r="32" spans="2:11" ht="15" customHeight="1">
      <c r="B32" s="246"/>
      <c r="C32" s="247"/>
      <c r="D32" s="367" t="s">
        <v>440</v>
      </c>
      <c r="E32" s="367"/>
      <c r="F32" s="367"/>
      <c r="G32" s="367"/>
      <c r="H32" s="367"/>
      <c r="I32" s="367"/>
      <c r="J32" s="367"/>
      <c r="K32" s="243"/>
    </row>
    <row r="33" spans="2:11" ht="15" customHeight="1">
      <c r="B33" s="246"/>
      <c r="C33" s="247"/>
      <c r="D33" s="367" t="s">
        <v>441</v>
      </c>
      <c r="E33" s="367"/>
      <c r="F33" s="367"/>
      <c r="G33" s="367"/>
      <c r="H33" s="367"/>
      <c r="I33" s="367"/>
      <c r="J33" s="367"/>
      <c r="K33" s="243"/>
    </row>
    <row r="34" spans="2:11" ht="15" customHeight="1">
      <c r="B34" s="246"/>
      <c r="C34" s="247"/>
      <c r="D34" s="245"/>
      <c r="E34" s="249" t="s">
        <v>103</v>
      </c>
      <c r="F34" s="245"/>
      <c r="G34" s="367" t="s">
        <v>442</v>
      </c>
      <c r="H34" s="367"/>
      <c r="I34" s="367"/>
      <c r="J34" s="367"/>
      <c r="K34" s="243"/>
    </row>
    <row r="35" spans="2:11" ht="30.75" customHeight="1">
      <c r="B35" s="246"/>
      <c r="C35" s="247"/>
      <c r="D35" s="245"/>
      <c r="E35" s="249" t="s">
        <v>443</v>
      </c>
      <c r="F35" s="245"/>
      <c r="G35" s="367" t="s">
        <v>444</v>
      </c>
      <c r="H35" s="367"/>
      <c r="I35" s="367"/>
      <c r="J35" s="367"/>
      <c r="K35" s="243"/>
    </row>
    <row r="36" spans="2:11" ht="15" customHeight="1">
      <c r="B36" s="246"/>
      <c r="C36" s="247"/>
      <c r="D36" s="245"/>
      <c r="E36" s="249" t="s">
        <v>49</v>
      </c>
      <c r="F36" s="245"/>
      <c r="G36" s="367" t="s">
        <v>445</v>
      </c>
      <c r="H36" s="367"/>
      <c r="I36" s="367"/>
      <c r="J36" s="367"/>
      <c r="K36" s="243"/>
    </row>
    <row r="37" spans="2:11" ht="15" customHeight="1">
      <c r="B37" s="246"/>
      <c r="C37" s="247"/>
      <c r="D37" s="245"/>
      <c r="E37" s="249" t="s">
        <v>104</v>
      </c>
      <c r="F37" s="245"/>
      <c r="G37" s="367" t="s">
        <v>446</v>
      </c>
      <c r="H37" s="367"/>
      <c r="I37" s="367"/>
      <c r="J37" s="367"/>
      <c r="K37" s="243"/>
    </row>
    <row r="38" spans="2:11" ht="15" customHeight="1">
      <c r="B38" s="246"/>
      <c r="C38" s="247"/>
      <c r="D38" s="245"/>
      <c r="E38" s="249" t="s">
        <v>105</v>
      </c>
      <c r="F38" s="245"/>
      <c r="G38" s="367" t="s">
        <v>447</v>
      </c>
      <c r="H38" s="367"/>
      <c r="I38" s="367"/>
      <c r="J38" s="367"/>
      <c r="K38" s="243"/>
    </row>
    <row r="39" spans="2:11" ht="15" customHeight="1">
      <c r="B39" s="246"/>
      <c r="C39" s="247"/>
      <c r="D39" s="245"/>
      <c r="E39" s="249" t="s">
        <v>106</v>
      </c>
      <c r="F39" s="245"/>
      <c r="G39" s="367" t="s">
        <v>448</v>
      </c>
      <c r="H39" s="367"/>
      <c r="I39" s="367"/>
      <c r="J39" s="367"/>
      <c r="K39" s="243"/>
    </row>
    <row r="40" spans="2:11" ht="15" customHeight="1">
      <c r="B40" s="246"/>
      <c r="C40" s="247"/>
      <c r="D40" s="245"/>
      <c r="E40" s="249" t="s">
        <v>449</v>
      </c>
      <c r="F40" s="245"/>
      <c r="G40" s="367" t="s">
        <v>450</v>
      </c>
      <c r="H40" s="367"/>
      <c r="I40" s="367"/>
      <c r="J40" s="367"/>
      <c r="K40" s="243"/>
    </row>
    <row r="41" spans="2:11" ht="15" customHeight="1">
      <c r="B41" s="246"/>
      <c r="C41" s="247"/>
      <c r="D41" s="245"/>
      <c r="E41" s="249"/>
      <c r="F41" s="245"/>
      <c r="G41" s="367" t="s">
        <v>451</v>
      </c>
      <c r="H41" s="367"/>
      <c r="I41" s="367"/>
      <c r="J41" s="367"/>
      <c r="K41" s="243"/>
    </row>
    <row r="42" spans="2:11" ht="15" customHeight="1">
      <c r="B42" s="246"/>
      <c r="C42" s="247"/>
      <c r="D42" s="245"/>
      <c r="E42" s="249" t="s">
        <v>452</v>
      </c>
      <c r="F42" s="245"/>
      <c r="G42" s="367" t="s">
        <v>453</v>
      </c>
      <c r="H42" s="367"/>
      <c r="I42" s="367"/>
      <c r="J42" s="367"/>
      <c r="K42" s="243"/>
    </row>
    <row r="43" spans="2:11" ht="15" customHeight="1">
      <c r="B43" s="246"/>
      <c r="C43" s="247"/>
      <c r="D43" s="245"/>
      <c r="E43" s="249" t="s">
        <v>108</v>
      </c>
      <c r="F43" s="245"/>
      <c r="G43" s="367" t="s">
        <v>454</v>
      </c>
      <c r="H43" s="367"/>
      <c r="I43" s="367"/>
      <c r="J43" s="367"/>
      <c r="K43" s="243"/>
    </row>
    <row r="44" spans="2:11" ht="12.75" customHeight="1">
      <c r="B44" s="246"/>
      <c r="C44" s="247"/>
      <c r="D44" s="245"/>
      <c r="E44" s="245"/>
      <c r="F44" s="245"/>
      <c r="G44" s="245"/>
      <c r="H44" s="245"/>
      <c r="I44" s="245"/>
      <c r="J44" s="245"/>
      <c r="K44" s="243"/>
    </row>
    <row r="45" spans="2:11" ht="15" customHeight="1">
      <c r="B45" s="246"/>
      <c r="C45" s="247"/>
      <c r="D45" s="367" t="s">
        <v>455</v>
      </c>
      <c r="E45" s="367"/>
      <c r="F45" s="367"/>
      <c r="G45" s="367"/>
      <c r="H45" s="367"/>
      <c r="I45" s="367"/>
      <c r="J45" s="367"/>
      <c r="K45" s="243"/>
    </row>
    <row r="46" spans="2:11" ht="15" customHeight="1">
      <c r="B46" s="246"/>
      <c r="C46" s="247"/>
      <c r="D46" s="247"/>
      <c r="E46" s="367" t="s">
        <v>456</v>
      </c>
      <c r="F46" s="367"/>
      <c r="G46" s="367"/>
      <c r="H46" s="367"/>
      <c r="I46" s="367"/>
      <c r="J46" s="367"/>
      <c r="K46" s="243"/>
    </row>
    <row r="47" spans="2:11" ht="15" customHeight="1">
      <c r="B47" s="246"/>
      <c r="C47" s="247"/>
      <c r="D47" s="247"/>
      <c r="E47" s="367" t="s">
        <v>457</v>
      </c>
      <c r="F47" s="367"/>
      <c r="G47" s="367"/>
      <c r="H47" s="367"/>
      <c r="I47" s="367"/>
      <c r="J47" s="367"/>
      <c r="K47" s="243"/>
    </row>
    <row r="48" spans="2:11" ht="15" customHeight="1">
      <c r="B48" s="246"/>
      <c r="C48" s="247"/>
      <c r="D48" s="247"/>
      <c r="E48" s="367" t="s">
        <v>458</v>
      </c>
      <c r="F48" s="367"/>
      <c r="G48" s="367"/>
      <c r="H48" s="367"/>
      <c r="I48" s="367"/>
      <c r="J48" s="367"/>
      <c r="K48" s="243"/>
    </row>
    <row r="49" spans="2:11" ht="15" customHeight="1">
      <c r="B49" s="246"/>
      <c r="C49" s="247"/>
      <c r="D49" s="367" t="s">
        <v>459</v>
      </c>
      <c r="E49" s="367"/>
      <c r="F49" s="367"/>
      <c r="G49" s="367"/>
      <c r="H49" s="367"/>
      <c r="I49" s="367"/>
      <c r="J49" s="367"/>
      <c r="K49" s="243"/>
    </row>
    <row r="50" spans="2:11" ht="25.5" customHeight="1">
      <c r="B50" s="242"/>
      <c r="C50" s="368" t="s">
        <v>460</v>
      </c>
      <c r="D50" s="368"/>
      <c r="E50" s="368"/>
      <c r="F50" s="368"/>
      <c r="G50" s="368"/>
      <c r="H50" s="368"/>
      <c r="I50" s="368"/>
      <c r="J50" s="368"/>
      <c r="K50" s="243"/>
    </row>
    <row r="51" spans="2:11" ht="5.25" customHeight="1">
      <c r="B51" s="242"/>
      <c r="C51" s="244"/>
      <c r="D51" s="244"/>
      <c r="E51" s="244"/>
      <c r="F51" s="244"/>
      <c r="G51" s="244"/>
      <c r="H51" s="244"/>
      <c r="I51" s="244"/>
      <c r="J51" s="244"/>
      <c r="K51" s="243"/>
    </row>
    <row r="52" spans="2:11" ht="15" customHeight="1">
      <c r="B52" s="242"/>
      <c r="C52" s="367" t="s">
        <v>461</v>
      </c>
      <c r="D52" s="367"/>
      <c r="E52" s="367"/>
      <c r="F52" s="367"/>
      <c r="G52" s="367"/>
      <c r="H52" s="367"/>
      <c r="I52" s="367"/>
      <c r="J52" s="367"/>
      <c r="K52" s="243"/>
    </row>
    <row r="53" spans="2:11" ht="15" customHeight="1">
      <c r="B53" s="242"/>
      <c r="C53" s="367" t="s">
        <v>462</v>
      </c>
      <c r="D53" s="367"/>
      <c r="E53" s="367"/>
      <c r="F53" s="367"/>
      <c r="G53" s="367"/>
      <c r="H53" s="367"/>
      <c r="I53" s="367"/>
      <c r="J53" s="367"/>
      <c r="K53" s="243"/>
    </row>
    <row r="54" spans="2:11" ht="12.75" customHeight="1">
      <c r="B54" s="242"/>
      <c r="C54" s="245"/>
      <c r="D54" s="245"/>
      <c r="E54" s="245"/>
      <c r="F54" s="245"/>
      <c r="G54" s="245"/>
      <c r="H54" s="245"/>
      <c r="I54" s="245"/>
      <c r="J54" s="245"/>
      <c r="K54" s="243"/>
    </row>
    <row r="55" spans="2:11" ht="15" customHeight="1">
      <c r="B55" s="242"/>
      <c r="C55" s="367" t="s">
        <v>463</v>
      </c>
      <c r="D55" s="367"/>
      <c r="E55" s="367"/>
      <c r="F55" s="367"/>
      <c r="G55" s="367"/>
      <c r="H55" s="367"/>
      <c r="I55" s="367"/>
      <c r="J55" s="367"/>
      <c r="K55" s="243"/>
    </row>
    <row r="56" spans="2:11" ht="15" customHeight="1">
      <c r="B56" s="242"/>
      <c r="C56" s="247"/>
      <c r="D56" s="367" t="s">
        <v>464</v>
      </c>
      <c r="E56" s="367"/>
      <c r="F56" s="367"/>
      <c r="G56" s="367"/>
      <c r="H56" s="367"/>
      <c r="I56" s="367"/>
      <c r="J56" s="367"/>
      <c r="K56" s="243"/>
    </row>
    <row r="57" spans="2:11" ht="15" customHeight="1">
      <c r="B57" s="242"/>
      <c r="C57" s="247"/>
      <c r="D57" s="367" t="s">
        <v>465</v>
      </c>
      <c r="E57" s="367"/>
      <c r="F57" s="367"/>
      <c r="G57" s="367"/>
      <c r="H57" s="367"/>
      <c r="I57" s="367"/>
      <c r="J57" s="367"/>
      <c r="K57" s="243"/>
    </row>
    <row r="58" spans="2:11" ht="15" customHeight="1">
      <c r="B58" s="242"/>
      <c r="C58" s="247"/>
      <c r="D58" s="367" t="s">
        <v>466</v>
      </c>
      <c r="E58" s="367"/>
      <c r="F58" s="367"/>
      <c r="G58" s="367"/>
      <c r="H58" s="367"/>
      <c r="I58" s="367"/>
      <c r="J58" s="367"/>
      <c r="K58" s="243"/>
    </row>
    <row r="59" spans="2:11" ht="15" customHeight="1">
      <c r="B59" s="242"/>
      <c r="C59" s="247"/>
      <c r="D59" s="367" t="s">
        <v>467</v>
      </c>
      <c r="E59" s="367"/>
      <c r="F59" s="367"/>
      <c r="G59" s="367"/>
      <c r="H59" s="367"/>
      <c r="I59" s="367"/>
      <c r="J59" s="367"/>
      <c r="K59" s="243"/>
    </row>
    <row r="60" spans="2:11" ht="15" customHeight="1">
      <c r="B60" s="242"/>
      <c r="C60" s="247"/>
      <c r="D60" s="366" t="s">
        <v>468</v>
      </c>
      <c r="E60" s="366"/>
      <c r="F60" s="366"/>
      <c r="G60" s="366"/>
      <c r="H60" s="366"/>
      <c r="I60" s="366"/>
      <c r="J60" s="366"/>
      <c r="K60" s="243"/>
    </row>
    <row r="61" spans="2:11" ht="15" customHeight="1">
      <c r="B61" s="242"/>
      <c r="C61" s="247"/>
      <c r="D61" s="367" t="s">
        <v>469</v>
      </c>
      <c r="E61" s="367"/>
      <c r="F61" s="367"/>
      <c r="G61" s="367"/>
      <c r="H61" s="367"/>
      <c r="I61" s="367"/>
      <c r="J61" s="367"/>
      <c r="K61" s="243"/>
    </row>
    <row r="62" spans="2:11" ht="12.75" customHeight="1">
      <c r="B62" s="242"/>
      <c r="C62" s="247"/>
      <c r="D62" s="247"/>
      <c r="E62" s="250"/>
      <c r="F62" s="247"/>
      <c r="G62" s="247"/>
      <c r="H62" s="247"/>
      <c r="I62" s="247"/>
      <c r="J62" s="247"/>
      <c r="K62" s="243"/>
    </row>
    <row r="63" spans="2:11" ht="15" customHeight="1">
      <c r="B63" s="242"/>
      <c r="C63" s="247"/>
      <c r="D63" s="367" t="s">
        <v>470</v>
      </c>
      <c r="E63" s="367"/>
      <c r="F63" s="367"/>
      <c r="G63" s="367"/>
      <c r="H63" s="367"/>
      <c r="I63" s="367"/>
      <c r="J63" s="367"/>
      <c r="K63" s="243"/>
    </row>
    <row r="64" spans="2:11" ht="15" customHeight="1">
      <c r="B64" s="242"/>
      <c r="C64" s="247"/>
      <c r="D64" s="366" t="s">
        <v>471</v>
      </c>
      <c r="E64" s="366"/>
      <c r="F64" s="366"/>
      <c r="G64" s="366"/>
      <c r="H64" s="366"/>
      <c r="I64" s="366"/>
      <c r="J64" s="366"/>
      <c r="K64" s="243"/>
    </row>
    <row r="65" spans="2:11" ht="15" customHeight="1">
      <c r="B65" s="242"/>
      <c r="C65" s="247"/>
      <c r="D65" s="367" t="s">
        <v>472</v>
      </c>
      <c r="E65" s="367"/>
      <c r="F65" s="367"/>
      <c r="G65" s="367"/>
      <c r="H65" s="367"/>
      <c r="I65" s="367"/>
      <c r="J65" s="367"/>
      <c r="K65" s="243"/>
    </row>
    <row r="66" spans="2:11" ht="15" customHeight="1">
      <c r="B66" s="242"/>
      <c r="C66" s="247"/>
      <c r="D66" s="367" t="s">
        <v>473</v>
      </c>
      <c r="E66" s="367"/>
      <c r="F66" s="367"/>
      <c r="G66" s="367"/>
      <c r="H66" s="367"/>
      <c r="I66" s="367"/>
      <c r="J66" s="367"/>
      <c r="K66" s="243"/>
    </row>
    <row r="67" spans="2:11" ht="15" customHeight="1">
      <c r="B67" s="242"/>
      <c r="C67" s="247"/>
      <c r="D67" s="367" t="s">
        <v>474</v>
      </c>
      <c r="E67" s="367"/>
      <c r="F67" s="367"/>
      <c r="G67" s="367"/>
      <c r="H67" s="367"/>
      <c r="I67" s="367"/>
      <c r="J67" s="367"/>
      <c r="K67" s="243"/>
    </row>
    <row r="68" spans="2:11" ht="15" customHeight="1">
      <c r="B68" s="242"/>
      <c r="C68" s="247"/>
      <c r="D68" s="367" t="s">
        <v>475</v>
      </c>
      <c r="E68" s="367"/>
      <c r="F68" s="367"/>
      <c r="G68" s="367"/>
      <c r="H68" s="367"/>
      <c r="I68" s="367"/>
      <c r="J68" s="367"/>
      <c r="K68" s="243"/>
    </row>
    <row r="69" spans="2:11" ht="12.75" customHeight="1">
      <c r="B69" s="251"/>
      <c r="C69" s="252"/>
      <c r="D69" s="252"/>
      <c r="E69" s="252"/>
      <c r="F69" s="252"/>
      <c r="G69" s="252"/>
      <c r="H69" s="252"/>
      <c r="I69" s="252"/>
      <c r="J69" s="252"/>
      <c r="K69" s="253"/>
    </row>
    <row r="70" spans="2:11" ht="18.75" customHeight="1">
      <c r="B70" s="254"/>
      <c r="C70" s="254"/>
      <c r="D70" s="254"/>
      <c r="E70" s="254"/>
      <c r="F70" s="254"/>
      <c r="G70" s="254"/>
      <c r="H70" s="254"/>
      <c r="I70" s="254"/>
      <c r="J70" s="254"/>
      <c r="K70" s="255"/>
    </row>
    <row r="71" spans="2:11" ht="18.75" customHeight="1">
      <c r="B71" s="255"/>
      <c r="C71" s="255"/>
      <c r="D71" s="255"/>
      <c r="E71" s="255"/>
      <c r="F71" s="255"/>
      <c r="G71" s="255"/>
      <c r="H71" s="255"/>
      <c r="I71" s="255"/>
      <c r="J71" s="255"/>
      <c r="K71" s="255"/>
    </row>
    <row r="72" spans="2:11" ht="7.5" customHeight="1">
      <c r="B72" s="256"/>
      <c r="C72" s="257"/>
      <c r="D72" s="257"/>
      <c r="E72" s="257"/>
      <c r="F72" s="257"/>
      <c r="G72" s="257"/>
      <c r="H72" s="257"/>
      <c r="I72" s="257"/>
      <c r="J72" s="257"/>
      <c r="K72" s="258"/>
    </row>
    <row r="73" spans="2:11" ht="45" customHeight="1">
      <c r="B73" s="259"/>
      <c r="C73" s="365" t="s">
        <v>83</v>
      </c>
      <c r="D73" s="365"/>
      <c r="E73" s="365"/>
      <c r="F73" s="365"/>
      <c r="G73" s="365"/>
      <c r="H73" s="365"/>
      <c r="I73" s="365"/>
      <c r="J73" s="365"/>
      <c r="K73" s="260"/>
    </row>
    <row r="74" spans="2:11" ht="17.25" customHeight="1">
      <c r="B74" s="259"/>
      <c r="C74" s="261" t="s">
        <v>476</v>
      </c>
      <c r="D74" s="261"/>
      <c r="E74" s="261"/>
      <c r="F74" s="261" t="s">
        <v>477</v>
      </c>
      <c r="G74" s="262"/>
      <c r="H74" s="261" t="s">
        <v>104</v>
      </c>
      <c r="I74" s="261" t="s">
        <v>53</v>
      </c>
      <c r="J74" s="261" t="s">
        <v>478</v>
      </c>
      <c r="K74" s="260"/>
    </row>
    <row r="75" spans="2:11" ht="17.25" customHeight="1">
      <c r="B75" s="259"/>
      <c r="C75" s="263" t="s">
        <v>479</v>
      </c>
      <c r="D75" s="263"/>
      <c r="E75" s="263"/>
      <c r="F75" s="264" t="s">
        <v>480</v>
      </c>
      <c r="G75" s="265"/>
      <c r="H75" s="263"/>
      <c r="I75" s="263"/>
      <c r="J75" s="263" t="s">
        <v>481</v>
      </c>
      <c r="K75" s="260"/>
    </row>
    <row r="76" spans="2:11" ht="5.25" customHeight="1">
      <c r="B76" s="259"/>
      <c r="C76" s="266"/>
      <c r="D76" s="266"/>
      <c r="E76" s="266"/>
      <c r="F76" s="266"/>
      <c r="G76" s="267"/>
      <c r="H76" s="266"/>
      <c r="I76" s="266"/>
      <c r="J76" s="266"/>
      <c r="K76" s="260"/>
    </row>
    <row r="77" spans="2:11" ht="15" customHeight="1">
      <c r="B77" s="259"/>
      <c r="C77" s="249" t="s">
        <v>49</v>
      </c>
      <c r="D77" s="266"/>
      <c r="E77" s="266"/>
      <c r="F77" s="268" t="s">
        <v>482</v>
      </c>
      <c r="G77" s="267"/>
      <c r="H77" s="249" t="s">
        <v>483</v>
      </c>
      <c r="I77" s="249" t="s">
        <v>484</v>
      </c>
      <c r="J77" s="249">
        <v>20</v>
      </c>
      <c r="K77" s="260"/>
    </row>
    <row r="78" spans="2:11" ht="15" customHeight="1">
      <c r="B78" s="259"/>
      <c r="C78" s="249" t="s">
        <v>485</v>
      </c>
      <c r="D78" s="249"/>
      <c r="E78" s="249"/>
      <c r="F78" s="268" t="s">
        <v>482</v>
      </c>
      <c r="G78" s="267"/>
      <c r="H78" s="249" t="s">
        <v>486</v>
      </c>
      <c r="I78" s="249" t="s">
        <v>484</v>
      </c>
      <c r="J78" s="249">
        <v>120</v>
      </c>
      <c r="K78" s="260"/>
    </row>
    <row r="79" spans="2:11" ht="15" customHeight="1">
      <c r="B79" s="269"/>
      <c r="C79" s="249" t="s">
        <v>487</v>
      </c>
      <c r="D79" s="249"/>
      <c r="E79" s="249"/>
      <c r="F79" s="268" t="s">
        <v>488</v>
      </c>
      <c r="G79" s="267"/>
      <c r="H79" s="249" t="s">
        <v>489</v>
      </c>
      <c r="I79" s="249" t="s">
        <v>484</v>
      </c>
      <c r="J79" s="249">
        <v>50</v>
      </c>
      <c r="K79" s="260"/>
    </row>
    <row r="80" spans="2:11" ht="15" customHeight="1">
      <c r="B80" s="269"/>
      <c r="C80" s="249" t="s">
        <v>490</v>
      </c>
      <c r="D80" s="249"/>
      <c r="E80" s="249"/>
      <c r="F80" s="268" t="s">
        <v>482</v>
      </c>
      <c r="G80" s="267"/>
      <c r="H80" s="249" t="s">
        <v>491</v>
      </c>
      <c r="I80" s="249" t="s">
        <v>492</v>
      </c>
      <c r="J80" s="249"/>
      <c r="K80" s="260"/>
    </row>
    <row r="81" spans="2:11" ht="15" customHeight="1">
      <c r="B81" s="269"/>
      <c r="C81" s="270" t="s">
        <v>493</v>
      </c>
      <c r="D81" s="270"/>
      <c r="E81" s="270"/>
      <c r="F81" s="271" t="s">
        <v>488</v>
      </c>
      <c r="G81" s="270"/>
      <c r="H81" s="270" t="s">
        <v>494</v>
      </c>
      <c r="I81" s="270" t="s">
        <v>484</v>
      </c>
      <c r="J81" s="270">
        <v>15</v>
      </c>
      <c r="K81" s="260"/>
    </row>
    <row r="82" spans="2:11" ht="15" customHeight="1">
      <c r="B82" s="269"/>
      <c r="C82" s="270" t="s">
        <v>495</v>
      </c>
      <c r="D82" s="270"/>
      <c r="E82" s="270"/>
      <c r="F82" s="271" t="s">
        <v>488</v>
      </c>
      <c r="G82" s="270"/>
      <c r="H82" s="270" t="s">
        <v>496</v>
      </c>
      <c r="I82" s="270" t="s">
        <v>484</v>
      </c>
      <c r="J82" s="270">
        <v>15</v>
      </c>
      <c r="K82" s="260"/>
    </row>
    <row r="83" spans="2:11" ht="15" customHeight="1">
      <c r="B83" s="269"/>
      <c r="C83" s="270" t="s">
        <v>497</v>
      </c>
      <c r="D83" s="270"/>
      <c r="E83" s="270"/>
      <c r="F83" s="271" t="s">
        <v>488</v>
      </c>
      <c r="G83" s="270"/>
      <c r="H83" s="270" t="s">
        <v>498</v>
      </c>
      <c r="I83" s="270" t="s">
        <v>484</v>
      </c>
      <c r="J83" s="270">
        <v>20</v>
      </c>
      <c r="K83" s="260"/>
    </row>
    <row r="84" spans="2:11" ht="15" customHeight="1">
      <c r="B84" s="269"/>
      <c r="C84" s="270" t="s">
        <v>499</v>
      </c>
      <c r="D84" s="270"/>
      <c r="E84" s="270"/>
      <c r="F84" s="271" t="s">
        <v>488</v>
      </c>
      <c r="G84" s="270"/>
      <c r="H84" s="270" t="s">
        <v>500</v>
      </c>
      <c r="I84" s="270" t="s">
        <v>484</v>
      </c>
      <c r="J84" s="270">
        <v>20</v>
      </c>
      <c r="K84" s="260"/>
    </row>
    <row r="85" spans="2:11" ht="15" customHeight="1">
      <c r="B85" s="269"/>
      <c r="C85" s="249" t="s">
        <v>501</v>
      </c>
      <c r="D85" s="249"/>
      <c r="E85" s="249"/>
      <c r="F85" s="268" t="s">
        <v>488</v>
      </c>
      <c r="G85" s="267"/>
      <c r="H85" s="249" t="s">
        <v>502</v>
      </c>
      <c r="I85" s="249" t="s">
        <v>484</v>
      </c>
      <c r="J85" s="249">
        <v>50</v>
      </c>
      <c r="K85" s="260"/>
    </row>
    <row r="86" spans="2:11" ht="15" customHeight="1">
      <c r="B86" s="269"/>
      <c r="C86" s="249" t="s">
        <v>503</v>
      </c>
      <c r="D86" s="249"/>
      <c r="E86" s="249"/>
      <c r="F86" s="268" t="s">
        <v>488</v>
      </c>
      <c r="G86" s="267"/>
      <c r="H86" s="249" t="s">
        <v>504</v>
      </c>
      <c r="I86" s="249" t="s">
        <v>484</v>
      </c>
      <c r="J86" s="249">
        <v>20</v>
      </c>
      <c r="K86" s="260"/>
    </row>
    <row r="87" spans="2:11" ht="15" customHeight="1">
      <c r="B87" s="269"/>
      <c r="C87" s="249" t="s">
        <v>505</v>
      </c>
      <c r="D87" s="249"/>
      <c r="E87" s="249"/>
      <c r="F87" s="268" t="s">
        <v>488</v>
      </c>
      <c r="G87" s="267"/>
      <c r="H87" s="249" t="s">
        <v>506</v>
      </c>
      <c r="I87" s="249" t="s">
        <v>484</v>
      </c>
      <c r="J87" s="249">
        <v>20</v>
      </c>
      <c r="K87" s="260"/>
    </row>
    <row r="88" spans="2:11" ht="15" customHeight="1">
      <c r="B88" s="269"/>
      <c r="C88" s="249" t="s">
        <v>507</v>
      </c>
      <c r="D88" s="249"/>
      <c r="E88" s="249"/>
      <c r="F88" s="268" t="s">
        <v>488</v>
      </c>
      <c r="G88" s="267"/>
      <c r="H88" s="249" t="s">
        <v>508</v>
      </c>
      <c r="I88" s="249" t="s">
        <v>484</v>
      </c>
      <c r="J88" s="249">
        <v>50</v>
      </c>
      <c r="K88" s="260"/>
    </row>
    <row r="89" spans="2:11" ht="15" customHeight="1">
      <c r="B89" s="269"/>
      <c r="C89" s="249" t="s">
        <v>509</v>
      </c>
      <c r="D89" s="249"/>
      <c r="E89" s="249"/>
      <c r="F89" s="268" t="s">
        <v>488</v>
      </c>
      <c r="G89" s="267"/>
      <c r="H89" s="249" t="s">
        <v>509</v>
      </c>
      <c r="I89" s="249" t="s">
        <v>484</v>
      </c>
      <c r="J89" s="249">
        <v>50</v>
      </c>
      <c r="K89" s="260"/>
    </row>
    <row r="90" spans="2:11" ht="15" customHeight="1">
      <c r="B90" s="269"/>
      <c r="C90" s="249" t="s">
        <v>109</v>
      </c>
      <c r="D90" s="249"/>
      <c r="E90" s="249"/>
      <c r="F90" s="268" t="s">
        <v>488</v>
      </c>
      <c r="G90" s="267"/>
      <c r="H90" s="249" t="s">
        <v>510</v>
      </c>
      <c r="I90" s="249" t="s">
        <v>484</v>
      </c>
      <c r="J90" s="249">
        <v>255</v>
      </c>
      <c r="K90" s="260"/>
    </row>
    <row r="91" spans="2:11" ht="15" customHeight="1">
      <c r="B91" s="269"/>
      <c r="C91" s="249" t="s">
        <v>511</v>
      </c>
      <c r="D91" s="249"/>
      <c r="E91" s="249"/>
      <c r="F91" s="268" t="s">
        <v>482</v>
      </c>
      <c r="G91" s="267"/>
      <c r="H91" s="249" t="s">
        <v>512</v>
      </c>
      <c r="I91" s="249" t="s">
        <v>513</v>
      </c>
      <c r="J91" s="249"/>
      <c r="K91" s="260"/>
    </row>
    <row r="92" spans="2:11" ht="15" customHeight="1">
      <c r="B92" s="269"/>
      <c r="C92" s="249" t="s">
        <v>514</v>
      </c>
      <c r="D92" s="249"/>
      <c r="E92" s="249"/>
      <c r="F92" s="268" t="s">
        <v>482</v>
      </c>
      <c r="G92" s="267"/>
      <c r="H92" s="249" t="s">
        <v>515</v>
      </c>
      <c r="I92" s="249" t="s">
        <v>516</v>
      </c>
      <c r="J92" s="249"/>
      <c r="K92" s="260"/>
    </row>
    <row r="93" spans="2:11" ht="15" customHeight="1">
      <c r="B93" s="269"/>
      <c r="C93" s="249" t="s">
        <v>517</v>
      </c>
      <c r="D93" s="249"/>
      <c r="E93" s="249"/>
      <c r="F93" s="268" t="s">
        <v>482</v>
      </c>
      <c r="G93" s="267"/>
      <c r="H93" s="249" t="s">
        <v>517</v>
      </c>
      <c r="I93" s="249" t="s">
        <v>516</v>
      </c>
      <c r="J93" s="249"/>
      <c r="K93" s="260"/>
    </row>
    <row r="94" spans="2:11" ht="15" customHeight="1">
      <c r="B94" s="269"/>
      <c r="C94" s="249" t="s">
        <v>34</v>
      </c>
      <c r="D94" s="249"/>
      <c r="E94" s="249"/>
      <c r="F94" s="268" t="s">
        <v>482</v>
      </c>
      <c r="G94" s="267"/>
      <c r="H94" s="249" t="s">
        <v>518</v>
      </c>
      <c r="I94" s="249" t="s">
        <v>516</v>
      </c>
      <c r="J94" s="249"/>
      <c r="K94" s="260"/>
    </row>
    <row r="95" spans="2:11" ht="15" customHeight="1">
      <c r="B95" s="269"/>
      <c r="C95" s="249" t="s">
        <v>44</v>
      </c>
      <c r="D95" s="249"/>
      <c r="E95" s="249"/>
      <c r="F95" s="268" t="s">
        <v>482</v>
      </c>
      <c r="G95" s="267"/>
      <c r="H95" s="249" t="s">
        <v>519</v>
      </c>
      <c r="I95" s="249" t="s">
        <v>516</v>
      </c>
      <c r="J95" s="249"/>
      <c r="K95" s="260"/>
    </row>
    <row r="96" spans="2:11" ht="15" customHeight="1">
      <c r="B96" s="272"/>
      <c r="C96" s="273"/>
      <c r="D96" s="273"/>
      <c r="E96" s="273"/>
      <c r="F96" s="273"/>
      <c r="G96" s="273"/>
      <c r="H96" s="273"/>
      <c r="I96" s="273"/>
      <c r="J96" s="273"/>
      <c r="K96" s="274"/>
    </row>
    <row r="97" spans="2:11" ht="18.75" customHeight="1">
      <c r="B97" s="275"/>
      <c r="C97" s="276"/>
      <c r="D97" s="276"/>
      <c r="E97" s="276"/>
      <c r="F97" s="276"/>
      <c r="G97" s="276"/>
      <c r="H97" s="276"/>
      <c r="I97" s="276"/>
      <c r="J97" s="276"/>
      <c r="K97" s="275"/>
    </row>
    <row r="98" spans="2:11" ht="18.75" customHeight="1">
      <c r="B98" s="255"/>
      <c r="C98" s="255"/>
      <c r="D98" s="255"/>
      <c r="E98" s="255"/>
      <c r="F98" s="255"/>
      <c r="G98" s="255"/>
      <c r="H98" s="255"/>
      <c r="I98" s="255"/>
      <c r="J98" s="255"/>
      <c r="K98" s="255"/>
    </row>
    <row r="99" spans="2:11" ht="7.5" customHeight="1">
      <c r="B99" s="256"/>
      <c r="C99" s="257"/>
      <c r="D99" s="257"/>
      <c r="E99" s="257"/>
      <c r="F99" s="257"/>
      <c r="G99" s="257"/>
      <c r="H99" s="257"/>
      <c r="I99" s="257"/>
      <c r="J99" s="257"/>
      <c r="K99" s="258"/>
    </row>
    <row r="100" spans="2:11" ht="45" customHeight="1">
      <c r="B100" s="259"/>
      <c r="C100" s="365" t="s">
        <v>520</v>
      </c>
      <c r="D100" s="365"/>
      <c r="E100" s="365"/>
      <c r="F100" s="365"/>
      <c r="G100" s="365"/>
      <c r="H100" s="365"/>
      <c r="I100" s="365"/>
      <c r="J100" s="365"/>
      <c r="K100" s="260"/>
    </row>
    <row r="101" spans="2:11" ht="17.25" customHeight="1">
      <c r="B101" s="259"/>
      <c r="C101" s="261" t="s">
        <v>476</v>
      </c>
      <c r="D101" s="261"/>
      <c r="E101" s="261"/>
      <c r="F101" s="261" t="s">
        <v>477</v>
      </c>
      <c r="G101" s="262"/>
      <c r="H101" s="261" t="s">
        <v>104</v>
      </c>
      <c r="I101" s="261" t="s">
        <v>53</v>
      </c>
      <c r="J101" s="261" t="s">
        <v>478</v>
      </c>
      <c r="K101" s="260"/>
    </row>
    <row r="102" spans="2:11" ht="17.25" customHeight="1">
      <c r="B102" s="259"/>
      <c r="C102" s="263" t="s">
        <v>479</v>
      </c>
      <c r="D102" s="263"/>
      <c r="E102" s="263"/>
      <c r="F102" s="264" t="s">
        <v>480</v>
      </c>
      <c r="G102" s="265"/>
      <c r="H102" s="263"/>
      <c r="I102" s="263"/>
      <c r="J102" s="263" t="s">
        <v>481</v>
      </c>
      <c r="K102" s="260"/>
    </row>
    <row r="103" spans="2:11" ht="5.25" customHeight="1">
      <c r="B103" s="259"/>
      <c r="C103" s="261"/>
      <c r="D103" s="261"/>
      <c r="E103" s="261"/>
      <c r="F103" s="261"/>
      <c r="G103" s="277"/>
      <c r="H103" s="261"/>
      <c r="I103" s="261"/>
      <c r="J103" s="261"/>
      <c r="K103" s="260"/>
    </row>
    <row r="104" spans="2:11" ht="15" customHeight="1">
      <c r="B104" s="259"/>
      <c r="C104" s="249" t="s">
        <v>49</v>
      </c>
      <c r="D104" s="266"/>
      <c r="E104" s="266"/>
      <c r="F104" s="268" t="s">
        <v>482</v>
      </c>
      <c r="G104" s="277"/>
      <c r="H104" s="249" t="s">
        <v>521</v>
      </c>
      <c r="I104" s="249" t="s">
        <v>484</v>
      </c>
      <c r="J104" s="249">
        <v>20</v>
      </c>
      <c r="K104" s="260"/>
    </row>
    <row r="105" spans="2:11" ht="15" customHeight="1">
      <c r="B105" s="259"/>
      <c r="C105" s="249" t="s">
        <v>485</v>
      </c>
      <c r="D105" s="249"/>
      <c r="E105" s="249"/>
      <c r="F105" s="268" t="s">
        <v>482</v>
      </c>
      <c r="G105" s="249"/>
      <c r="H105" s="249" t="s">
        <v>521</v>
      </c>
      <c r="I105" s="249" t="s">
        <v>484</v>
      </c>
      <c r="J105" s="249">
        <v>120</v>
      </c>
      <c r="K105" s="260"/>
    </row>
    <row r="106" spans="2:11" ht="15" customHeight="1">
      <c r="B106" s="269"/>
      <c r="C106" s="249" t="s">
        <v>487</v>
      </c>
      <c r="D106" s="249"/>
      <c r="E106" s="249"/>
      <c r="F106" s="268" t="s">
        <v>488</v>
      </c>
      <c r="G106" s="249"/>
      <c r="H106" s="249" t="s">
        <v>521</v>
      </c>
      <c r="I106" s="249" t="s">
        <v>484</v>
      </c>
      <c r="J106" s="249">
        <v>50</v>
      </c>
      <c r="K106" s="260"/>
    </row>
    <row r="107" spans="2:11" ht="15" customHeight="1">
      <c r="B107" s="269"/>
      <c r="C107" s="249" t="s">
        <v>490</v>
      </c>
      <c r="D107" s="249"/>
      <c r="E107" s="249"/>
      <c r="F107" s="268" t="s">
        <v>482</v>
      </c>
      <c r="G107" s="249"/>
      <c r="H107" s="249" t="s">
        <v>521</v>
      </c>
      <c r="I107" s="249" t="s">
        <v>492</v>
      </c>
      <c r="J107" s="249"/>
      <c r="K107" s="260"/>
    </row>
    <row r="108" spans="2:11" ht="15" customHeight="1">
      <c r="B108" s="269"/>
      <c r="C108" s="249" t="s">
        <v>501</v>
      </c>
      <c r="D108" s="249"/>
      <c r="E108" s="249"/>
      <c r="F108" s="268" t="s">
        <v>488</v>
      </c>
      <c r="G108" s="249"/>
      <c r="H108" s="249" t="s">
        <v>521</v>
      </c>
      <c r="I108" s="249" t="s">
        <v>484</v>
      </c>
      <c r="J108" s="249">
        <v>50</v>
      </c>
      <c r="K108" s="260"/>
    </row>
    <row r="109" spans="2:11" ht="15" customHeight="1">
      <c r="B109" s="269"/>
      <c r="C109" s="249" t="s">
        <v>509</v>
      </c>
      <c r="D109" s="249"/>
      <c r="E109" s="249"/>
      <c r="F109" s="268" t="s">
        <v>488</v>
      </c>
      <c r="G109" s="249"/>
      <c r="H109" s="249" t="s">
        <v>521</v>
      </c>
      <c r="I109" s="249" t="s">
        <v>484</v>
      </c>
      <c r="J109" s="249">
        <v>50</v>
      </c>
      <c r="K109" s="260"/>
    </row>
    <row r="110" spans="2:11" ht="15" customHeight="1">
      <c r="B110" s="269"/>
      <c r="C110" s="249" t="s">
        <v>507</v>
      </c>
      <c r="D110" s="249"/>
      <c r="E110" s="249"/>
      <c r="F110" s="268" t="s">
        <v>488</v>
      </c>
      <c r="G110" s="249"/>
      <c r="H110" s="249" t="s">
        <v>521</v>
      </c>
      <c r="I110" s="249" t="s">
        <v>484</v>
      </c>
      <c r="J110" s="249">
        <v>50</v>
      </c>
      <c r="K110" s="260"/>
    </row>
    <row r="111" spans="2:11" ht="15" customHeight="1">
      <c r="B111" s="269"/>
      <c r="C111" s="249" t="s">
        <v>49</v>
      </c>
      <c r="D111" s="249"/>
      <c r="E111" s="249"/>
      <c r="F111" s="268" t="s">
        <v>482</v>
      </c>
      <c r="G111" s="249"/>
      <c r="H111" s="249" t="s">
        <v>522</v>
      </c>
      <c r="I111" s="249" t="s">
        <v>484</v>
      </c>
      <c r="J111" s="249">
        <v>20</v>
      </c>
      <c r="K111" s="260"/>
    </row>
    <row r="112" spans="2:11" ht="15" customHeight="1">
      <c r="B112" s="269"/>
      <c r="C112" s="249" t="s">
        <v>523</v>
      </c>
      <c r="D112" s="249"/>
      <c r="E112" s="249"/>
      <c r="F112" s="268" t="s">
        <v>482</v>
      </c>
      <c r="G112" s="249"/>
      <c r="H112" s="249" t="s">
        <v>524</v>
      </c>
      <c r="I112" s="249" t="s">
        <v>484</v>
      </c>
      <c r="J112" s="249">
        <v>120</v>
      </c>
      <c r="K112" s="260"/>
    </row>
    <row r="113" spans="2:11" ht="15" customHeight="1">
      <c r="B113" s="269"/>
      <c r="C113" s="249" t="s">
        <v>34</v>
      </c>
      <c r="D113" s="249"/>
      <c r="E113" s="249"/>
      <c r="F113" s="268" t="s">
        <v>482</v>
      </c>
      <c r="G113" s="249"/>
      <c r="H113" s="249" t="s">
        <v>525</v>
      </c>
      <c r="I113" s="249" t="s">
        <v>516</v>
      </c>
      <c r="J113" s="249"/>
      <c r="K113" s="260"/>
    </row>
    <row r="114" spans="2:11" ht="15" customHeight="1">
      <c r="B114" s="269"/>
      <c r="C114" s="249" t="s">
        <v>44</v>
      </c>
      <c r="D114" s="249"/>
      <c r="E114" s="249"/>
      <c r="F114" s="268" t="s">
        <v>482</v>
      </c>
      <c r="G114" s="249"/>
      <c r="H114" s="249" t="s">
        <v>526</v>
      </c>
      <c r="I114" s="249" t="s">
        <v>516</v>
      </c>
      <c r="J114" s="249"/>
      <c r="K114" s="260"/>
    </row>
    <row r="115" spans="2:11" ht="15" customHeight="1">
      <c r="B115" s="269"/>
      <c r="C115" s="249" t="s">
        <v>53</v>
      </c>
      <c r="D115" s="249"/>
      <c r="E115" s="249"/>
      <c r="F115" s="268" t="s">
        <v>482</v>
      </c>
      <c r="G115" s="249"/>
      <c r="H115" s="249" t="s">
        <v>527</v>
      </c>
      <c r="I115" s="249" t="s">
        <v>528</v>
      </c>
      <c r="J115" s="249"/>
      <c r="K115" s="260"/>
    </row>
    <row r="116" spans="2:11" ht="15" customHeight="1">
      <c r="B116" s="272"/>
      <c r="C116" s="278"/>
      <c r="D116" s="278"/>
      <c r="E116" s="278"/>
      <c r="F116" s="278"/>
      <c r="G116" s="278"/>
      <c r="H116" s="278"/>
      <c r="I116" s="278"/>
      <c r="J116" s="278"/>
      <c r="K116" s="274"/>
    </row>
    <row r="117" spans="2:11" ht="18.75" customHeight="1">
      <c r="B117" s="279"/>
      <c r="C117" s="245"/>
      <c r="D117" s="245"/>
      <c r="E117" s="245"/>
      <c r="F117" s="280"/>
      <c r="G117" s="245"/>
      <c r="H117" s="245"/>
      <c r="I117" s="245"/>
      <c r="J117" s="245"/>
      <c r="K117" s="279"/>
    </row>
    <row r="118" spans="2:11" ht="18.75" customHeight="1">
      <c r="B118" s="255"/>
      <c r="C118" s="255"/>
      <c r="D118" s="255"/>
      <c r="E118" s="255"/>
      <c r="F118" s="255"/>
      <c r="G118" s="255"/>
      <c r="H118" s="255"/>
      <c r="I118" s="255"/>
      <c r="J118" s="255"/>
      <c r="K118" s="255"/>
    </row>
    <row r="119" spans="2:11" ht="7.5" customHeight="1">
      <c r="B119" s="281"/>
      <c r="C119" s="282"/>
      <c r="D119" s="282"/>
      <c r="E119" s="282"/>
      <c r="F119" s="282"/>
      <c r="G119" s="282"/>
      <c r="H119" s="282"/>
      <c r="I119" s="282"/>
      <c r="J119" s="282"/>
      <c r="K119" s="283"/>
    </row>
    <row r="120" spans="2:11" ht="45" customHeight="1">
      <c r="B120" s="284"/>
      <c r="C120" s="364" t="s">
        <v>529</v>
      </c>
      <c r="D120" s="364"/>
      <c r="E120" s="364"/>
      <c r="F120" s="364"/>
      <c r="G120" s="364"/>
      <c r="H120" s="364"/>
      <c r="I120" s="364"/>
      <c r="J120" s="364"/>
      <c r="K120" s="285"/>
    </row>
    <row r="121" spans="2:11" ht="17.25" customHeight="1">
      <c r="B121" s="286"/>
      <c r="C121" s="261" t="s">
        <v>476</v>
      </c>
      <c r="D121" s="261"/>
      <c r="E121" s="261"/>
      <c r="F121" s="261" t="s">
        <v>477</v>
      </c>
      <c r="G121" s="262"/>
      <c r="H121" s="261" t="s">
        <v>104</v>
      </c>
      <c r="I121" s="261" t="s">
        <v>53</v>
      </c>
      <c r="J121" s="261" t="s">
        <v>478</v>
      </c>
      <c r="K121" s="287"/>
    </row>
    <row r="122" spans="2:11" ht="17.25" customHeight="1">
      <c r="B122" s="286"/>
      <c r="C122" s="263" t="s">
        <v>479</v>
      </c>
      <c r="D122" s="263"/>
      <c r="E122" s="263"/>
      <c r="F122" s="264" t="s">
        <v>480</v>
      </c>
      <c r="G122" s="265"/>
      <c r="H122" s="263"/>
      <c r="I122" s="263"/>
      <c r="J122" s="263" t="s">
        <v>481</v>
      </c>
      <c r="K122" s="287"/>
    </row>
    <row r="123" spans="2:11" ht="5.25" customHeight="1">
      <c r="B123" s="288"/>
      <c r="C123" s="266"/>
      <c r="D123" s="266"/>
      <c r="E123" s="266"/>
      <c r="F123" s="266"/>
      <c r="G123" s="249"/>
      <c r="H123" s="266"/>
      <c r="I123" s="266"/>
      <c r="J123" s="266"/>
      <c r="K123" s="289"/>
    </row>
    <row r="124" spans="2:11" ht="15" customHeight="1">
      <c r="B124" s="288"/>
      <c r="C124" s="249" t="s">
        <v>485</v>
      </c>
      <c r="D124" s="266"/>
      <c r="E124" s="266"/>
      <c r="F124" s="268" t="s">
        <v>482</v>
      </c>
      <c r="G124" s="249"/>
      <c r="H124" s="249" t="s">
        <v>521</v>
      </c>
      <c r="I124" s="249" t="s">
        <v>484</v>
      </c>
      <c r="J124" s="249">
        <v>120</v>
      </c>
      <c r="K124" s="290"/>
    </row>
    <row r="125" spans="2:11" ht="15" customHeight="1">
      <c r="B125" s="288"/>
      <c r="C125" s="249" t="s">
        <v>530</v>
      </c>
      <c r="D125" s="249"/>
      <c r="E125" s="249"/>
      <c r="F125" s="268" t="s">
        <v>482</v>
      </c>
      <c r="G125" s="249"/>
      <c r="H125" s="249" t="s">
        <v>531</v>
      </c>
      <c r="I125" s="249" t="s">
        <v>484</v>
      </c>
      <c r="J125" s="249" t="s">
        <v>532</v>
      </c>
      <c r="K125" s="290"/>
    </row>
    <row r="126" spans="2:11" ht="15" customHeight="1">
      <c r="B126" s="288"/>
      <c r="C126" s="249" t="s">
        <v>431</v>
      </c>
      <c r="D126" s="249"/>
      <c r="E126" s="249"/>
      <c r="F126" s="268" t="s">
        <v>482</v>
      </c>
      <c r="G126" s="249"/>
      <c r="H126" s="249" t="s">
        <v>533</v>
      </c>
      <c r="I126" s="249" t="s">
        <v>484</v>
      </c>
      <c r="J126" s="249" t="s">
        <v>532</v>
      </c>
      <c r="K126" s="290"/>
    </row>
    <row r="127" spans="2:11" ht="15" customHeight="1">
      <c r="B127" s="288"/>
      <c r="C127" s="249" t="s">
        <v>493</v>
      </c>
      <c r="D127" s="249"/>
      <c r="E127" s="249"/>
      <c r="F127" s="268" t="s">
        <v>488</v>
      </c>
      <c r="G127" s="249"/>
      <c r="H127" s="249" t="s">
        <v>494</v>
      </c>
      <c r="I127" s="249" t="s">
        <v>484</v>
      </c>
      <c r="J127" s="249">
        <v>15</v>
      </c>
      <c r="K127" s="290"/>
    </row>
    <row r="128" spans="2:11" ht="15" customHeight="1">
      <c r="B128" s="288"/>
      <c r="C128" s="270" t="s">
        <v>495</v>
      </c>
      <c r="D128" s="270"/>
      <c r="E128" s="270"/>
      <c r="F128" s="271" t="s">
        <v>488</v>
      </c>
      <c r="G128" s="270"/>
      <c r="H128" s="270" t="s">
        <v>496</v>
      </c>
      <c r="I128" s="270" t="s">
        <v>484</v>
      </c>
      <c r="J128" s="270">
        <v>15</v>
      </c>
      <c r="K128" s="290"/>
    </row>
    <row r="129" spans="2:11" ht="15" customHeight="1">
      <c r="B129" s="288"/>
      <c r="C129" s="270" t="s">
        <v>497</v>
      </c>
      <c r="D129" s="270"/>
      <c r="E129" s="270"/>
      <c r="F129" s="271" t="s">
        <v>488</v>
      </c>
      <c r="G129" s="270"/>
      <c r="H129" s="270" t="s">
        <v>498</v>
      </c>
      <c r="I129" s="270" t="s">
        <v>484</v>
      </c>
      <c r="J129" s="270">
        <v>20</v>
      </c>
      <c r="K129" s="290"/>
    </row>
    <row r="130" spans="2:11" ht="15" customHeight="1">
      <c r="B130" s="288"/>
      <c r="C130" s="270" t="s">
        <v>499</v>
      </c>
      <c r="D130" s="270"/>
      <c r="E130" s="270"/>
      <c r="F130" s="271" t="s">
        <v>488</v>
      </c>
      <c r="G130" s="270"/>
      <c r="H130" s="270" t="s">
        <v>500</v>
      </c>
      <c r="I130" s="270" t="s">
        <v>484</v>
      </c>
      <c r="J130" s="270">
        <v>20</v>
      </c>
      <c r="K130" s="290"/>
    </row>
    <row r="131" spans="2:11" ht="15" customHeight="1">
      <c r="B131" s="288"/>
      <c r="C131" s="249" t="s">
        <v>487</v>
      </c>
      <c r="D131" s="249"/>
      <c r="E131" s="249"/>
      <c r="F131" s="268" t="s">
        <v>488</v>
      </c>
      <c r="G131" s="249"/>
      <c r="H131" s="249" t="s">
        <v>521</v>
      </c>
      <c r="I131" s="249" t="s">
        <v>484</v>
      </c>
      <c r="J131" s="249">
        <v>50</v>
      </c>
      <c r="K131" s="290"/>
    </row>
    <row r="132" spans="2:11" ht="15" customHeight="1">
      <c r="B132" s="288"/>
      <c r="C132" s="249" t="s">
        <v>501</v>
      </c>
      <c r="D132" s="249"/>
      <c r="E132" s="249"/>
      <c r="F132" s="268" t="s">
        <v>488</v>
      </c>
      <c r="G132" s="249"/>
      <c r="H132" s="249" t="s">
        <v>521</v>
      </c>
      <c r="I132" s="249" t="s">
        <v>484</v>
      </c>
      <c r="J132" s="249">
        <v>50</v>
      </c>
      <c r="K132" s="290"/>
    </row>
    <row r="133" spans="2:11" ht="15" customHeight="1">
      <c r="B133" s="288"/>
      <c r="C133" s="249" t="s">
        <v>507</v>
      </c>
      <c r="D133" s="249"/>
      <c r="E133" s="249"/>
      <c r="F133" s="268" t="s">
        <v>488</v>
      </c>
      <c r="G133" s="249"/>
      <c r="H133" s="249" t="s">
        <v>521</v>
      </c>
      <c r="I133" s="249" t="s">
        <v>484</v>
      </c>
      <c r="J133" s="249">
        <v>50</v>
      </c>
      <c r="K133" s="290"/>
    </row>
    <row r="134" spans="2:11" ht="15" customHeight="1">
      <c r="B134" s="288"/>
      <c r="C134" s="249" t="s">
        <v>509</v>
      </c>
      <c r="D134" s="249"/>
      <c r="E134" s="249"/>
      <c r="F134" s="268" t="s">
        <v>488</v>
      </c>
      <c r="G134" s="249"/>
      <c r="H134" s="249" t="s">
        <v>521</v>
      </c>
      <c r="I134" s="249" t="s">
        <v>484</v>
      </c>
      <c r="J134" s="249">
        <v>50</v>
      </c>
      <c r="K134" s="290"/>
    </row>
    <row r="135" spans="2:11" ht="15" customHeight="1">
      <c r="B135" s="288"/>
      <c r="C135" s="249" t="s">
        <v>109</v>
      </c>
      <c r="D135" s="249"/>
      <c r="E135" s="249"/>
      <c r="F135" s="268" t="s">
        <v>488</v>
      </c>
      <c r="G135" s="249"/>
      <c r="H135" s="249" t="s">
        <v>534</v>
      </c>
      <c r="I135" s="249" t="s">
        <v>484</v>
      </c>
      <c r="J135" s="249">
        <v>255</v>
      </c>
      <c r="K135" s="290"/>
    </row>
    <row r="136" spans="2:11" ht="15" customHeight="1">
      <c r="B136" s="288"/>
      <c r="C136" s="249" t="s">
        <v>511</v>
      </c>
      <c r="D136" s="249"/>
      <c r="E136" s="249"/>
      <c r="F136" s="268" t="s">
        <v>482</v>
      </c>
      <c r="G136" s="249"/>
      <c r="H136" s="249" t="s">
        <v>535</v>
      </c>
      <c r="I136" s="249" t="s">
        <v>513</v>
      </c>
      <c r="J136" s="249"/>
      <c r="K136" s="290"/>
    </row>
    <row r="137" spans="2:11" ht="15" customHeight="1">
      <c r="B137" s="288"/>
      <c r="C137" s="249" t="s">
        <v>514</v>
      </c>
      <c r="D137" s="249"/>
      <c r="E137" s="249"/>
      <c r="F137" s="268" t="s">
        <v>482</v>
      </c>
      <c r="G137" s="249"/>
      <c r="H137" s="249" t="s">
        <v>536</v>
      </c>
      <c r="I137" s="249" t="s">
        <v>516</v>
      </c>
      <c r="J137" s="249"/>
      <c r="K137" s="290"/>
    </row>
    <row r="138" spans="2:11" ht="15" customHeight="1">
      <c r="B138" s="288"/>
      <c r="C138" s="249" t="s">
        <v>517</v>
      </c>
      <c r="D138" s="249"/>
      <c r="E138" s="249"/>
      <c r="F138" s="268" t="s">
        <v>482</v>
      </c>
      <c r="G138" s="249"/>
      <c r="H138" s="249" t="s">
        <v>517</v>
      </c>
      <c r="I138" s="249" t="s">
        <v>516</v>
      </c>
      <c r="J138" s="249"/>
      <c r="K138" s="290"/>
    </row>
    <row r="139" spans="2:11" ht="15" customHeight="1">
      <c r="B139" s="288"/>
      <c r="C139" s="249" t="s">
        <v>34</v>
      </c>
      <c r="D139" s="249"/>
      <c r="E139" s="249"/>
      <c r="F139" s="268" t="s">
        <v>482</v>
      </c>
      <c r="G139" s="249"/>
      <c r="H139" s="249" t="s">
        <v>537</v>
      </c>
      <c r="I139" s="249" t="s">
        <v>516</v>
      </c>
      <c r="J139" s="249"/>
      <c r="K139" s="290"/>
    </row>
    <row r="140" spans="2:11" ht="15" customHeight="1">
      <c r="B140" s="288"/>
      <c r="C140" s="249" t="s">
        <v>538</v>
      </c>
      <c r="D140" s="249"/>
      <c r="E140" s="249"/>
      <c r="F140" s="268" t="s">
        <v>482</v>
      </c>
      <c r="G140" s="249"/>
      <c r="H140" s="249" t="s">
        <v>539</v>
      </c>
      <c r="I140" s="249" t="s">
        <v>516</v>
      </c>
      <c r="J140" s="249"/>
      <c r="K140" s="290"/>
    </row>
    <row r="141" spans="2:11" ht="15" customHeight="1">
      <c r="B141" s="291"/>
      <c r="C141" s="292"/>
      <c r="D141" s="292"/>
      <c r="E141" s="292"/>
      <c r="F141" s="292"/>
      <c r="G141" s="292"/>
      <c r="H141" s="292"/>
      <c r="I141" s="292"/>
      <c r="J141" s="292"/>
      <c r="K141" s="293"/>
    </row>
    <row r="142" spans="2:11" ht="18.75" customHeight="1">
      <c r="B142" s="245"/>
      <c r="C142" s="245"/>
      <c r="D142" s="245"/>
      <c r="E142" s="245"/>
      <c r="F142" s="280"/>
      <c r="G142" s="245"/>
      <c r="H142" s="245"/>
      <c r="I142" s="245"/>
      <c r="J142" s="245"/>
      <c r="K142" s="245"/>
    </row>
    <row r="143" spans="2:11" ht="18.75" customHeight="1">
      <c r="B143" s="255"/>
      <c r="C143" s="255"/>
      <c r="D143" s="255"/>
      <c r="E143" s="255"/>
      <c r="F143" s="255"/>
      <c r="G143" s="255"/>
      <c r="H143" s="255"/>
      <c r="I143" s="255"/>
      <c r="J143" s="255"/>
      <c r="K143" s="255"/>
    </row>
    <row r="144" spans="2:11" ht="7.5" customHeight="1">
      <c r="B144" s="256"/>
      <c r="C144" s="257"/>
      <c r="D144" s="257"/>
      <c r="E144" s="257"/>
      <c r="F144" s="257"/>
      <c r="G144" s="257"/>
      <c r="H144" s="257"/>
      <c r="I144" s="257"/>
      <c r="J144" s="257"/>
      <c r="K144" s="258"/>
    </row>
    <row r="145" spans="2:11" ht="45" customHeight="1">
      <c r="B145" s="259"/>
      <c r="C145" s="365" t="s">
        <v>540</v>
      </c>
      <c r="D145" s="365"/>
      <c r="E145" s="365"/>
      <c r="F145" s="365"/>
      <c r="G145" s="365"/>
      <c r="H145" s="365"/>
      <c r="I145" s="365"/>
      <c r="J145" s="365"/>
      <c r="K145" s="260"/>
    </row>
    <row r="146" spans="2:11" ht="17.25" customHeight="1">
      <c r="B146" s="259"/>
      <c r="C146" s="261" t="s">
        <v>476</v>
      </c>
      <c r="D146" s="261"/>
      <c r="E146" s="261"/>
      <c r="F146" s="261" t="s">
        <v>477</v>
      </c>
      <c r="G146" s="262"/>
      <c r="H146" s="261" t="s">
        <v>104</v>
      </c>
      <c r="I146" s="261" t="s">
        <v>53</v>
      </c>
      <c r="J146" s="261" t="s">
        <v>478</v>
      </c>
      <c r="K146" s="260"/>
    </row>
    <row r="147" spans="2:11" ht="17.25" customHeight="1">
      <c r="B147" s="259"/>
      <c r="C147" s="263" t="s">
        <v>479</v>
      </c>
      <c r="D147" s="263"/>
      <c r="E147" s="263"/>
      <c r="F147" s="264" t="s">
        <v>480</v>
      </c>
      <c r="G147" s="265"/>
      <c r="H147" s="263"/>
      <c r="I147" s="263"/>
      <c r="J147" s="263" t="s">
        <v>481</v>
      </c>
      <c r="K147" s="260"/>
    </row>
    <row r="148" spans="2:11" ht="5.25" customHeight="1">
      <c r="B148" s="269"/>
      <c r="C148" s="266"/>
      <c r="D148" s="266"/>
      <c r="E148" s="266"/>
      <c r="F148" s="266"/>
      <c r="G148" s="267"/>
      <c r="H148" s="266"/>
      <c r="I148" s="266"/>
      <c r="J148" s="266"/>
      <c r="K148" s="290"/>
    </row>
    <row r="149" spans="2:11" ht="15" customHeight="1">
      <c r="B149" s="269"/>
      <c r="C149" s="294" t="s">
        <v>485</v>
      </c>
      <c r="D149" s="249"/>
      <c r="E149" s="249"/>
      <c r="F149" s="295" t="s">
        <v>482</v>
      </c>
      <c r="G149" s="249"/>
      <c r="H149" s="294" t="s">
        <v>521</v>
      </c>
      <c r="I149" s="294" t="s">
        <v>484</v>
      </c>
      <c r="J149" s="294">
        <v>120</v>
      </c>
      <c r="K149" s="290"/>
    </row>
    <row r="150" spans="2:11" ht="15" customHeight="1">
      <c r="B150" s="269"/>
      <c r="C150" s="294" t="s">
        <v>530</v>
      </c>
      <c r="D150" s="249"/>
      <c r="E150" s="249"/>
      <c r="F150" s="295" t="s">
        <v>482</v>
      </c>
      <c r="G150" s="249"/>
      <c r="H150" s="294" t="s">
        <v>541</v>
      </c>
      <c r="I150" s="294" t="s">
        <v>484</v>
      </c>
      <c r="J150" s="294" t="s">
        <v>532</v>
      </c>
      <c r="K150" s="290"/>
    </row>
    <row r="151" spans="2:11" ht="15" customHeight="1">
      <c r="B151" s="269"/>
      <c r="C151" s="294" t="s">
        <v>431</v>
      </c>
      <c r="D151" s="249"/>
      <c r="E151" s="249"/>
      <c r="F151" s="295" t="s">
        <v>482</v>
      </c>
      <c r="G151" s="249"/>
      <c r="H151" s="294" t="s">
        <v>542</v>
      </c>
      <c r="I151" s="294" t="s">
        <v>484</v>
      </c>
      <c r="J151" s="294" t="s">
        <v>532</v>
      </c>
      <c r="K151" s="290"/>
    </row>
    <row r="152" spans="2:11" ht="15" customHeight="1">
      <c r="B152" s="269"/>
      <c r="C152" s="294" t="s">
        <v>487</v>
      </c>
      <c r="D152" s="249"/>
      <c r="E152" s="249"/>
      <c r="F152" s="295" t="s">
        <v>488</v>
      </c>
      <c r="G152" s="249"/>
      <c r="H152" s="294" t="s">
        <v>521</v>
      </c>
      <c r="I152" s="294" t="s">
        <v>484</v>
      </c>
      <c r="J152" s="294">
        <v>50</v>
      </c>
      <c r="K152" s="290"/>
    </row>
    <row r="153" spans="2:11" ht="15" customHeight="1">
      <c r="B153" s="269"/>
      <c r="C153" s="294" t="s">
        <v>490</v>
      </c>
      <c r="D153" s="249"/>
      <c r="E153" s="249"/>
      <c r="F153" s="295" t="s">
        <v>482</v>
      </c>
      <c r="G153" s="249"/>
      <c r="H153" s="294" t="s">
        <v>521</v>
      </c>
      <c r="I153" s="294" t="s">
        <v>492</v>
      </c>
      <c r="J153" s="294"/>
      <c r="K153" s="290"/>
    </row>
    <row r="154" spans="2:11" ht="15" customHeight="1">
      <c r="B154" s="269"/>
      <c r="C154" s="294" t="s">
        <v>501</v>
      </c>
      <c r="D154" s="249"/>
      <c r="E154" s="249"/>
      <c r="F154" s="295" t="s">
        <v>488</v>
      </c>
      <c r="G154" s="249"/>
      <c r="H154" s="294" t="s">
        <v>521</v>
      </c>
      <c r="I154" s="294" t="s">
        <v>484</v>
      </c>
      <c r="J154" s="294">
        <v>50</v>
      </c>
      <c r="K154" s="290"/>
    </row>
    <row r="155" spans="2:11" ht="15" customHeight="1">
      <c r="B155" s="269"/>
      <c r="C155" s="294" t="s">
        <v>509</v>
      </c>
      <c r="D155" s="249"/>
      <c r="E155" s="249"/>
      <c r="F155" s="295" t="s">
        <v>488</v>
      </c>
      <c r="G155" s="249"/>
      <c r="H155" s="294" t="s">
        <v>521</v>
      </c>
      <c r="I155" s="294" t="s">
        <v>484</v>
      </c>
      <c r="J155" s="294">
        <v>50</v>
      </c>
      <c r="K155" s="290"/>
    </row>
    <row r="156" spans="2:11" ht="15" customHeight="1">
      <c r="B156" s="269"/>
      <c r="C156" s="294" t="s">
        <v>507</v>
      </c>
      <c r="D156" s="249"/>
      <c r="E156" s="249"/>
      <c r="F156" s="295" t="s">
        <v>488</v>
      </c>
      <c r="G156" s="249"/>
      <c r="H156" s="294" t="s">
        <v>521</v>
      </c>
      <c r="I156" s="294" t="s">
        <v>484</v>
      </c>
      <c r="J156" s="294">
        <v>50</v>
      </c>
      <c r="K156" s="290"/>
    </row>
    <row r="157" spans="2:11" ht="15" customHeight="1">
      <c r="B157" s="269"/>
      <c r="C157" s="294" t="s">
        <v>88</v>
      </c>
      <c r="D157" s="249"/>
      <c r="E157" s="249"/>
      <c r="F157" s="295" t="s">
        <v>482</v>
      </c>
      <c r="G157" s="249"/>
      <c r="H157" s="294" t="s">
        <v>543</v>
      </c>
      <c r="I157" s="294" t="s">
        <v>484</v>
      </c>
      <c r="J157" s="294" t="s">
        <v>544</v>
      </c>
      <c r="K157" s="290"/>
    </row>
    <row r="158" spans="2:11" ht="15" customHeight="1">
      <c r="B158" s="269"/>
      <c r="C158" s="294" t="s">
        <v>545</v>
      </c>
      <c r="D158" s="249"/>
      <c r="E158" s="249"/>
      <c r="F158" s="295" t="s">
        <v>482</v>
      </c>
      <c r="G158" s="249"/>
      <c r="H158" s="294" t="s">
        <v>546</v>
      </c>
      <c r="I158" s="294" t="s">
        <v>516</v>
      </c>
      <c r="J158" s="294"/>
      <c r="K158" s="290"/>
    </row>
    <row r="159" spans="2:11" ht="15" customHeight="1">
      <c r="B159" s="296"/>
      <c r="C159" s="278"/>
      <c r="D159" s="278"/>
      <c r="E159" s="278"/>
      <c r="F159" s="278"/>
      <c r="G159" s="278"/>
      <c r="H159" s="278"/>
      <c r="I159" s="278"/>
      <c r="J159" s="278"/>
      <c r="K159" s="297"/>
    </row>
    <row r="160" spans="2:11" ht="18.75" customHeight="1">
      <c r="B160" s="245"/>
      <c r="C160" s="249"/>
      <c r="D160" s="249"/>
      <c r="E160" s="249"/>
      <c r="F160" s="268"/>
      <c r="G160" s="249"/>
      <c r="H160" s="249"/>
      <c r="I160" s="249"/>
      <c r="J160" s="249"/>
      <c r="K160" s="245"/>
    </row>
    <row r="161" spans="2:11" ht="18.75" customHeight="1">
      <c r="B161" s="255"/>
      <c r="C161" s="255"/>
      <c r="D161" s="255"/>
      <c r="E161" s="255"/>
      <c r="F161" s="255"/>
      <c r="G161" s="255"/>
      <c r="H161" s="255"/>
      <c r="I161" s="255"/>
      <c r="J161" s="255"/>
      <c r="K161" s="255"/>
    </row>
    <row r="162" spans="2:11" ht="7.5" customHeight="1">
      <c r="B162" s="237"/>
      <c r="C162" s="238"/>
      <c r="D162" s="238"/>
      <c r="E162" s="238"/>
      <c r="F162" s="238"/>
      <c r="G162" s="238"/>
      <c r="H162" s="238"/>
      <c r="I162" s="238"/>
      <c r="J162" s="238"/>
      <c r="K162" s="239"/>
    </row>
    <row r="163" spans="2:11" ht="45" customHeight="1">
      <c r="B163" s="240"/>
      <c r="C163" s="364" t="s">
        <v>547</v>
      </c>
      <c r="D163" s="364"/>
      <c r="E163" s="364"/>
      <c r="F163" s="364"/>
      <c r="G163" s="364"/>
      <c r="H163" s="364"/>
      <c r="I163" s="364"/>
      <c r="J163" s="364"/>
      <c r="K163" s="241"/>
    </row>
    <row r="164" spans="2:11" ht="17.25" customHeight="1">
      <c r="B164" s="240"/>
      <c r="C164" s="261" t="s">
        <v>476</v>
      </c>
      <c r="D164" s="261"/>
      <c r="E164" s="261"/>
      <c r="F164" s="261" t="s">
        <v>477</v>
      </c>
      <c r="G164" s="298"/>
      <c r="H164" s="299" t="s">
        <v>104</v>
      </c>
      <c r="I164" s="299" t="s">
        <v>53</v>
      </c>
      <c r="J164" s="261" t="s">
        <v>478</v>
      </c>
      <c r="K164" s="241"/>
    </row>
    <row r="165" spans="2:11" ht="17.25" customHeight="1">
      <c r="B165" s="242"/>
      <c r="C165" s="263" t="s">
        <v>479</v>
      </c>
      <c r="D165" s="263"/>
      <c r="E165" s="263"/>
      <c r="F165" s="264" t="s">
        <v>480</v>
      </c>
      <c r="G165" s="300"/>
      <c r="H165" s="301"/>
      <c r="I165" s="301"/>
      <c r="J165" s="263" t="s">
        <v>481</v>
      </c>
      <c r="K165" s="243"/>
    </row>
    <row r="166" spans="2:11" ht="5.25" customHeight="1">
      <c r="B166" s="269"/>
      <c r="C166" s="266"/>
      <c r="D166" s="266"/>
      <c r="E166" s="266"/>
      <c r="F166" s="266"/>
      <c r="G166" s="267"/>
      <c r="H166" s="266"/>
      <c r="I166" s="266"/>
      <c r="J166" s="266"/>
      <c r="K166" s="290"/>
    </row>
    <row r="167" spans="2:11" ht="15" customHeight="1">
      <c r="B167" s="269"/>
      <c r="C167" s="249" t="s">
        <v>485</v>
      </c>
      <c r="D167" s="249"/>
      <c r="E167" s="249"/>
      <c r="F167" s="268" t="s">
        <v>482</v>
      </c>
      <c r="G167" s="249"/>
      <c r="H167" s="249" t="s">
        <v>521</v>
      </c>
      <c r="I167" s="249" t="s">
        <v>484</v>
      </c>
      <c r="J167" s="249">
        <v>120</v>
      </c>
      <c r="K167" s="290"/>
    </row>
    <row r="168" spans="2:11" ht="15" customHeight="1">
      <c r="B168" s="269"/>
      <c r="C168" s="249" t="s">
        <v>530</v>
      </c>
      <c r="D168" s="249"/>
      <c r="E168" s="249"/>
      <c r="F168" s="268" t="s">
        <v>482</v>
      </c>
      <c r="G168" s="249"/>
      <c r="H168" s="249" t="s">
        <v>531</v>
      </c>
      <c r="I168" s="249" t="s">
        <v>484</v>
      </c>
      <c r="J168" s="249" t="s">
        <v>532</v>
      </c>
      <c r="K168" s="290"/>
    </row>
    <row r="169" spans="2:11" ht="15" customHeight="1">
      <c r="B169" s="269"/>
      <c r="C169" s="249" t="s">
        <v>431</v>
      </c>
      <c r="D169" s="249"/>
      <c r="E169" s="249"/>
      <c r="F169" s="268" t="s">
        <v>482</v>
      </c>
      <c r="G169" s="249"/>
      <c r="H169" s="249" t="s">
        <v>548</v>
      </c>
      <c r="I169" s="249" t="s">
        <v>484</v>
      </c>
      <c r="J169" s="249" t="s">
        <v>532</v>
      </c>
      <c r="K169" s="290"/>
    </row>
    <row r="170" spans="2:11" ht="15" customHeight="1">
      <c r="B170" s="269"/>
      <c r="C170" s="249" t="s">
        <v>487</v>
      </c>
      <c r="D170" s="249"/>
      <c r="E170" s="249"/>
      <c r="F170" s="268" t="s">
        <v>488</v>
      </c>
      <c r="G170" s="249"/>
      <c r="H170" s="249" t="s">
        <v>548</v>
      </c>
      <c r="I170" s="249" t="s">
        <v>484</v>
      </c>
      <c r="J170" s="249">
        <v>50</v>
      </c>
      <c r="K170" s="290"/>
    </row>
    <row r="171" spans="2:11" ht="15" customHeight="1">
      <c r="B171" s="269"/>
      <c r="C171" s="249" t="s">
        <v>490</v>
      </c>
      <c r="D171" s="249"/>
      <c r="E171" s="249"/>
      <c r="F171" s="268" t="s">
        <v>482</v>
      </c>
      <c r="G171" s="249"/>
      <c r="H171" s="249" t="s">
        <v>548</v>
      </c>
      <c r="I171" s="249" t="s">
        <v>492</v>
      </c>
      <c r="J171" s="249"/>
      <c r="K171" s="290"/>
    </row>
    <row r="172" spans="2:11" ht="15" customHeight="1">
      <c r="B172" s="269"/>
      <c r="C172" s="249" t="s">
        <v>501</v>
      </c>
      <c r="D172" s="249"/>
      <c r="E172" s="249"/>
      <c r="F172" s="268" t="s">
        <v>488</v>
      </c>
      <c r="G172" s="249"/>
      <c r="H172" s="249" t="s">
        <v>548</v>
      </c>
      <c r="I172" s="249" t="s">
        <v>484</v>
      </c>
      <c r="J172" s="249">
        <v>50</v>
      </c>
      <c r="K172" s="290"/>
    </row>
    <row r="173" spans="2:11" ht="15" customHeight="1">
      <c r="B173" s="269"/>
      <c r="C173" s="249" t="s">
        <v>509</v>
      </c>
      <c r="D173" s="249"/>
      <c r="E173" s="249"/>
      <c r="F173" s="268" t="s">
        <v>488</v>
      </c>
      <c r="G173" s="249"/>
      <c r="H173" s="249" t="s">
        <v>548</v>
      </c>
      <c r="I173" s="249" t="s">
        <v>484</v>
      </c>
      <c r="J173" s="249">
        <v>50</v>
      </c>
      <c r="K173" s="290"/>
    </row>
    <row r="174" spans="2:11" ht="15" customHeight="1">
      <c r="B174" s="269"/>
      <c r="C174" s="249" t="s">
        <v>507</v>
      </c>
      <c r="D174" s="249"/>
      <c r="E174" s="249"/>
      <c r="F174" s="268" t="s">
        <v>488</v>
      </c>
      <c r="G174" s="249"/>
      <c r="H174" s="249" t="s">
        <v>548</v>
      </c>
      <c r="I174" s="249" t="s">
        <v>484</v>
      </c>
      <c r="J174" s="249">
        <v>50</v>
      </c>
      <c r="K174" s="290"/>
    </row>
    <row r="175" spans="2:11" ht="15" customHeight="1">
      <c r="B175" s="269"/>
      <c r="C175" s="249" t="s">
        <v>103</v>
      </c>
      <c r="D175" s="249"/>
      <c r="E175" s="249"/>
      <c r="F175" s="268" t="s">
        <v>482</v>
      </c>
      <c r="G175" s="249"/>
      <c r="H175" s="249" t="s">
        <v>549</v>
      </c>
      <c r="I175" s="249" t="s">
        <v>550</v>
      </c>
      <c r="J175" s="249"/>
      <c r="K175" s="290"/>
    </row>
    <row r="176" spans="2:11" ht="15" customHeight="1">
      <c r="B176" s="269"/>
      <c r="C176" s="249" t="s">
        <v>53</v>
      </c>
      <c r="D176" s="249"/>
      <c r="E176" s="249"/>
      <c r="F176" s="268" t="s">
        <v>482</v>
      </c>
      <c r="G176" s="249"/>
      <c r="H176" s="249" t="s">
        <v>551</v>
      </c>
      <c r="I176" s="249" t="s">
        <v>552</v>
      </c>
      <c r="J176" s="249">
        <v>1</v>
      </c>
      <c r="K176" s="290"/>
    </row>
    <row r="177" spans="2:11" ht="15" customHeight="1">
      <c r="B177" s="269"/>
      <c r="C177" s="249" t="s">
        <v>49</v>
      </c>
      <c r="D177" s="249"/>
      <c r="E177" s="249"/>
      <c r="F177" s="268" t="s">
        <v>482</v>
      </c>
      <c r="G177" s="249"/>
      <c r="H177" s="249" t="s">
        <v>553</v>
      </c>
      <c r="I177" s="249" t="s">
        <v>484</v>
      </c>
      <c r="J177" s="249">
        <v>20</v>
      </c>
      <c r="K177" s="290"/>
    </row>
    <row r="178" spans="2:11" ht="15" customHeight="1">
      <c r="B178" s="269"/>
      <c r="C178" s="249" t="s">
        <v>104</v>
      </c>
      <c r="D178" s="249"/>
      <c r="E178" s="249"/>
      <c r="F178" s="268" t="s">
        <v>482</v>
      </c>
      <c r="G178" s="249"/>
      <c r="H178" s="249" t="s">
        <v>554</v>
      </c>
      <c r="I178" s="249" t="s">
        <v>484</v>
      </c>
      <c r="J178" s="249">
        <v>255</v>
      </c>
      <c r="K178" s="290"/>
    </row>
    <row r="179" spans="2:11" ht="15" customHeight="1">
      <c r="B179" s="269"/>
      <c r="C179" s="249" t="s">
        <v>105</v>
      </c>
      <c r="D179" s="249"/>
      <c r="E179" s="249"/>
      <c r="F179" s="268" t="s">
        <v>482</v>
      </c>
      <c r="G179" s="249"/>
      <c r="H179" s="249" t="s">
        <v>447</v>
      </c>
      <c r="I179" s="249" t="s">
        <v>484</v>
      </c>
      <c r="J179" s="249">
        <v>10</v>
      </c>
      <c r="K179" s="290"/>
    </row>
    <row r="180" spans="2:11" ht="15" customHeight="1">
      <c r="B180" s="269"/>
      <c r="C180" s="249" t="s">
        <v>106</v>
      </c>
      <c r="D180" s="249"/>
      <c r="E180" s="249"/>
      <c r="F180" s="268" t="s">
        <v>482</v>
      </c>
      <c r="G180" s="249"/>
      <c r="H180" s="249" t="s">
        <v>555</v>
      </c>
      <c r="I180" s="249" t="s">
        <v>516</v>
      </c>
      <c r="J180" s="249"/>
      <c r="K180" s="290"/>
    </row>
    <row r="181" spans="2:11" ht="15" customHeight="1">
      <c r="B181" s="269"/>
      <c r="C181" s="249" t="s">
        <v>556</v>
      </c>
      <c r="D181" s="249"/>
      <c r="E181" s="249"/>
      <c r="F181" s="268" t="s">
        <v>482</v>
      </c>
      <c r="G181" s="249"/>
      <c r="H181" s="249" t="s">
        <v>557</v>
      </c>
      <c r="I181" s="249" t="s">
        <v>516</v>
      </c>
      <c r="J181" s="249"/>
      <c r="K181" s="290"/>
    </row>
    <row r="182" spans="2:11" ht="15" customHeight="1">
      <c r="B182" s="269"/>
      <c r="C182" s="249" t="s">
        <v>545</v>
      </c>
      <c r="D182" s="249"/>
      <c r="E182" s="249"/>
      <c r="F182" s="268" t="s">
        <v>482</v>
      </c>
      <c r="G182" s="249"/>
      <c r="H182" s="249" t="s">
        <v>558</v>
      </c>
      <c r="I182" s="249" t="s">
        <v>516</v>
      </c>
      <c r="J182" s="249"/>
      <c r="K182" s="290"/>
    </row>
    <row r="183" spans="2:11" ht="15" customHeight="1">
      <c r="B183" s="269"/>
      <c r="C183" s="249" t="s">
        <v>108</v>
      </c>
      <c r="D183" s="249"/>
      <c r="E183" s="249"/>
      <c r="F183" s="268" t="s">
        <v>488</v>
      </c>
      <c r="G183" s="249"/>
      <c r="H183" s="249" t="s">
        <v>559</v>
      </c>
      <c r="I183" s="249" t="s">
        <v>484</v>
      </c>
      <c r="J183" s="249">
        <v>50</v>
      </c>
      <c r="K183" s="290"/>
    </row>
    <row r="184" spans="2:11" ht="15" customHeight="1">
      <c r="B184" s="269"/>
      <c r="C184" s="249" t="s">
        <v>560</v>
      </c>
      <c r="D184" s="249"/>
      <c r="E184" s="249"/>
      <c r="F184" s="268" t="s">
        <v>488</v>
      </c>
      <c r="G184" s="249"/>
      <c r="H184" s="249" t="s">
        <v>561</v>
      </c>
      <c r="I184" s="249" t="s">
        <v>562</v>
      </c>
      <c r="J184" s="249"/>
      <c r="K184" s="290"/>
    </row>
    <row r="185" spans="2:11" ht="15" customHeight="1">
      <c r="B185" s="269"/>
      <c r="C185" s="249" t="s">
        <v>563</v>
      </c>
      <c r="D185" s="249"/>
      <c r="E185" s="249"/>
      <c r="F185" s="268" t="s">
        <v>488</v>
      </c>
      <c r="G185" s="249"/>
      <c r="H185" s="249" t="s">
        <v>564</v>
      </c>
      <c r="I185" s="249" t="s">
        <v>562</v>
      </c>
      <c r="J185" s="249"/>
      <c r="K185" s="290"/>
    </row>
    <row r="186" spans="2:11" ht="15" customHeight="1">
      <c r="B186" s="269"/>
      <c r="C186" s="249" t="s">
        <v>565</v>
      </c>
      <c r="D186" s="249"/>
      <c r="E186" s="249"/>
      <c r="F186" s="268" t="s">
        <v>488</v>
      </c>
      <c r="G186" s="249"/>
      <c r="H186" s="249" t="s">
        <v>566</v>
      </c>
      <c r="I186" s="249" t="s">
        <v>562</v>
      </c>
      <c r="J186" s="249"/>
      <c r="K186" s="290"/>
    </row>
    <row r="187" spans="2:11" ht="15" customHeight="1">
      <c r="B187" s="269"/>
      <c r="C187" s="302" t="s">
        <v>567</v>
      </c>
      <c r="D187" s="249"/>
      <c r="E187" s="249"/>
      <c r="F187" s="268" t="s">
        <v>488</v>
      </c>
      <c r="G187" s="249"/>
      <c r="H187" s="249" t="s">
        <v>568</v>
      </c>
      <c r="I187" s="249" t="s">
        <v>569</v>
      </c>
      <c r="J187" s="303" t="s">
        <v>570</v>
      </c>
      <c r="K187" s="290"/>
    </row>
    <row r="188" spans="2:11" ht="15" customHeight="1">
      <c r="B188" s="269"/>
      <c r="C188" s="254" t="s">
        <v>38</v>
      </c>
      <c r="D188" s="249"/>
      <c r="E188" s="249"/>
      <c r="F188" s="268" t="s">
        <v>482</v>
      </c>
      <c r="G188" s="249"/>
      <c r="H188" s="245" t="s">
        <v>571</v>
      </c>
      <c r="I188" s="249" t="s">
        <v>572</v>
      </c>
      <c r="J188" s="249"/>
      <c r="K188" s="290"/>
    </row>
    <row r="189" spans="2:11" ht="15" customHeight="1">
      <c r="B189" s="269"/>
      <c r="C189" s="254" t="s">
        <v>573</v>
      </c>
      <c r="D189" s="249"/>
      <c r="E189" s="249"/>
      <c r="F189" s="268" t="s">
        <v>482</v>
      </c>
      <c r="G189" s="249"/>
      <c r="H189" s="249" t="s">
        <v>574</v>
      </c>
      <c r="I189" s="249" t="s">
        <v>516</v>
      </c>
      <c r="J189" s="249"/>
      <c r="K189" s="290"/>
    </row>
    <row r="190" spans="2:11" ht="15" customHeight="1">
      <c r="B190" s="269"/>
      <c r="C190" s="254" t="s">
        <v>575</v>
      </c>
      <c r="D190" s="249"/>
      <c r="E190" s="249"/>
      <c r="F190" s="268" t="s">
        <v>482</v>
      </c>
      <c r="G190" s="249"/>
      <c r="H190" s="249" t="s">
        <v>576</v>
      </c>
      <c r="I190" s="249" t="s">
        <v>516</v>
      </c>
      <c r="J190" s="249"/>
      <c r="K190" s="290"/>
    </row>
    <row r="191" spans="2:11" ht="15" customHeight="1">
      <c r="B191" s="269"/>
      <c r="C191" s="254" t="s">
        <v>577</v>
      </c>
      <c r="D191" s="249"/>
      <c r="E191" s="249"/>
      <c r="F191" s="268" t="s">
        <v>488</v>
      </c>
      <c r="G191" s="249"/>
      <c r="H191" s="249" t="s">
        <v>578</v>
      </c>
      <c r="I191" s="249" t="s">
        <v>516</v>
      </c>
      <c r="J191" s="249"/>
      <c r="K191" s="290"/>
    </row>
    <row r="192" spans="2:11" ht="15" customHeight="1">
      <c r="B192" s="296"/>
      <c r="C192" s="304"/>
      <c r="D192" s="278"/>
      <c r="E192" s="278"/>
      <c r="F192" s="278"/>
      <c r="G192" s="278"/>
      <c r="H192" s="278"/>
      <c r="I192" s="278"/>
      <c r="J192" s="278"/>
      <c r="K192" s="297"/>
    </row>
    <row r="193" spans="2:11" ht="18.75" customHeight="1">
      <c r="B193" s="245"/>
      <c r="C193" s="249"/>
      <c r="D193" s="249"/>
      <c r="E193" s="249"/>
      <c r="F193" s="268"/>
      <c r="G193" s="249"/>
      <c r="H193" s="249"/>
      <c r="I193" s="249"/>
      <c r="J193" s="249"/>
      <c r="K193" s="245"/>
    </row>
    <row r="194" spans="2:11" ht="18.75" customHeight="1">
      <c r="B194" s="245"/>
      <c r="C194" s="249"/>
      <c r="D194" s="249"/>
      <c r="E194" s="249"/>
      <c r="F194" s="268"/>
      <c r="G194" s="249"/>
      <c r="H194" s="249"/>
      <c r="I194" s="249"/>
      <c r="J194" s="249"/>
      <c r="K194" s="245"/>
    </row>
    <row r="195" spans="2:11" ht="18.75" customHeight="1">
      <c r="B195" s="255"/>
      <c r="C195" s="255"/>
      <c r="D195" s="255"/>
      <c r="E195" s="255"/>
      <c r="F195" s="255"/>
      <c r="G195" s="255"/>
      <c r="H195" s="255"/>
      <c r="I195" s="255"/>
      <c r="J195" s="255"/>
      <c r="K195" s="255"/>
    </row>
    <row r="196" spans="2:11" ht="13.5">
      <c r="B196" s="237"/>
      <c r="C196" s="238"/>
      <c r="D196" s="238"/>
      <c r="E196" s="238"/>
      <c r="F196" s="238"/>
      <c r="G196" s="238"/>
      <c r="H196" s="238"/>
      <c r="I196" s="238"/>
      <c r="J196" s="238"/>
      <c r="K196" s="239"/>
    </row>
    <row r="197" spans="2:11" ht="21">
      <c r="B197" s="240"/>
      <c r="C197" s="364" t="s">
        <v>579</v>
      </c>
      <c r="D197" s="364"/>
      <c r="E197" s="364"/>
      <c r="F197" s="364"/>
      <c r="G197" s="364"/>
      <c r="H197" s="364"/>
      <c r="I197" s="364"/>
      <c r="J197" s="364"/>
      <c r="K197" s="241"/>
    </row>
    <row r="198" spans="2:11" ht="25.5" customHeight="1">
      <c r="B198" s="240"/>
      <c r="C198" s="305" t="s">
        <v>580</v>
      </c>
      <c r="D198" s="305"/>
      <c r="E198" s="305"/>
      <c r="F198" s="305" t="s">
        <v>581</v>
      </c>
      <c r="G198" s="306"/>
      <c r="H198" s="363" t="s">
        <v>582</v>
      </c>
      <c r="I198" s="363"/>
      <c r="J198" s="363"/>
      <c r="K198" s="241"/>
    </row>
    <row r="199" spans="2:11" ht="5.25" customHeight="1">
      <c r="B199" s="269"/>
      <c r="C199" s="266"/>
      <c r="D199" s="266"/>
      <c r="E199" s="266"/>
      <c r="F199" s="266"/>
      <c r="G199" s="249"/>
      <c r="H199" s="266"/>
      <c r="I199" s="266"/>
      <c r="J199" s="266"/>
      <c r="K199" s="290"/>
    </row>
    <row r="200" spans="2:11" ht="15" customHeight="1">
      <c r="B200" s="269"/>
      <c r="C200" s="249" t="s">
        <v>572</v>
      </c>
      <c r="D200" s="249"/>
      <c r="E200" s="249"/>
      <c r="F200" s="268" t="s">
        <v>39</v>
      </c>
      <c r="G200" s="249"/>
      <c r="H200" s="361" t="s">
        <v>583</v>
      </c>
      <c r="I200" s="361"/>
      <c r="J200" s="361"/>
      <c r="K200" s="290"/>
    </row>
    <row r="201" spans="2:11" ht="15" customHeight="1">
      <c r="B201" s="269"/>
      <c r="C201" s="275"/>
      <c r="D201" s="249"/>
      <c r="E201" s="249"/>
      <c r="F201" s="268" t="s">
        <v>40</v>
      </c>
      <c r="G201" s="249"/>
      <c r="H201" s="361" t="s">
        <v>584</v>
      </c>
      <c r="I201" s="361"/>
      <c r="J201" s="361"/>
      <c r="K201" s="290"/>
    </row>
    <row r="202" spans="2:11" ht="15" customHeight="1">
      <c r="B202" s="269"/>
      <c r="C202" s="275"/>
      <c r="D202" s="249"/>
      <c r="E202" s="249"/>
      <c r="F202" s="268" t="s">
        <v>43</v>
      </c>
      <c r="G202" s="249"/>
      <c r="H202" s="361" t="s">
        <v>585</v>
      </c>
      <c r="I202" s="361"/>
      <c r="J202" s="361"/>
      <c r="K202" s="290"/>
    </row>
    <row r="203" spans="2:11" ht="15" customHeight="1">
      <c r="B203" s="269"/>
      <c r="C203" s="249"/>
      <c r="D203" s="249"/>
      <c r="E203" s="249"/>
      <c r="F203" s="268" t="s">
        <v>41</v>
      </c>
      <c r="G203" s="249"/>
      <c r="H203" s="361" t="s">
        <v>586</v>
      </c>
      <c r="I203" s="361"/>
      <c r="J203" s="361"/>
      <c r="K203" s="290"/>
    </row>
    <row r="204" spans="2:11" ht="15" customHeight="1">
      <c r="B204" s="269"/>
      <c r="C204" s="249"/>
      <c r="D204" s="249"/>
      <c r="E204" s="249"/>
      <c r="F204" s="268" t="s">
        <v>42</v>
      </c>
      <c r="G204" s="249"/>
      <c r="H204" s="361" t="s">
        <v>587</v>
      </c>
      <c r="I204" s="361"/>
      <c r="J204" s="361"/>
      <c r="K204" s="290"/>
    </row>
    <row r="205" spans="2:11" ht="15" customHeight="1">
      <c r="B205" s="269"/>
      <c r="C205" s="249"/>
      <c r="D205" s="249"/>
      <c r="E205" s="249"/>
      <c r="F205" s="268"/>
      <c r="G205" s="249"/>
      <c r="H205" s="249"/>
      <c r="I205" s="249"/>
      <c r="J205" s="249"/>
      <c r="K205" s="290"/>
    </row>
    <row r="206" spans="2:11" ht="15" customHeight="1">
      <c r="B206" s="269"/>
      <c r="C206" s="249" t="s">
        <v>528</v>
      </c>
      <c r="D206" s="249"/>
      <c r="E206" s="249"/>
      <c r="F206" s="268" t="s">
        <v>75</v>
      </c>
      <c r="G206" s="249"/>
      <c r="H206" s="361" t="s">
        <v>588</v>
      </c>
      <c r="I206" s="361"/>
      <c r="J206" s="361"/>
      <c r="K206" s="290"/>
    </row>
    <row r="207" spans="2:11" ht="15" customHeight="1">
      <c r="B207" s="269"/>
      <c r="C207" s="275"/>
      <c r="D207" s="249"/>
      <c r="E207" s="249"/>
      <c r="F207" s="268" t="s">
        <v>425</v>
      </c>
      <c r="G207" s="249"/>
      <c r="H207" s="361" t="s">
        <v>426</v>
      </c>
      <c r="I207" s="361"/>
      <c r="J207" s="361"/>
      <c r="K207" s="290"/>
    </row>
    <row r="208" spans="2:11" ht="15" customHeight="1">
      <c r="B208" s="269"/>
      <c r="C208" s="249"/>
      <c r="D208" s="249"/>
      <c r="E208" s="249"/>
      <c r="F208" s="268" t="s">
        <v>423</v>
      </c>
      <c r="G208" s="249"/>
      <c r="H208" s="361" t="s">
        <v>589</v>
      </c>
      <c r="I208" s="361"/>
      <c r="J208" s="361"/>
      <c r="K208" s="290"/>
    </row>
    <row r="209" spans="2:11" ht="15" customHeight="1">
      <c r="B209" s="307"/>
      <c r="C209" s="275"/>
      <c r="D209" s="275"/>
      <c r="E209" s="275"/>
      <c r="F209" s="268" t="s">
        <v>427</v>
      </c>
      <c r="G209" s="254"/>
      <c r="H209" s="362" t="s">
        <v>428</v>
      </c>
      <c r="I209" s="362"/>
      <c r="J209" s="362"/>
      <c r="K209" s="308"/>
    </row>
    <row r="210" spans="2:11" ht="15" customHeight="1">
      <c r="B210" s="307"/>
      <c r="C210" s="275"/>
      <c r="D210" s="275"/>
      <c r="E210" s="275"/>
      <c r="F210" s="268" t="s">
        <v>429</v>
      </c>
      <c r="G210" s="254"/>
      <c r="H210" s="362" t="s">
        <v>590</v>
      </c>
      <c r="I210" s="362"/>
      <c r="J210" s="362"/>
      <c r="K210" s="308"/>
    </row>
    <row r="211" spans="2:11" ht="15" customHeight="1">
      <c r="B211" s="307"/>
      <c r="C211" s="275"/>
      <c r="D211" s="275"/>
      <c r="E211" s="275"/>
      <c r="F211" s="309"/>
      <c r="G211" s="254"/>
      <c r="H211" s="310"/>
      <c r="I211" s="310"/>
      <c r="J211" s="310"/>
      <c r="K211" s="308"/>
    </row>
    <row r="212" spans="2:11" ht="15" customHeight="1">
      <c r="B212" s="307"/>
      <c r="C212" s="249" t="s">
        <v>552</v>
      </c>
      <c r="D212" s="275"/>
      <c r="E212" s="275"/>
      <c r="F212" s="268">
        <v>1</v>
      </c>
      <c r="G212" s="254"/>
      <c r="H212" s="362" t="s">
        <v>591</v>
      </c>
      <c r="I212" s="362"/>
      <c r="J212" s="362"/>
      <c r="K212" s="308"/>
    </row>
    <row r="213" spans="2:11" ht="15" customHeight="1">
      <c r="B213" s="307"/>
      <c r="C213" s="275"/>
      <c r="D213" s="275"/>
      <c r="E213" s="275"/>
      <c r="F213" s="268">
        <v>2</v>
      </c>
      <c r="G213" s="254"/>
      <c r="H213" s="362" t="s">
        <v>592</v>
      </c>
      <c r="I213" s="362"/>
      <c r="J213" s="362"/>
      <c r="K213" s="308"/>
    </row>
    <row r="214" spans="2:11" ht="15" customHeight="1">
      <c r="B214" s="307"/>
      <c r="C214" s="275"/>
      <c r="D214" s="275"/>
      <c r="E214" s="275"/>
      <c r="F214" s="268">
        <v>3</v>
      </c>
      <c r="G214" s="254"/>
      <c r="H214" s="362" t="s">
        <v>593</v>
      </c>
      <c r="I214" s="362"/>
      <c r="J214" s="362"/>
      <c r="K214" s="308"/>
    </row>
    <row r="215" spans="2:11" ht="15" customHeight="1">
      <c r="B215" s="307"/>
      <c r="C215" s="275"/>
      <c r="D215" s="275"/>
      <c r="E215" s="275"/>
      <c r="F215" s="268">
        <v>4</v>
      </c>
      <c r="G215" s="254"/>
      <c r="H215" s="362" t="s">
        <v>594</v>
      </c>
      <c r="I215" s="362"/>
      <c r="J215" s="362"/>
      <c r="K215" s="308"/>
    </row>
    <row r="216" spans="2:11" ht="12.75" customHeight="1">
      <c r="B216" s="311"/>
      <c r="C216" s="312"/>
      <c r="D216" s="312"/>
      <c r="E216" s="312"/>
      <c r="F216" s="312"/>
      <c r="G216" s="312"/>
      <c r="H216" s="312"/>
      <c r="I216" s="312"/>
      <c r="J216" s="312"/>
      <c r="K216" s="313"/>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Rottenborn Michal</cp:lastModifiedBy>
  <cp:lastPrinted>2018-05-03T11:00:51Z</cp:lastPrinted>
  <dcterms:created xsi:type="dcterms:W3CDTF">2018-03-23T08:54:08Z</dcterms:created>
  <dcterms:modified xsi:type="dcterms:W3CDTF">2018-05-03T11:00:55Z</dcterms:modified>
  <cp:category/>
  <cp:version/>
  <cp:contentType/>
  <cp:contentStatus/>
</cp:coreProperties>
</file>